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K201" i="1" l="1"/>
  <c r="C196" i="1" l="1"/>
  <c r="C192" i="1"/>
  <c r="C191" i="1"/>
  <c r="D78" i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K208" i="1" l="1"/>
  <c r="K210" i="1" s="1"/>
  <c r="R59" i="1"/>
  <c r="E59" i="1"/>
  <c r="X186" i="1" l="1"/>
  <c r="Y186" i="1" l="1"/>
  <c r="O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C187" i="1"/>
  <c r="D187" i="1" s="1"/>
  <c r="C188" i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00" i="1" l="1"/>
  <c r="C204" i="1"/>
  <c r="D204" i="1" s="1"/>
  <c r="D203" i="1"/>
  <c r="D99" i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D202" i="1" s="1"/>
  <c r="C201" i="1"/>
  <c r="D201" i="1" s="1"/>
  <c r="C198" i="1"/>
  <c r="C194" i="1"/>
  <c r="D188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<sst xmlns="http://schemas.openxmlformats.org/spreadsheetml/2006/main" count="251" uniqueCount="204">
  <si>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</si>
  <si>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</si>
  <si>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</si>
  <si>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</si>
  <si>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</si>
  <si>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</si>
  <si>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</si>
  <si>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</si>
  <si>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</si>
  <si>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</si>
  <si>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</si>
  <si>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</si>
  <si>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</si>
  <si>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</si>
  <si>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</si>
  <si>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</si>
  <si>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</si>
  <si>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</si>
  <si>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</si>
  <si>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</si>
  <si>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</si>
  <si>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</si>
  <si>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</si>
  <si>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</si>
  <si>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</si>
  <si>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</si>
  <si>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</si>
  <si>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</si>
  <si>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</si>
  <si>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</si>
  <si>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</si>
  <si>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</si>
  <si>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</si>
  <si>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</si>
  <si>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</si>
  <si>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</si>
  <si>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</si>
  <si>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</si>
  <si>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</si>
  <si>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</si>
  <si>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</si>
  <si>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</si>
  <si>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</si>
  <si>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</si>
  <si>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</si>
  <si>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</si>
  <si>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</si>
  <si>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</si>
  <si>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</si>
  <si>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</si>
  <si>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</si>
  <si>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</si>
  <si>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</si>
  <si>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</si>
  <si>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</si>
  <si>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</si>
  <si>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</si>
  <si>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</si>
  <si>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</si>
  <si>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</si>
  <si>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</si>
  <si>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</si>
  <si>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</si>
  <si>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</si>
  <si>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</si>
  <si>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</si>
  <si>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</si>
  <si>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</si>
  <si>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</si>
  <si>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</si>
  <si>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</si>
  <si>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</si>
  <si>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</si>
  <si>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</si>
  <si>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</si>
  <si>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</si>
  <si>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</si>
  <si>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</si>
  <si>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</si>
  <si>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</si>
  <si>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</si>
  <si>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</si>
  <si>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</si>
  <si>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</si>
  <si>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</si>
  <si>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</si>
  <si>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</si>
  <si>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</si>
  <si>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</si>
  <si>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</si>
  <si>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</si>
  <si>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</si>
  <si>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</si>
  <si>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</si>
  <si>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</si>
  <si>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</si>
  <si>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</si>
  <si>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</si>
  <si>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</si>
  <si>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</si>
  <si>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</si>
  <si>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</si>
  <si>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</si>
  <si>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</si>
  <si>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</si>
  <si>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</si>
  <si>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</si>
  <si>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</si>
  <si>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</si>
  <si>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</si>
  <si>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</si>
  <si>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</si>
  <si>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</si>
  <si>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</si>
  <si>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</si>
  <si>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</si>
  <si>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</si>
  <si>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</si>
  <si>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</si>
  <si>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</si>
  <si>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</si>
  <si>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</si>
  <si>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</si>
  <si>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</si>
  <si>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</si>
  <si>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</si>
  <si>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</si>
  <si>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</si>
  <si>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</si>
  <si>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</si>
  <si>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</si>
  <si>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</si>
  <si>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</si>
  <si>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</si>
  <si>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</si>
  <si>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</si>
  <si>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</si>
  <si>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</si>
  <si>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</si>
  <si>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</si>
  <si>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</si>
  <si>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</si>
  <si>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</si>
  <si>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</si>
  <si>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</si>
  <si>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</si>
  <si>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</si>
  <si>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</si>
  <si>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</si>
  <si>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</si>
  <si>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</si>
  <si>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</si>
  <si>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</si>
  <si>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</si>
  <si>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</si>
  <si>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</si>
  <si>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</si>
  <si>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</si>
  <si>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</si>
  <si>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</si>
  <si>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</si>
  <si>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</si>
  <si>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</si>
  <si>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</si>
  <si>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</si>
  <si>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</si>
  <si>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</si>
  <si>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</si>
  <si>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</si>
  <si>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</si>
  <si>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</si>
  <si>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</si>
  <si>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</si>
  <si>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</si>
  <si>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</si>
  <si>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</si>
  <si>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</si>
  <si>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</si>
  <si>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</si>
  <si>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</si>
  <si>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</si>
  <si>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</si>
  <si>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</si>
  <si>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</si>
  <si>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</si>
  <si>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</si>
  <si>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</si>
  <si>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</si>
  <si>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</si>
  <si>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</si>
  <si>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</si>
  <si>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</si>
  <si>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</si>
  <si>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</si>
  <si>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</si>
  <si>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</si>
  <si>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</si>
  <si>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</si>
  <si>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</si>
  <si>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</si>
  <si>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</si>
  <si>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</si>
  <si>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2020 г. данные 4-сх)</t>
    </r>
  </si>
  <si>
    <t>Информация о сельскохозяйственных работах по состоянию на 22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</si>
</sst>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90" sqref="A190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0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3" t="s">
        <v>203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4" customFormat="1" ht="0.75" customHeight="1" thickBot="1" x14ac:dyDescent="0.3">
      <c r="A3" s="5"/>
      <c r="B3" s="5"/>
      <c r="C3" s="121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6" customFormat="1" ht="17.25" customHeight="1" thickBot="1" x14ac:dyDescent="0.35">
      <c r="A4" s="164" t="s">
        <v>3</v>
      </c>
      <c r="B4" s="167" t="s">
        <v>196</v>
      </c>
      <c r="C4" s="170" t="s">
        <v>198</v>
      </c>
      <c r="D4" s="170" t="s">
        <v>197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6" s="156" customFormat="1" ht="87" customHeight="1" x14ac:dyDescent="0.25">
      <c r="A5" s="165"/>
      <c r="B5" s="168"/>
      <c r="C5" s="171"/>
      <c r="D5" s="171"/>
      <c r="E5" s="176" t="s">
        <v>5</v>
      </c>
      <c r="F5" s="176" t="s">
        <v>6</v>
      </c>
      <c r="G5" s="176" t="s">
        <v>7</v>
      </c>
      <c r="H5" s="176" t="s">
        <v>8</v>
      </c>
      <c r="I5" s="176" t="s">
        <v>9</v>
      </c>
      <c r="J5" s="176" t="s">
        <v>10</v>
      </c>
      <c r="K5" s="176" t="s">
        <v>11</v>
      </c>
      <c r="L5" s="176" t="s">
        <v>12</v>
      </c>
      <c r="M5" s="176" t="s">
        <v>13</v>
      </c>
      <c r="N5" s="176" t="s">
        <v>14</v>
      </c>
      <c r="O5" s="176" t="s">
        <v>15</v>
      </c>
      <c r="P5" s="176" t="s">
        <v>16</v>
      </c>
      <c r="Q5" s="176" t="s">
        <v>17</v>
      </c>
      <c r="R5" s="176" t="s">
        <v>18</v>
      </c>
      <c r="S5" s="176" t="s">
        <v>19</v>
      </c>
      <c r="T5" s="176" t="s">
        <v>20</v>
      </c>
      <c r="U5" s="176" t="s">
        <v>21</v>
      </c>
      <c r="V5" s="176" t="s">
        <v>22</v>
      </c>
      <c r="W5" s="176" t="s">
        <v>23</v>
      </c>
      <c r="X5" s="176" t="s">
        <v>24</v>
      </c>
      <c r="Y5" s="176" t="s">
        <v>25</v>
      </c>
    </row>
    <row r="6" spans="1:26" s="156" customFormat="1" ht="70.150000000000006" customHeight="1" thickBot="1" x14ac:dyDescent="0.3">
      <c r="A6" s="166"/>
      <c r="B6" s="169"/>
      <c r="C6" s="172"/>
      <c r="D6" s="172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2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2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3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4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3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3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3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5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6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3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7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194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5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8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7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5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6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5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9" customFormat="1" ht="30" hidden="1" customHeight="1" x14ac:dyDescent="0.25">
      <c r="A41" s="116" t="s">
        <v>167</v>
      </c>
      <c r="B41" s="117">
        <v>193991</v>
      </c>
      <c r="C41" s="129">
        <f>SUM(E41:Y41)</f>
        <v>200000</v>
      </c>
      <c r="D41" s="15">
        <f t="shared" ref="D41:D49" si="49">C41/B41</f>
        <v>1.0309756638194556</v>
      </c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6853</v>
      </c>
      <c r="P41" s="115">
        <v>8720</v>
      </c>
      <c r="Q41" s="115">
        <v>10537</v>
      </c>
      <c r="R41" s="115">
        <v>11813</v>
      </c>
      <c r="S41" s="115">
        <v>12879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8"/>
    </row>
    <row r="42" spans="1:29" s="2" customFormat="1" ht="30" hidden="1" customHeight="1" x14ac:dyDescent="0.25">
      <c r="A42" s="32" t="s">
        <v>165</v>
      </c>
      <c r="B42" s="23">
        <v>205022</v>
      </c>
      <c r="C42" s="106">
        <f>SUM(E42:Y42)</f>
        <v>213960</v>
      </c>
      <c r="D42" s="15">
        <f t="shared" si="49"/>
        <v>1.0435953214776952</v>
      </c>
      <c r="E42" s="10">
        <v>10433</v>
      </c>
      <c r="F42" s="10">
        <v>6462</v>
      </c>
      <c r="G42" s="10">
        <v>13630</v>
      </c>
      <c r="H42" s="10">
        <v>12395</v>
      </c>
      <c r="I42" s="10">
        <v>6121</v>
      </c>
      <c r="J42" s="10">
        <v>14548</v>
      </c>
      <c r="K42" s="10">
        <v>10785</v>
      </c>
      <c r="L42" s="10">
        <v>11011</v>
      </c>
      <c r="M42" s="10">
        <v>11063</v>
      </c>
      <c r="N42" s="10">
        <v>3805</v>
      </c>
      <c r="O42" s="10">
        <v>6773</v>
      </c>
      <c r="P42" s="10">
        <v>8728</v>
      </c>
      <c r="Q42" s="10">
        <v>10589</v>
      </c>
      <c r="R42" s="10">
        <v>13883</v>
      </c>
      <c r="S42" s="10">
        <v>12912</v>
      </c>
      <c r="T42" s="10">
        <v>10544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6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30">
        <f>C42/C41</f>
        <v>1.0698000000000001</v>
      </c>
      <c r="D44" s="15">
        <f t="shared" si="49"/>
        <v>1.0122405000438979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1.0189909297052153</v>
      </c>
      <c r="L44" s="35">
        <f t="shared" si="50"/>
        <v>0.99629026420557365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1.0576788042933092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6">
        <f>SUM(E45:Y45)</f>
        <v>97139</v>
      </c>
      <c r="D45" s="15">
        <f t="shared" si="49"/>
        <v>1.177827895189941</v>
      </c>
      <c r="E45" s="34">
        <v>8600</v>
      </c>
      <c r="F45" s="34">
        <v>3662</v>
      </c>
      <c r="G45" s="34">
        <v>6396</v>
      </c>
      <c r="H45" s="34">
        <v>4155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6">
        <f>SUM(E46:Y46)</f>
        <v>93534</v>
      </c>
      <c r="D46" s="15">
        <f t="shared" si="49"/>
        <v>0.96568171963079974</v>
      </c>
      <c r="E46" s="26">
        <v>1005</v>
      </c>
      <c r="F46" s="26">
        <v>2462</v>
      </c>
      <c r="G46" s="26">
        <v>5534</v>
      </c>
      <c r="H46" s="26">
        <v>7575</v>
      </c>
      <c r="I46" s="26">
        <v>2995</v>
      </c>
      <c r="J46" s="26">
        <v>6911</v>
      </c>
      <c r="K46" s="26">
        <v>2971</v>
      </c>
      <c r="L46" s="26">
        <v>5009</v>
      </c>
      <c r="M46" s="26">
        <v>4191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6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6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6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5.1" customHeight="1" outlineLevel="1" x14ac:dyDescent="0.25">
      <c r="A50" s="17" t="s">
        <v>168</v>
      </c>
      <c r="B50" s="23">
        <v>200595</v>
      </c>
      <c r="C50" s="106">
        <f t="shared" ref="C50:C60" si="52">SUM(E50:Y50)</f>
        <v>245691</v>
      </c>
      <c r="D50" s="15">
        <f t="shared" ref="D50:D52" si="53">C50/B50</f>
        <v>1.2248111867195095</v>
      </c>
      <c r="E50" s="34">
        <v>16210</v>
      </c>
      <c r="F50" s="157">
        <v>6886</v>
      </c>
      <c r="G50" s="34">
        <v>13950</v>
      </c>
      <c r="H50" s="34">
        <v>19245</v>
      </c>
      <c r="I50" s="34">
        <v>7276</v>
      </c>
      <c r="J50" s="34">
        <v>14075</v>
      </c>
      <c r="K50" s="34">
        <v>11966</v>
      </c>
      <c r="L50" s="34">
        <v>10847</v>
      </c>
      <c r="M50" s="159">
        <v>10445</v>
      </c>
      <c r="N50" s="34">
        <v>3490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6300</v>
      </c>
      <c r="X50" s="34">
        <v>22583</v>
      </c>
      <c r="Y50" s="34">
        <v>11343</v>
      </c>
      <c r="Z50" s="21"/>
    </row>
    <row r="51" spans="1:26" s="2" customFormat="1" ht="35.1" customHeight="1" outlineLevel="1" x14ac:dyDescent="0.25">
      <c r="A51" s="17" t="s">
        <v>169</v>
      </c>
      <c r="B51" s="23">
        <v>106458</v>
      </c>
      <c r="C51" s="106">
        <f t="shared" si="52"/>
        <v>153276</v>
      </c>
      <c r="D51" s="15">
        <f t="shared" si="53"/>
        <v>1.4397790678013864</v>
      </c>
      <c r="E51" s="34" t="s">
        <v>0</v>
      </c>
      <c r="F51" s="157">
        <v>6886</v>
      </c>
      <c r="G51" s="34">
        <v>13220</v>
      </c>
      <c r="H51" s="34">
        <v>50</v>
      </c>
      <c r="I51" s="34">
        <v>1220</v>
      </c>
      <c r="J51" s="34">
        <v>13100</v>
      </c>
      <c r="K51" s="34">
        <v>11966</v>
      </c>
      <c r="L51" s="34">
        <v>6626</v>
      </c>
      <c r="M51" s="159">
        <v>9745</v>
      </c>
      <c r="N51" s="34">
        <v>3490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6300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45" hidden="1" customHeight="1" x14ac:dyDescent="0.25">
      <c r="A53" s="32" t="s">
        <v>59</v>
      </c>
      <c r="B53" s="23">
        <v>4936</v>
      </c>
      <c r="C53" s="106">
        <f t="shared" si="52"/>
        <v>4959.3999999999996</v>
      </c>
      <c r="D53" s="15">
        <f t="shared" ref="D53:D57" si="54">C53/B53</f>
        <v>1.0047406807131281</v>
      </c>
      <c r="E53" s="34">
        <v>89</v>
      </c>
      <c r="F53" s="34">
        <v>131</v>
      </c>
      <c r="G53" s="34">
        <v>620</v>
      </c>
      <c r="H53" s="34">
        <v>329</v>
      </c>
      <c r="I53" s="34">
        <v>16</v>
      </c>
      <c r="J53" s="34">
        <v>142</v>
      </c>
      <c r="K53" s="34">
        <v>804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36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45" hidden="1" customHeight="1" outlineLevel="1" x14ac:dyDescent="0.25">
      <c r="A55" s="17" t="s">
        <v>60</v>
      </c>
      <c r="B55" s="23">
        <v>1658</v>
      </c>
      <c r="C55" s="106">
        <f t="shared" si="52"/>
        <v>1060</v>
      </c>
      <c r="D55" s="15">
        <f t="shared" si="54"/>
        <v>0.63932448733413749</v>
      </c>
      <c r="E55" s="34"/>
      <c r="F55" s="34"/>
      <c r="G55" s="34"/>
      <c r="H55" s="34">
        <v>100</v>
      </c>
      <c r="I55" s="34"/>
      <c r="J55" s="34">
        <v>85</v>
      </c>
      <c r="K55" s="34">
        <v>310</v>
      </c>
      <c r="L55" s="34"/>
      <c r="M55" s="34"/>
      <c r="N55" s="34"/>
      <c r="O55" s="34"/>
      <c r="P55" s="34">
        <v>161</v>
      </c>
      <c r="Q55" s="34">
        <v>67</v>
      </c>
      <c r="R55" s="34"/>
      <c r="S55" s="34"/>
      <c r="T55" s="34">
        <v>20</v>
      </c>
      <c r="U55" s="34"/>
      <c r="V55" s="34"/>
      <c r="W55" s="34"/>
      <c r="X55" s="34">
        <v>317</v>
      </c>
      <c r="Y55" s="34"/>
      <c r="Z55" s="21"/>
    </row>
    <row r="56" spans="1:26" s="2" customFormat="1" ht="45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6">
        <f t="shared" si="52"/>
        <v>837.3</v>
      </c>
      <c r="D57" s="9">
        <f t="shared" si="54"/>
        <v>0.9736046511627906</v>
      </c>
      <c r="E57" s="26">
        <v>13</v>
      </c>
      <c r="F57" s="26">
        <v>103</v>
      </c>
      <c r="G57" s="26">
        <v>90</v>
      </c>
      <c r="H57" s="26">
        <v>4</v>
      </c>
      <c r="I57" s="26">
        <v>8</v>
      </c>
      <c r="J57" s="26">
        <v>5</v>
      </c>
      <c r="K57" s="26">
        <v>110</v>
      </c>
      <c r="L57" s="26">
        <v>53</v>
      </c>
      <c r="M57" s="26">
        <v>32</v>
      </c>
      <c r="N57" s="53">
        <v>7</v>
      </c>
      <c r="O57" s="26">
        <v>35</v>
      </c>
      <c r="P57" s="26">
        <v>99</v>
      </c>
      <c r="Q57" s="26"/>
      <c r="R57" s="26">
        <v>22</v>
      </c>
      <c r="S57" s="26">
        <v>35.299999999999997</v>
      </c>
      <c r="T57" s="26">
        <v>31</v>
      </c>
      <c r="U57" s="26"/>
      <c r="V57" s="26">
        <v>17</v>
      </c>
      <c r="W57" s="26">
        <v>96</v>
      </c>
      <c r="X57" s="26">
        <v>67</v>
      </c>
      <c r="Y57" s="26">
        <v>10</v>
      </c>
      <c r="Z57" s="20"/>
    </row>
    <row r="58" spans="1:26" s="2" customFormat="1" ht="45" hidden="1" customHeight="1" x14ac:dyDescent="0.25">
      <c r="A58" s="13" t="s">
        <v>195</v>
      </c>
      <c r="B58" s="27">
        <v>500</v>
      </c>
      <c r="C58" s="126">
        <f t="shared" si="52"/>
        <v>464</v>
      </c>
      <c r="D58" s="9">
        <f t="shared" ref="D58:D59" si="56">C58/B58</f>
        <v>0.92800000000000005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</v>
      </c>
      <c r="Y58" s="26">
        <v>5</v>
      </c>
      <c r="Z58" s="20"/>
    </row>
    <row r="59" spans="1:26" s="112" customFormat="1" ht="45" hidden="1" customHeight="1" x14ac:dyDescent="0.25">
      <c r="A59" s="18" t="s">
        <v>200</v>
      </c>
      <c r="B59" s="27">
        <f>B60+B63+B64+B66+B70+B71</f>
        <v>22465</v>
      </c>
      <c r="C59" s="126">
        <f>SUM(E59:Y59)</f>
        <v>22832.5</v>
      </c>
      <c r="D59" s="9">
        <f t="shared" si="56"/>
        <v>1.0163587803249499</v>
      </c>
      <c r="E59" s="26">
        <f>E60+E63+E64+E66+E69+E70+E71</f>
        <v>3896</v>
      </c>
      <c r="F59" s="26">
        <f>F60+F63+F64+F66+F69+F70+F71</f>
        <v>97</v>
      </c>
      <c r="G59" s="26">
        <f t="shared" ref="G59:Y59" si="57">G60+G63+G64+G66+G69+G70+G71</f>
        <v>910</v>
      </c>
      <c r="H59" s="26">
        <f t="shared" si="57"/>
        <v>1177</v>
      </c>
      <c r="I59" s="26">
        <f t="shared" si="57"/>
        <v>927</v>
      </c>
      <c r="J59" s="26">
        <f t="shared" si="57"/>
        <v>3562</v>
      </c>
      <c r="K59" s="26">
        <f t="shared" si="57"/>
        <v>264</v>
      </c>
      <c r="L59" s="26">
        <f t="shared" si="57"/>
        <v>857</v>
      </c>
      <c r="M59" s="26">
        <f t="shared" si="57"/>
        <v>689</v>
      </c>
      <c r="N59" s="26">
        <f t="shared" si="57"/>
        <v>90</v>
      </c>
      <c r="O59" s="26">
        <f t="shared" si="57"/>
        <v>0</v>
      </c>
      <c r="P59" s="26">
        <f t="shared" si="57"/>
        <v>404</v>
      </c>
      <c r="Q59" s="26">
        <f t="shared" si="57"/>
        <v>3242</v>
      </c>
      <c r="R59" s="26">
        <f>R60+R63+R64+R66+R69+R70+R71</f>
        <v>186</v>
      </c>
      <c r="S59" s="26">
        <f t="shared" si="57"/>
        <v>1638</v>
      </c>
      <c r="T59" s="26">
        <f t="shared" si="57"/>
        <v>40</v>
      </c>
      <c r="U59" s="26">
        <f t="shared" si="57"/>
        <v>1923</v>
      </c>
      <c r="V59" s="26">
        <f t="shared" si="57"/>
        <v>585</v>
      </c>
      <c r="W59" s="26">
        <f t="shared" si="57"/>
        <v>1381.5</v>
      </c>
      <c r="X59" s="26">
        <f t="shared" si="57"/>
        <v>964</v>
      </c>
      <c r="Y59" s="26">
        <f t="shared" si="57"/>
        <v>0</v>
      </c>
      <c r="Z59" s="21"/>
    </row>
    <row r="60" spans="1:26" s="2" customFormat="1" ht="45" hidden="1" customHeight="1" x14ac:dyDescent="0.25">
      <c r="A60" s="18" t="s">
        <v>61</v>
      </c>
      <c r="B60" s="23">
        <v>461</v>
      </c>
      <c r="C60" s="126">
        <f t="shared" si="52"/>
        <v>652</v>
      </c>
      <c r="D60" s="15">
        <f t="shared" ref="D60:D66" si="58">C60/B60</f>
        <v>1.4143167028199566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22</v>
      </c>
      <c r="Y60" s="34"/>
      <c r="Z60" s="20"/>
    </row>
    <row r="61" spans="1:26" s="2" customFormat="1" ht="45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45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45" hidden="1" customHeight="1" collapsed="1" x14ac:dyDescent="0.25">
      <c r="A63" s="18" t="s">
        <v>64</v>
      </c>
      <c r="B63" s="23">
        <v>8694</v>
      </c>
      <c r="C63" s="106">
        <f t="shared" si="59"/>
        <v>10022</v>
      </c>
      <c r="D63" s="15">
        <f t="shared" si="58"/>
        <v>1.1527490223142398</v>
      </c>
      <c r="E63" s="37">
        <v>3057</v>
      </c>
      <c r="F63" s="37">
        <v>20</v>
      </c>
      <c r="G63" s="37"/>
      <c r="H63" s="37"/>
      <c r="I63" s="37">
        <v>80</v>
      </c>
      <c r="J63" s="37">
        <v>1276</v>
      </c>
      <c r="K63" s="37">
        <v>100</v>
      </c>
      <c r="L63" s="37">
        <v>362</v>
      </c>
      <c r="M63" s="37"/>
      <c r="N63" s="37">
        <v>90</v>
      </c>
      <c r="O63" s="37"/>
      <c r="P63" s="37">
        <v>367</v>
      </c>
      <c r="Q63" s="37">
        <v>1134</v>
      </c>
      <c r="R63" s="37"/>
      <c r="S63" s="37">
        <v>1000</v>
      </c>
      <c r="T63" s="37"/>
      <c r="U63" s="37">
        <v>30</v>
      </c>
      <c r="V63" s="37">
        <v>585</v>
      </c>
      <c r="W63" s="37">
        <v>1310</v>
      </c>
      <c r="X63" s="37">
        <v>611</v>
      </c>
      <c r="Y63" s="37"/>
      <c r="Z63" s="21"/>
    </row>
    <row r="64" spans="1:26" s="2" customFormat="1" ht="45" hidden="1" customHeight="1" x14ac:dyDescent="0.25">
      <c r="A64" s="18" t="s">
        <v>65</v>
      </c>
      <c r="B64" s="23">
        <v>7412</v>
      </c>
      <c r="C64" s="106">
        <f t="shared" si="59"/>
        <v>4569</v>
      </c>
      <c r="D64" s="15">
        <f t="shared" si="58"/>
        <v>0.61643281165677277</v>
      </c>
      <c r="E64" s="37"/>
      <c r="F64" s="37">
        <v>69</v>
      </c>
      <c r="G64" s="37"/>
      <c r="H64" s="37">
        <v>658</v>
      </c>
      <c r="I64" s="37">
        <v>344</v>
      </c>
      <c r="J64" s="37">
        <v>1646</v>
      </c>
      <c r="K64" s="37">
        <v>164</v>
      </c>
      <c r="L64" s="37"/>
      <c r="M64" s="37">
        <v>689</v>
      </c>
      <c r="N64" s="37"/>
      <c r="O64" s="37"/>
      <c r="P64" s="37">
        <v>37</v>
      </c>
      <c r="Q64" s="37"/>
      <c r="R64" s="37">
        <v>170</v>
      </c>
      <c r="S64" s="37">
        <v>551</v>
      </c>
      <c r="T64" s="37">
        <v>10</v>
      </c>
      <c r="U64" s="37"/>
      <c r="V64" s="37"/>
      <c r="W64" s="37"/>
      <c r="X64" s="37">
        <v>231</v>
      </c>
      <c r="Y64" s="37"/>
      <c r="Z64" s="21"/>
    </row>
    <row r="65" spans="1:26" s="2" customFormat="1" ht="45" hidden="1" customHeight="1" x14ac:dyDescent="0.25">
      <c r="A65" s="18" t="s">
        <v>66</v>
      </c>
      <c r="B65" s="23">
        <v>10283</v>
      </c>
      <c r="C65" s="106">
        <f t="shared" si="59"/>
        <v>10951</v>
      </c>
      <c r="D65" s="15">
        <f t="shared" si="58"/>
        <v>1.0649615870854809</v>
      </c>
      <c r="E65" s="37"/>
      <c r="F65" s="37">
        <v>264</v>
      </c>
      <c r="G65" s="37">
        <v>930</v>
      </c>
      <c r="H65" s="37">
        <v>1238</v>
      </c>
      <c r="I65" s="37">
        <v>313</v>
      </c>
      <c r="J65" s="37">
        <v>135</v>
      </c>
      <c r="K65" s="37">
        <v>148</v>
      </c>
      <c r="L65" s="37">
        <v>884</v>
      </c>
      <c r="M65" s="37">
        <v>257</v>
      </c>
      <c r="N65" s="37">
        <v>310</v>
      </c>
      <c r="O65" s="37">
        <v>373</v>
      </c>
      <c r="P65" s="37">
        <v>836</v>
      </c>
      <c r="Q65" s="37">
        <v>307</v>
      </c>
      <c r="R65" s="37">
        <v>125</v>
      </c>
      <c r="S65" s="37">
        <v>343</v>
      </c>
      <c r="T65" s="37">
        <v>1711</v>
      </c>
      <c r="U65" s="37">
        <v>290</v>
      </c>
      <c r="V65" s="37"/>
      <c r="W65" s="37">
        <v>550</v>
      </c>
      <c r="X65" s="37">
        <v>1167</v>
      </c>
      <c r="Y65" s="37">
        <v>770</v>
      </c>
      <c r="Z65" s="21"/>
    </row>
    <row r="66" spans="1:26" s="2" customFormat="1" ht="45" hidden="1" customHeight="1" x14ac:dyDescent="0.25">
      <c r="A66" s="18" t="s">
        <v>67</v>
      </c>
      <c r="B66" s="23">
        <v>2087</v>
      </c>
      <c r="C66" s="106">
        <f t="shared" si="59"/>
        <v>3050</v>
      </c>
      <c r="D66" s="15">
        <f t="shared" si="58"/>
        <v>1.4614278869190225</v>
      </c>
      <c r="E66" s="37"/>
      <c r="F66" s="37"/>
      <c r="G66" s="37">
        <v>560</v>
      </c>
      <c r="H66" s="37"/>
      <c r="I66" s="37">
        <v>85</v>
      </c>
      <c r="J66" s="37">
        <v>640</v>
      </c>
      <c r="K66" s="37"/>
      <c r="L66" s="37">
        <v>350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45" hidden="1" customHeight="1" x14ac:dyDescent="0.25">
      <c r="A67" s="18" t="s">
        <v>68</v>
      </c>
      <c r="B67" s="23">
        <v>18778</v>
      </c>
      <c r="C67" s="106">
        <f t="shared" si="59"/>
        <v>17647</v>
      </c>
      <c r="D67" s="15">
        <f t="shared" ref="D67:D130" si="60">C67/B67</f>
        <v>0.93976994355096388</v>
      </c>
      <c r="E67" s="37">
        <v>32</v>
      </c>
      <c r="F67" s="37">
        <v>180</v>
      </c>
      <c r="G67" s="37">
        <v>1720</v>
      </c>
      <c r="H67" s="37">
        <v>690</v>
      </c>
      <c r="I67" s="37">
        <v>608</v>
      </c>
      <c r="J67" s="37">
        <v>2310</v>
      </c>
      <c r="K67" s="37">
        <v>165</v>
      </c>
      <c r="L67" s="37">
        <v>1836</v>
      </c>
      <c r="M67" s="37">
        <v>203</v>
      </c>
      <c r="N67" s="37">
        <v>148</v>
      </c>
      <c r="O67" s="37">
        <v>312</v>
      </c>
      <c r="P67" s="37">
        <v>1460</v>
      </c>
      <c r="Q67" s="37">
        <v>1452</v>
      </c>
      <c r="R67" s="37">
        <v>609</v>
      </c>
      <c r="S67" s="37">
        <v>353</v>
      </c>
      <c r="T67" s="37">
        <v>694</v>
      </c>
      <c r="U67" s="37">
        <v>30</v>
      </c>
      <c r="V67" s="37">
        <v>52</v>
      </c>
      <c r="W67" s="37">
        <v>82</v>
      </c>
      <c r="X67" s="37">
        <v>4020</v>
      </c>
      <c r="Y67" s="37">
        <v>691</v>
      </c>
      <c r="Z67" s="21"/>
    </row>
    <row r="68" spans="1:26" s="2" customFormat="1" ht="45" hidden="1" customHeight="1" x14ac:dyDescent="0.25">
      <c r="A68" s="18" t="s">
        <v>69</v>
      </c>
      <c r="B68" s="23">
        <v>11812</v>
      </c>
      <c r="C68" s="106">
        <f t="shared" si="59"/>
        <v>9050</v>
      </c>
      <c r="D68" s="15">
        <f t="shared" si="60"/>
        <v>0.76616999661361329</v>
      </c>
      <c r="E68" s="37">
        <v>80</v>
      </c>
      <c r="F68" s="37">
        <v>319</v>
      </c>
      <c r="G68" s="37">
        <v>560</v>
      </c>
      <c r="H68" s="37">
        <v>844</v>
      </c>
      <c r="I68" s="37">
        <v>465</v>
      </c>
      <c r="J68" s="37">
        <v>1130</v>
      </c>
      <c r="K68" s="37">
        <v>305</v>
      </c>
      <c r="L68" s="37">
        <v>120</v>
      </c>
      <c r="M68" s="37">
        <v>153</v>
      </c>
      <c r="N68" s="37">
        <v>10</v>
      </c>
      <c r="O68" s="37">
        <v>582</v>
      </c>
      <c r="P68" s="37">
        <v>749</v>
      </c>
      <c r="Q68" s="37">
        <v>124</v>
      </c>
      <c r="R68" s="37">
        <v>640</v>
      </c>
      <c r="S68" s="37">
        <v>1679</v>
      </c>
      <c r="T68" s="37">
        <v>278</v>
      </c>
      <c r="U68" s="37"/>
      <c r="V68" s="37">
        <v>99</v>
      </c>
      <c r="W68" s="37">
        <v>139</v>
      </c>
      <c r="X68" s="37">
        <v>390</v>
      </c>
      <c r="Y68" s="37">
        <v>384</v>
      </c>
      <c r="Z68" s="21"/>
    </row>
    <row r="69" spans="1:26" s="2" customFormat="1" ht="45" hidden="1" customHeight="1" x14ac:dyDescent="0.25">
      <c r="A69" s="18" t="s">
        <v>70</v>
      </c>
      <c r="B69" s="23">
        <v>504</v>
      </c>
      <c r="C69" s="106">
        <f t="shared" si="59"/>
        <v>501</v>
      </c>
      <c r="D69" s="15">
        <f t="shared" si="60"/>
        <v>0.99404761904761907</v>
      </c>
      <c r="E69" s="37"/>
      <c r="F69" s="37"/>
      <c r="G69" s="37"/>
      <c r="H69" s="37">
        <v>20</v>
      </c>
      <c r="I69" s="37"/>
      <c r="J69" s="37"/>
      <c r="K69" s="37"/>
      <c r="L69" s="37"/>
      <c r="M69" s="37"/>
      <c r="N69" s="37"/>
      <c r="O69" s="37"/>
      <c r="P69" s="37"/>
      <c r="Q69" s="37">
        <v>210</v>
      </c>
      <c r="R69" s="37">
        <v>16</v>
      </c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45" hidden="1" customHeight="1" x14ac:dyDescent="0.25">
      <c r="A70" s="18" t="s">
        <v>71</v>
      </c>
      <c r="B70" s="23">
        <v>2435</v>
      </c>
      <c r="C70" s="106">
        <f t="shared" si="59"/>
        <v>2595.5</v>
      </c>
      <c r="D70" s="15">
        <f t="shared" si="60"/>
        <v>1.0659137577002054</v>
      </c>
      <c r="E70" s="23">
        <v>520</v>
      </c>
      <c r="F70" s="104">
        <v>8</v>
      </c>
      <c r="G70" s="23"/>
      <c r="H70" s="39">
        <v>35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1898</v>
      </c>
      <c r="R70" s="37"/>
      <c r="S70" s="37"/>
      <c r="T70" s="37">
        <v>30</v>
      </c>
      <c r="U70" s="37"/>
      <c r="V70" s="37"/>
      <c r="W70" s="48">
        <v>71.5</v>
      </c>
      <c r="X70" s="37"/>
      <c r="Y70" s="37"/>
      <c r="Z70" s="21"/>
    </row>
    <row r="71" spans="1:26" s="2" customFormat="1" ht="45" hidden="1" customHeight="1" x14ac:dyDescent="0.25">
      <c r="A71" s="18" t="s">
        <v>72</v>
      </c>
      <c r="B71" s="23">
        <v>1376</v>
      </c>
      <c r="C71" s="106">
        <f t="shared" si="59"/>
        <v>1443</v>
      </c>
      <c r="D71" s="15">
        <f t="shared" si="60"/>
        <v>1.0486918604651163</v>
      </c>
      <c r="E71" s="37">
        <v>319</v>
      </c>
      <c r="F71" s="37"/>
      <c r="G71" s="37">
        <v>50</v>
      </c>
      <c r="H71" s="37">
        <v>464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45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45" hidden="1" customHeight="1" x14ac:dyDescent="0.25">
      <c r="A73" s="18" t="s">
        <v>74</v>
      </c>
      <c r="B73" s="23">
        <v>97</v>
      </c>
      <c r="C73" s="106">
        <f t="shared" si="59"/>
        <v>99.78</v>
      </c>
      <c r="D73" s="15">
        <f t="shared" si="60"/>
        <v>1.0286597938144331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45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45" hidden="1" customHeight="1" x14ac:dyDescent="0.25">
      <c r="A75" s="32" t="s">
        <v>76</v>
      </c>
      <c r="B75" s="23">
        <v>105</v>
      </c>
      <c r="C75" s="106">
        <f>SUM(E75:Y75)</f>
        <v>101.78</v>
      </c>
      <c r="D75" s="15">
        <f t="shared" si="60"/>
        <v>0.96933333333333338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32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45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45" hidden="1" customHeight="1" x14ac:dyDescent="0.25">
      <c r="A78" s="13"/>
      <c r="B78" s="33"/>
      <c r="C78" s="131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45" hidden="1" customHeight="1" x14ac:dyDescent="0.25">
      <c r="A79" s="77" t="s">
        <v>78</v>
      </c>
      <c r="B79" s="40"/>
      <c r="C79" s="132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45" hidden="1" customHeight="1" x14ac:dyDescent="0.25">
      <c r="A80" s="13"/>
      <c r="B80" s="33"/>
      <c r="C80" s="131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45" hidden="1" customHeight="1" x14ac:dyDescent="0.25">
      <c r="A81" s="13"/>
      <c r="B81" s="33"/>
      <c r="C81" s="124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45" hidden="1" customHeight="1" x14ac:dyDescent="0.25">
      <c r="A82" s="13" t="s">
        <v>79</v>
      </c>
      <c r="B82" s="42">
        <v>1593</v>
      </c>
      <c r="C82" s="133">
        <f t="shared" ref="C82" si="61">SUM(E82:Y82)</f>
        <v>11558</v>
      </c>
      <c r="D82" s="15">
        <f t="shared" si="60"/>
        <v>7.2554927809165095</v>
      </c>
      <c r="E82" s="98">
        <f t="shared" ref="E82:Y82" si="62">(E42-E83)</f>
        <v>1303</v>
      </c>
      <c r="F82" s="114">
        <f t="shared" si="62"/>
        <v>286</v>
      </c>
      <c r="G82" s="114">
        <f t="shared" si="62"/>
        <v>0</v>
      </c>
      <c r="H82" s="114">
        <f t="shared" si="62"/>
        <v>0</v>
      </c>
      <c r="I82" s="114">
        <f t="shared" si="62"/>
        <v>20</v>
      </c>
      <c r="J82" s="114">
        <f t="shared" si="62"/>
        <v>106</v>
      </c>
      <c r="K82" s="114">
        <f t="shared" si="62"/>
        <v>0</v>
      </c>
      <c r="L82" s="114">
        <f t="shared" si="62"/>
        <v>210</v>
      </c>
      <c r="M82" s="114">
        <f t="shared" si="62"/>
        <v>1213</v>
      </c>
      <c r="N82" s="114">
        <f t="shared" si="62"/>
        <v>400</v>
      </c>
      <c r="O82" s="114">
        <f t="shared" si="62"/>
        <v>637</v>
      </c>
      <c r="P82" s="114">
        <f t="shared" si="62"/>
        <v>170</v>
      </c>
      <c r="Q82" s="114">
        <f t="shared" si="62"/>
        <v>0</v>
      </c>
      <c r="R82" s="114">
        <f t="shared" si="62"/>
        <v>1439</v>
      </c>
      <c r="S82" s="114">
        <f t="shared" si="62"/>
        <v>1184</v>
      </c>
      <c r="T82" s="114">
        <f t="shared" si="62"/>
        <v>1038</v>
      </c>
      <c r="U82" s="114">
        <f t="shared" si="62"/>
        <v>-391</v>
      </c>
      <c r="V82" s="114">
        <f t="shared" si="62"/>
        <v>400</v>
      </c>
      <c r="W82" s="114">
        <f t="shared" si="62"/>
        <v>485</v>
      </c>
      <c r="X82" s="114">
        <f t="shared" si="62"/>
        <v>1681</v>
      </c>
      <c r="Y82" s="114">
        <f t="shared" si="62"/>
        <v>1377</v>
      </c>
    </row>
    <row r="83" spans="1:26" ht="45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45" hidden="1" customHeight="1" x14ac:dyDescent="0.25">
      <c r="A84" s="13" t="s">
        <v>201</v>
      </c>
      <c r="B84" s="106">
        <f>B42+B53+B57+B58+B59+B65+B67+B68</f>
        <v>274656</v>
      </c>
      <c r="C84" s="106">
        <f>C42+C53+C57+C58+C59+C65+C67+C68</f>
        <v>280701.19999999995</v>
      </c>
      <c r="D84" s="15">
        <f t="shared" si="60"/>
        <v>1.0220100780612837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45" hidden="1" customHeight="1" x14ac:dyDescent="0.25">
      <c r="A85" s="13" t="s">
        <v>81</v>
      </c>
      <c r="B85" s="42"/>
      <c r="C85" s="133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45" hidden="1" customHeight="1" x14ac:dyDescent="0.25">
      <c r="A86" s="13" t="s">
        <v>82</v>
      </c>
      <c r="B86" s="34"/>
      <c r="C86" s="126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45" hidden="1" customHeight="1" x14ac:dyDescent="0.25">
      <c r="A87" s="44" t="s">
        <v>83</v>
      </c>
      <c r="B87" s="45"/>
      <c r="C87" s="134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45" hidden="1" customHeight="1" x14ac:dyDescent="0.25">
      <c r="A88" s="13" t="s">
        <v>84</v>
      </c>
      <c r="B88" s="41"/>
      <c r="C88" s="135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45" hidden="1" customHeight="1" x14ac:dyDescent="0.25">
      <c r="A89" s="13" t="s">
        <v>85</v>
      </c>
      <c r="B89" s="29"/>
      <c r="C89" s="136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45" hidden="1" customHeight="1" x14ac:dyDescent="0.25">
      <c r="A90" s="44" t="s">
        <v>176</v>
      </c>
      <c r="B90" s="82"/>
      <c r="C90" s="137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45" hidden="1" customHeight="1" outlineLevel="1" x14ac:dyDescent="0.2">
      <c r="A91" s="47" t="s">
        <v>86</v>
      </c>
      <c r="B91" s="23"/>
      <c r="C91" s="126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45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45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45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45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45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45" hidden="1" customHeight="1" outlineLevel="1" x14ac:dyDescent="0.2">
      <c r="A97" s="11" t="s">
        <v>89</v>
      </c>
      <c r="B97" s="27"/>
      <c r="C97" s="126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45" hidden="1" customHeight="1" x14ac:dyDescent="0.2">
      <c r="A98" s="32" t="s">
        <v>90</v>
      </c>
      <c r="B98" s="23"/>
      <c r="C98" s="126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6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45" hidden="1" customHeight="1" x14ac:dyDescent="0.2">
      <c r="A100" s="93" t="s">
        <v>95</v>
      </c>
      <c r="B100" s="96">
        <f>B97-B98</f>
        <v>0</v>
      </c>
      <c r="C100" s="138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45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45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45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45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6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6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45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45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45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5" hidden="1" customHeight="1" x14ac:dyDescent="0.2">
      <c r="A111" s="13" t="s">
        <v>191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45" hidden="1" customHeight="1" x14ac:dyDescent="0.2">
      <c r="A112" s="32" t="s">
        <v>192</v>
      </c>
      <c r="B112" s="27"/>
      <c r="C112" s="126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8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45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4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4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2" t="e">
        <f>B112/B105*10</f>
        <v>#DIV/0!</v>
      </c>
      <c r="C118" s="139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3" t="e">
        <f t="shared" ref="B119:E122" si="70">B114/B107*10</f>
        <v>#DIV/0!</v>
      </c>
      <c r="C119" s="140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3" t="e">
        <f t="shared" si="70"/>
        <v>#DIV/0!</v>
      </c>
      <c r="C120" s="140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45" hidden="1" customHeight="1" x14ac:dyDescent="0.2">
      <c r="A121" s="11" t="s">
        <v>93</v>
      </c>
      <c r="B121" s="53" t="e">
        <f t="shared" si="70"/>
        <v>#DIV/0!</v>
      </c>
      <c r="C121" s="140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45" hidden="1" customHeight="1" x14ac:dyDescent="0.2">
      <c r="A122" s="11" t="s">
        <v>94</v>
      </c>
      <c r="B122" s="53" t="e">
        <f t="shared" si="70"/>
        <v>#DIV/0!</v>
      </c>
      <c r="C122" s="140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45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45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45" hidden="1" customHeight="1" x14ac:dyDescent="0.2">
      <c r="A125" s="32" t="s">
        <v>97</v>
      </c>
      <c r="B125" s="59"/>
      <c r="C125" s="141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45" hidden="1" customHeight="1" x14ac:dyDescent="0.2">
      <c r="A126" s="54" t="s">
        <v>98</v>
      </c>
      <c r="B126" s="55"/>
      <c r="C126" s="142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45" hidden="1" customHeight="1" x14ac:dyDescent="0.2">
      <c r="A127" s="32" t="s">
        <v>99</v>
      </c>
      <c r="B127" s="27"/>
      <c r="C127" s="126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3"/>
      <c r="C128" s="140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45" hidden="1" customHeight="1" x14ac:dyDescent="0.2">
      <c r="A129" s="11" t="s">
        <v>101</v>
      </c>
      <c r="B129" s="27"/>
      <c r="C129" s="126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45" hidden="1" customHeight="1" x14ac:dyDescent="0.2">
      <c r="A130" s="13" t="s">
        <v>102</v>
      </c>
      <c r="B130" s="23"/>
      <c r="C130" s="126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45" hidden="1" customHeight="1" outlineLevel="1" x14ac:dyDescent="0.2">
      <c r="A131" s="13" t="s">
        <v>103</v>
      </c>
      <c r="B131" s="27"/>
      <c r="C131" s="126"/>
      <c r="D131" s="15" t="e">
        <f t="shared" ref="D131:D184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45" hidden="1" customHeight="1" outlineLevel="1" x14ac:dyDescent="0.2">
      <c r="A132" s="54" t="s">
        <v>104</v>
      </c>
      <c r="B132" s="23"/>
      <c r="C132" s="126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30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45" hidden="1" customHeight="1" x14ac:dyDescent="0.2">
      <c r="A134" s="93" t="s">
        <v>95</v>
      </c>
      <c r="B134" s="94">
        <f>B131-B132</f>
        <v>0</v>
      </c>
      <c r="C134" s="143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45" hidden="1" customHeight="1" x14ac:dyDescent="0.2">
      <c r="A135" s="13" t="s">
        <v>189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45" hidden="1" customHeight="1" x14ac:dyDescent="0.2">
      <c r="A136" s="32" t="s">
        <v>105</v>
      </c>
      <c r="B136" s="23"/>
      <c r="C136" s="126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5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9" t="e">
        <f>B136/B132*10</f>
        <v>#DIV/0!</v>
      </c>
      <c r="C138" s="141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6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45" hidden="1" customHeight="1" x14ac:dyDescent="0.2">
      <c r="A140" s="11" t="s">
        <v>107</v>
      </c>
      <c r="B140" s="56"/>
      <c r="C140" s="126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45" hidden="1" customHeight="1" outlineLevel="1" x14ac:dyDescent="0.2">
      <c r="A141" s="11" t="s">
        <v>108</v>
      </c>
      <c r="B141" s="55"/>
      <c r="C141" s="142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45" hidden="1" customHeight="1" outlineLevel="1" x14ac:dyDescent="0.2">
      <c r="A142" s="54" t="s">
        <v>177</v>
      </c>
      <c r="B142" s="23"/>
      <c r="C142" s="126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30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9"/>
      <c r="C144" s="131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45" hidden="1" customHeight="1" x14ac:dyDescent="0.2">
      <c r="A145" s="32" t="s">
        <v>109</v>
      </c>
      <c r="B145" s="23"/>
      <c r="C145" s="126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8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45" hidden="1" customHeight="1" x14ac:dyDescent="0.2">
      <c r="A147" s="32" t="s">
        <v>97</v>
      </c>
      <c r="B147" s="59" t="e">
        <f>B145/B142*10</f>
        <v>#DIV/0!</v>
      </c>
      <c r="C147" s="141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45" hidden="1" customHeight="1" outlineLevel="1" x14ac:dyDescent="0.2">
      <c r="A148" s="54" t="s">
        <v>178</v>
      </c>
      <c r="B148" s="23"/>
      <c r="C148" s="126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45" hidden="1" customHeight="1" x14ac:dyDescent="0.2">
      <c r="A149" s="32" t="s">
        <v>179</v>
      </c>
      <c r="B149" s="23"/>
      <c r="C149" s="126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45" hidden="1" customHeight="1" x14ac:dyDescent="0.2">
      <c r="A150" s="32" t="s">
        <v>97</v>
      </c>
      <c r="B150" s="59" t="e">
        <f>B149/B148*10</f>
        <v>#DIV/0!</v>
      </c>
      <c r="C150" s="141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45" hidden="1" customHeight="1" outlineLevel="1" x14ac:dyDescent="0.2">
      <c r="A151" s="54" t="s">
        <v>110</v>
      </c>
      <c r="B151" s="19"/>
      <c r="C151" s="139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45" hidden="1" customHeight="1" x14ac:dyDescent="0.2">
      <c r="A152" s="32" t="s">
        <v>111</v>
      </c>
      <c r="B152" s="19"/>
      <c r="C152" s="139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45" hidden="1" customHeight="1" x14ac:dyDescent="0.2">
      <c r="A153" s="32" t="s">
        <v>97</v>
      </c>
      <c r="B153" s="59" t="e">
        <f>B152/B151*10</f>
        <v>#DIV/0!</v>
      </c>
      <c r="C153" s="141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45" hidden="1" customHeight="1" x14ac:dyDescent="0.2">
      <c r="A154" s="54" t="s">
        <v>155</v>
      </c>
      <c r="B154" s="59"/>
      <c r="C154" s="139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45" hidden="1" customHeight="1" x14ac:dyDescent="0.2">
      <c r="A155" s="32" t="s">
        <v>156</v>
      </c>
      <c r="B155" s="59"/>
      <c r="C155" s="139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45" hidden="1" customHeight="1" x14ac:dyDescent="0.2">
      <c r="A156" s="32" t="s">
        <v>97</v>
      </c>
      <c r="B156" s="59" t="e">
        <f>B155/B154*10</f>
        <v>#DIV/0!</v>
      </c>
      <c r="C156" s="141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45" hidden="1" customHeight="1" x14ac:dyDescent="0.2">
      <c r="A157" s="54" t="s">
        <v>112</v>
      </c>
      <c r="B157" s="27"/>
      <c r="C157" s="126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45" hidden="1" customHeight="1" x14ac:dyDescent="0.2">
      <c r="A158" s="32" t="s">
        <v>113</v>
      </c>
      <c r="B158" s="27"/>
      <c r="C158" s="126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45" hidden="1" customHeight="1" x14ac:dyDescent="0.2">
      <c r="A159" s="32" t="s">
        <v>97</v>
      </c>
      <c r="B159" s="52" t="e">
        <f>B158/B157*10</f>
        <v>#DIV/0!</v>
      </c>
      <c r="C159" s="139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45" hidden="1" customHeight="1" x14ac:dyDescent="0.2">
      <c r="A160" s="54" t="s">
        <v>184</v>
      </c>
      <c r="B160" s="27"/>
      <c r="C160" s="126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45" hidden="1" customHeight="1" x14ac:dyDescent="0.2">
      <c r="A161" s="32" t="s">
        <v>185</v>
      </c>
      <c r="B161" s="27"/>
      <c r="C161" s="126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45" hidden="1" customHeight="1" x14ac:dyDescent="0.2">
      <c r="A162" s="32" t="s">
        <v>97</v>
      </c>
      <c r="B162" s="52"/>
      <c r="C162" s="139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45" hidden="1" customHeight="1" x14ac:dyDescent="0.2">
      <c r="A163" s="54" t="s">
        <v>180</v>
      </c>
      <c r="B163" s="27">
        <v>75</v>
      </c>
      <c r="C163" s="126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45" hidden="1" customHeight="1" x14ac:dyDescent="0.2">
      <c r="A164" s="32" t="s">
        <v>181</v>
      </c>
      <c r="B164" s="27">
        <v>83</v>
      </c>
      <c r="C164" s="126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45" hidden="1" customHeight="1" x14ac:dyDescent="0.2">
      <c r="A165" s="32" t="s">
        <v>97</v>
      </c>
      <c r="B165" s="52">
        <f>B164/B163*10</f>
        <v>11.066666666666666</v>
      </c>
      <c r="C165" s="139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45" hidden="1" customHeight="1" outlineLevel="1" x14ac:dyDescent="0.2">
      <c r="A166" s="54" t="s">
        <v>114</v>
      </c>
      <c r="B166" s="27"/>
      <c r="C166" s="126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45" hidden="1" customHeight="1" outlineLevel="1" x14ac:dyDescent="0.2">
      <c r="A167" s="32" t="s">
        <v>115</v>
      </c>
      <c r="B167" s="27"/>
      <c r="C167" s="126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45" hidden="1" customHeight="1" x14ac:dyDescent="0.2">
      <c r="A168" s="32" t="s">
        <v>97</v>
      </c>
      <c r="B168" s="59" t="e">
        <f>B167/B166*10</f>
        <v>#DIV/0!</v>
      </c>
      <c r="C168" s="141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45" hidden="1" customHeight="1" outlineLevel="1" x14ac:dyDescent="0.2">
      <c r="A169" s="54" t="s">
        <v>116</v>
      </c>
      <c r="B169" s="27"/>
      <c r="C169" s="126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45" hidden="1" customHeight="1" outlineLevel="1" x14ac:dyDescent="0.2">
      <c r="A170" s="32" t="s">
        <v>117</v>
      </c>
      <c r="B170" s="27"/>
      <c r="C170" s="126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45" hidden="1" customHeight="1" x14ac:dyDescent="0.2">
      <c r="A171" s="32" t="s">
        <v>97</v>
      </c>
      <c r="B171" s="59" t="e">
        <f>B170/B169*10</f>
        <v>#DIV/0!</v>
      </c>
      <c r="C171" s="141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45" hidden="1" customHeight="1" x14ac:dyDescent="0.2">
      <c r="A172" s="54" t="s">
        <v>118</v>
      </c>
      <c r="B172" s="23"/>
      <c r="C172" s="126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45" hidden="1" customHeight="1" x14ac:dyDescent="0.2">
      <c r="A173" s="54" t="s">
        <v>119</v>
      </c>
      <c r="B173" s="23"/>
      <c r="C173" s="126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45" hidden="1" customHeight="1" x14ac:dyDescent="0.2">
      <c r="A174" s="54" t="s">
        <v>120</v>
      </c>
      <c r="B174" s="23"/>
      <c r="C174" s="126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customHeight="1" x14ac:dyDescent="0.2">
      <c r="A175" s="32" t="s">
        <v>121</v>
      </c>
      <c r="B175" s="23"/>
      <c r="C175" s="126">
        <f>SUM(E175:Y175)</f>
        <v>7540</v>
      </c>
      <c r="D175" s="15"/>
      <c r="E175" s="39"/>
      <c r="F175" s="39"/>
      <c r="G175" s="39"/>
      <c r="H175" s="39"/>
      <c r="I175" s="39"/>
      <c r="J175" s="39"/>
      <c r="K175" s="39"/>
      <c r="L175" s="39"/>
      <c r="M175" s="39">
        <v>100</v>
      </c>
      <c r="N175" s="39"/>
      <c r="O175" s="39"/>
      <c r="P175" s="39">
        <v>1200</v>
      </c>
      <c r="Q175" s="39">
        <v>5040</v>
      </c>
      <c r="R175" s="39"/>
      <c r="S175" s="39"/>
      <c r="T175" s="39"/>
      <c r="U175" s="39"/>
      <c r="V175" s="39"/>
      <c r="W175" s="39"/>
      <c r="X175" s="39"/>
      <c r="Y175" s="39">
        <v>1200</v>
      </c>
    </row>
    <row r="176" spans="1:25" s="49" customFormat="1" ht="45" hidden="1" customHeight="1" x14ac:dyDescent="0.2">
      <c r="A176" s="13" t="s">
        <v>122</v>
      </c>
      <c r="B176" s="90"/>
      <c r="C176" s="144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6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6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45" hidden="1" customHeight="1" x14ac:dyDescent="0.2">
      <c r="A180" s="13" t="s">
        <v>52</v>
      </c>
      <c r="B180" s="91" t="e">
        <f>B179/B178</f>
        <v>#DIV/0!</v>
      </c>
      <c r="C180" s="145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6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45" hidden="1" customHeight="1" outlineLevel="1" x14ac:dyDescent="0.2">
      <c r="A184" s="11" t="s">
        <v>202</v>
      </c>
      <c r="B184" s="27">
        <v>98826</v>
      </c>
      <c r="C184" s="126">
        <f>SUM(E184:Y184)</f>
        <v>98651</v>
      </c>
      <c r="D184" s="15">
        <f t="shared" si="74"/>
        <v>0.99822921093639327</v>
      </c>
      <c r="E184" s="31">
        <v>915</v>
      </c>
      <c r="F184" s="31">
        <v>2066</v>
      </c>
      <c r="G184" s="158">
        <v>12055</v>
      </c>
      <c r="H184" s="162">
        <v>6815</v>
      </c>
      <c r="I184" s="162">
        <v>6386</v>
      </c>
      <c r="J184" s="31">
        <v>4943</v>
      </c>
      <c r="K184" s="158">
        <v>3828</v>
      </c>
      <c r="L184" s="158">
        <v>4764</v>
      </c>
      <c r="M184" s="31">
        <v>2497</v>
      </c>
      <c r="N184" s="162">
        <v>3286</v>
      </c>
      <c r="O184" s="31">
        <v>2979</v>
      </c>
      <c r="P184" s="162">
        <v>4879</v>
      </c>
      <c r="Q184" s="162">
        <v>5714</v>
      </c>
      <c r="R184" s="162">
        <v>2912</v>
      </c>
      <c r="S184" s="31">
        <v>4255</v>
      </c>
      <c r="T184" s="158">
        <v>5365</v>
      </c>
      <c r="U184" s="31">
        <v>1106</v>
      </c>
      <c r="V184" s="162">
        <v>1816</v>
      </c>
      <c r="W184" s="158">
        <v>9137</v>
      </c>
      <c r="X184" s="162">
        <v>7682</v>
      </c>
      <c r="Y184" s="31">
        <v>5251</v>
      </c>
    </row>
    <row r="185" spans="1:35" s="62" customFormat="1" ht="30" customHeight="1" outlineLevel="1" x14ac:dyDescent="0.2">
      <c r="A185" s="32" t="s">
        <v>128</v>
      </c>
      <c r="B185" s="27">
        <v>33655</v>
      </c>
      <c r="C185" s="126">
        <f>SUM(E185:Y185)</f>
        <v>53889</v>
      </c>
      <c r="D185" s="15">
        <f t="shared" ref="D185" si="87">C185/B185</f>
        <v>1.6012182439459219</v>
      </c>
      <c r="E185" s="37">
        <v>625</v>
      </c>
      <c r="F185" s="37">
        <v>1527</v>
      </c>
      <c r="G185" s="37">
        <v>9020</v>
      </c>
      <c r="H185" s="37">
        <v>3092</v>
      </c>
      <c r="I185" s="37">
        <v>1685</v>
      </c>
      <c r="J185" s="37">
        <v>3782</v>
      </c>
      <c r="K185" s="37">
        <v>1975</v>
      </c>
      <c r="L185" s="37">
        <v>2795</v>
      </c>
      <c r="M185" s="37">
        <v>1347</v>
      </c>
      <c r="N185" s="37">
        <v>1581</v>
      </c>
      <c r="O185" s="37">
        <v>948</v>
      </c>
      <c r="P185" s="37">
        <v>2560</v>
      </c>
      <c r="Q185" s="37">
        <v>2648</v>
      </c>
      <c r="R185" s="37">
        <v>1022</v>
      </c>
      <c r="S185" s="37">
        <v>832</v>
      </c>
      <c r="T185" s="48">
        <v>3105</v>
      </c>
      <c r="U185" s="37">
        <v>980</v>
      </c>
      <c r="V185" s="37">
        <v>1154</v>
      </c>
      <c r="W185" s="37">
        <v>3389</v>
      </c>
      <c r="X185" s="37">
        <v>5472</v>
      </c>
      <c r="Y185" s="37">
        <v>4350</v>
      </c>
    </row>
    <row r="186" spans="1:35" s="49" customFormat="1" ht="30" customHeight="1" x14ac:dyDescent="0.2">
      <c r="A186" s="11" t="s">
        <v>129</v>
      </c>
      <c r="B186" s="146">
        <f>B185/B184</f>
        <v>0.34054803391819966</v>
      </c>
      <c r="C186" s="146">
        <f>C185/C184</f>
        <v>0.54625903437370127</v>
      </c>
      <c r="D186" s="15">
        <f t="shared" ref="D186:D188" si="88">C186/B186</f>
        <v>1.604058693537822</v>
      </c>
      <c r="E186" s="72">
        <f t="shared" ref="E186:Y186" si="89">E185/E184</f>
        <v>0.68306010928961747</v>
      </c>
      <c r="F186" s="72">
        <f t="shared" si="89"/>
        <v>0.73910939012584709</v>
      </c>
      <c r="G186" s="72">
        <f t="shared" si="89"/>
        <v>0.7482372459560348</v>
      </c>
      <c r="H186" s="72">
        <f t="shared" si="89"/>
        <v>0.4537050623624358</v>
      </c>
      <c r="I186" s="72">
        <f t="shared" si="89"/>
        <v>0.26385844033823991</v>
      </c>
      <c r="J186" s="72">
        <f t="shared" si="89"/>
        <v>0.76512239530649406</v>
      </c>
      <c r="K186" s="72">
        <f t="shared" si="89"/>
        <v>0.51593521421107624</v>
      </c>
      <c r="L186" s="72">
        <f t="shared" si="89"/>
        <v>0.5866918555835432</v>
      </c>
      <c r="M186" s="72">
        <f t="shared" si="89"/>
        <v>0.53944733680416501</v>
      </c>
      <c r="N186" s="72">
        <f t="shared" si="89"/>
        <v>0.48113207547169812</v>
      </c>
      <c r="O186" s="72">
        <f>O185/O184</f>
        <v>0.31822759315206445</v>
      </c>
      <c r="P186" s="72">
        <f t="shared" si="89"/>
        <v>0.52469768395162941</v>
      </c>
      <c r="Q186" s="72">
        <f t="shared" si="89"/>
        <v>0.46342317115855791</v>
      </c>
      <c r="R186" s="72">
        <f t="shared" si="89"/>
        <v>0.35096153846153844</v>
      </c>
      <c r="S186" s="72">
        <f t="shared" si="89"/>
        <v>0.19553466509988249</v>
      </c>
      <c r="T186" s="72">
        <f t="shared" si="89"/>
        <v>0.57875116495806156</v>
      </c>
      <c r="U186" s="72">
        <f t="shared" si="89"/>
        <v>0.88607594936708856</v>
      </c>
      <c r="V186" s="72">
        <f t="shared" si="89"/>
        <v>0.63546255506607929</v>
      </c>
      <c r="W186" s="72">
        <f t="shared" si="89"/>
        <v>0.37090948889132103</v>
      </c>
      <c r="X186" s="72">
        <f t="shared" si="89"/>
        <v>0.71231450143191877</v>
      </c>
      <c r="Y186" s="72">
        <f t="shared" si="89"/>
        <v>0.8284136354980004</v>
      </c>
    </row>
    <row r="187" spans="1:35" s="49" customFormat="1" ht="45" hidden="1" customHeight="1" outlineLevel="1" x14ac:dyDescent="0.2">
      <c r="A187" s="11" t="s">
        <v>130</v>
      </c>
      <c r="B187" s="27"/>
      <c r="C187" s="126">
        <f>SUM(E187:Y187)</f>
        <v>0</v>
      </c>
      <c r="D187" s="15" t="e">
        <f t="shared" si="88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45" hidden="1" customHeight="1" outlineLevel="1" x14ac:dyDescent="0.2">
      <c r="A188" s="32" t="s">
        <v>131</v>
      </c>
      <c r="B188" s="23"/>
      <c r="C188" s="126">
        <f>SUM(E188:Y188)</f>
        <v>15599</v>
      </c>
      <c r="D188" s="15" t="e">
        <f t="shared" si="88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45" hidden="1" customHeight="1" x14ac:dyDescent="0.2">
      <c r="A189" s="11" t="s">
        <v>132</v>
      </c>
      <c r="B189" s="15"/>
      <c r="C189" s="123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customHeight="1" x14ac:dyDescent="0.2">
      <c r="A190" s="13" t="s">
        <v>133</v>
      </c>
      <c r="B190" s="23"/>
      <c r="C190" s="126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customHeight="1" outlineLevel="1" x14ac:dyDescent="0.2">
      <c r="A191" s="54" t="s">
        <v>134</v>
      </c>
      <c r="B191" s="23">
        <v>14367</v>
      </c>
      <c r="C191" s="126">
        <f>SUM(E191:Y191)</f>
        <v>35361</v>
      </c>
      <c r="D191" s="9">
        <f t="shared" ref="D191:D195" si="90">C191/B191</f>
        <v>2.4612653998747129</v>
      </c>
      <c r="E191" s="26">
        <v>530</v>
      </c>
      <c r="F191" s="26">
        <v>1349</v>
      </c>
      <c r="G191" s="26">
        <v>4063</v>
      </c>
      <c r="H191" s="26">
        <v>4499</v>
      </c>
      <c r="I191" s="26">
        <v>1330</v>
      </c>
      <c r="J191" s="26">
        <v>2050</v>
      </c>
      <c r="K191" s="26">
        <v>1408</v>
      </c>
      <c r="L191" s="26">
        <v>3290</v>
      </c>
      <c r="M191" s="26">
        <v>1140</v>
      </c>
      <c r="N191" s="26">
        <v>465</v>
      </c>
      <c r="O191" s="26">
        <v>1619</v>
      </c>
      <c r="P191" s="26">
        <v>1280</v>
      </c>
      <c r="Q191" s="26">
        <v>2545</v>
      </c>
      <c r="R191" s="26">
        <v>680</v>
      </c>
      <c r="S191" s="26">
        <v>145</v>
      </c>
      <c r="T191" s="26">
        <v>232</v>
      </c>
      <c r="U191" s="26">
        <v>450</v>
      </c>
      <c r="V191" s="26">
        <v>320</v>
      </c>
      <c r="W191" s="26">
        <v>1460</v>
      </c>
      <c r="X191" s="26">
        <v>2876</v>
      </c>
      <c r="Y191" s="26">
        <v>3630</v>
      </c>
    </row>
    <row r="192" spans="1:35" s="49" customFormat="1" ht="45" hidden="1" customHeight="1" outlineLevel="1" x14ac:dyDescent="0.2">
      <c r="A192" s="13" t="s">
        <v>135</v>
      </c>
      <c r="B192" s="23">
        <v>95000</v>
      </c>
      <c r="C192" s="126">
        <f>SUM(E192:Y192)</f>
        <v>99221</v>
      </c>
      <c r="D192" s="9">
        <f t="shared" si="90"/>
        <v>1.0444315789473684</v>
      </c>
      <c r="E192" s="48">
        <v>1355</v>
      </c>
      <c r="F192" s="48">
        <v>2371</v>
      </c>
      <c r="G192" s="48">
        <v>10316</v>
      </c>
      <c r="H192" s="48">
        <v>9808</v>
      </c>
      <c r="I192" s="48">
        <v>4306</v>
      </c>
      <c r="J192" s="48">
        <v>4618</v>
      </c>
      <c r="K192" s="48">
        <v>2544</v>
      </c>
      <c r="L192" s="48">
        <v>9760</v>
      </c>
      <c r="M192" s="48">
        <v>4171</v>
      </c>
      <c r="N192" s="48">
        <v>3368</v>
      </c>
      <c r="O192" s="48">
        <v>2671</v>
      </c>
      <c r="P192" s="48">
        <v>5628</v>
      </c>
      <c r="Q192" s="48">
        <v>4878</v>
      </c>
      <c r="R192" s="48">
        <v>3000</v>
      </c>
      <c r="S192" s="48">
        <v>4108</v>
      </c>
      <c r="T192" s="48">
        <v>5335</v>
      </c>
      <c r="U192" s="48">
        <v>1948</v>
      </c>
      <c r="V192" s="48">
        <v>411</v>
      </c>
      <c r="W192" s="48">
        <v>3260</v>
      </c>
      <c r="X192" s="48">
        <v>6500</v>
      </c>
      <c r="Y192" s="48">
        <v>8865</v>
      </c>
      <c r="AI192" s="49" t="s">
        <v>0</v>
      </c>
    </row>
    <row r="193" spans="1:26" s="49" customFormat="1" ht="45" hidden="1" customHeight="1" outlineLevel="1" x14ac:dyDescent="0.2">
      <c r="A193" s="13" t="s">
        <v>136</v>
      </c>
      <c r="B193" s="27">
        <f>B191*0.45</f>
        <v>6465.1500000000005</v>
      </c>
      <c r="C193" s="126">
        <f>C191*0.45</f>
        <v>15912.45</v>
      </c>
      <c r="D193" s="9">
        <f t="shared" si="90"/>
        <v>2.4612653998747129</v>
      </c>
      <c r="E193" s="26">
        <f>E191*0.45</f>
        <v>238.5</v>
      </c>
      <c r="F193" s="26">
        <f t="shared" ref="F193:Y193" si="91">F191*0.45</f>
        <v>607.05000000000007</v>
      </c>
      <c r="G193" s="26">
        <f t="shared" si="91"/>
        <v>1828.3500000000001</v>
      </c>
      <c r="H193" s="26">
        <f t="shared" si="91"/>
        <v>2024.55</v>
      </c>
      <c r="I193" s="26">
        <f t="shared" si="91"/>
        <v>598.5</v>
      </c>
      <c r="J193" s="26">
        <f t="shared" si="91"/>
        <v>922.5</v>
      </c>
      <c r="K193" s="26">
        <f t="shared" si="91"/>
        <v>633.6</v>
      </c>
      <c r="L193" s="26">
        <f t="shared" si="91"/>
        <v>1480.5</v>
      </c>
      <c r="M193" s="26">
        <f t="shared" si="91"/>
        <v>513</v>
      </c>
      <c r="N193" s="26">
        <f t="shared" si="91"/>
        <v>209.25</v>
      </c>
      <c r="O193" s="26">
        <f t="shared" si="91"/>
        <v>728.55000000000007</v>
      </c>
      <c r="P193" s="26">
        <f t="shared" si="91"/>
        <v>576</v>
      </c>
      <c r="Q193" s="26">
        <f t="shared" si="91"/>
        <v>1145.25</v>
      </c>
      <c r="R193" s="26">
        <f t="shared" si="91"/>
        <v>306</v>
      </c>
      <c r="S193" s="26">
        <f t="shared" si="91"/>
        <v>65.25</v>
      </c>
      <c r="T193" s="26">
        <f t="shared" si="91"/>
        <v>104.4</v>
      </c>
      <c r="U193" s="26">
        <f t="shared" si="91"/>
        <v>202.5</v>
      </c>
      <c r="V193" s="26">
        <f t="shared" si="91"/>
        <v>144</v>
      </c>
      <c r="W193" s="26">
        <f t="shared" si="91"/>
        <v>657</v>
      </c>
      <c r="X193" s="26">
        <f t="shared" si="91"/>
        <v>1294.2</v>
      </c>
      <c r="Y193" s="26">
        <f t="shared" si="91"/>
        <v>1633.5</v>
      </c>
      <c r="Z193" s="63"/>
    </row>
    <row r="194" spans="1:26" s="49" customFormat="1" ht="30" customHeight="1" collapsed="1" x14ac:dyDescent="0.2">
      <c r="A194" s="13" t="s">
        <v>137</v>
      </c>
      <c r="B194" s="51">
        <f>B191/B192</f>
        <v>0.15123157894736841</v>
      </c>
      <c r="C194" s="146">
        <f>C191/C192</f>
        <v>0.35638624887876558</v>
      </c>
      <c r="D194" s="9"/>
      <c r="E194" s="72">
        <f t="shared" ref="E194:Y194" si="92">E191/E192</f>
        <v>0.39114391143911437</v>
      </c>
      <c r="F194" s="72">
        <f t="shared" si="92"/>
        <v>0.56895824546604812</v>
      </c>
      <c r="G194" s="72">
        <f t="shared" si="92"/>
        <v>0.39385420705699886</v>
      </c>
      <c r="H194" s="72">
        <f t="shared" si="92"/>
        <v>0.45870717781402937</v>
      </c>
      <c r="I194" s="72">
        <f t="shared" si="92"/>
        <v>0.30887134231305158</v>
      </c>
      <c r="J194" s="72">
        <f t="shared" si="92"/>
        <v>0.44391511476829798</v>
      </c>
      <c r="K194" s="72">
        <f t="shared" si="92"/>
        <v>0.55345911949685533</v>
      </c>
      <c r="L194" s="72">
        <f t="shared" si="92"/>
        <v>0.33709016393442626</v>
      </c>
      <c r="M194" s="72">
        <f t="shared" si="92"/>
        <v>0.27331575161831695</v>
      </c>
      <c r="N194" s="72">
        <f t="shared" si="92"/>
        <v>0.13806413301662707</v>
      </c>
      <c r="O194" s="72">
        <f t="shared" si="92"/>
        <v>0.60614002246349685</v>
      </c>
      <c r="P194" s="72">
        <f t="shared" si="92"/>
        <v>0.22743425728500355</v>
      </c>
      <c r="Q194" s="72">
        <f t="shared" si="92"/>
        <v>0.52173021730217306</v>
      </c>
      <c r="R194" s="72">
        <f t="shared" si="92"/>
        <v>0.22666666666666666</v>
      </c>
      <c r="S194" s="72">
        <f t="shared" si="92"/>
        <v>3.5296981499513144E-2</v>
      </c>
      <c r="T194" s="72">
        <f t="shared" si="92"/>
        <v>4.3486410496719773E-2</v>
      </c>
      <c r="U194" s="72">
        <f t="shared" si="92"/>
        <v>0.23100616016427106</v>
      </c>
      <c r="V194" s="72">
        <f t="shared" si="92"/>
        <v>0.77858880778588813</v>
      </c>
      <c r="W194" s="72">
        <f t="shared" si="92"/>
        <v>0.44785276073619634</v>
      </c>
      <c r="X194" s="72">
        <f t="shared" si="92"/>
        <v>0.44246153846153846</v>
      </c>
      <c r="Y194" s="72">
        <f t="shared" si="92"/>
        <v>0.40947546531302875</v>
      </c>
    </row>
    <row r="195" spans="1:26" s="62" customFormat="1" ht="30" customHeight="1" outlineLevel="1" x14ac:dyDescent="0.2">
      <c r="A195" s="54" t="s">
        <v>138</v>
      </c>
      <c r="B195" s="23">
        <v>65285</v>
      </c>
      <c r="C195" s="126">
        <f>SUM(E195:Y195)</f>
        <v>77803</v>
      </c>
      <c r="D195" s="9">
        <f t="shared" si="90"/>
        <v>1.1917438921651222</v>
      </c>
      <c r="E195" s="26">
        <v>25</v>
      </c>
      <c r="F195" s="26">
        <v>3430</v>
      </c>
      <c r="G195" s="26">
        <v>9545</v>
      </c>
      <c r="H195" s="26">
        <v>1600</v>
      </c>
      <c r="I195" s="26">
        <v>1033</v>
      </c>
      <c r="J195" s="26">
        <v>1500</v>
      </c>
      <c r="K195" s="26">
        <v>230</v>
      </c>
      <c r="L195" s="26">
        <v>3790</v>
      </c>
      <c r="M195" s="26">
        <v>4450</v>
      </c>
      <c r="N195" s="26">
        <v>2300</v>
      </c>
      <c r="O195" s="26">
        <v>1300</v>
      </c>
      <c r="P195" s="26">
        <v>2900</v>
      </c>
      <c r="Q195" s="26">
        <v>700</v>
      </c>
      <c r="R195" s="26">
        <v>1800</v>
      </c>
      <c r="S195" s="26">
        <v>3800</v>
      </c>
      <c r="T195" s="26">
        <v>19608</v>
      </c>
      <c r="U195" s="26">
        <v>700</v>
      </c>
      <c r="V195" s="26">
        <v>250</v>
      </c>
      <c r="W195" s="26">
        <v>4904</v>
      </c>
      <c r="X195" s="26">
        <v>9235</v>
      </c>
      <c r="Y195" s="26">
        <v>4703</v>
      </c>
    </row>
    <row r="196" spans="1:26" s="49" customFormat="1" ht="45" hidden="1" customHeight="1" outlineLevel="1" x14ac:dyDescent="0.2">
      <c r="A196" s="13" t="s">
        <v>135</v>
      </c>
      <c r="B196" s="23">
        <v>271000</v>
      </c>
      <c r="C196" s="126">
        <f>SUM(E196:Y196)</f>
        <v>283125</v>
      </c>
      <c r="D196" s="9">
        <f t="shared" ref="D196:D210" si="93">C196/B196</f>
        <v>1.0447416974169741</v>
      </c>
      <c r="E196" s="48">
        <v>3252</v>
      </c>
      <c r="F196" s="48">
        <v>6349</v>
      </c>
      <c r="G196" s="48">
        <v>21277</v>
      </c>
      <c r="H196" s="48">
        <v>19442</v>
      </c>
      <c r="I196" s="48">
        <v>7381</v>
      </c>
      <c r="J196" s="48">
        <v>15831</v>
      </c>
      <c r="K196" s="48">
        <v>1192</v>
      </c>
      <c r="L196" s="48">
        <v>25096</v>
      </c>
      <c r="M196" s="48">
        <v>10726</v>
      </c>
      <c r="N196" s="48">
        <v>11786</v>
      </c>
      <c r="O196" s="48">
        <v>7347</v>
      </c>
      <c r="P196" s="48">
        <v>19701</v>
      </c>
      <c r="Q196" s="48">
        <v>4369</v>
      </c>
      <c r="R196" s="48">
        <v>5848</v>
      </c>
      <c r="S196" s="48">
        <v>8900</v>
      </c>
      <c r="T196" s="48">
        <v>37348</v>
      </c>
      <c r="U196" s="48">
        <v>2923</v>
      </c>
      <c r="V196" s="48">
        <v>1336</v>
      </c>
      <c r="W196" s="48">
        <v>11411</v>
      </c>
      <c r="X196" s="48">
        <v>40000</v>
      </c>
      <c r="Y196" s="48">
        <v>21610</v>
      </c>
    </row>
    <row r="197" spans="1:26" s="49" customFormat="1" ht="45" hidden="1" customHeight="1" outlineLevel="1" x14ac:dyDescent="0.2">
      <c r="A197" s="13" t="s">
        <v>136</v>
      </c>
      <c r="B197" s="27">
        <f>B195*0.3</f>
        <v>19585.5</v>
      </c>
      <c r="C197" s="126">
        <f>C195*0.3</f>
        <v>23340.899999999998</v>
      </c>
      <c r="D197" s="9">
        <f t="shared" si="93"/>
        <v>1.191743892165122</v>
      </c>
      <c r="E197" s="26">
        <f>E195*0.3</f>
        <v>7.5</v>
      </c>
      <c r="F197" s="26">
        <f t="shared" ref="F197:Y197" si="94">F195*0.3</f>
        <v>1029</v>
      </c>
      <c r="G197" s="26">
        <f t="shared" si="94"/>
        <v>2863.5</v>
      </c>
      <c r="H197" s="26">
        <f t="shared" si="94"/>
        <v>480</v>
      </c>
      <c r="I197" s="26">
        <f t="shared" si="94"/>
        <v>309.89999999999998</v>
      </c>
      <c r="J197" s="26">
        <f t="shared" si="94"/>
        <v>450</v>
      </c>
      <c r="K197" s="26">
        <f t="shared" si="94"/>
        <v>69</v>
      </c>
      <c r="L197" s="26">
        <f t="shared" si="94"/>
        <v>1137</v>
      </c>
      <c r="M197" s="26">
        <f t="shared" si="94"/>
        <v>1335</v>
      </c>
      <c r="N197" s="26">
        <f t="shared" si="94"/>
        <v>690</v>
      </c>
      <c r="O197" s="26">
        <f t="shared" si="94"/>
        <v>390</v>
      </c>
      <c r="P197" s="26">
        <f t="shared" si="94"/>
        <v>870</v>
      </c>
      <c r="Q197" s="26">
        <f t="shared" si="94"/>
        <v>210</v>
      </c>
      <c r="R197" s="26">
        <f t="shared" si="94"/>
        <v>540</v>
      </c>
      <c r="S197" s="26">
        <f t="shared" si="94"/>
        <v>1140</v>
      </c>
      <c r="T197" s="26">
        <f t="shared" si="94"/>
        <v>5882.4</v>
      </c>
      <c r="U197" s="26">
        <f t="shared" si="94"/>
        <v>210</v>
      </c>
      <c r="V197" s="26">
        <f t="shared" si="94"/>
        <v>75</v>
      </c>
      <c r="W197" s="26">
        <f t="shared" si="94"/>
        <v>1471.2</v>
      </c>
      <c r="X197" s="26">
        <f t="shared" si="94"/>
        <v>2770.5</v>
      </c>
      <c r="Y197" s="26">
        <f t="shared" si="94"/>
        <v>1410.8999999999999</v>
      </c>
    </row>
    <row r="198" spans="1:26" s="62" customFormat="1" ht="30" customHeight="1" collapsed="1" x14ac:dyDescent="0.2">
      <c r="A198" s="13" t="s">
        <v>137</v>
      </c>
      <c r="B198" s="9">
        <f>B195/B196</f>
        <v>0.2409040590405904</v>
      </c>
      <c r="C198" s="125">
        <f>C195/C196</f>
        <v>0.27480088300220751</v>
      </c>
      <c r="D198" s="160"/>
      <c r="E198" s="30">
        <f t="shared" ref="E198:Y198" si="95">E195/E196</f>
        <v>7.6875768757687576E-3</v>
      </c>
      <c r="F198" s="30">
        <f t="shared" si="95"/>
        <v>0.54024255788313125</v>
      </c>
      <c r="G198" s="30">
        <f t="shared" si="95"/>
        <v>0.44860647647694696</v>
      </c>
      <c r="H198" s="30">
        <f t="shared" si="95"/>
        <v>8.2296060076123861E-2</v>
      </c>
      <c r="I198" s="30">
        <f t="shared" si="95"/>
        <v>0.13995393578105947</v>
      </c>
      <c r="J198" s="30">
        <f t="shared" si="95"/>
        <v>9.4750805381845743E-2</v>
      </c>
      <c r="K198" s="30">
        <f t="shared" si="95"/>
        <v>0.19295302013422819</v>
      </c>
      <c r="L198" s="30">
        <f t="shared" si="95"/>
        <v>0.15102008288173413</v>
      </c>
      <c r="M198" s="30">
        <f t="shared" si="95"/>
        <v>0.41487973149356705</v>
      </c>
      <c r="N198" s="30">
        <f t="shared" si="95"/>
        <v>0.1951467843203801</v>
      </c>
      <c r="O198" s="30">
        <f t="shared" si="95"/>
        <v>0.1769429699196951</v>
      </c>
      <c r="P198" s="30">
        <f t="shared" si="95"/>
        <v>0.14720064971321253</v>
      </c>
      <c r="Q198" s="30">
        <f t="shared" si="95"/>
        <v>0.16021972991531244</v>
      </c>
      <c r="R198" s="30">
        <f t="shared" si="95"/>
        <v>0.30779753761969902</v>
      </c>
      <c r="S198" s="30">
        <f t="shared" si="95"/>
        <v>0.42696629213483145</v>
      </c>
      <c r="T198" s="30">
        <f t="shared" si="95"/>
        <v>0.52500803255863771</v>
      </c>
      <c r="U198" s="30">
        <f t="shared" si="95"/>
        <v>0.23947998631542936</v>
      </c>
      <c r="V198" s="30">
        <f t="shared" si="95"/>
        <v>0.18712574850299402</v>
      </c>
      <c r="W198" s="30">
        <f t="shared" si="95"/>
        <v>0.42976075716413986</v>
      </c>
      <c r="X198" s="30">
        <f t="shared" si="95"/>
        <v>0.230875</v>
      </c>
      <c r="Y198" s="30">
        <f t="shared" si="95"/>
        <v>0.21763072651550208</v>
      </c>
    </row>
    <row r="199" spans="1:26" s="62" customFormat="1" ht="30" customHeight="1" outlineLevel="1" x14ac:dyDescent="0.2">
      <c r="A199" s="54" t="s">
        <v>139</v>
      </c>
      <c r="B199" s="23"/>
      <c r="C199" s="126">
        <f>SUM(E199:Y199)</f>
        <v>1220</v>
      </c>
      <c r="D199" s="160" t="e">
        <f t="shared" si="93"/>
        <v>#DIV/0!</v>
      </c>
      <c r="E199" s="26"/>
      <c r="F199" s="26"/>
      <c r="G199" s="26"/>
      <c r="H199" s="26"/>
      <c r="I199" s="26"/>
      <c r="J199" s="26"/>
      <c r="K199" s="26">
        <v>700</v>
      </c>
      <c r="L199" s="26">
        <v>520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45" hidden="1" customHeight="1" outlineLevel="1" x14ac:dyDescent="0.2">
      <c r="A200" s="13" t="s">
        <v>135</v>
      </c>
      <c r="B200" s="23">
        <v>334708</v>
      </c>
      <c r="C200" s="126">
        <f>SUM(E200:Y200)</f>
        <v>337167</v>
      </c>
      <c r="D200" s="160">
        <f t="shared" si="93"/>
        <v>1.0073467022001268</v>
      </c>
      <c r="E200" s="48"/>
      <c r="F200" s="48">
        <v>13121</v>
      </c>
      <c r="G200" s="48">
        <v>29014</v>
      </c>
      <c r="H200" s="48">
        <v>52320</v>
      </c>
      <c r="I200" s="48">
        <v>16915</v>
      </c>
      <c r="J200" s="48">
        <v>4947</v>
      </c>
      <c r="K200" s="48">
        <v>1987</v>
      </c>
      <c r="L200" s="48">
        <v>21959</v>
      </c>
      <c r="M200" s="48">
        <v>11918</v>
      </c>
      <c r="N200" s="48">
        <v>12628</v>
      </c>
      <c r="O200" s="48">
        <v>13357</v>
      </c>
      <c r="P200" s="48">
        <v>18763</v>
      </c>
      <c r="Q200" s="48">
        <v>10379</v>
      </c>
      <c r="R200" s="48">
        <v>2250</v>
      </c>
      <c r="S200" s="48">
        <v>6846</v>
      </c>
      <c r="T200" s="48">
        <v>53354</v>
      </c>
      <c r="U200" s="48">
        <v>6090</v>
      </c>
      <c r="V200" s="48">
        <v>1713</v>
      </c>
      <c r="W200" s="48">
        <v>12226</v>
      </c>
      <c r="X200" s="48">
        <v>27986</v>
      </c>
      <c r="Y200" s="48">
        <v>19394</v>
      </c>
    </row>
    <row r="201" spans="1:26" s="49" customFormat="1" ht="45" hidden="1" customHeight="1" outlineLevel="1" x14ac:dyDescent="0.2">
      <c r="A201" s="13" t="s">
        <v>140</v>
      </c>
      <c r="B201" s="27">
        <f>B199*0.19</f>
        <v>0</v>
      </c>
      <c r="C201" s="126">
        <f>C199*0.19</f>
        <v>231.8</v>
      </c>
      <c r="D201" s="160" t="e">
        <f t="shared" si="93"/>
        <v>#DIV/0!</v>
      </c>
      <c r="E201" s="26"/>
      <c r="F201" s="26"/>
      <c r="G201" s="161"/>
      <c r="H201" s="161"/>
      <c r="I201" s="161"/>
      <c r="J201" s="161"/>
      <c r="K201" s="161">
        <f t="shared" ref="G201:Y201" si="96">K199*0.19</f>
        <v>133</v>
      </c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</row>
    <row r="202" spans="1:26" s="62" customFormat="1" ht="30" customHeight="1" collapsed="1" x14ac:dyDescent="0.2">
      <c r="A202" s="13" t="s">
        <v>141</v>
      </c>
      <c r="B202" s="9">
        <f>B199/B200</f>
        <v>0</v>
      </c>
      <c r="C202" s="125">
        <f>C199/C200</f>
        <v>3.6183849546367231E-3</v>
      </c>
      <c r="D202" s="160" t="e">
        <f t="shared" si="93"/>
        <v>#DIV/0!</v>
      </c>
      <c r="E202" s="30" t="e">
        <f>E199/E200</f>
        <v>#DIV/0!</v>
      </c>
      <c r="F202" s="30">
        <f>F199/F200</f>
        <v>0</v>
      </c>
      <c r="G202" s="30">
        <f t="shared" ref="G202:Y202" si="97">G199/G200</f>
        <v>0</v>
      </c>
      <c r="H202" s="30">
        <f t="shared" si="97"/>
        <v>0</v>
      </c>
      <c r="I202" s="30">
        <f t="shared" si="97"/>
        <v>0</v>
      </c>
      <c r="J202" s="30">
        <f t="shared" si="97"/>
        <v>0</v>
      </c>
      <c r="K202" s="30">
        <f t="shared" si="97"/>
        <v>0.35228988424760949</v>
      </c>
      <c r="L202" s="30">
        <f t="shared" si="97"/>
        <v>2.3680495468828271E-2</v>
      </c>
      <c r="M202" s="30">
        <f t="shared" si="97"/>
        <v>0</v>
      </c>
      <c r="N202" s="30">
        <f t="shared" si="97"/>
        <v>0</v>
      </c>
      <c r="O202" s="30">
        <f t="shared" si="97"/>
        <v>0</v>
      </c>
      <c r="P202" s="30">
        <f t="shared" si="97"/>
        <v>0</v>
      </c>
      <c r="Q202" s="30">
        <f t="shared" si="97"/>
        <v>0</v>
      </c>
      <c r="R202" s="30">
        <f t="shared" si="97"/>
        <v>0</v>
      </c>
      <c r="S202" s="30">
        <f t="shared" si="97"/>
        <v>0</v>
      </c>
      <c r="T202" s="30">
        <f t="shared" si="97"/>
        <v>0</v>
      </c>
      <c r="U202" s="30">
        <f t="shared" si="97"/>
        <v>0</v>
      </c>
      <c r="V202" s="30">
        <f t="shared" si="97"/>
        <v>0</v>
      </c>
      <c r="W202" s="30">
        <f t="shared" si="97"/>
        <v>0</v>
      </c>
      <c r="X202" s="30">
        <f t="shared" si="97"/>
        <v>0</v>
      </c>
      <c r="Y202" s="30">
        <f t="shared" si="97"/>
        <v>0</v>
      </c>
    </row>
    <row r="203" spans="1:26" s="49" customFormat="1" ht="30" customHeight="1" x14ac:dyDescent="0.2">
      <c r="A203" s="54" t="s">
        <v>142</v>
      </c>
      <c r="B203" s="27"/>
      <c r="C203" s="126">
        <f>SUM(E203:Y203)</f>
        <v>30</v>
      </c>
      <c r="D203" s="160" t="e">
        <f t="shared" si="93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>
        <v>30</v>
      </c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45" hidden="1" customHeight="1" x14ac:dyDescent="0.2">
      <c r="A204" s="13" t="s">
        <v>140</v>
      </c>
      <c r="B204" s="27"/>
      <c r="C204" s="126">
        <f>C203*0.7</f>
        <v>21</v>
      </c>
      <c r="D204" s="160" t="e">
        <f t="shared" si="93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45" hidden="1" customHeight="1" x14ac:dyDescent="0.2">
      <c r="A205" s="32" t="s">
        <v>143</v>
      </c>
      <c r="B205" s="27"/>
      <c r="C205" s="126">
        <f>SUM(E205:Y205)</f>
        <v>0</v>
      </c>
      <c r="D205" s="160" t="e">
        <f t="shared" si="93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45" hidden="1" customHeight="1" x14ac:dyDescent="0.2">
      <c r="A206" s="13" t="s">
        <v>140</v>
      </c>
      <c r="B206" s="27">
        <f>B205*0.2</f>
        <v>0</v>
      </c>
      <c r="C206" s="126">
        <f>C205*0.2</f>
        <v>0</v>
      </c>
      <c r="D206" s="160" t="e">
        <f t="shared" si="93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45" hidden="1" customHeight="1" x14ac:dyDescent="0.2">
      <c r="A207" s="32" t="s">
        <v>164</v>
      </c>
      <c r="B207" s="27"/>
      <c r="C207" s="126">
        <f>SUM(E207:Y207)</f>
        <v>0</v>
      </c>
      <c r="D207" s="160" t="e">
        <f t="shared" si="93"/>
        <v>#DIV/0!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22.5" x14ac:dyDescent="0.2">
      <c r="A208" s="32" t="s">
        <v>144</v>
      </c>
      <c r="B208" s="161">
        <f>B206+B204+B201+B197+B193</f>
        <v>26050.65</v>
      </c>
      <c r="C208" s="161">
        <f>C206+C204+C201+C197+C193</f>
        <v>39506.149999999994</v>
      </c>
      <c r="D208" s="160">
        <f t="shared" si="93"/>
        <v>1.5165130236673554</v>
      </c>
      <c r="E208" s="26">
        <f>E206+E204+E201+E197+E193</f>
        <v>246</v>
      </c>
      <c r="F208" s="26">
        <f t="shared" ref="F208:Y208" si="98">F206+F204+F201+F197+F193</f>
        <v>1636.0500000000002</v>
      </c>
      <c r="G208" s="26">
        <f t="shared" si="98"/>
        <v>4691.8500000000004</v>
      </c>
      <c r="H208" s="26">
        <f t="shared" si="98"/>
        <v>2504.5500000000002</v>
      </c>
      <c r="I208" s="26">
        <f t="shared" si="98"/>
        <v>908.4</v>
      </c>
      <c r="J208" s="26">
        <f t="shared" si="98"/>
        <v>1372.5</v>
      </c>
      <c r="K208" s="26">
        <f>K206+K204+K201+K197+K193</f>
        <v>835.6</v>
      </c>
      <c r="L208" s="26">
        <f t="shared" si="98"/>
        <v>2617.5</v>
      </c>
      <c r="M208" s="26">
        <f t="shared" si="98"/>
        <v>1848</v>
      </c>
      <c r="N208" s="26">
        <f t="shared" si="98"/>
        <v>899.25</v>
      </c>
      <c r="O208" s="26">
        <f t="shared" si="98"/>
        <v>1118.5500000000002</v>
      </c>
      <c r="P208" s="26">
        <f t="shared" si="98"/>
        <v>1446</v>
      </c>
      <c r="Q208" s="26">
        <f t="shared" si="98"/>
        <v>1355.25</v>
      </c>
      <c r="R208" s="26">
        <f t="shared" si="98"/>
        <v>846</v>
      </c>
      <c r="S208" s="26">
        <f t="shared" si="98"/>
        <v>1205.25</v>
      </c>
      <c r="T208" s="26">
        <f t="shared" si="98"/>
        <v>5986.7999999999993</v>
      </c>
      <c r="U208" s="26">
        <f t="shared" si="98"/>
        <v>412.5</v>
      </c>
      <c r="V208" s="26">
        <f t="shared" si="98"/>
        <v>219</v>
      </c>
      <c r="W208" s="26">
        <v>595</v>
      </c>
      <c r="X208" s="26">
        <f t="shared" si="98"/>
        <v>4064.7</v>
      </c>
      <c r="Y208" s="26">
        <f t="shared" si="98"/>
        <v>3044.3999999999996</v>
      </c>
    </row>
    <row r="209" spans="1:25" s="49" customFormat="1" ht="45" hidden="1" x14ac:dyDescent="0.2">
      <c r="A209" s="13" t="s">
        <v>170</v>
      </c>
      <c r="B209" s="26">
        <v>68302</v>
      </c>
      <c r="C209" s="107">
        <f>SUM(E209:Y209)</f>
        <v>69686.5</v>
      </c>
      <c r="D209" s="9">
        <f t="shared" si="93"/>
        <v>1.0202702702702702</v>
      </c>
      <c r="E209" s="161">
        <v>610</v>
      </c>
      <c r="F209" s="161">
        <v>1904.5</v>
      </c>
      <c r="G209" s="161">
        <v>5803</v>
      </c>
      <c r="H209" s="161">
        <v>6976</v>
      </c>
      <c r="I209" s="161">
        <v>2768</v>
      </c>
      <c r="J209" s="161">
        <v>2968</v>
      </c>
      <c r="K209" s="161">
        <v>715</v>
      </c>
      <c r="L209" s="161">
        <v>6274</v>
      </c>
      <c r="M209" s="161">
        <v>2681</v>
      </c>
      <c r="N209" s="161">
        <v>2526</v>
      </c>
      <c r="O209" s="161">
        <v>2004</v>
      </c>
      <c r="P209" s="161">
        <v>4222</v>
      </c>
      <c r="Q209" s="161">
        <v>1996</v>
      </c>
      <c r="R209" s="161">
        <v>1350</v>
      </c>
      <c r="S209" s="161">
        <v>2054</v>
      </c>
      <c r="T209" s="161">
        <v>8003</v>
      </c>
      <c r="U209" s="161">
        <v>1096</v>
      </c>
      <c r="V209" s="161">
        <v>308</v>
      </c>
      <c r="W209" s="161">
        <v>2445</v>
      </c>
      <c r="X209" s="161">
        <v>7996</v>
      </c>
      <c r="Y209" s="161">
        <v>4987</v>
      </c>
    </row>
    <row r="210" spans="1:25" s="49" customFormat="1" ht="22.5" x14ac:dyDescent="0.2">
      <c r="A210" s="54" t="s">
        <v>163</v>
      </c>
      <c r="B210" s="52">
        <f>B208/B209*10</f>
        <v>3.8140391203771489</v>
      </c>
      <c r="C210" s="139">
        <f>C208/C209*10</f>
        <v>5.6691252968652464</v>
      </c>
      <c r="D210" s="9">
        <f t="shared" si="93"/>
        <v>1.4863836258461498</v>
      </c>
      <c r="E210" s="53">
        <f>E208/E209*10</f>
        <v>4.0327868852459012</v>
      </c>
      <c r="F210" s="53">
        <f t="shared" ref="F210:Y210" si="99">F208/F209*10</f>
        <v>8.590443686006827</v>
      </c>
      <c r="G210" s="53">
        <f t="shared" si="99"/>
        <v>8.0852145442012748</v>
      </c>
      <c r="H210" s="53">
        <f t="shared" si="99"/>
        <v>3.5902379587155964</v>
      </c>
      <c r="I210" s="53">
        <f t="shared" si="99"/>
        <v>3.2817919075144508</v>
      </c>
      <c r="J210" s="53">
        <f t="shared" si="99"/>
        <v>4.6243261455525611</v>
      </c>
      <c r="K210" s="53">
        <f>K208/K209*10</f>
        <v>11.686713286713285</v>
      </c>
      <c r="L210" s="53">
        <f t="shared" si="99"/>
        <v>4.1719795983423653</v>
      </c>
      <c r="M210" s="53">
        <f t="shared" si="99"/>
        <v>6.8929503916449084</v>
      </c>
      <c r="N210" s="53">
        <f t="shared" si="99"/>
        <v>3.5599762470308787</v>
      </c>
      <c r="O210" s="53">
        <f t="shared" si="99"/>
        <v>5.5815868263473067</v>
      </c>
      <c r="P210" s="53">
        <f t="shared" si="99"/>
        <v>3.4249171009000472</v>
      </c>
      <c r="Q210" s="53">
        <f t="shared" si="99"/>
        <v>6.7898296593186371</v>
      </c>
      <c r="R210" s="53">
        <f t="shared" si="99"/>
        <v>6.2666666666666675</v>
      </c>
      <c r="S210" s="53">
        <f t="shared" si="99"/>
        <v>5.8678188899707884</v>
      </c>
      <c r="T210" s="53">
        <f t="shared" si="99"/>
        <v>7.4806947394726961</v>
      </c>
      <c r="U210" s="53">
        <f t="shared" si="99"/>
        <v>3.7636861313868613</v>
      </c>
      <c r="V210" s="53">
        <f t="shared" si="99"/>
        <v>7.1103896103896105</v>
      </c>
      <c r="W210" s="53">
        <f t="shared" si="99"/>
        <v>2.4335378323108383</v>
      </c>
      <c r="X210" s="53">
        <f t="shared" si="99"/>
        <v>5.0834167083541768</v>
      </c>
      <c r="Y210" s="53">
        <f t="shared" si="99"/>
        <v>6.1046721475837176</v>
      </c>
    </row>
    <row r="211" spans="1:25" ht="22.5" x14ac:dyDescent="0.25">
      <c r="A211" s="89"/>
      <c r="B211" s="89"/>
      <c r="C211" s="147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183</v>
      </c>
      <c r="B212" s="84"/>
      <c r="C212" s="148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187</v>
      </c>
      <c r="B213" s="84">
        <v>108</v>
      </c>
      <c r="C213" s="148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49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0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0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1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1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2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</row>
    <row r="221" spans="1:25" ht="20.45" hidden="1" customHeight="1" x14ac:dyDescent="0.25">
      <c r="A221" s="178"/>
      <c r="B221" s="179"/>
      <c r="C221" s="179"/>
      <c r="D221" s="179"/>
      <c r="E221" s="179"/>
      <c r="F221" s="179"/>
      <c r="G221" s="179"/>
      <c r="H221" s="179"/>
      <c r="I221" s="179"/>
      <c r="J221" s="17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3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4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6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6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6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6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6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5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6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71"/>
      <c r="C238" s="148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2021-06-22T11:50:57Z</cp:lastPrinted>
  <dcterms:created xsi:type="dcterms:W3CDTF">2017-06-08T05:54:08Z</dcterms:created>
  <dcterms:modified xsi:type="dcterms:W3CDTF">2021-06-23T05:04:38Z</dcterms:modified>
</cp:coreProperties>
</file>