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Лист1!$A$1:$J$34</definedName>
    <definedName name="_xlnm.Print_Area" localSheetId="1">'Лист1 (2)'!$A$1:$J$34</definedName>
  </definedNames>
  <calcPr calcId="145621"/>
</workbook>
</file>

<file path=xl/calcChain.xml><?xml version="1.0" encoding="utf-8"?>
<calcChain xmlns="http://schemas.openxmlformats.org/spreadsheetml/2006/main">
  <c r="D30" i="4" l="1"/>
  <c r="C30" i="4"/>
  <c r="B30" i="4"/>
  <c r="I30" i="4"/>
  <c r="B8" i="4"/>
  <c r="C8" i="4" s="1"/>
  <c r="D8" i="4" s="1"/>
  <c r="E8" i="4" s="1"/>
  <c r="F8" i="4" s="1"/>
  <c r="G8" i="4" s="1"/>
  <c r="H8" i="4" s="1"/>
  <c r="I8" i="4" s="1"/>
  <c r="J3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9" i="1"/>
  <c r="C32" i="1"/>
  <c r="D32" i="1"/>
  <c r="E32" i="1"/>
  <c r="F32" i="1"/>
  <c r="G32" i="1"/>
  <c r="H32" i="1"/>
  <c r="I32" i="1"/>
  <c r="B32" i="1"/>
  <c r="I32" i="4" l="1"/>
  <c r="I34" i="4" s="1"/>
  <c r="G30" i="4"/>
  <c r="E30" i="4"/>
  <c r="J30" i="4"/>
  <c r="I28" i="1"/>
  <c r="G28" i="1"/>
  <c r="E28" i="1"/>
  <c r="I25" i="1"/>
  <c r="G25" i="1"/>
  <c r="E25" i="1"/>
  <c r="I23" i="1"/>
  <c r="G23" i="1"/>
  <c r="E23" i="1"/>
  <c r="I20" i="1"/>
  <c r="G20" i="1"/>
  <c r="E20" i="1"/>
  <c r="I14" i="1"/>
  <c r="G14" i="1"/>
  <c r="E14" i="1"/>
  <c r="G32" i="4" l="1"/>
  <c r="G34" i="4" s="1"/>
  <c r="H30" i="4"/>
  <c r="F30" i="4"/>
  <c r="E32" i="4"/>
  <c r="E34" i="4" s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9" i="1"/>
  <c r="H28" i="1" l="1"/>
  <c r="F28" i="1"/>
  <c r="H14" i="1"/>
  <c r="F14" i="1"/>
  <c r="D30" i="1" l="1"/>
  <c r="C30" i="1"/>
  <c r="B30" i="1"/>
  <c r="B8" i="1"/>
  <c r="C8" i="1" s="1"/>
  <c r="D8" i="1" s="1"/>
  <c r="E8" i="1" s="1"/>
  <c r="F8" i="1" s="1"/>
  <c r="G8" i="1" s="1"/>
  <c r="H8" i="1" s="1"/>
  <c r="I8" i="1" s="1"/>
  <c r="G30" i="1" l="1"/>
  <c r="I30" i="1"/>
  <c r="I34" i="1" s="1"/>
  <c r="E30" i="1"/>
  <c r="E34" i="1" l="1"/>
  <c r="F30" i="1"/>
  <c r="G34" i="1"/>
  <c r="H30" i="1"/>
</calcChain>
</file>

<file path=xl/sharedStrings.xml><?xml version="1.0" encoding="utf-8"?>
<sst xmlns="http://schemas.openxmlformats.org/spreadsheetml/2006/main" count="118" uniqueCount="40">
  <si>
    <t>Район</t>
  </si>
  <si>
    <t>Кол-во поселений</t>
  </si>
  <si>
    <t>Кол-во ЛПХ</t>
  </si>
  <si>
    <t>Кол-во коров</t>
  </si>
  <si>
    <t>Сумма субсидии</t>
  </si>
  <si>
    <t xml:space="preserve">Кол-во ЛПХ  </t>
  </si>
  <si>
    <t>Алатырский</t>
  </si>
  <si>
    <t xml:space="preserve">Аликовский 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</si>
  <si>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</si>
  <si>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</si>
  <si>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</si>
  <si>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</si>
  <si>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</si>
  <si>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</si>
  <si>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</si>
  <si>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</si>
  <si>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</si>
  <si>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</si>
  <si>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</si>
  <si>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</si>
  <si>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</si>
  <si>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 xml:space="preserve">Чебоксарский </t>
  </si>
  <si>
    <t>Шемуршинский</t>
  </si>
  <si>
    <t xml:space="preserve">Шумерлинский </t>
  </si>
  <si>
    <t>Ядринский</t>
  </si>
  <si>
    <t>Яльчикский</t>
  </si>
  <si>
    <t>Янтиковский</t>
  </si>
  <si>
    <t>ИТОГО</t>
  </si>
  <si>
    <t xml:space="preserve"> % охвата</t>
  </si>
  <si>
    <t>х</t>
  </si>
  <si>
    <t>План на 2021 г.</t>
  </si>
  <si>
    <t>Информация о предоставленных субсидиях на содержание коров за 2021 г.</t>
  </si>
  <si>
    <t>ЛИМИТ</t>
  </si>
  <si>
    <t>% к плану</t>
  </si>
  <si>
    <t>Профинасировано МСХ ЧР за 09.06.2021 г.</t>
  </si>
  <si>
    <t>ВСЕГО</t>
  </si>
  <si>
    <t>ВОЗВРАТЫ</t>
  </si>
  <si>
    <t>Всего</t>
  </si>
  <si>
    <t>в т.ч. за неделю</t>
  </si>
  <si>
    <t>Профинасировано МСХ ЧР на 21.06.2021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</si>
</sst>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vertical="center"/>
    </xf>
    <xf numFmtId="0" fontId="0" fillId="0" borderId="0" xfId="0" applyBorder="1"/>
    <xf numFmtId="164" fontId="4" fillId="0" borderId="1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0" fillId="0" borderId="1" xfId="0" applyBorder="1"/>
    <xf numFmtId="3" fontId="2" fillId="0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34"/>
  <sheetViews>
    <sheetView view="pageBreakPreview" zoomScaleNormal="100" zoomScaleSheetLayoutView="100" workbookViewId="0">
      <selection activeCell="M30" sqref="M30"/>
    </sheetView>
  </sheetViews>
  <sheetFormatPr defaultRowHeight="15" x14ac:dyDescent="0.25"/>
  <cols>
    <col min="1" max="1" width="30.140625" customWidth="1"/>
    <col min="2" max="2" width="11.5703125" customWidth="1"/>
    <col min="3" max="3" width="12.5703125" customWidth="1"/>
    <col min="4" max="4" width="15.85546875" customWidth="1"/>
    <col min="5" max="6" width="11" customWidth="1"/>
    <col min="7" max="8" width="10.140625" customWidth="1"/>
    <col min="9" max="10" width="14.7109375" customWidth="1"/>
    <col min="11" max="11" width="11.5703125" bestFit="1" customWidth="1"/>
  </cols>
  <sheetData>
    <row r="2" spans="1:54" s="10" customFormat="1" ht="20.25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5" spans="1:54" ht="15" customHeight="1" x14ac:dyDescent="0.25">
      <c r="A5" s="21" t="s">
        <v>0</v>
      </c>
      <c r="B5" s="21" t="s">
        <v>1</v>
      </c>
      <c r="C5" s="21" t="s">
        <v>30</v>
      </c>
      <c r="D5" s="21"/>
      <c r="E5" s="21" t="s">
        <v>34</v>
      </c>
      <c r="F5" s="21"/>
      <c r="G5" s="21"/>
      <c r="H5" s="21"/>
      <c r="I5" s="21"/>
      <c r="J5" s="21"/>
    </row>
    <row r="6" spans="1:54" ht="15" customHeight="1" x14ac:dyDescent="0.25">
      <c r="A6" s="21"/>
      <c r="B6" s="21"/>
      <c r="C6" s="21" t="s">
        <v>5</v>
      </c>
      <c r="D6" s="21" t="s">
        <v>3</v>
      </c>
      <c r="E6" s="21" t="s">
        <v>2</v>
      </c>
      <c r="F6" s="21" t="s">
        <v>33</v>
      </c>
      <c r="G6" s="21" t="s">
        <v>3</v>
      </c>
      <c r="H6" s="21" t="s">
        <v>33</v>
      </c>
      <c r="I6" s="21" t="s">
        <v>4</v>
      </c>
      <c r="J6" s="21"/>
    </row>
    <row r="7" spans="1:54" ht="30" x14ac:dyDescent="0.25">
      <c r="A7" s="21"/>
      <c r="B7" s="21"/>
      <c r="C7" s="21"/>
      <c r="D7" s="21"/>
      <c r="E7" s="21"/>
      <c r="F7" s="21"/>
      <c r="G7" s="21"/>
      <c r="H7" s="21"/>
      <c r="I7" s="14" t="s">
        <v>37</v>
      </c>
      <c r="J7" s="14" t="s">
        <v>38</v>
      </c>
    </row>
    <row r="8" spans="1:54" x14ac:dyDescent="0.25">
      <c r="A8" s="1">
        <v>1</v>
      </c>
      <c r="B8" s="2">
        <f>A8+1</f>
        <v>2</v>
      </c>
      <c r="C8" s="2">
        <f t="shared" ref="C8:I8" si="0">B8+1</f>
        <v>3</v>
      </c>
      <c r="D8" s="2">
        <f t="shared" si="0"/>
        <v>4</v>
      </c>
      <c r="E8" s="2">
        <f t="shared" si="0"/>
        <v>5</v>
      </c>
      <c r="F8" s="2">
        <f t="shared" si="0"/>
        <v>6</v>
      </c>
      <c r="G8" s="2">
        <f t="shared" si="0"/>
        <v>7</v>
      </c>
      <c r="H8" s="2">
        <f t="shared" si="0"/>
        <v>8</v>
      </c>
      <c r="I8" s="2">
        <f t="shared" si="0"/>
        <v>9</v>
      </c>
      <c r="J8" s="2">
        <v>10</v>
      </c>
    </row>
    <row r="9" spans="1:54" x14ac:dyDescent="0.25">
      <c r="A9" s="3" t="s">
        <v>6</v>
      </c>
      <c r="B9" s="4">
        <v>16</v>
      </c>
      <c r="C9" s="5">
        <v>747</v>
      </c>
      <c r="D9" s="5">
        <v>1040</v>
      </c>
      <c r="E9" s="4">
        <v>5</v>
      </c>
      <c r="F9" s="12">
        <f>E9/C9</f>
        <v>6.6934404283801874E-3</v>
      </c>
      <c r="G9" s="4">
        <v>12</v>
      </c>
      <c r="H9" s="12">
        <f>G9/D9</f>
        <v>1.1538461538461539E-2</v>
      </c>
      <c r="I9" s="4">
        <v>21500</v>
      </c>
      <c r="J9" s="4">
        <f>I9-K9</f>
        <v>0</v>
      </c>
      <c r="K9" s="15">
        <v>21500</v>
      </c>
    </row>
    <row r="10" spans="1:54" x14ac:dyDescent="0.25">
      <c r="A10" s="6" t="s">
        <v>7</v>
      </c>
      <c r="B10" s="5">
        <v>12</v>
      </c>
      <c r="C10" s="5">
        <v>2159</v>
      </c>
      <c r="D10" s="5">
        <v>3835</v>
      </c>
      <c r="E10" s="5">
        <v>398</v>
      </c>
      <c r="F10" s="12">
        <f t="shared" ref="F10:F30" si="1">E10/C10</f>
        <v>0.18434460398332561</v>
      </c>
      <c r="G10" s="5">
        <v>681</v>
      </c>
      <c r="H10" s="12">
        <f t="shared" ref="H10:H30" si="2">G10/D10</f>
        <v>0.17757496740547588</v>
      </c>
      <c r="I10" s="5">
        <v>2323400</v>
      </c>
      <c r="J10" s="5">
        <f t="shared" ref="J10:J29" si="3">I10-K10</f>
        <v>0</v>
      </c>
      <c r="K10" s="16">
        <v>2323400</v>
      </c>
    </row>
    <row r="11" spans="1:54" x14ac:dyDescent="0.25">
      <c r="A11" s="6" t="s">
        <v>8</v>
      </c>
      <c r="B11" s="5">
        <v>19</v>
      </c>
      <c r="C11" s="5">
        <v>2788</v>
      </c>
      <c r="D11" s="5">
        <v>4822</v>
      </c>
      <c r="E11" s="5">
        <v>249</v>
      </c>
      <c r="F11" s="12">
        <f t="shared" si="1"/>
        <v>8.9311334289813485E-2</v>
      </c>
      <c r="G11" s="5">
        <v>517</v>
      </c>
      <c r="H11" s="12">
        <f t="shared" si="2"/>
        <v>0.10721692243882207</v>
      </c>
      <c r="I11" s="5">
        <v>1862400</v>
      </c>
      <c r="J11" s="5">
        <f t="shared" si="3"/>
        <v>0</v>
      </c>
      <c r="K11" s="16">
        <v>1862400</v>
      </c>
    </row>
    <row r="12" spans="1:54" x14ac:dyDescent="0.25">
      <c r="A12" s="6" t="s">
        <v>9</v>
      </c>
      <c r="B12" s="5">
        <v>18</v>
      </c>
      <c r="C12" s="5">
        <v>2504</v>
      </c>
      <c r="D12" s="5">
        <v>4046</v>
      </c>
      <c r="E12" s="5">
        <v>1</v>
      </c>
      <c r="F12" s="12">
        <f t="shared" si="1"/>
        <v>3.9936102236421724E-4</v>
      </c>
      <c r="G12" s="5">
        <v>1</v>
      </c>
      <c r="H12" s="12">
        <f t="shared" si="2"/>
        <v>2.4715768660405336E-4</v>
      </c>
      <c r="I12" s="5">
        <v>2300</v>
      </c>
      <c r="J12" s="5">
        <f t="shared" si="3"/>
        <v>0</v>
      </c>
      <c r="K12" s="16">
        <v>2300</v>
      </c>
    </row>
    <row r="13" spans="1:54" x14ac:dyDescent="0.25">
      <c r="A13" s="6" t="s">
        <v>10</v>
      </c>
      <c r="B13" s="5">
        <v>13</v>
      </c>
      <c r="C13" s="5">
        <v>1478</v>
      </c>
      <c r="D13" s="5">
        <v>2013</v>
      </c>
      <c r="E13" s="5">
        <v>4</v>
      </c>
      <c r="F13" s="12">
        <f t="shared" si="1"/>
        <v>2.7063599458728013E-3</v>
      </c>
      <c r="G13" s="5">
        <v>5</v>
      </c>
      <c r="H13" s="12">
        <f t="shared" si="2"/>
        <v>2.4838549428713363E-3</v>
      </c>
      <c r="I13" s="5">
        <v>13500</v>
      </c>
      <c r="J13" s="5">
        <f t="shared" si="3"/>
        <v>0</v>
      </c>
      <c r="K13" s="16">
        <v>13500</v>
      </c>
    </row>
    <row r="14" spans="1:54" x14ac:dyDescent="0.25">
      <c r="A14" s="6" t="s">
        <v>11</v>
      </c>
      <c r="B14" s="5">
        <v>24</v>
      </c>
      <c r="C14" s="5">
        <v>3203</v>
      </c>
      <c r="D14" s="5">
        <v>3745</v>
      </c>
      <c r="E14" s="5">
        <f>8+243+174</f>
        <v>425</v>
      </c>
      <c r="F14" s="12">
        <f t="shared" si="1"/>
        <v>0.1326881049016547</v>
      </c>
      <c r="G14" s="5">
        <f>15+317+244</f>
        <v>576</v>
      </c>
      <c r="H14" s="12">
        <f t="shared" si="2"/>
        <v>0.15380507343124167</v>
      </c>
      <c r="I14" s="5">
        <f>51400+926800+771600</f>
        <v>1749800</v>
      </c>
      <c r="J14" s="5">
        <f t="shared" si="3"/>
        <v>0</v>
      </c>
      <c r="K14" s="16">
        <v>1749800</v>
      </c>
    </row>
    <row r="15" spans="1:54" x14ac:dyDescent="0.25">
      <c r="A15" s="6" t="s">
        <v>12</v>
      </c>
      <c r="B15" s="5">
        <v>10</v>
      </c>
      <c r="C15" s="5">
        <v>678</v>
      </c>
      <c r="D15" s="5">
        <v>938</v>
      </c>
      <c r="E15" s="5">
        <v>0</v>
      </c>
      <c r="F15" s="12">
        <f t="shared" si="1"/>
        <v>0</v>
      </c>
      <c r="G15" s="5">
        <v>0</v>
      </c>
      <c r="H15" s="12">
        <f t="shared" si="2"/>
        <v>0</v>
      </c>
      <c r="I15" s="5">
        <v>0</v>
      </c>
      <c r="J15" s="5">
        <f t="shared" si="3"/>
        <v>0</v>
      </c>
      <c r="K15" s="16">
        <v>0</v>
      </c>
    </row>
    <row r="16" spans="1:54" x14ac:dyDescent="0.25">
      <c r="A16" s="6" t="s">
        <v>13</v>
      </c>
      <c r="B16" s="5">
        <v>12</v>
      </c>
      <c r="C16" s="5">
        <v>2460</v>
      </c>
      <c r="D16" s="5">
        <v>3473</v>
      </c>
      <c r="E16" s="5">
        <v>776</v>
      </c>
      <c r="F16" s="12">
        <f t="shared" si="1"/>
        <v>0.3154471544715447</v>
      </c>
      <c r="G16" s="5">
        <v>1406</v>
      </c>
      <c r="H16" s="12">
        <f t="shared" si="2"/>
        <v>0.4048373164411172</v>
      </c>
      <c r="I16" s="5">
        <v>4906400</v>
      </c>
      <c r="J16" s="5">
        <f t="shared" si="3"/>
        <v>0</v>
      </c>
      <c r="K16" s="16">
        <v>4906400</v>
      </c>
    </row>
    <row r="17" spans="1:11" x14ac:dyDescent="0.25">
      <c r="A17" s="6" t="s">
        <v>14</v>
      </c>
      <c r="B17" s="5">
        <v>9</v>
      </c>
      <c r="C17" s="5">
        <v>1281</v>
      </c>
      <c r="D17" s="5">
        <v>2040</v>
      </c>
      <c r="E17" s="5">
        <v>186</v>
      </c>
      <c r="F17" s="12">
        <f t="shared" si="1"/>
        <v>0.14519906323185011</v>
      </c>
      <c r="G17" s="5">
        <v>340</v>
      </c>
      <c r="H17" s="12">
        <f t="shared" si="2"/>
        <v>0.16666666666666666</v>
      </c>
      <c r="I17" s="5">
        <v>1179600</v>
      </c>
      <c r="J17" s="5">
        <f t="shared" si="3"/>
        <v>0</v>
      </c>
      <c r="K17" s="16">
        <v>1179600</v>
      </c>
    </row>
    <row r="18" spans="1:11" x14ac:dyDescent="0.25">
      <c r="A18" s="6" t="s">
        <v>15</v>
      </c>
      <c r="B18" s="5">
        <v>10</v>
      </c>
      <c r="C18" s="5">
        <v>1777</v>
      </c>
      <c r="D18" s="5">
        <v>2958</v>
      </c>
      <c r="E18" s="5">
        <v>431</v>
      </c>
      <c r="F18" s="12">
        <f t="shared" si="1"/>
        <v>0.2425436128306134</v>
      </c>
      <c r="G18" s="5">
        <v>813</v>
      </c>
      <c r="H18" s="12">
        <f t="shared" si="2"/>
        <v>0.2748478701825558</v>
      </c>
      <c r="I18" s="5">
        <v>2892800</v>
      </c>
      <c r="J18" s="5">
        <f t="shared" si="3"/>
        <v>0</v>
      </c>
      <c r="K18" s="16">
        <v>2892800</v>
      </c>
    </row>
    <row r="19" spans="1:11" x14ac:dyDescent="0.25">
      <c r="A19" s="3" t="s">
        <v>16</v>
      </c>
      <c r="B19" s="4">
        <v>12</v>
      </c>
      <c r="C19" s="4">
        <v>1092</v>
      </c>
      <c r="D19" s="4">
        <v>1445</v>
      </c>
      <c r="E19" s="5">
        <v>0</v>
      </c>
      <c r="F19" s="12">
        <f t="shared" si="1"/>
        <v>0</v>
      </c>
      <c r="G19" s="5">
        <v>0</v>
      </c>
      <c r="H19" s="12">
        <f t="shared" si="2"/>
        <v>0</v>
      </c>
      <c r="I19" s="5">
        <v>0</v>
      </c>
      <c r="J19" s="5">
        <f t="shared" si="3"/>
        <v>0</v>
      </c>
      <c r="K19" s="16">
        <v>0</v>
      </c>
    </row>
    <row r="20" spans="1:11" x14ac:dyDescent="0.25">
      <c r="A20" s="3" t="s">
        <v>17</v>
      </c>
      <c r="B20" s="4">
        <v>16</v>
      </c>
      <c r="C20" s="4">
        <v>3389</v>
      </c>
      <c r="D20" s="4">
        <v>4892</v>
      </c>
      <c r="E20" s="4">
        <f>1+1103</f>
        <v>1104</v>
      </c>
      <c r="F20" s="12">
        <f t="shared" si="1"/>
        <v>0.32575981115373265</v>
      </c>
      <c r="G20" s="4">
        <f>1+1643</f>
        <v>1644</v>
      </c>
      <c r="H20" s="12">
        <f t="shared" si="2"/>
        <v>0.33605887162714637</v>
      </c>
      <c r="I20" s="4">
        <f>2300+5249200</f>
        <v>5251500</v>
      </c>
      <c r="J20" s="4">
        <f t="shared" si="3"/>
        <v>0</v>
      </c>
      <c r="K20" s="15">
        <v>5251500</v>
      </c>
    </row>
    <row r="21" spans="1:11" x14ac:dyDescent="0.25">
      <c r="A21" s="3" t="s">
        <v>18</v>
      </c>
      <c r="B21" s="4">
        <v>12</v>
      </c>
      <c r="C21" s="4">
        <v>279</v>
      </c>
      <c r="D21" s="4">
        <v>372</v>
      </c>
      <c r="E21" s="4">
        <v>1</v>
      </c>
      <c r="F21" s="12">
        <f t="shared" si="1"/>
        <v>3.5842293906810036E-3</v>
      </c>
      <c r="G21" s="4">
        <v>1</v>
      </c>
      <c r="H21" s="12">
        <f t="shared" si="2"/>
        <v>2.6881720430107529E-3</v>
      </c>
      <c r="I21" s="4">
        <v>2300</v>
      </c>
      <c r="J21" s="4">
        <f t="shared" si="3"/>
        <v>0</v>
      </c>
      <c r="K21" s="15">
        <v>2300</v>
      </c>
    </row>
    <row r="22" spans="1:11" x14ac:dyDescent="0.25">
      <c r="A22" s="3" t="s">
        <v>19</v>
      </c>
      <c r="B22" s="4">
        <v>16</v>
      </c>
      <c r="C22" s="4">
        <v>1143</v>
      </c>
      <c r="D22" s="4">
        <v>1649</v>
      </c>
      <c r="E22" s="5">
        <v>0</v>
      </c>
      <c r="F22" s="12">
        <f t="shared" si="1"/>
        <v>0</v>
      </c>
      <c r="G22" s="5">
        <v>0</v>
      </c>
      <c r="H22" s="12">
        <f t="shared" si="2"/>
        <v>0</v>
      </c>
      <c r="I22" s="5">
        <v>0</v>
      </c>
      <c r="J22" s="5">
        <f t="shared" si="3"/>
        <v>0</v>
      </c>
      <c r="K22" s="16">
        <v>0</v>
      </c>
    </row>
    <row r="23" spans="1:11" x14ac:dyDescent="0.25">
      <c r="A23" s="3" t="s">
        <v>20</v>
      </c>
      <c r="B23" s="4">
        <v>16</v>
      </c>
      <c r="C23" s="4">
        <v>1390</v>
      </c>
      <c r="D23" s="4">
        <v>1956</v>
      </c>
      <c r="E23" s="4">
        <f>5+100</f>
        <v>105</v>
      </c>
      <c r="F23" s="12">
        <f t="shared" si="1"/>
        <v>7.5539568345323743E-2</v>
      </c>
      <c r="G23" s="4">
        <f>5+126</f>
        <v>131</v>
      </c>
      <c r="H23" s="12">
        <f t="shared" si="2"/>
        <v>6.6973415132924333E-2</v>
      </c>
      <c r="I23" s="4">
        <f>11500+364300</f>
        <v>375800</v>
      </c>
      <c r="J23" s="4">
        <f t="shared" si="3"/>
        <v>0</v>
      </c>
      <c r="K23" s="15">
        <v>375800</v>
      </c>
    </row>
    <row r="24" spans="1:11" x14ac:dyDescent="0.25">
      <c r="A24" s="3" t="s">
        <v>21</v>
      </c>
      <c r="B24" s="4">
        <v>17</v>
      </c>
      <c r="C24" s="4">
        <v>2531</v>
      </c>
      <c r="D24" s="4">
        <v>3162</v>
      </c>
      <c r="E24" s="4">
        <v>4</v>
      </c>
      <c r="F24" s="12">
        <f t="shared" si="1"/>
        <v>1.5804030027657052E-3</v>
      </c>
      <c r="G24" s="4">
        <v>6</v>
      </c>
      <c r="H24" s="12">
        <f t="shared" si="2"/>
        <v>1.8975332068311196E-3</v>
      </c>
      <c r="I24" s="4">
        <v>17800</v>
      </c>
      <c r="J24" s="4">
        <f t="shared" si="3"/>
        <v>0</v>
      </c>
      <c r="K24" s="15">
        <v>17800</v>
      </c>
    </row>
    <row r="25" spans="1:11" x14ac:dyDescent="0.25">
      <c r="A25" s="3" t="s">
        <v>22</v>
      </c>
      <c r="B25" s="4">
        <v>9</v>
      </c>
      <c r="C25" s="4">
        <v>1098</v>
      </c>
      <c r="D25" s="4">
        <v>1663</v>
      </c>
      <c r="E25" s="4">
        <f>4+587</f>
        <v>591</v>
      </c>
      <c r="F25" s="12">
        <f t="shared" si="1"/>
        <v>0.53825136612021862</v>
      </c>
      <c r="G25" s="4">
        <f>4+910</f>
        <v>914</v>
      </c>
      <c r="H25" s="12">
        <f t="shared" si="2"/>
        <v>0.54960914010823814</v>
      </c>
      <c r="I25" s="4">
        <f>2300+7200+3010000</f>
        <v>3019500</v>
      </c>
      <c r="J25" s="4">
        <f t="shared" si="3"/>
        <v>0</v>
      </c>
      <c r="K25" s="15">
        <v>3019500</v>
      </c>
    </row>
    <row r="26" spans="1:11" x14ac:dyDescent="0.25">
      <c r="A26" s="3" t="s">
        <v>23</v>
      </c>
      <c r="B26" s="4">
        <v>11</v>
      </c>
      <c r="C26" s="4">
        <v>913</v>
      </c>
      <c r="D26" s="4">
        <v>1304</v>
      </c>
      <c r="E26" s="5">
        <v>0</v>
      </c>
      <c r="F26" s="12">
        <f t="shared" si="1"/>
        <v>0</v>
      </c>
      <c r="G26" s="5">
        <v>0</v>
      </c>
      <c r="H26" s="12">
        <f t="shared" si="2"/>
        <v>0</v>
      </c>
      <c r="I26" s="5">
        <v>0</v>
      </c>
      <c r="J26" s="5">
        <f t="shared" si="3"/>
        <v>0</v>
      </c>
      <c r="K26" s="16">
        <v>0</v>
      </c>
    </row>
    <row r="27" spans="1:11" x14ac:dyDescent="0.25">
      <c r="A27" s="3" t="s">
        <v>24</v>
      </c>
      <c r="B27" s="4">
        <v>18</v>
      </c>
      <c r="C27" s="4">
        <v>2886</v>
      </c>
      <c r="D27" s="4">
        <v>4249</v>
      </c>
      <c r="E27" s="5">
        <v>1323</v>
      </c>
      <c r="F27" s="12">
        <f t="shared" si="1"/>
        <v>0.45841995841995842</v>
      </c>
      <c r="G27" s="5">
        <v>2254</v>
      </c>
      <c r="H27" s="12">
        <f t="shared" si="2"/>
        <v>0.53047775947281717</v>
      </c>
      <c r="I27" s="5">
        <v>7695600</v>
      </c>
      <c r="J27" s="5">
        <f t="shared" si="3"/>
        <v>0</v>
      </c>
      <c r="K27" s="16">
        <v>7695600</v>
      </c>
    </row>
    <row r="28" spans="1:11" x14ac:dyDescent="0.25">
      <c r="A28" s="3" t="s">
        <v>25</v>
      </c>
      <c r="B28" s="4">
        <v>9</v>
      </c>
      <c r="C28" s="4">
        <v>1395</v>
      </c>
      <c r="D28" s="4">
        <v>2355</v>
      </c>
      <c r="E28" s="4">
        <f>11+390+231</f>
        <v>632</v>
      </c>
      <c r="F28" s="12">
        <f t="shared" si="1"/>
        <v>0.45304659498207883</v>
      </c>
      <c r="G28" s="4">
        <f>22+802+410</f>
        <v>1234</v>
      </c>
      <c r="H28" s="12">
        <f t="shared" si="2"/>
        <v>0.52399150743099787</v>
      </c>
      <c r="I28" s="4">
        <f>76800+2924800+1423600</f>
        <v>4425200</v>
      </c>
      <c r="J28" s="4">
        <f t="shared" si="3"/>
        <v>0</v>
      </c>
      <c r="K28" s="15">
        <v>4425200</v>
      </c>
    </row>
    <row r="29" spans="1:11" x14ac:dyDescent="0.25">
      <c r="A29" s="3" t="s">
        <v>26</v>
      </c>
      <c r="B29" s="4">
        <v>10</v>
      </c>
      <c r="C29" s="4">
        <v>899</v>
      </c>
      <c r="D29" s="4">
        <v>1120</v>
      </c>
      <c r="E29" s="5">
        <v>270</v>
      </c>
      <c r="F29" s="12">
        <f t="shared" si="1"/>
        <v>0.30033370411568411</v>
      </c>
      <c r="G29" s="5">
        <v>487</v>
      </c>
      <c r="H29" s="12">
        <f t="shared" si="2"/>
        <v>0.43482142857142858</v>
      </c>
      <c r="I29" s="5">
        <v>1074800</v>
      </c>
      <c r="J29" s="5">
        <f t="shared" si="3"/>
        <v>0</v>
      </c>
      <c r="K29" s="16">
        <v>1074800</v>
      </c>
    </row>
    <row r="30" spans="1:11" x14ac:dyDescent="0.25">
      <c r="A30" s="7" t="s">
        <v>35</v>
      </c>
      <c r="B30" s="8">
        <f>SUM(B9:B29)</f>
        <v>289</v>
      </c>
      <c r="C30" s="8">
        <f>SUM(C9:C29)</f>
        <v>36090</v>
      </c>
      <c r="D30" s="8">
        <f>SUM(D9:D29)</f>
        <v>53077</v>
      </c>
      <c r="E30" s="8">
        <f>SUM(E9:E29)</f>
        <v>6505</v>
      </c>
      <c r="F30" s="13">
        <f t="shared" si="1"/>
        <v>0.18024383485730119</v>
      </c>
      <c r="G30" s="8">
        <f>SUM(G9:G29)</f>
        <v>11022</v>
      </c>
      <c r="H30" s="13">
        <f t="shared" si="2"/>
        <v>0.20766056860787158</v>
      </c>
      <c r="I30" s="8">
        <f>SUM(I9:I29)</f>
        <v>36814200</v>
      </c>
      <c r="J30" s="8">
        <f>SUM(J9:J29)</f>
        <v>0</v>
      </c>
    </row>
    <row r="31" spans="1:11" x14ac:dyDescent="0.25">
      <c r="A31" s="7" t="s">
        <v>36</v>
      </c>
      <c r="B31" s="8"/>
      <c r="C31" s="8"/>
      <c r="D31" s="8"/>
      <c r="E31" s="8"/>
      <c r="F31" s="13"/>
      <c r="G31" s="8"/>
      <c r="H31" s="13"/>
      <c r="I31" s="8"/>
      <c r="J31" s="17"/>
    </row>
    <row r="32" spans="1:11" x14ac:dyDescent="0.25">
      <c r="A32" s="7" t="s">
        <v>27</v>
      </c>
      <c r="B32" s="8">
        <f>B30-B31</f>
        <v>289</v>
      </c>
      <c r="C32" s="8">
        <f t="shared" ref="C32:I32" si="4">C30-C31</f>
        <v>36090</v>
      </c>
      <c r="D32" s="8">
        <f t="shared" si="4"/>
        <v>53077</v>
      </c>
      <c r="E32" s="8">
        <f t="shared" si="4"/>
        <v>6505</v>
      </c>
      <c r="F32" s="8">
        <f t="shared" si="4"/>
        <v>0.18024383485730119</v>
      </c>
      <c r="G32" s="8">
        <f t="shared" si="4"/>
        <v>11022</v>
      </c>
      <c r="H32" s="8">
        <f t="shared" si="4"/>
        <v>0.20766056860787158</v>
      </c>
      <c r="I32" s="8">
        <f t="shared" si="4"/>
        <v>36814200</v>
      </c>
      <c r="J32" s="8" t="s">
        <v>29</v>
      </c>
    </row>
    <row r="33" spans="1:10" x14ac:dyDescent="0.25">
      <c r="A33" s="7" t="s">
        <v>32</v>
      </c>
      <c r="B33" s="8" t="s">
        <v>29</v>
      </c>
      <c r="C33" s="8" t="s">
        <v>29</v>
      </c>
      <c r="D33" s="8" t="s">
        <v>29</v>
      </c>
      <c r="E33" s="8" t="s">
        <v>29</v>
      </c>
      <c r="F33" s="8" t="s">
        <v>29</v>
      </c>
      <c r="G33" s="8" t="s">
        <v>29</v>
      </c>
      <c r="H33" s="8" t="s">
        <v>29</v>
      </c>
      <c r="I33" s="8">
        <v>171376100</v>
      </c>
      <c r="J33" s="8" t="s">
        <v>29</v>
      </c>
    </row>
    <row r="34" spans="1:10" x14ac:dyDescent="0.25">
      <c r="A34" s="7" t="s">
        <v>28</v>
      </c>
      <c r="B34" s="8" t="s">
        <v>29</v>
      </c>
      <c r="C34" s="8" t="s">
        <v>29</v>
      </c>
      <c r="D34" s="8" t="s">
        <v>29</v>
      </c>
      <c r="E34" s="11">
        <f>E30/C30</f>
        <v>0.18024383485730119</v>
      </c>
      <c r="F34" s="8" t="s">
        <v>29</v>
      </c>
      <c r="G34" s="11">
        <f>G30/D30</f>
        <v>0.20766056860787158</v>
      </c>
      <c r="H34" s="8" t="s">
        <v>29</v>
      </c>
      <c r="I34" s="11">
        <f>I30/I33</f>
        <v>0.2148152513681896</v>
      </c>
      <c r="J34" s="8" t="s">
        <v>29</v>
      </c>
    </row>
  </sheetData>
  <mergeCells count="12">
    <mergeCell ref="A2:I2"/>
    <mergeCell ref="C6:C7"/>
    <mergeCell ref="D6:D7"/>
    <mergeCell ref="E6:E7"/>
    <mergeCell ref="F6:F7"/>
    <mergeCell ref="H6:H7"/>
    <mergeCell ref="G6:G7"/>
    <mergeCell ref="A5:A7"/>
    <mergeCell ref="B5:B7"/>
    <mergeCell ref="C5:D5"/>
    <mergeCell ref="I6:J6"/>
    <mergeCell ref="E5:J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34"/>
  <sheetViews>
    <sheetView tabSelected="1" view="pageBreakPreview" zoomScaleNormal="100" zoomScaleSheetLayoutView="100" workbookViewId="0">
      <selection activeCell="Q14" sqref="Q14"/>
    </sheetView>
  </sheetViews>
  <sheetFormatPr defaultRowHeight="15" x14ac:dyDescent="0.25"/>
  <cols>
    <col min="1" max="1" width="30.140625" customWidth="1"/>
    <col min="2" max="2" width="11.42578125" customWidth="1"/>
    <col min="3" max="3" width="12.5703125" customWidth="1"/>
    <col min="4" max="4" width="12.28515625" customWidth="1"/>
    <col min="5" max="6" width="11" customWidth="1"/>
    <col min="7" max="8" width="10.140625" customWidth="1"/>
    <col min="9" max="10" width="14.7109375" customWidth="1"/>
    <col min="11" max="11" width="11.5703125" hidden="1" customWidth="1"/>
    <col min="12" max="13" width="0" hidden="1" customWidth="1"/>
  </cols>
  <sheetData>
    <row r="2" spans="1:45" s="10" customFormat="1" ht="20.25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5" spans="1:45" ht="15" customHeight="1" x14ac:dyDescent="0.25">
      <c r="A5" s="21" t="s">
        <v>0</v>
      </c>
      <c r="B5" s="21" t="s">
        <v>1</v>
      </c>
      <c r="C5" s="21" t="s">
        <v>30</v>
      </c>
      <c r="D5" s="21"/>
      <c r="E5" s="21" t="s">
        <v>39</v>
      </c>
      <c r="F5" s="21"/>
      <c r="G5" s="21"/>
      <c r="H5" s="21"/>
      <c r="I5" s="21"/>
      <c r="J5" s="21"/>
    </row>
    <row r="6" spans="1:45" ht="15" customHeight="1" x14ac:dyDescent="0.25">
      <c r="A6" s="21"/>
      <c r="B6" s="21"/>
      <c r="C6" s="21" t="s">
        <v>5</v>
      </c>
      <c r="D6" s="21" t="s">
        <v>3</v>
      </c>
      <c r="E6" s="21" t="s">
        <v>2</v>
      </c>
      <c r="F6" s="21" t="s">
        <v>33</v>
      </c>
      <c r="G6" s="21" t="s">
        <v>3</v>
      </c>
      <c r="H6" s="21" t="s">
        <v>33</v>
      </c>
      <c r="I6" s="21" t="s">
        <v>4</v>
      </c>
      <c r="J6" s="21"/>
    </row>
    <row r="7" spans="1:45" ht="30" customHeight="1" x14ac:dyDescent="0.25">
      <c r="A7" s="21"/>
      <c r="B7" s="21"/>
      <c r="C7" s="21"/>
      <c r="D7" s="21"/>
      <c r="E7" s="21"/>
      <c r="F7" s="21"/>
      <c r="G7" s="21"/>
      <c r="H7" s="21"/>
      <c r="I7" s="14" t="s">
        <v>37</v>
      </c>
      <c r="J7" s="14" t="s">
        <v>38</v>
      </c>
    </row>
    <row r="8" spans="1:45" ht="15" customHeight="1" x14ac:dyDescent="0.25">
      <c r="A8" s="1">
        <v>1</v>
      </c>
      <c r="B8" s="2">
        <f>A8+1</f>
        <v>2</v>
      </c>
      <c r="C8" s="2">
        <f t="shared" ref="C8:I8" si="0">B8+1</f>
        <v>3</v>
      </c>
      <c r="D8" s="2">
        <f t="shared" si="0"/>
        <v>4</v>
      </c>
      <c r="E8" s="2">
        <f t="shared" si="0"/>
        <v>5</v>
      </c>
      <c r="F8" s="2">
        <f t="shared" si="0"/>
        <v>6</v>
      </c>
      <c r="G8" s="2">
        <f t="shared" si="0"/>
        <v>7</v>
      </c>
      <c r="H8" s="2">
        <f t="shared" si="0"/>
        <v>8</v>
      </c>
      <c r="I8" s="2">
        <f t="shared" si="0"/>
        <v>9</v>
      </c>
      <c r="J8" s="2">
        <v>10</v>
      </c>
    </row>
    <row r="9" spans="1:45" x14ac:dyDescent="0.25">
      <c r="A9" s="3" t="s">
        <v>6</v>
      </c>
      <c r="B9" s="4">
        <v>16</v>
      </c>
      <c r="C9" s="5">
        <v>747</v>
      </c>
      <c r="D9" s="5">
        <v>1040</v>
      </c>
      <c r="E9" s="4">
        <v>5</v>
      </c>
      <c r="F9" s="12">
        <v>6.6934404283801874E-3</v>
      </c>
      <c r="G9" s="4">
        <v>12</v>
      </c>
      <c r="H9" s="12">
        <v>1.1538461538461539E-2</v>
      </c>
      <c r="I9" s="4">
        <v>21500</v>
      </c>
      <c r="J9" s="4">
        <v>0</v>
      </c>
      <c r="K9" s="15">
        <v>21500</v>
      </c>
      <c r="L9" s="18"/>
    </row>
    <row r="10" spans="1:45" x14ac:dyDescent="0.25">
      <c r="A10" s="6" t="s">
        <v>7</v>
      </c>
      <c r="B10" s="5">
        <v>12</v>
      </c>
      <c r="C10" s="5">
        <v>2159</v>
      </c>
      <c r="D10" s="5">
        <v>3835</v>
      </c>
      <c r="E10" s="4">
        <v>398</v>
      </c>
      <c r="F10" s="12">
        <v>0.18434460398332561</v>
      </c>
      <c r="G10" s="4">
        <v>681</v>
      </c>
      <c r="H10" s="12">
        <v>0.17757496740547588</v>
      </c>
      <c r="I10" s="4">
        <v>2320400</v>
      </c>
      <c r="J10" s="5">
        <v>2320400</v>
      </c>
      <c r="K10" s="16">
        <v>0</v>
      </c>
    </row>
    <row r="11" spans="1:45" x14ac:dyDescent="0.25">
      <c r="A11" s="6" t="s">
        <v>8</v>
      </c>
      <c r="B11" s="5">
        <v>19</v>
      </c>
      <c r="C11" s="5">
        <v>2788</v>
      </c>
      <c r="D11" s="5">
        <v>4822</v>
      </c>
      <c r="E11" s="4">
        <v>1204</v>
      </c>
      <c r="F11" s="12">
        <v>0.43185078909612623</v>
      </c>
      <c r="G11" s="4">
        <v>2228</v>
      </c>
      <c r="H11" s="12">
        <v>0.4620489423475736</v>
      </c>
      <c r="I11" s="4">
        <v>7832200</v>
      </c>
      <c r="J11" s="5">
        <v>7832200</v>
      </c>
      <c r="K11" s="16">
        <v>0</v>
      </c>
      <c r="L11" s="19">
        <v>955</v>
      </c>
    </row>
    <row r="12" spans="1:45" x14ac:dyDescent="0.25">
      <c r="A12" s="6" t="s">
        <v>9</v>
      </c>
      <c r="B12" s="5">
        <v>18</v>
      </c>
      <c r="C12" s="5">
        <v>2504</v>
      </c>
      <c r="D12" s="5">
        <v>4046</v>
      </c>
      <c r="E12" s="4">
        <v>94</v>
      </c>
      <c r="F12" s="12">
        <v>3.7539936102236424E-2</v>
      </c>
      <c r="G12" s="4">
        <v>144</v>
      </c>
      <c r="H12" s="12">
        <v>3.5590706870983688E-2</v>
      </c>
      <c r="I12" s="4">
        <v>473500</v>
      </c>
      <c r="J12" s="5">
        <v>471200</v>
      </c>
      <c r="K12" s="16">
        <v>2300</v>
      </c>
      <c r="L12" s="19">
        <v>93</v>
      </c>
    </row>
    <row r="13" spans="1:45" x14ac:dyDescent="0.25">
      <c r="A13" s="6" t="s">
        <v>10</v>
      </c>
      <c r="B13" s="5">
        <v>13</v>
      </c>
      <c r="C13" s="5">
        <v>1478</v>
      </c>
      <c r="D13" s="5">
        <v>2013</v>
      </c>
      <c r="E13" s="4">
        <v>4</v>
      </c>
      <c r="F13" s="12">
        <v>2.7063599458728013E-3</v>
      </c>
      <c r="G13" s="4">
        <v>5</v>
      </c>
      <c r="H13" s="12">
        <v>2.4838549428713363E-3</v>
      </c>
      <c r="I13" s="4">
        <v>13500</v>
      </c>
      <c r="J13" s="5">
        <v>0</v>
      </c>
      <c r="K13" s="16">
        <v>13500</v>
      </c>
    </row>
    <row r="14" spans="1:45" x14ac:dyDescent="0.25">
      <c r="A14" s="6" t="s">
        <v>11</v>
      </c>
      <c r="B14" s="5">
        <v>24</v>
      </c>
      <c r="C14" s="5">
        <v>3203</v>
      </c>
      <c r="D14" s="5">
        <v>3745</v>
      </c>
      <c r="E14" s="4">
        <v>2944</v>
      </c>
      <c r="F14" s="12">
        <v>0.91913830783640338</v>
      </c>
      <c r="G14" s="4">
        <v>1834</v>
      </c>
      <c r="H14" s="12">
        <v>0.48971962616822429</v>
      </c>
      <c r="I14" s="4">
        <v>5561000</v>
      </c>
      <c r="J14" s="5">
        <v>4582800</v>
      </c>
      <c r="K14" s="16">
        <v>978200</v>
      </c>
      <c r="L14">
        <v>926</v>
      </c>
    </row>
    <row r="15" spans="1:45" x14ac:dyDescent="0.25">
      <c r="A15" s="6" t="s">
        <v>12</v>
      </c>
      <c r="B15" s="5">
        <v>10</v>
      </c>
      <c r="C15" s="5">
        <v>678</v>
      </c>
      <c r="D15" s="5">
        <v>938</v>
      </c>
      <c r="E15" s="4">
        <v>0</v>
      </c>
      <c r="F15" s="12">
        <v>0</v>
      </c>
      <c r="G15" s="4">
        <v>0</v>
      </c>
      <c r="H15" s="12">
        <v>0</v>
      </c>
      <c r="I15" s="4">
        <v>0</v>
      </c>
      <c r="J15" s="5">
        <v>0</v>
      </c>
      <c r="K15" s="16">
        <v>0</v>
      </c>
    </row>
    <row r="16" spans="1:45" x14ac:dyDescent="0.25">
      <c r="A16" s="6" t="s">
        <v>13</v>
      </c>
      <c r="B16" s="5">
        <v>12</v>
      </c>
      <c r="C16" s="5">
        <v>2460</v>
      </c>
      <c r="D16" s="5">
        <v>3473</v>
      </c>
      <c r="E16" s="4">
        <v>776</v>
      </c>
      <c r="F16" s="12">
        <v>0.3154471544715447</v>
      </c>
      <c r="G16" s="4">
        <v>1406</v>
      </c>
      <c r="H16" s="12">
        <v>0.4048373164411172</v>
      </c>
      <c r="I16" s="4">
        <v>4906400</v>
      </c>
      <c r="J16" s="5">
        <v>0</v>
      </c>
      <c r="K16" s="16">
        <v>4906400</v>
      </c>
    </row>
    <row r="17" spans="1:12" x14ac:dyDescent="0.25">
      <c r="A17" s="6" t="s">
        <v>14</v>
      </c>
      <c r="B17" s="5">
        <v>9</v>
      </c>
      <c r="C17" s="5">
        <v>1281</v>
      </c>
      <c r="D17" s="5">
        <v>2040</v>
      </c>
      <c r="E17" s="4">
        <v>429</v>
      </c>
      <c r="F17" s="12">
        <v>0.33489461358313816</v>
      </c>
      <c r="G17" s="4">
        <v>740</v>
      </c>
      <c r="H17" s="12">
        <v>0.36274509803921567</v>
      </c>
      <c r="I17" s="4">
        <v>2504000</v>
      </c>
      <c r="J17" s="5">
        <v>2504000</v>
      </c>
      <c r="K17" s="16">
        <v>0</v>
      </c>
      <c r="L17" s="19">
        <v>243</v>
      </c>
    </row>
    <row r="18" spans="1:12" x14ac:dyDescent="0.25">
      <c r="A18" s="6" t="s">
        <v>15</v>
      </c>
      <c r="B18" s="5">
        <v>10</v>
      </c>
      <c r="C18" s="5">
        <v>1777</v>
      </c>
      <c r="D18" s="5">
        <v>2958</v>
      </c>
      <c r="E18" s="4">
        <v>421</v>
      </c>
      <c r="F18" s="12">
        <v>0.236916150815982</v>
      </c>
      <c r="G18" s="4">
        <v>813</v>
      </c>
      <c r="H18" s="12">
        <v>0.2748478701825558</v>
      </c>
      <c r="I18" s="4">
        <v>2892800</v>
      </c>
      <c r="J18" s="5">
        <v>2892800</v>
      </c>
      <c r="K18" s="16">
        <v>0</v>
      </c>
    </row>
    <row r="19" spans="1:12" x14ac:dyDescent="0.25">
      <c r="A19" s="3" t="s">
        <v>16</v>
      </c>
      <c r="B19" s="4">
        <v>12</v>
      </c>
      <c r="C19" s="4">
        <v>1092</v>
      </c>
      <c r="D19" s="4">
        <v>1445</v>
      </c>
      <c r="E19" s="4">
        <v>0</v>
      </c>
      <c r="F19" s="12">
        <v>0</v>
      </c>
      <c r="G19" s="4">
        <v>0</v>
      </c>
      <c r="H19" s="12">
        <v>0</v>
      </c>
      <c r="I19" s="4">
        <v>0</v>
      </c>
      <c r="J19" s="5">
        <v>0</v>
      </c>
      <c r="K19" s="16">
        <v>0</v>
      </c>
    </row>
    <row r="20" spans="1:12" x14ac:dyDescent="0.25">
      <c r="A20" s="3" t="s">
        <v>17</v>
      </c>
      <c r="B20" s="4">
        <v>16</v>
      </c>
      <c r="C20" s="4">
        <v>3389</v>
      </c>
      <c r="D20" s="4">
        <v>4892</v>
      </c>
      <c r="E20" s="4">
        <v>2582</v>
      </c>
      <c r="F20" s="12">
        <v>0.76187665978164654</v>
      </c>
      <c r="G20" s="4">
        <v>3919</v>
      </c>
      <c r="H20" s="12">
        <v>0.80110384300899429</v>
      </c>
      <c r="I20" s="4">
        <v>12571900</v>
      </c>
      <c r="J20" s="4">
        <v>12569600</v>
      </c>
      <c r="K20" s="15">
        <v>2300</v>
      </c>
      <c r="L20">
        <v>1481</v>
      </c>
    </row>
    <row r="21" spans="1:12" x14ac:dyDescent="0.25">
      <c r="A21" s="3" t="s">
        <v>18</v>
      </c>
      <c r="B21" s="4">
        <v>12</v>
      </c>
      <c r="C21" s="4">
        <v>279</v>
      </c>
      <c r="D21" s="4">
        <v>372</v>
      </c>
      <c r="E21" s="4">
        <v>54</v>
      </c>
      <c r="F21" s="12">
        <v>0.19354838709677419</v>
      </c>
      <c r="G21" s="4">
        <v>61</v>
      </c>
      <c r="H21" s="12">
        <v>0.16397849462365591</v>
      </c>
      <c r="I21" s="4">
        <v>160300</v>
      </c>
      <c r="J21" s="4">
        <v>158000</v>
      </c>
      <c r="K21" s="15">
        <v>2300</v>
      </c>
      <c r="L21" s="18">
        <v>53</v>
      </c>
    </row>
    <row r="22" spans="1:12" x14ac:dyDescent="0.25">
      <c r="A22" s="3" t="s">
        <v>19</v>
      </c>
      <c r="B22" s="4">
        <v>16</v>
      </c>
      <c r="C22" s="4">
        <v>1143</v>
      </c>
      <c r="D22" s="4">
        <v>1649</v>
      </c>
      <c r="E22" s="4">
        <v>784</v>
      </c>
      <c r="F22" s="12">
        <v>0.68591426071741035</v>
      </c>
      <c r="G22" s="4">
        <v>1209</v>
      </c>
      <c r="H22" s="12">
        <v>0.73317161916312912</v>
      </c>
      <c r="I22" s="4">
        <v>3917600</v>
      </c>
      <c r="J22" s="5">
        <v>3917600</v>
      </c>
      <c r="K22" s="16">
        <v>0</v>
      </c>
      <c r="L22" s="19">
        <v>784</v>
      </c>
    </row>
    <row r="23" spans="1:12" x14ac:dyDescent="0.25">
      <c r="A23" s="3" t="s">
        <v>20</v>
      </c>
      <c r="B23" s="4">
        <v>16</v>
      </c>
      <c r="C23" s="4">
        <v>1390</v>
      </c>
      <c r="D23" s="4">
        <v>1956</v>
      </c>
      <c r="E23" s="4">
        <v>250</v>
      </c>
      <c r="F23" s="12">
        <v>0.17985611510791366</v>
      </c>
      <c r="G23" s="4">
        <v>334</v>
      </c>
      <c r="H23" s="12">
        <v>0.17075664621676892</v>
      </c>
      <c r="I23" s="4">
        <v>1005000</v>
      </c>
      <c r="J23" s="4">
        <v>993500</v>
      </c>
      <c r="K23" s="15">
        <v>11500</v>
      </c>
      <c r="L23">
        <v>145</v>
      </c>
    </row>
    <row r="24" spans="1:12" x14ac:dyDescent="0.25">
      <c r="A24" s="3" t="s">
        <v>21</v>
      </c>
      <c r="B24" s="4">
        <v>17</v>
      </c>
      <c r="C24" s="4">
        <v>2531</v>
      </c>
      <c r="D24" s="4">
        <v>3162</v>
      </c>
      <c r="E24" s="4">
        <v>4</v>
      </c>
      <c r="F24" s="12">
        <v>1.5804030027657052E-3</v>
      </c>
      <c r="G24" s="4">
        <v>6</v>
      </c>
      <c r="H24" s="12">
        <v>1.8975332068311196E-3</v>
      </c>
      <c r="I24" s="4">
        <v>17800</v>
      </c>
      <c r="J24" s="4">
        <v>0</v>
      </c>
      <c r="K24" s="15">
        <v>17800</v>
      </c>
    </row>
    <row r="25" spans="1:12" x14ac:dyDescent="0.25">
      <c r="A25" s="3" t="s">
        <v>22</v>
      </c>
      <c r="B25" s="4">
        <v>9</v>
      </c>
      <c r="C25" s="4">
        <v>1098</v>
      </c>
      <c r="D25" s="4">
        <v>1663</v>
      </c>
      <c r="E25" s="4">
        <v>575</v>
      </c>
      <c r="F25" s="12">
        <v>0.52367941712204003</v>
      </c>
      <c r="G25" s="4">
        <v>914</v>
      </c>
      <c r="H25" s="12">
        <v>0.54960914010823814</v>
      </c>
      <c r="I25" s="4">
        <v>3019500</v>
      </c>
      <c r="J25" s="4">
        <v>3010000</v>
      </c>
      <c r="K25" s="15">
        <v>9500</v>
      </c>
    </row>
    <row r="26" spans="1:12" x14ac:dyDescent="0.25">
      <c r="A26" s="3" t="s">
        <v>23</v>
      </c>
      <c r="B26" s="4">
        <v>11</v>
      </c>
      <c r="C26" s="4">
        <v>913</v>
      </c>
      <c r="D26" s="4">
        <v>1304</v>
      </c>
      <c r="E26" s="4">
        <v>0</v>
      </c>
      <c r="F26" s="12">
        <v>0</v>
      </c>
      <c r="G26" s="4">
        <v>0</v>
      </c>
      <c r="H26" s="12">
        <v>0</v>
      </c>
      <c r="I26" s="4">
        <v>0</v>
      </c>
      <c r="J26" s="5">
        <v>0</v>
      </c>
      <c r="K26" s="16">
        <v>0</v>
      </c>
    </row>
    <row r="27" spans="1:12" x14ac:dyDescent="0.25">
      <c r="A27" s="3" t="s">
        <v>24</v>
      </c>
      <c r="B27" s="4">
        <v>18</v>
      </c>
      <c r="C27" s="4">
        <v>2886</v>
      </c>
      <c r="D27" s="4">
        <v>4249</v>
      </c>
      <c r="E27" s="4">
        <v>1318</v>
      </c>
      <c r="F27" s="12">
        <v>0.45668745668745669</v>
      </c>
      <c r="G27" s="4">
        <v>2254</v>
      </c>
      <c r="H27" s="12">
        <v>0.53047775947281717</v>
      </c>
      <c r="I27" s="4">
        <v>7695600</v>
      </c>
      <c r="J27" s="5">
        <v>7695600</v>
      </c>
      <c r="K27" s="16">
        <v>0</v>
      </c>
    </row>
    <row r="28" spans="1:12" x14ac:dyDescent="0.25">
      <c r="A28" s="3" t="s">
        <v>25</v>
      </c>
      <c r="B28" s="4">
        <v>9</v>
      </c>
      <c r="C28" s="4">
        <v>1395</v>
      </c>
      <c r="D28" s="4">
        <v>2355</v>
      </c>
      <c r="E28" s="4">
        <v>1226</v>
      </c>
      <c r="F28" s="12">
        <v>0.87885304659498209</v>
      </c>
      <c r="G28" s="4">
        <v>2351</v>
      </c>
      <c r="H28" s="12">
        <v>0.99830148619957537</v>
      </c>
      <c r="I28" s="4">
        <v>8370000</v>
      </c>
      <c r="J28" s="4">
        <v>5368400</v>
      </c>
      <c r="K28" s="15">
        <v>3001600</v>
      </c>
      <c r="L28">
        <v>594</v>
      </c>
    </row>
    <row r="29" spans="1:12" x14ac:dyDescent="0.25">
      <c r="A29" s="3" t="s">
        <v>26</v>
      </c>
      <c r="B29" s="4">
        <v>10</v>
      </c>
      <c r="C29" s="4">
        <v>899</v>
      </c>
      <c r="D29" s="4">
        <v>1120</v>
      </c>
      <c r="E29" s="4">
        <v>556</v>
      </c>
      <c r="F29" s="12">
        <v>0.6184649610678532</v>
      </c>
      <c r="G29" s="4">
        <v>876</v>
      </c>
      <c r="H29" s="12">
        <v>0.78214285714285714</v>
      </c>
      <c r="I29" s="4">
        <v>2242400</v>
      </c>
      <c r="J29" s="5">
        <v>2242400</v>
      </c>
      <c r="K29" s="16">
        <v>0</v>
      </c>
      <c r="L29" s="19">
        <v>286</v>
      </c>
    </row>
    <row r="30" spans="1:12" x14ac:dyDescent="0.25">
      <c r="A30" s="7" t="s">
        <v>35</v>
      </c>
      <c r="B30" s="8">
        <f>SUM(B9:B29)</f>
        <v>289</v>
      </c>
      <c r="C30" s="8">
        <f>SUM(C9:C29)</f>
        <v>36090</v>
      </c>
      <c r="D30" s="8">
        <f>SUM(D9:D29)</f>
        <v>53077</v>
      </c>
      <c r="E30" s="8">
        <f>SUM(E9:E29)</f>
        <v>13624</v>
      </c>
      <c r="F30" s="13">
        <f t="shared" ref="F30" si="1">E30/C30</f>
        <v>0.37750069271266279</v>
      </c>
      <c r="G30" s="8">
        <f>SUM(G9:G29)</f>
        <v>19787</v>
      </c>
      <c r="H30" s="13">
        <f t="shared" ref="H30" si="2">G30/D30</f>
        <v>0.37279801043766603</v>
      </c>
      <c r="I30" s="8">
        <f>SUM(I9:I29)</f>
        <v>65525400</v>
      </c>
      <c r="J30" s="8">
        <f>SUM(J9:J29)</f>
        <v>56558500</v>
      </c>
    </row>
    <row r="31" spans="1:12" x14ac:dyDescent="0.25">
      <c r="A31" s="7" t="s">
        <v>36</v>
      </c>
      <c r="B31" s="8" t="s">
        <v>29</v>
      </c>
      <c r="C31" s="8" t="s">
        <v>29</v>
      </c>
      <c r="D31" s="8" t="s">
        <v>29</v>
      </c>
      <c r="E31" s="8">
        <v>72</v>
      </c>
      <c r="F31" s="8" t="s">
        <v>29</v>
      </c>
      <c r="G31" s="8">
        <v>132</v>
      </c>
      <c r="H31" s="8" t="s">
        <v>29</v>
      </c>
      <c r="I31" s="8">
        <v>426800</v>
      </c>
      <c r="J31" s="8" t="s">
        <v>29</v>
      </c>
    </row>
    <row r="32" spans="1:12" x14ac:dyDescent="0.25">
      <c r="A32" s="7" t="s">
        <v>27</v>
      </c>
      <c r="B32" s="8">
        <v>289</v>
      </c>
      <c r="C32" s="8">
        <v>36090</v>
      </c>
      <c r="D32" s="8">
        <v>53077</v>
      </c>
      <c r="E32" s="8">
        <f t="shared" ref="E32:I32" si="3">E30-E31</f>
        <v>13552</v>
      </c>
      <c r="F32" s="8" t="s">
        <v>29</v>
      </c>
      <c r="G32" s="8">
        <f t="shared" si="3"/>
        <v>19655</v>
      </c>
      <c r="H32" s="8" t="s">
        <v>29</v>
      </c>
      <c r="I32" s="8">
        <f t="shared" si="3"/>
        <v>65098600</v>
      </c>
      <c r="J32" s="8" t="s">
        <v>29</v>
      </c>
    </row>
    <row r="33" spans="1:10" x14ac:dyDescent="0.25">
      <c r="A33" s="7" t="s">
        <v>32</v>
      </c>
      <c r="B33" s="8" t="s">
        <v>29</v>
      </c>
      <c r="C33" s="8" t="s">
        <v>29</v>
      </c>
      <c r="D33" s="8" t="s">
        <v>29</v>
      </c>
      <c r="E33" s="8" t="s">
        <v>29</v>
      </c>
      <c r="F33" s="8" t="s">
        <v>29</v>
      </c>
      <c r="G33" s="8" t="s">
        <v>29</v>
      </c>
      <c r="H33" s="8" t="s">
        <v>29</v>
      </c>
      <c r="I33" s="8">
        <v>171376100</v>
      </c>
      <c r="J33" s="8" t="s">
        <v>29</v>
      </c>
    </row>
    <row r="34" spans="1:10" x14ac:dyDescent="0.25">
      <c r="A34" s="7" t="s">
        <v>28</v>
      </c>
      <c r="B34" s="8" t="s">
        <v>29</v>
      </c>
      <c r="C34" s="8" t="s">
        <v>29</v>
      </c>
      <c r="D34" s="8" t="s">
        <v>29</v>
      </c>
      <c r="E34" s="11">
        <f>E32/C30</f>
        <v>0.37550568024383485</v>
      </c>
      <c r="F34" s="8" t="s">
        <v>29</v>
      </c>
      <c r="G34" s="11">
        <f>G32/D30</f>
        <v>0.37031105752020649</v>
      </c>
      <c r="H34" s="8" t="s">
        <v>29</v>
      </c>
      <c r="I34" s="11">
        <f>I32/I33</f>
        <v>0.37985810156725469</v>
      </c>
      <c r="J34" s="8" t="s">
        <v>29</v>
      </c>
    </row>
  </sheetData>
  <mergeCells count="12">
    <mergeCell ref="G6:G7"/>
    <mergeCell ref="A2:J2"/>
    <mergeCell ref="H6:H7"/>
    <mergeCell ref="I6:J6"/>
    <mergeCell ref="A5:A7"/>
    <mergeCell ref="B5:B7"/>
    <mergeCell ref="C5:D5"/>
    <mergeCell ref="E5:J5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Блинов Андрей Вячеславович</dc:creator>
  <cp:lastModifiedBy>МСХ ЧР Блинов Андрей Вячеславович</cp:lastModifiedBy>
  <cp:lastPrinted>2021-06-11T13:22:33Z</cp:lastPrinted>
  <dcterms:created xsi:type="dcterms:W3CDTF">2021-06-04T14:37:35Z</dcterms:created>
  <dcterms:modified xsi:type="dcterms:W3CDTF">2021-06-30T06:59:59Z</dcterms:modified>
</cp:coreProperties>
</file>