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L139" i="1" l="1"/>
  <c r="L127" i="1"/>
  <c r="M121" i="1" l="1"/>
  <c r="X163" i="1" l="1"/>
  <c r="C133" i="1" l="1"/>
  <c r="F127" i="1"/>
  <c r="G127" i="1"/>
  <c r="H127" i="1"/>
  <c r="I127" i="1"/>
  <c r="J127" i="1"/>
  <c r="K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J139" i="1"/>
  <c r="J163" i="1"/>
  <c r="J160" i="1"/>
  <c r="V160" i="1"/>
  <c r="V121" i="1"/>
  <c r="D140" i="1" l="1"/>
  <c r="D141" i="1"/>
  <c r="D142" i="1"/>
  <c r="D143" i="1"/>
  <c r="D144" i="1"/>
  <c r="D145" i="1"/>
  <c r="D149" i="1"/>
  <c r="D150" i="1"/>
  <c r="D151" i="1"/>
  <c r="D152" i="1"/>
  <c r="D153" i="1"/>
  <c r="D154" i="1"/>
  <c r="D155" i="1"/>
  <c r="D156" i="1"/>
  <c r="D157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C150" i="1"/>
  <c r="G151" i="1"/>
  <c r="C152" i="1"/>
  <c r="C153" i="1"/>
  <c r="B154" i="1"/>
  <c r="H154" i="1"/>
  <c r="N154" i="1"/>
  <c r="R154" i="1"/>
  <c r="S154" i="1"/>
  <c r="W154" i="1"/>
  <c r="C155" i="1"/>
  <c r="C156" i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C139" i="1"/>
  <c r="D139" i="1" s="1"/>
  <c r="D133" i="1"/>
  <c r="C160" i="1"/>
  <c r="C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C194" i="1"/>
  <c r="D194" i="1" s="1"/>
  <c r="D118" i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<sst xmlns="http://schemas.openxmlformats.org/spreadsheetml/2006/main" count="252" uniqueCount="204">
  <si>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</si>
  <si>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</si>
  <si>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</si>
  <si>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</si>
  <si>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</si>
  <si>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</si>
  <si>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</si>
  <si>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</si>
  <si>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</si>
  <si>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</si>
  <si>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</si>
  <si>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</si>
  <si>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</si>
  <si>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</si>
  <si>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</si>
  <si>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</si>
  <si>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</si>
  <si>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</si>
  <si>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</si>
  <si>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</si>
  <si>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</si>
  <si>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</si>
  <si>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</si>
  <si>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</si>
  <si>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</si>
  <si>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</si>
  <si>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</si>
  <si>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</si>
  <si>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</si>
  <si>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</si>
  <si>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</si>
  <si>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</si>
  <si>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</si>
  <si>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</si>
  <si>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</si>
  <si>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</si>
  <si>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</si>
  <si>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</si>
  <si>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</si>
  <si>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</si>
  <si>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</si>
  <si>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</si>
  <si>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</si>
  <si>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</si>
  <si>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</si>
  <si>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</si>
  <si>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</si>
  <si>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</si>
  <si>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</si>
  <si>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</si>
  <si>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</si>
  <si>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</si>
  <si>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</si>
  <si>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</si>
  <si>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</si>
  <si>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</si>
  <si>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</si>
  <si>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</si>
  <si>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</si>
  <si>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</si>
  <si>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</si>
  <si>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</si>
  <si>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</si>
  <si>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</si>
  <si>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</si>
  <si>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</si>
  <si>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</si>
  <si>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</si>
  <si>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</si>
  <si>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</si>
  <si>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</si>
  <si>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</si>
  <si>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</si>
  <si>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</si>
  <si>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</si>
  <si>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</si>
  <si>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</si>
  <si>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</si>
  <si>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</si>
  <si>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</si>
  <si>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</si>
  <si>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</si>
  <si>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</si>
  <si>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</si>
  <si>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</si>
  <si>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</si>
  <si>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</si>
  <si>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</si>
  <si>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</si>
  <si>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</si>
  <si>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</si>
  <si>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</si>
  <si>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</si>
  <si>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</si>
  <si>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</si>
  <si>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</si>
  <si>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</si>
  <si>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</si>
  <si>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</si>
  <si>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</si>
  <si>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</si>
  <si>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</si>
  <si>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</si>
  <si>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</si>
  <si>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</si>
  <si>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</si>
  <si>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</si>
  <si>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</si>
  <si>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</si>
  <si>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</si>
  <si>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</si>
  <si>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</si>
  <si>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</si>
  <si>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</si>
  <si>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</si>
  <si>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</si>
  <si>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</si>
  <si>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</si>
  <si>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</si>
  <si>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</si>
  <si>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</si>
  <si>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</si>
  <si>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</si>
  <si>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</si>
  <si>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</si>
  <si>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</si>
  <si>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</si>
  <si>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</si>
  <si>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</si>
  <si>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</si>
  <si>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</si>
  <si>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</si>
  <si>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</si>
  <si>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</si>
  <si>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</si>
  <si>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</si>
  <si>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</si>
  <si>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</si>
  <si>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</si>
  <si>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</si>
  <si>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</si>
  <si>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</si>
  <si>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</si>
  <si>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</si>
  <si>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</si>
  <si>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</si>
  <si>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</si>
  <si>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</si>
  <si>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</si>
  <si>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</si>
  <si>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</si>
  <si>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</si>
  <si>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</si>
  <si>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</si>
  <si>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</si>
  <si>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</si>
  <si>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</si>
  <si>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</si>
  <si>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</si>
  <si>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</si>
  <si>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</si>
  <si>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</si>
  <si>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</si>
  <si>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</si>
  <si>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</si>
  <si>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</si>
  <si>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</si>
  <si>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</si>
  <si>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</si>
  <si>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</si>
  <si>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</si>
  <si>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</si>
  <si>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</si>
  <si>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</si>
  <si>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</si>
  <si>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</si>
  <si>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</si>
  <si>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</si>
  <si>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</si>
  <si>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</si>
  <si>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</si>
  <si>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</si>
  <si>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</si>
  <si>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</si>
  <si>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</si>
  <si>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</si>
  <si>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</si>
  <si>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</si>
  <si>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</si>
  <si>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</si>
  <si>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</si>
  <si>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</si>
  <si>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</si>
  <si>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</si>
  <si>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</si>
  <si>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</si>
  <si>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</si>
  <si>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</si>
  <si>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</si>
  <si>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</si>
  <si>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</si>
  <si>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</si>
  <si>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</si>
  <si>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19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</si>
</sst>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33" activePane="bottomRight" state="frozen"/>
      <selection activeCell="A2" sqref="A2"/>
      <selection pane="topRight" activeCell="F2" sqref="F2"/>
      <selection pane="bottomLeft" activeCell="A7" sqref="A7"/>
      <selection pane="bottomRight" activeCell="A176" sqref="A176:XFD17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4" bestFit="1" customWidth="1"/>
    <col min="4" max="4" width="21.42578125" style="2" customWidth="1"/>
    <col min="5" max="8" width="13.7109375" style="1" customWidth="1"/>
    <col min="9" max="9" width="14" style="1" customWidth="1"/>
    <col min="10" max="11" width="13.7109375" style="1" customWidth="1"/>
    <col min="12" max="12" width="13.7109375" style="160" customWidth="1"/>
    <col min="13" max="14" width="13.7109375" style="1" customWidth="1"/>
    <col min="15" max="15" width="13.7109375" style="160" customWidth="1"/>
    <col min="16" max="16" width="13.7109375" style="1" customWidth="1"/>
    <col min="17" max="17" width="13.5703125" style="1" customWidth="1"/>
    <col min="18" max="22" width="13.7109375" style="1" customWidth="1"/>
    <col min="23" max="23" width="13.7109375" style="160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215" t="s">
        <v>203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6" s="4" customFormat="1" ht="0.75" customHeight="1" thickBot="1" x14ac:dyDescent="0.3">
      <c r="A3" s="5"/>
      <c r="B3" s="5"/>
      <c r="C3" s="115"/>
      <c r="D3" s="5"/>
      <c r="E3" s="5"/>
      <c r="F3" s="5"/>
      <c r="G3" s="5" t="s">
        <v>1</v>
      </c>
      <c r="H3" s="5"/>
      <c r="I3" s="5"/>
      <c r="J3" s="5"/>
      <c r="K3" s="5"/>
      <c r="L3" s="115"/>
      <c r="M3" s="5"/>
      <c r="N3" s="5"/>
      <c r="O3" s="115"/>
      <c r="P3" s="5"/>
      <c r="Q3" s="5"/>
      <c r="R3" s="5"/>
      <c r="S3" s="5"/>
      <c r="T3" s="5"/>
      <c r="U3" s="5"/>
      <c r="V3" s="5"/>
      <c r="W3" s="115"/>
      <c r="X3" s="6" t="s">
        <v>2</v>
      </c>
      <c r="Y3" s="6"/>
    </row>
    <row r="4" spans="1:26" s="107" customFormat="1" ht="17.25" customHeight="1" thickBot="1" x14ac:dyDescent="0.35">
      <c r="A4" s="216" t="s">
        <v>3</v>
      </c>
      <c r="B4" s="219" t="s">
        <v>196</v>
      </c>
      <c r="C4" s="212" t="s">
        <v>198</v>
      </c>
      <c r="D4" s="212" t="s">
        <v>197</v>
      </c>
      <c r="E4" s="222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</row>
    <row r="5" spans="1:26" s="107" customFormat="1" ht="87" customHeight="1" x14ac:dyDescent="0.25">
      <c r="A5" s="217"/>
      <c r="B5" s="220"/>
      <c r="C5" s="213"/>
      <c r="D5" s="213"/>
      <c r="E5" s="210" t="s">
        <v>5</v>
      </c>
      <c r="F5" s="210" t="s">
        <v>6</v>
      </c>
      <c r="G5" s="210" t="s">
        <v>7</v>
      </c>
      <c r="H5" s="210" t="s">
        <v>8</v>
      </c>
      <c r="I5" s="210" t="s">
        <v>9</v>
      </c>
      <c r="J5" s="210" t="s">
        <v>10</v>
      </c>
      <c r="K5" s="210" t="s">
        <v>11</v>
      </c>
      <c r="L5" s="210" t="s">
        <v>12</v>
      </c>
      <c r="M5" s="210" t="s">
        <v>13</v>
      </c>
      <c r="N5" s="210" t="s">
        <v>14</v>
      </c>
      <c r="O5" s="210" t="s">
        <v>15</v>
      </c>
      <c r="P5" s="210" t="s">
        <v>16</v>
      </c>
      <c r="Q5" s="210" t="s">
        <v>17</v>
      </c>
      <c r="R5" s="210" t="s">
        <v>18</v>
      </c>
      <c r="S5" s="210" t="s">
        <v>19</v>
      </c>
      <c r="T5" s="210" t="s">
        <v>20</v>
      </c>
      <c r="U5" s="210" t="s">
        <v>21</v>
      </c>
      <c r="V5" s="210" t="s">
        <v>22</v>
      </c>
      <c r="W5" s="210" t="s">
        <v>23</v>
      </c>
      <c r="X5" s="210" t="s">
        <v>24</v>
      </c>
      <c r="Y5" s="210" t="s">
        <v>25</v>
      </c>
    </row>
    <row r="6" spans="1:26" s="107" customFormat="1" ht="70.150000000000006" customHeight="1" thickBot="1" x14ac:dyDescent="0.3">
      <c r="A6" s="218"/>
      <c r="B6" s="221"/>
      <c r="C6" s="214"/>
      <c r="D6" s="214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6" s="2" customFormat="1" ht="30" hidden="1" customHeight="1" x14ac:dyDescent="0.25">
      <c r="A7" s="7" t="s">
        <v>26</v>
      </c>
      <c r="B7" s="8">
        <v>49185</v>
      </c>
      <c r="C7" s="105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6">
        <v>2793</v>
      </c>
      <c r="M7" s="10">
        <v>2281</v>
      </c>
      <c r="N7" s="10">
        <v>692</v>
      </c>
      <c r="O7" s="106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6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5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6">
        <v>2824</v>
      </c>
      <c r="M8" s="10">
        <v>2281</v>
      </c>
      <c r="N8" s="10">
        <v>1032</v>
      </c>
      <c r="O8" s="106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6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6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161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161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161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3" customFormat="1" ht="30" hidden="1" customHeight="1" x14ac:dyDescent="0.2">
      <c r="A10" s="104" t="s">
        <v>29</v>
      </c>
      <c r="B10" s="105">
        <v>50516</v>
      </c>
      <c r="C10" s="105">
        <f>SUM(E10:Y10)</f>
        <v>48176.800000000003</v>
      </c>
      <c r="D10" s="15"/>
      <c r="E10" s="106">
        <v>2160</v>
      </c>
      <c r="F10" s="106">
        <v>1434</v>
      </c>
      <c r="G10" s="106">
        <v>3606</v>
      </c>
      <c r="H10" s="106">
        <v>2592</v>
      </c>
      <c r="I10" s="106">
        <v>1471</v>
      </c>
      <c r="J10" s="106">
        <v>2785</v>
      </c>
      <c r="K10" s="106">
        <v>2213</v>
      </c>
      <c r="L10" s="106">
        <v>2769</v>
      </c>
      <c r="M10" s="106">
        <v>2182</v>
      </c>
      <c r="N10" s="106">
        <v>1032</v>
      </c>
      <c r="O10" s="106">
        <v>1568</v>
      </c>
      <c r="P10" s="106">
        <v>1965</v>
      </c>
      <c r="Q10" s="106">
        <v>2880</v>
      </c>
      <c r="R10" s="106">
        <v>3094</v>
      </c>
      <c r="S10" s="106">
        <v>3405</v>
      </c>
      <c r="T10" s="106">
        <v>2104.8000000000002</v>
      </c>
      <c r="U10" s="106">
        <v>2024</v>
      </c>
      <c r="V10" s="106">
        <v>789</v>
      </c>
      <c r="W10" s="106">
        <v>1928</v>
      </c>
      <c r="X10" s="106">
        <v>4026</v>
      </c>
      <c r="Y10" s="106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6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161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161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161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5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162">
        <v>1094</v>
      </c>
      <c r="M12" s="77">
        <v>585</v>
      </c>
      <c r="N12" s="77">
        <v>60</v>
      </c>
      <c r="O12" s="162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162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7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3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3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">
        <f t="shared" si="4"/>
        <v>0.58237885462555061</v>
      </c>
      <c r="T13" s="16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3">
        <f t="shared" si="4"/>
        <v>0.24514811031664965</v>
      </c>
      <c r="X13" s="16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5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6"/>
      <c r="M14" s="10">
        <v>630</v>
      </c>
      <c r="N14" s="10"/>
      <c r="O14" s="106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6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5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6">
        <v>1272</v>
      </c>
      <c r="M15" s="10">
        <v>779.2</v>
      </c>
      <c r="N15" s="10">
        <v>418</v>
      </c>
      <c r="O15" s="106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6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8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164">
        <v>850.5</v>
      </c>
      <c r="M16" s="73">
        <v>782.1</v>
      </c>
      <c r="N16" s="73">
        <v>210</v>
      </c>
      <c r="O16" s="164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164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7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16">
        <f t="shared" si="5"/>
        <v>0.47447418738049713</v>
      </c>
      <c r="K17" s="16">
        <f t="shared" si="5"/>
        <v>0.8087397742570156</v>
      </c>
      <c r="L17" s="163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3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">
        <f t="shared" si="5"/>
        <v>0.68427276310603069</v>
      </c>
      <c r="T17" s="16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3">
        <f t="shared" si="5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7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3">
        <v>1.0509999999999999</v>
      </c>
      <c r="M18" s="16">
        <v>0.63500000000000001</v>
      </c>
      <c r="N18" s="16">
        <v>1.077</v>
      </c>
      <c r="O18" s="163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3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7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3">
        <v>0.377</v>
      </c>
      <c r="M19" s="16">
        <v>0.4</v>
      </c>
      <c r="N19" s="16">
        <v>1.548</v>
      </c>
      <c r="O19" s="163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3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1">
        <f>SUM(E20:Y20)</f>
        <v>100587</v>
      </c>
      <c r="D20" s="15">
        <f t="shared" ref="D20:D35" si="6">C20/B20</f>
        <v>1.0788892225845204</v>
      </c>
      <c r="E20" s="99">
        <v>7450</v>
      </c>
      <c r="F20" s="99">
        <v>3328</v>
      </c>
      <c r="G20" s="99">
        <v>5500</v>
      </c>
      <c r="H20" s="99">
        <v>6469</v>
      </c>
      <c r="I20" s="99">
        <v>3383</v>
      </c>
      <c r="J20" s="99">
        <v>7890</v>
      </c>
      <c r="K20" s="99">
        <v>2903</v>
      </c>
      <c r="L20" s="125">
        <v>4065</v>
      </c>
      <c r="M20" s="99">
        <v>5356</v>
      </c>
      <c r="N20" s="99">
        <v>1683</v>
      </c>
      <c r="O20" s="125">
        <v>2415</v>
      </c>
      <c r="P20" s="99">
        <v>5502</v>
      </c>
      <c r="Q20" s="99">
        <v>7063</v>
      </c>
      <c r="R20" s="99">
        <v>4830</v>
      </c>
      <c r="S20" s="99">
        <v>7951</v>
      </c>
      <c r="T20" s="99">
        <v>4344</v>
      </c>
      <c r="U20" s="99">
        <v>2600</v>
      </c>
      <c r="V20" s="99">
        <v>2415</v>
      </c>
      <c r="W20" s="125">
        <v>6142</v>
      </c>
      <c r="X20" s="99">
        <v>6912</v>
      </c>
      <c r="Y20" s="99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1">
        <f>SUM(E21:Y21)</f>
        <v>0</v>
      </c>
      <c r="D21" s="15" t="e">
        <f t="shared" si="6"/>
        <v>#DIV/0!</v>
      </c>
      <c r="E21" s="26"/>
      <c r="F21" s="26"/>
      <c r="G21" s="26"/>
      <c r="H21" s="26"/>
      <c r="I21" s="26"/>
      <c r="J21" s="26"/>
      <c r="K21" s="26"/>
      <c r="L21" s="102"/>
      <c r="M21" s="26"/>
      <c r="N21" s="26"/>
      <c r="O21" s="102"/>
      <c r="P21" s="26"/>
      <c r="Q21" s="26"/>
      <c r="R21" s="26"/>
      <c r="S21" s="26"/>
      <c r="T21" s="26"/>
      <c r="U21" s="26"/>
      <c r="V21" s="26"/>
      <c r="W21" s="102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19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122">
        <f t="shared" si="7"/>
        <v>0</v>
      </c>
      <c r="M22" s="30">
        <f t="shared" si="7"/>
        <v>0</v>
      </c>
      <c r="N22" s="30">
        <f t="shared" si="7"/>
        <v>0</v>
      </c>
      <c r="O22" s="122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122">
        <f t="shared" si="7"/>
        <v>0</v>
      </c>
      <c r="X22" s="30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0">
        <f>SUM(E23:Y23)</f>
        <v>0</v>
      </c>
      <c r="D23" s="15" t="e">
        <f t="shared" si="6"/>
        <v>#DIV/0!</v>
      </c>
      <c r="E23" s="26"/>
      <c r="F23" s="26"/>
      <c r="G23" s="26"/>
      <c r="H23" s="26"/>
      <c r="I23" s="26"/>
      <c r="J23" s="26"/>
      <c r="K23" s="26"/>
      <c r="L23" s="102"/>
      <c r="M23" s="26"/>
      <c r="N23" s="26"/>
      <c r="O23" s="102"/>
      <c r="P23" s="26"/>
      <c r="Q23" s="26"/>
      <c r="R23" s="26"/>
      <c r="S23" s="26"/>
      <c r="T23" s="26"/>
      <c r="U23" s="26"/>
      <c r="V23" s="26"/>
      <c r="W23" s="102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7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3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3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3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03" customFormat="1" ht="30" hidden="1" customHeight="1" x14ac:dyDescent="0.2">
      <c r="A25" s="100" t="s">
        <v>44</v>
      </c>
      <c r="B25" s="101">
        <v>74303</v>
      </c>
      <c r="C25" s="101">
        <f>SUM(E25:Y25)</f>
        <v>80216</v>
      </c>
      <c r="D25" s="15">
        <f t="shared" si="6"/>
        <v>1.0795795593717616</v>
      </c>
      <c r="E25" s="102">
        <v>4020</v>
      </c>
      <c r="F25" s="102">
        <v>1320</v>
      </c>
      <c r="G25" s="102">
        <v>5350</v>
      </c>
      <c r="H25" s="102">
        <v>5589</v>
      </c>
      <c r="I25" s="102">
        <v>2541</v>
      </c>
      <c r="J25" s="102">
        <v>7625</v>
      </c>
      <c r="K25" s="102">
        <v>2903</v>
      </c>
      <c r="L25" s="102">
        <v>3126</v>
      </c>
      <c r="M25" s="102">
        <v>3815</v>
      </c>
      <c r="N25" s="102">
        <v>1200</v>
      </c>
      <c r="O25" s="102">
        <v>2121</v>
      </c>
      <c r="P25" s="102">
        <v>4567</v>
      </c>
      <c r="Q25" s="102">
        <v>5830</v>
      </c>
      <c r="R25" s="102">
        <v>3780</v>
      </c>
      <c r="S25" s="102">
        <v>7124</v>
      </c>
      <c r="T25" s="102">
        <v>3390</v>
      </c>
      <c r="U25" s="102">
        <v>2010</v>
      </c>
      <c r="V25" s="102">
        <v>1195</v>
      </c>
      <c r="W25" s="102">
        <v>5200</v>
      </c>
      <c r="X25" s="102">
        <v>5710</v>
      </c>
      <c r="Y25" s="102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21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9">
        <f t="shared" si="9"/>
        <v>0.96641318124207853</v>
      </c>
      <c r="K26" s="29">
        <f t="shared" si="9"/>
        <v>1</v>
      </c>
      <c r="L26" s="130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30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29">
        <f>S25/S20</f>
        <v>0.89598792604703814</v>
      </c>
      <c r="T26" s="29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30">
        <f t="shared" si="9"/>
        <v>0.84662976229241294</v>
      </c>
      <c r="X26" s="29">
        <f t="shared" si="9"/>
        <v>0.82609953703703709</v>
      </c>
      <c r="Y26" s="29">
        <f>Y25/Y20</f>
        <v>0.7544006705783739</v>
      </c>
    </row>
    <row r="27" spans="1:26" s="97" customFormat="1" ht="30" hidden="1" customHeight="1" x14ac:dyDescent="0.2">
      <c r="A27" s="94" t="s">
        <v>194</v>
      </c>
      <c r="B27" s="95">
        <v>243</v>
      </c>
      <c r="C27" s="101">
        <f>SUM(E27:Y27)</f>
        <v>22</v>
      </c>
      <c r="D27" s="96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165"/>
      <c r="M27" s="36"/>
      <c r="N27" s="36"/>
      <c r="O27" s="165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165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1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102"/>
      <c r="M28" s="26"/>
      <c r="N28" s="26"/>
      <c r="O28" s="102"/>
      <c r="P28" s="26"/>
      <c r="Q28" s="26"/>
      <c r="R28" s="26"/>
      <c r="S28" s="26"/>
      <c r="T28" s="26"/>
      <c r="U28" s="26"/>
      <c r="V28" s="26"/>
      <c r="W28" s="102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19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122">
        <f t="shared" si="10"/>
        <v>0</v>
      </c>
      <c r="M29" s="30">
        <f t="shared" si="10"/>
        <v>0</v>
      </c>
      <c r="N29" s="30">
        <f t="shared" si="10"/>
        <v>0</v>
      </c>
      <c r="O29" s="122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122">
        <f t="shared" si="10"/>
        <v>0</v>
      </c>
      <c r="X29" s="30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1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166">
        <v>4764</v>
      </c>
      <c r="M30" s="31">
        <v>3224</v>
      </c>
      <c r="N30" s="31">
        <v>4170</v>
      </c>
      <c r="O30" s="166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166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1">
        <f>SUM(E31:Y31)</f>
        <v>0</v>
      </c>
      <c r="D31" s="15" t="e">
        <f t="shared" si="6"/>
        <v>#DIV/0!</v>
      </c>
      <c r="E31" s="31"/>
      <c r="F31" s="31"/>
      <c r="G31" s="31"/>
      <c r="H31" s="31"/>
      <c r="I31" s="31"/>
      <c r="J31" s="31"/>
      <c r="K31" s="31"/>
      <c r="L31" s="166"/>
      <c r="M31" s="31"/>
      <c r="N31" s="31"/>
      <c r="O31" s="166"/>
      <c r="P31" s="31"/>
      <c r="Q31" s="31"/>
      <c r="R31" s="31"/>
      <c r="S31" s="31"/>
      <c r="T31" s="31"/>
      <c r="U31" s="31"/>
      <c r="V31" s="31"/>
      <c r="W31" s="166"/>
      <c r="X31" s="31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2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122">
        <f t="shared" si="11"/>
        <v>0</v>
      </c>
      <c r="M32" s="30">
        <f t="shared" si="11"/>
        <v>0</v>
      </c>
      <c r="N32" s="30">
        <f t="shared" si="11"/>
        <v>0</v>
      </c>
      <c r="O32" s="122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8">
        <f>S31/T30</f>
        <v>0</v>
      </c>
      <c r="T32" s="30">
        <f t="shared" si="11"/>
        <v>0</v>
      </c>
      <c r="U32" s="30">
        <f t="shared" si="11"/>
        <v>0</v>
      </c>
      <c r="V32" s="30">
        <f t="shared" si="11"/>
        <v>0</v>
      </c>
      <c r="W32" s="122">
        <f t="shared" si="11"/>
        <v>0</v>
      </c>
      <c r="X32" s="30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1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102">
        <v>557</v>
      </c>
      <c r="M33" s="26">
        <v>507</v>
      </c>
      <c r="N33" s="26">
        <v>850</v>
      </c>
      <c r="O33" s="102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102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21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9">
        <f t="shared" si="12"/>
        <v>0.4073093220338983</v>
      </c>
      <c r="K34" s="29">
        <f t="shared" si="12"/>
        <v>0.45402298850574713</v>
      </c>
      <c r="L34" s="130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30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30">
        <f t="shared" si="12"/>
        <v>0.36335777607529823</v>
      </c>
      <c r="X34" s="29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1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102">
        <v>3502</v>
      </c>
      <c r="M35" s="26">
        <v>1901</v>
      </c>
      <c r="N35" s="26">
        <v>4170</v>
      </c>
      <c r="O35" s="102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102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19">
        <f t="shared" si="13"/>
        <v>0.76198021917369207</v>
      </c>
      <c r="D36" s="15"/>
      <c r="E36" s="98">
        <f t="shared" si="13"/>
        <v>1</v>
      </c>
      <c r="F36" s="30">
        <f t="shared" si="13"/>
        <v>1</v>
      </c>
      <c r="G36" s="30">
        <f t="shared" si="13"/>
        <v>0.92990460389879714</v>
      </c>
      <c r="H36" s="30">
        <f t="shared" si="13"/>
        <v>0.26654578422484132</v>
      </c>
      <c r="I36" s="30">
        <f t="shared" si="13"/>
        <v>0.37029979674796748</v>
      </c>
      <c r="J36" s="30">
        <f t="shared" si="13"/>
        <v>0.99947033898305082</v>
      </c>
      <c r="K36" s="30">
        <f t="shared" si="13"/>
        <v>0.96421107628004177</v>
      </c>
      <c r="L36" s="122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2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2">
        <f t="shared" si="13"/>
        <v>0.70920433402648575</v>
      </c>
      <c r="X36" s="30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0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167"/>
      <c r="M37" s="24"/>
      <c r="N37" s="24"/>
      <c r="O37" s="167"/>
      <c r="P37" s="24"/>
      <c r="Q37" s="24"/>
      <c r="R37" s="24"/>
      <c r="S37" s="24"/>
      <c r="T37" s="24"/>
      <c r="U37" s="24"/>
      <c r="V37" s="24"/>
      <c r="W37" s="167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1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102">
        <v>7512</v>
      </c>
      <c r="M38" s="26">
        <v>2544</v>
      </c>
      <c r="N38" s="26">
        <v>1200</v>
      </c>
      <c r="O38" s="102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102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19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30" t="e">
        <f t="shared" si="14"/>
        <v>#DIV/0!</v>
      </c>
      <c r="I39" s="30" t="e">
        <f t="shared" si="14"/>
        <v>#DIV/0!</v>
      </c>
      <c r="J39" s="30" t="e">
        <f t="shared" si="14"/>
        <v>#DIV/0!</v>
      </c>
      <c r="K39" s="30" t="e">
        <f t="shared" si="14"/>
        <v>#DIV/0!</v>
      </c>
      <c r="L39" s="122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2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30" t="e">
        <f t="shared" si="14"/>
        <v>#DIV/0!</v>
      </c>
      <c r="T39" s="3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2" t="e">
        <f t="shared" si="14"/>
        <v>#DIV/0!</v>
      </c>
      <c r="X39" s="30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1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102">
        <v>6490</v>
      </c>
      <c r="M40" s="26">
        <v>1987</v>
      </c>
      <c r="N40" s="26">
        <v>1000</v>
      </c>
      <c r="O40" s="102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102">
        <v>1946</v>
      </c>
      <c r="X40" s="26">
        <v>8971</v>
      </c>
      <c r="Y40" s="26">
        <v>4600</v>
      </c>
    </row>
    <row r="41" spans="1:29" s="113" customFormat="1" ht="30" hidden="1" customHeight="1" x14ac:dyDescent="0.25">
      <c r="A41" s="110" t="s">
        <v>167</v>
      </c>
      <c r="B41" s="111">
        <v>193991</v>
      </c>
      <c r="C41" s="123">
        <f>SUM(E41:Y41)</f>
        <v>200000</v>
      </c>
      <c r="D41" s="15">
        <f t="shared" ref="D41:D49" si="15">C41/B41</f>
        <v>1.0309756638194556</v>
      </c>
      <c r="E41" s="109">
        <v>11110</v>
      </c>
      <c r="F41" s="109">
        <v>6140</v>
      </c>
      <c r="G41" s="109">
        <v>12339</v>
      </c>
      <c r="H41" s="109">
        <v>11471</v>
      </c>
      <c r="I41" s="109">
        <v>5750</v>
      </c>
      <c r="J41" s="109">
        <v>14350</v>
      </c>
      <c r="K41" s="109">
        <v>10584</v>
      </c>
      <c r="L41" s="168">
        <v>11052</v>
      </c>
      <c r="M41" s="109">
        <v>8587</v>
      </c>
      <c r="N41" s="109">
        <v>3080</v>
      </c>
      <c r="O41" s="168">
        <v>6853</v>
      </c>
      <c r="P41" s="109">
        <v>8720</v>
      </c>
      <c r="Q41" s="109">
        <v>10537</v>
      </c>
      <c r="R41" s="109">
        <v>11813</v>
      </c>
      <c r="S41" s="109">
        <v>12879</v>
      </c>
      <c r="T41" s="109">
        <v>9969</v>
      </c>
      <c r="U41" s="109">
        <v>8990</v>
      </c>
      <c r="V41" s="109">
        <v>3072</v>
      </c>
      <c r="W41" s="168">
        <v>7856</v>
      </c>
      <c r="X41" s="109">
        <v>15839</v>
      </c>
      <c r="Y41" s="109">
        <v>9009</v>
      </c>
      <c r="Z41" s="112"/>
    </row>
    <row r="42" spans="1:29" s="2" customFormat="1" ht="30" hidden="1" customHeight="1" x14ac:dyDescent="0.25">
      <c r="A42" s="32" t="s">
        <v>165</v>
      </c>
      <c r="B42" s="23">
        <v>205022</v>
      </c>
      <c r="C42" s="101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6">
        <v>11180</v>
      </c>
      <c r="M42" s="10">
        <v>11063</v>
      </c>
      <c r="N42" s="10">
        <v>3805</v>
      </c>
      <c r="O42" s="106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6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1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6">
        <v>533</v>
      </c>
      <c r="M43" s="10">
        <v>1262</v>
      </c>
      <c r="N43" s="10">
        <v>140</v>
      </c>
      <c r="O43" s="106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6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4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35">
        <f t="shared" si="16"/>
        <v>1.0137979094076655</v>
      </c>
      <c r="K44" s="35">
        <f t="shared" si="16"/>
        <v>1.0195578231292517</v>
      </c>
      <c r="L44" s="169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9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35">
        <f t="shared" si="16"/>
        <v>1.0025623107384114</v>
      </c>
      <c r="T44" s="35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9">
        <f t="shared" si="16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1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148">
        <v>4081</v>
      </c>
      <c r="M45" s="34">
        <v>5538</v>
      </c>
      <c r="N45" s="34">
        <v>906</v>
      </c>
      <c r="O45" s="148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148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1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102">
        <v>5009</v>
      </c>
      <c r="M46" s="150">
        <v>4236</v>
      </c>
      <c r="N46" s="26">
        <v>1747</v>
      </c>
      <c r="O46" s="102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102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1">
        <f>SUM(E47:Y47)</f>
        <v>880</v>
      </c>
      <c r="D47" s="15">
        <f t="shared" si="15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148"/>
      <c r="M47" s="34">
        <v>90</v>
      </c>
      <c r="N47" s="34"/>
      <c r="O47" s="148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148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1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148"/>
      <c r="M48" s="34"/>
      <c r="N48" s="34"/>
      <c r="O48" s="148"/>
      <c r="P48" s="34"/>
      <c r="Q48" s="34"/>
      <c r="R48" s="34">
        <v>10</v>
      </c>
      <c r="S48" s="34"/>
      <c r="T48" s="34"/>
      <c r="U48" s="34"/>
      <c r="V48" s="34"/>
      <c r="W48" s="148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1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102">
        <v>418</v>
      </c>
      <c r="M49" s="26">
        <v>1034</v>
      </c>
      <c r="N49" s="26">
        <v>79</v>
      </c>
      <c r="O49" s="102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102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1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7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148">
        <v>10847</v>
      </c>
      <c r="M50" s="148">
        <v>10560</v>
      </c>
      <c r="N50" s="34">
        <v>5290.7</v>
      </c>
      <c r="O50" s="148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148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1">
        <f t="shared" si="17"/>
        <v>174015.7</v>
      </c>
      <c r="D51" s="15">
        <f t="shared" si="18"/>
        <v>1.4803547426626968</v>
      </c>
      <c r="E51" s="34">
        <v>15320</v>
      </c>
      <c r="F51" s="147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148">
        <v>6626</v>
      </c>
      <c r="M51" s="148">
        <v>9780</v>
      </c>
      <c r="N51" s="34">
        <v>5290.7</v>
      </c>
      <c r="O51" s="148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148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1">
        <f t="shared" si="17"/>
        <v>0</v>
      </c>
      <c r="D52" s="15" t="e">
        <f t="shared" si="18"/>
        <v>#DIV/0!</v>
      </c>
      <c r="E52" s="34"/>
      <c r="F52" s="34"/>
      <c r="G52" s="34"/>
      <c r="H52" s="34"/>
      <c r="I52" s="34"/>
      <c r="J52" s="34"/>
      <c r="K52" s="34"/>
      <c r="L52" s="148"/>
      <c r="M52" s="34"/>
      <c r="N52" s="34"/>
      <c r="O52" s="148"/>
      <c r="P52" s="34"/>
      <c r="Q52" s="34"/>
      <c r="R52" s="34"/>
      <c r="S52" s="34"/>
      <c r="T52" s="34"/>
      <c r="U52" s="34"/>
      <c r="V52" s="34"/>
      <c r="W52" s="148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1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148">
        <v>681.5</v>
      </c>
      <c r="M53" s="34">
        <v>191</v>
      </c>
      <c r="N53" s="34">
        <v>33</v>
      </c>
      <c r="O53" s="148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148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1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35" t="e">
        <f t="shared" si="19"/>
        <v>#DIV/0!</v>
      </c>
      <c r="K54" s="35" t="e">
        <f t="shared" si="19"/>
        <v>#DIV/0!</v>
      </c>
      <c r="L54" s="169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9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35" t="e">
        <f t="shared" si="19"/>
        <v>#DIV/0!</v>
      </c>
      <c r="T54" s="35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9" t="e">
        <f t="shared" si="19"/>
        <v>#DIV/0!</v>
      </c>
      <c r="X54" s="35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1">
        <f t="shared" si="17"/>
        <v>2632</v>
      </c>
      <c r="D55" s="149">
        <f t="shared" si="18"/>
        <v>0.95258776692001446</v>
      </c>
      <c r="E55" s="150">
        <v>85</v>
      </c>
      <c r="F55" s="150">
        <v>71</v>
      </c>
      <c r="G55" s="150">
        <v>623</v>
      </c>
      <c r="H55" s="150">
        <v>300</v>
      </c>
      <c r="I55" s="150"/>
      <c r="J55" s="150">
        <v>145</v>
      </c>
      <c r="K55" s="150">
        <v>619</v>
      </c>
      <c r="L55" s="102"/>
      <c r="M55" s="150">
        <v>30</v>
      </c>
      <c r="N55" s="150">
        <v>33</v>
      </c>
      <c r="O55" s="102"/>
      <c r="P55" s="150">
        <v>221</v>
      </c>
      <c r="Q55" s="150">
        <v>67</v>
      </c>
      <c r="R55" s="150"/>
      <c r="S55" s="150"/>
      <c r="T55" s="150">
        <v>20</v>
      </c>
      <c r="U55" s="150"/>
      <c r="V55" s="150">
        <v>101</v>
      </c>
      <c r="W55" s="102"/>
      <c r="X55" s="150">
        <v>317</v>
      </c>
      <c r="Y55" s="150"/>
      <c r="Z55" s="21"/>
    </row>
    <row r="56" spans="1:26" s="2" customFormat="1" ht="45" hidden="1" customHeight="1" x14ac:dyDescent="0.25">
      <c r="A56" s="11" t="s">
        <v>160</v>
      </c>
      <c r="B56" s="23"/>
      <c r="C56" s="101">
        <f t="shared" si="17"/>
        <v>0</v>
      </c>
      <c r="D56" s="149" t="e">
        <f t="shared" si="18"/>
        <v>#DIV/0!</v>
      </c>
      <c r="E56" s="150"/>
      <c r="F56" s="150"/>
      <c r="G56" s="150"/>
      <c r="H56" s="150"/>
      <c r="I56" s="150"/>
      <c r="J56" s="150"/>
      <c r="K56" s="150"/>
      <c r="L56" s="102"/>
      <c r="M56" s="150"/>
      <c r="N56" s="150"/>
      <c r="O56" s="102"/>
      <c r="P56" s="150"/>
      <c r="Q56" s="150"/>
      <c r="R56" s="150"/>
      <c r="S56" s="150"/>
      <c r="T56" s="150"/>
      <c r="U56" s="150"/>
      <c r="V56" s="150"/>
      <c r="W56" s="102"/>
      <c r="X56" s="150"/>
      <c r="Y56" s="150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0">
        <f t="shared" si="17"/>
        <v>828.3</v>
      </c>
      <c r="D57" s="149">
        <f t="shared" si="18"/>
        <v>0.96313953488372084</v>
      </c>
      <c r="E57" s="150">
        <v>13</v>
      </c>
      <c r="F57" s="150">
        <v>103</v>
      </c>
      <c r="G57" s="150">
        <v>73</v>
      </c>
      <c r="H57" s="150">
        <v>4</v>
      </c>
      <c r="I57" s="150">
        <v>8</v>
      </c>
      <c r="J57" s="150">
        <v>5</v>
      </c>
      <c r="K57" s="150">
        <v>113</v>
      </c>
      <c r="L57" s="102">
        <v>53</v>
      </c>
      <c r="M57" s="150">
        <v>32</v>
      </c>
      <c r="N57" s="51">
        <v>7</v>
      </c>
      <c r="O57" s="102">
        <v>35</v>
      </c>
      <c r="P57" s="150">
        <v>104</v>
      </c>
      <c r="Q57" s="150"/>
      <c r="R57" s="150">
        <v>22</v>
      </c>
      <c r="S57" s="150">
        <v>35.299999999999997</v>
      </c>
      <c r="T57" s="150">
        <v>31</v>
      </c>
      <c r="U57" s="150"/>
      <c r="V57" s="150">
        <v>17</v>
      </c>
      <c r="W57" s="102">
        <v>96</v>
      </c>
      <c r="X57" s="150">
        <v>67</v>
      </c>
      <c r="Y57" s="150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0">
        <f t="shared" si="17"/>
        <v>528</v>
      </c>
      <c r="D58" s="149">
        <f t="shared" si="18"/>
        <v>1.0153846153846153</v>
      </c>
      <c r="E58" s="150"/>
      <c r="F58" s="150"/>
      <c r="G58" s="150">
        <v>505</v>
      </c>
      <c r="H58" s="51"/>
      <c r="I58" s="150"/>
      <c r="J58" s="150"/>
      <c r="K58" s="150"/>
      <c r="L58" s="102">
        <v>11</v>
      </c>
      <c r="M58" s="51"/>
      <c r="N58" s="51"/>
      <c r="O58" s="102"/>
      <c r="P58" s="150"/>
      <c r="Q58" s="150"/>
      <c r="R58" s="150"/>
      <c r="S58" s="150"/>
      <c r="T58" s="150"/>
      <c r="U58" s="150">
        <v>4</v>
      </c>
      <c r="V58" s="150"/>
      <c r="W58" s="102"/>
      <c r="X58" s="150">
        <v>3</v>
      </c>
      <c r="Y58" s="150">
        <v>5</v>
      </c>
      <c r="Z58" s="20"/>
    </row>
    <row r="59" spans="1:26" s="107" customFormat="1" ht="30" hidden="1" customHeight="1" x14ac:dyDescent="0.25">
      <c r="A59" s="18" t="s">
        <v>200</v>
      </c>
      <c r="B59" s="27">
        <f>B60+B63+B64+B66+B70+B71</f>
        <v>25765</v>
      </c>
      <c r="C59" s="120">
        <f>SUM(E59:Y59)</f>
        <v>23943.5</v>
      </c>
      <c r="D59" s="149">
        <f t="shared" si="18"/>
        <v>0.92930331845526881</v>
      </c>
      <c r="E59" s="150">
        <f>E60+E63+E64+E66+E69+E70+E71</f>
        <v>3896</v>
      </c>
      <c r="F59" s="150">
        <f>F60+F63+F64+F66+F69+F70+F71</f>
        <v>97</v>
      </c>
      <c r="G59" s="150">
        <f t="shared" ref="G59:Y59" si="20">G60+G63+G64+G66+G69+G70+G71</f>
        <v>1081</v>
      </c>
      <c r="H59" s="150">
        <f t="shared" si="20"/>
        <v>1400</v>
      </c>
      <c r="I59" s="150">
        <f t="shared" si="20"/>
        <v>927</v>
      </c>
      <c r="J59" s="150">
        <f t="shared" si="20"/>
        <v>3562</v>
      </c>
      <c r="K59" s="150">
        <f t="shared" si="20"/>
        <v>268</v>
      </c>
      <c r="L59" s="102">
        <f t="shared" si="20"/>
        <v>857</v>
      </c>
      <c r="M59" s="150">
        <f t="shared" si="20"/>
        <v>689</v>
      </c>
      <c r="N59" s="150">
        <f t="shared" si="20"/>
        <v>90</v>
      </c>
      <c r="O59" s="102">
        <f t="shared" si="20"/>
        <v>0</v>
      </c>
      <c r="P59" s="150">
        <f t="shared" si="20"/>
        <v>404</v>
      </c>
      <c r="Q59" s="150">
        <f t="shared" si="20"/>
        <v>3862</v>
      </c>
      <c r="R59" s="150">
        <f>R60+R63+R64+R66+R69+R70+R71</f>
        <v>186</v>
      </c>
      <c r="S59" s="150">
        <f t="shared" si="20"/>
        <v>1638</v>
      </c>
      <c r="T59" s="150">
        <f t="shared" si="20"/>
        <v>40</v>
      </c>
      <c r="U59" s="150">
        <f t="shared" si="20"/>
        <v>1923</v>
      </c>
      <c r="V59" s="150">
        <f t="shared" si="20"/>
        <v>585</v>
      </c>
      <c r="W59" s="102">
        <f t="shared" si="20"/>
        <v>1474.5</v>
      </c>
      <c r="X59" s="150">
        <f t="shared" si="20"/>
        <v>964</v>
      </c>
      <c r="Y59" s="150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0">
        <f t="shared" si="17"/>
        <v>652</v>
      </c>
      <c r="D60" s="149">
        <f t="shared" ref="D60:D66" si="21">C60/B60</f>
        <v>1.4143167028199566</v>
      </c>
      <c r="E60" s="150"/>
      <c r="F60" s="150"/>
      <c r="G60" s="150">
        <v>300</v>
      </c>
      <c r="H60" s="150"/>
      <c r="I60" s="150"/>
      <c r="J60" s="150"/>
      <c r="K60" s="150"/>
      <c r="L60" s="102"/>
      <c r="M60" s="150"/>
      <c r="N60" s="150"/>
      <c r="O60" s="102"/>
      <c r="P60" s="150"/>
      <c r="Q60" s="150"/>
      <c r="R60" s="150"/>
      <c r="S60" s="150"/>
      <c r="T60" s="150"/>
      <c r="U60" s="150">
        <v>330</v>
      </c>
      <c r="V60" s="150"/>
      <c r="W60" s="102"/>
      <c r="X60" s="150">
        <v>22</v>
      </c>
      <c r="Y60" s="150"/>
      <c r="Z60" s="20"/>
    </row>
    <row r="61" spans="1:26" s="2" customFormat="1" ht="30" hidden="1" customHeight="1" outlineLevel="1" x14ac:dyDescent="0.25">
      <c r="A61" s="17" t="s">
        <v>62</v>
      </c>
      <c r="B61" s="23"/>
      <c r="C61" s="101">
        <f t="shared" ref="C61:C74" si="22">SUM(E61:Y61)</f>
        <v>0</v>
      </c>
      <c r="D61" s="149" t="e">
        <f t="shared" si="21"/>
        <v>#DIV/0!</v>
      </c>
      <c r="E61" s="150"/>
      <c r="F61" s="150"/>
      <c r="G61" s="150"/>
      <c r="H61" s="150"/>
      <c r="I61" s="150"/>
      <c r="J61" s="150"/>
      <c r="K61" s="150"/>
      <c r="L61" s="102"/>
      <c r="M61" s="150"/>
      <c r="N61" s="150"/>
      <c r="O61" s="102"/>
      <c r="P61" s="150"/>
      <c r="Q61" s="150"/>
      <c r="R61" s="150"/>
      <c r="S61" s="150"/>
      <c r="T61" s="150"/>
      <c r="U61" s="150"/>
      <c r="V61" s="150"/>
      <c r="W61" s="102"/>
      <c r="X61" s="150"/>
      <c r="Y61" s="150"/>
      <c r="Z61" s="21"/>
    </row>
    <row r="62" spans="1:26" s="2" customFormat="1" ht="30" hidden="1" customHeight="1" outlineLevel="1" x14ac:dyDescent="0.25">
      <c r="A62" s="17" t="s">
        <v>63</v>
      </c>
      <c r="B62" s="23"/>
      <c r="C62" s="101">
        <f t="shared" si="22"/>
        <v>0</v>
      </c>
      <c r="D62" s="149" t="e">
        <f t="shared" si="21"/>
        <v>#DIV/0!</v>
      </c>
      <c r="E62" s="150"/>
      <c r="F62" s="150"/>
      <c r="G62" s="150"/>
      <c r="H62" s="150"/>
      <c r="I62" s="150"/>
      <c r="J62" s="150"/>
      <c r="K62" s="150"/>
      <c r="L62" s="102"/>
      <c r="M62" s="150"/>
      <c r="N62" s="150"/>
      <c r="O62" s="102"/>
      <c r="P62" s="150"/>
      <c r="Q62" s="150"/>
      <c r="R62" s="150"/>
      <c r="S62" s="150"/>
      <c r="T62" s="150"/>
      <c r="U62" s="150"/>
      <c r="V62" s="150"/>
      <c r="W62" s="102"/>
      <c r="X62" s="150"/>
      <c r="Y62" s="150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1">
        <f t="shared" si="22"/>
        <v>10112</v>
      </c>
      <c r="D63" s="149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165">
        <v>362</v>
      </c>
      <c r="M63" s="36"/>
      <c r="N63" s="36">
        <v>90</v>
      </c>
      <c r="O63" s="165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165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1">
        <f t="shared" si="22"/>
        <v>4736</v>
      </c>
      <c r="D64" s="149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165"/>
      <c r="M64" s="36">
        <v>689</v>
      </c>
      <c r="N64" s="36"/>
      <c r="O64" s="165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165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1">
        <f t="shared" si="22"/>
        <v>10996</v>
      </c>
      <c r="D65" s="149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165">
        <v>884</v>
      </c>
      <c r="M65" s="36">
        <v>257</v>
      </c>
      <c r="N65" s="36">
        <v>310</v>
      </c>
      <c r="O65" s="165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165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1">
        <f t="shared" si="22"/>
        <v>3201</v>
      </c>
      <c r="D66" s="149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165">
        <v>350</v>
      </c>
      <c r="M66" s="36"/>
      <c r="N66" s="36"/>
      <c r="O66" s="165"/>
      <c r="P66" s="36"/>
      <c r="Q66" s="36"/>
      <c r="R66" s="36"/>
      <c r="S66" s="36"/>
      <c r="T66" s="36"/>
      <c r="U66" s="36">
        <v>1315</v>
      </c>
      <c r="V66" s="36"/>
      <c r="W66" s="165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1">
        <f t="shared" si="22"/>
        <v>18190</v>
      </c>
      <c r="D67" s="149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165">
        <v>1836</v>
      </c>
      <c r="M67" s="36">
        <v>203</v>
      </c>
      <c r="N67" s="36">
        <v>148</v>
      </c>
      <c r="O67" s="165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165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1">
        <f t="shared" si="22"/>
        <v>9124</v>
      </c>
      <c r="D68" s="149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165">
        <v>120</v>
      </c>
      <c r="M68" s="36">
        <v>183</v>
      </c>
      <c r="N68" s="36">
        <v>10</v>
      </c>
      <c r="O68" s="165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165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1">
        <f t="shared" si="22"/>
        <v>501</v>
      </c>
      <c r="D69" s="149">
        <f t="shared" si="23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165"/>
      <c r="M69" s="36"/>
      <c r="N69" s="36"/>
      <c r="O69" s="165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165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1">
        <f t="shared" si="22"/>
        <v>3215.5</v>
      </c>
      <c r="D70" s="149">
        <f t="shared" si="23"/>
        <v>1.3205338809034908</v>
      </c>
      <c r="E70" s="150">
        <v>520</v>
      </c>
      <c r="F70" s="150">
        <v>8</v>
      </c>
      <c r="G70" s="27"/>
      <c r="H70" s="150">
        <v>35</v>
      </c>
      <c r="I70" s="151">
        <v>33</v>
      </c>
      <c r="J70" s="36"/>
      <c r="K70" s="36"/>
      <c r="L70" s="165"/>
      <c r="M70" s="36"/>
      <c r="N70" s="36"/>
      <c r="O70" s="165"/>
      <c r="P70" s="36"/>
      <c r="Q70" s="36">
        <v>2518</v>
      </c>
      <c r="R70" s="36"/>
      <c r="S70" s="36"/>
      <c r="T70" s="36">
        <v>30</v>
      </c>
      <c r="U70" s="36"/>
      <c r="V70" s="36"/>
      <c r="W70" s="179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1">
        <f t="shared" si="22"/>
        <v>1526</v>
      </c>
      <c r="D71" s="149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165">
        <v>145</v>
      </c>
      <c r="M71" s="36"/>
      <c r="N71" s="36"/>
      <c r="O71" s="165"/>
      <c r="P71" s="36"/>
      <c r="Q71" s="36"/>
      <c r="R71" s="36"/>
      <c r="S71" s="36"/>
      <c r="T71" s="36"/>
      <c r="U71" s="36">
        <v>80</v>
      </c>
      <c r="V71" s="36"/>
      <c r="W71" s="165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1">
        <f t="shared" si="22"/>
        <v>0</v>
      </c>
      <c r="D72" s="149" t="e">
        <f t="shared" si="23"/>
        <v>#DIV/0!</v>
      </c>
      <c r="E72" s="36"/>
      <c r="F72" s="36"/>
      <c r="G72" s="36"/>
      <c r="H72" s="36"/>
      <c r="I72" s="36"/>
      <c r="J72" s="36"/>
      <c r="K72" s="36"/>
      <c r="L72" s="165"/>
      <c r="M72" s="36"/>
      <c r="N72" s="36"/>
      <c r="O72" s="165"/>
      <c r="P72" s="36"/>
      <c r="Q72" s="36"/>
      <c r="R72" s="36"/>
      <c r="S72" s="36"/>
      <c r="T72" s="36"/>
      <c r="U72" s="36"/>
      <c r="V72" s="36"/>
      <c r="W72" s="165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1">
        <f t="shared" si="22"/>
        <v>99.78</v>
      </c>
      <c r="D73" s="149">
        <f t="shared" si="23"/>
        <v>1.0286597938144331</v>
      </c>
      <c r="E73" s="36"/>
      <c r="F73" s="36"/>
      <c r="G73" s="36"/>
      <c r="H73" s="36">
        <v>16</v>
      </c>
      <c r="I73" s="36"/>
      <c r="J73" s="36"/>
      <c r="K73" s="36"/>
      <c r="L73" s="165"/>
      <c r="M73" s="36"/>
      <c r="N73" s="36"/>
      <c r="O73" s="165"/>
      <c r="P73" s="36"/>
      <c r="Q73" s="36"/>
      <c r="R73" s="36">
        <v>30</v>
      </c>
      <c r="S73" s="36">
        <v>15.78</v>
      </c>
      <c r="T73" s="36"/>
      <c r="U73" s="36"/>
      <c r="V73" s="36"/>
      <c r="W73" s="165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1">
        <f t="shared" si="22"/>
        <v>0</v>
      </c>
      <c r="D74" s="149" t="e">
        <f t="shared" si="23"/>
        <v>#DIV/0!</v>
      </c>
      <c r="E74" s="36"/>
      <c r="F74" s="36"/>
      <c r="G74" s="36"/>
      <c r="H74" s="36"/>
      <c r="I74" s="36"/>
      <c r="J74" s="36"/>
      <c r="K74" s="36"/>
      <c r="L74" s="165"/>
      <c r="M74" s="36"/>
      <c r="N74" s="36"/>
      <c r="O74" s="165"/>
      <c r="P74" s="36"/>
      <c r="Q74" s="36"/>
      <c r="R74" s="36"/>
      <c r="S74" s="36"/>
      <c r="T74" s="36"/>
      <c r="U74" s="36"/>
      <c r="V74" s="36"/>
      <c r="W74" s="165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1">
        <f>SUM(E75:Y75)</f>
        <v>101.78</v>
      </c>
      <c r="D75" s="149">
        <f t="shared" si="23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165"/>
      <c r="M75" s="36"/>
      <c r="N75" s="36"/>
      <c r="O75" s="165"/>
      <c r="P75" s="36"/>
      <c r="Q75" s="36"/>
      <c r="R75" s="36">
        <v>32</v>
      </c>
      <c r="S75" s="36">
        <v>15.78</v>
      </c>
      <c r="T75" s="36"/>
      <c r="U75" s="36"/>
      <c r="V75" s="36"/>
      <c r="W75" s="165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1">
        <f>SUM(E76:Y76)</f>
        <v>0</v>
      </c>
      <c r="D76" s="149" t="e">
        <f t="shared" si="23"/>
        <v>#DIV/0!</v>
      </c>
      <c r="E76" s="35"/>
      <c r="F76" s="35"/>
      <c r="G76" s="35"/>
      <c r="H76" s="35"/>
      <c r="I76" s="35"/>
      <c r="J76" s="35"/>
      <c r="K76" s="35"/>
      <c r="L76" s="169"/>
      <c r="M76" s="35"/>
      <c r="N76" s="35"/>
      <c r="O76" s="169"/>
      <c r="P76" s="35"/>
      <c r="Q76" s="35"/>
      <c r="R76" s="35"/>
      <c r="S76" s="35"/>
      <c r="T76" s="35"/>
      <c r="U76" s="35"/>
      <c r="V76" s="35"/>
      <c r="W76" s="169"/>
      <c r="X76" s="35"/>
      <c r="Y76" s="35"/>
    </row>
    <row r="77" spans="1:26" ht="45" hidden="1" customHeight="1" x14ac:dyDescent="0.25">
      <c r="A77" s="13" t="s">
        <v>77</v>
      </c>
      <c r="B77" s="33"/>
      <c r="C77" s="101">
        <f>SUM(E77:Y77)</f>
        <v>0</v>
      </c>
      <c r="D77" s="149" t="e">
        <f t="shared" si="23"/>
        <v>#DIV/0!</v>
      </c>
      <c r="E77" s="37"/>
      <c r="F77" s="37"/>
      <c r="G77" s="37"/>
      <c r="H77" s="37"/>
      <c r="I77" s="37"/>
      <c r="J77" s="37"/>
      <c r="K77" s="37"/>
      <c r="L77" s="170"/>
      <c r="M77" s="37"/>
      <c r="N77" s="37"/>
      <c r="O77" s="170"/>
      <c r="P77" s="37"/>
      <c r="Q77" s="37"/>
      <c r="R77" s="37"/>
      <c r="S77" s="37"/>
      <c r="T77" s="37"/>
      <c r="U77" s="37"/>
      <c r="V77" s="37"/>
      <c r="W77" s="170"/>
      <c r="X77" s="37"/>
      <c r="Y77" s="37"/>
    </row>
    <row r="78" spans="1:26" ht="45" hidden="1" customHeight="1" x14ac:dyDescent="0.25">
      <c r="A78" s="13"/>
      <c r="B78" s="33"/>
      <c r="C78" s="125"/>
      <c r="D78" s="149" t="e">
        <f t="shared" si="23"/>
        <v>#DIV/0!</v>
      </c>
      <c r="E78" s="37"/>
      <c r="F78" s="37"/>
      <c r="G78" s="37"/>
      <c r="H78" s="37"/>
      <c r="I78" s="37"/>
      <c r="J78" s="37"/>
      <c r="K78" s="37"/>
      <c r="L78" s="170"/>
      <c r="M78" s="37"/>
      <c r="N78" s="37"/>
      <c r="O78" s="170"/>
      <c r="P78" s="37"/>
      <c r="Q78" s="37"/>
      <c r="R78" s="37"/>
      <c r="S78" s="37"/>
      <c r="T78" s="37"/>
      <c r="U78" s="37"/>
      <c r="V78" s="37"/>
      <c r="W78" s="170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6">
        <f>SUM(E79:Y79)</f>
        <v>0</v>
      </c>
      <c r="D79" s="149" t="e">
        <f t="shared" si="23"/>
        <v>#DIV/0!</v>
      </c>
      <c r="E79" s="74"/>
      <c r="F79" s="74"/>
      <c r="G79" s="74"/>
      <c r="H79" s="74"/>
      <c r="I79" s="74"/>
      <c r="J79" s="74"/>
      <c r="K79" s="74"/>
      <c r="L79" s="171"/>
      <c r="M79" s="74"/>
      <c r="N79" s="74"/>
      <c r="O79" s="171"/>
      <c r="P79" s="74"/>
      <c r="Q79" s="74"/>
      <c r="R79" s="74"/>
      <c r="S79" s="74"/>
      <c r="T79" s="74"/>
      <c r="U79" s="74"/>
      <c r="V79" s="74"/>
      <c r="W79" s="171"/>
      <c r="X79" s="74"/>
      <c r="Y79" s="74"/>
    </row>
    <row r="80" spans="1:26" ht="45" hidden="1" customHeight="1" x14ac:dyDescent="0.25">
      <c r="A80" s="13"/>
      <c r="B80" s="33"/>
      <c r="C80" s="125"/>
      <c r="D80" s="149" t="e">
        <f t="shared" si="23"/>
        <v>#DIV/0!</v>
      </c>
      <c r="E80" s="37"/>
      <c r="F80" s="37"/>
      <c r="G80" s="37"/>
      <c r="H80" s="37"/>
      <c r="I80" s="37"/>
      <c r="J80" s="37"/>
      <c r="K80" s="37"/>
      <c r="L80" s="170"/>
      <c r="M80" s="37"/>
      <c r="N80" s="37"/>
      <c r="O80" s="170"/>
      <c r="P80" s="37"/>
      <c r="Q80" s="37"/>
      <c r="R80" s="37"/>
      <c r="S80" s="37"/>
      <c r="T80" s="37"/>
      <c r="U80" s="37"/>
      <c r="V80" s="37"/>
      <c r="W80" s="170"/>
      <c r="X80" s="37"/>
      <c r="Y80" s="37"/>
    </row>
    <row r="81" spans="1:26" ht="45" hidden="1" customHeight="1" x14ac:dyDescent="0.25">
      <c r="A81" s="13"/>
      <c r="B81" s="33"/>
      <c r="C81" s="118"/>
      <c r="D81" s="149" t="e">
        <f t="shared" si="23"/>
        <v>#DIV/0!</v>
      </c>
      <c r="E81" s="40"/>
      <c r="F81" s="40"/>
      <c r="G81" s="40"/>
      <c r="H81" s="40"/>
      <c r="I81" s="40"/>
      <c r="J81" s="40"/>
      <c r="K81" s="40"/>
      <c r="L81" s="129"/>
      <c r="M81" s="40"/>
      <c r="N81" s="40"/>
      <c r="O81" s="129"/>
      <c r="P81" s="40"/>
      <c r="Q81" s="40"/>
      <c r="R81" s="40"/>
      <c r="S81" s="40"/>
      <c r="T81" s="40"/>
      <c r="U81" s="40"/>
      <c r="V81" s="40"/>
      <c r="W81" s="129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7">
        <f>SUM(E82:Y82)</f>
        <v>13580</v>
      </c>
      <c r="D82" s="149">
        <f t="shared" si="23"/>
        <v>8.5247959824231003</v>
      </c>
      <c r="E82" s="108">
        <f t="shared" ref="E82:Y82" si="24">(E42-E83)</f>
        <v>1303</v>
      </c>
      <c r="F82" s="108">
        <f t="shared" si="24"/>
        <v>286</v>
      </c>
      <c r="G82" s="108">
        <f t="shared" si="24"/>
        <v>0</v>
      </c>
      <c r="H82" s="108">
        <f t="shared" si="24"/>
        <v>1056</v>
      </c>
      <c r="I82" s="108">
        <f t="shared" si="24"/>
        <v>20</v>
      </c>
      <c r="J82" s="108">
        <f t="shared" si="24"/>
        <v>106</v>
      </c>
      <c r="K82" s="108">
        <f t="shared" si="24"/>
        <v>6</v>
      </c>
      <c r="L82" s="172">
        <f t="shared" si="24"/>
        <v>379</v>
      </c>
      <c r="M82" s="108">
        <f t="shared" si="24"/>
        <v>1213</v>
      </c>
      <c r="N82" s="108">
        <f t="shared" si="24"/>
        <v>400</v>
      </c>
      <c r="O82" s="172">
        <f t="shared" si="24"/>
        <v>637</v>
      </c>
      <c r="P82" s="108">
        <f t="shared" si="24"/>
        <v>170</v>
      </c>
      <c r="Q82" s="108">
        <f t="shared" si="24"/>
        <v>355</v>
      </c>
      <c r="R82" s="108">
        <f t="shared" si="24"/>
        <v>1439</v>
      </c>
      <c r="S82" s="108">
        <f t="shared" si="24"/>
        <v>1184</v>
      </c>
      <c r="T82" s="108">
        <f t="shared" si="24"/>
        <v>1474</v>
      </c>
      <c r="U82" s="108">
        <f t="shared" si="24"/>
        <v>-391</v>
      </c>
      <c r="V82" s="108">
        <f t="shared" si="24"/>
        <v>400</v>
      </c>
      <c r="W82" s="172">
        <f t="shared" si="24"/>
        <v>485</v>
      </c>
      <c r="X82" s="108">
        <f t="shared" si="24"/>
        <v>1681</v>
      </c>
      <c r="Y82" s="108">
        <f t="shared" si="24"/>
        <v>1377</v>
      </c>
    </row>
    <row r="83" spans="1:26" ht="45" hidden="1" customHeight="1" x14ac:dyDescent="0.25">
      <c r="A83" s="13" t="s">
        <v>80</v>
      </c>
      <c r="B83" s="23"/>
      <c r="C83" s="101">
        <f>SUM(E83:Y83)</f>
        <v>202402</v>
      </c>
      <c r="D83" s="149" t="e">
        <f t="shared" si="23"/>
        <v>#DIV/0!</v>
      </c>
      <c r="E83" s="151">
        <v>9130</v>
      </c>
      <c r="F83" s="151">
        <v>6176</v>
      </c>
      <c r="G83" s="151">
        <v>13630</v>
      </c>
      <c r="H83" s="151">
        <v>12395</v>
      </c>
      <c r="I83" s="151">
        <v>6101</v>
      </c>
      <c r="J83" s="151">
        <v>14442</v>
      </c>
      <c r="K83" s="151">
        <v>10785</v>
      </c>
      <c r="L83" s="166">
        <v>10801</v>
      </c>
      <c r="M83" s="151">
        <v>9850</v>
      </c>
      <c r="N83" s="151">
        <v>3405</v>
      </c>
      <c r="O83" s="166">
        <v>6136</v>
      </c>
      <c r="P83" s="151">
        <v>8558</v>
      </c>
      <c r="Q83" s="151">
        <v>10589</v>
      </c>
      <c r="R83" s="151">
        <v>12444</v>
      </c>
      <c r="S83" s="151">
        <v>11728</v>
      </c>
      <c r="T83" s="151">
        <v>9506</v>
      </c>
      <c r="U83" s="151">
        <v>10200</v>
      </c>
      <c r="V83" s="151">
        <v>2401</v>
      </c>
      <c r="W83" s="166">
        <v>7653</v>
      </c>
      <c r="X83" s="151">
        <v>17451</v>
      </c>
      <c r="Y83" s="151">
        <v>9021</v>
      </c>
      <c r="Z83" s="20"/>
    </row>
    <row r="84" spans="1:26" ht="45" hidden="1" customHeight="1" x14ac:dyDescent="0.25">
      <c r="A84" s="13" t="s">
        <v>201</v>
      </c>
      <c r="B84" s="101">
        <f>B42+B53+B57+B58+B59+B65+B67+B68</f>
        <v>277885</v>
      </c>
      <c r="C84" s="101">
        <f>C42+C53+C57+C58+C59+C65+C67+C68</f>
        <v>284595.19999999995</v>
      </c>
      <c r="D84" s="149">
        <f t="shared" si="23"/>
        <v>1.0241473991039458</v>
      </c>
      <c r="E84" s="151"/>
      <c r="F84" s="151"/>
      <c r="G84" s="151"/>
      <c r="H84" s="151"/>
      <c r="I84" s="151"/>
      <c r="J84" s="151"/>
      <c r="K84" s="151"/>
      <c r="L84" s="166"/>
      <c r="M84" s="151"/>
      <c r="N84" s="151"/>
      <c r="O84" s="166"/>
      <c r="P84" s="151"/>
      <c r="Q84" s="151"/>
      <c r="R84" s="151"/>
      <c r="S84" s="151"/>
      <c r="T84" s="151"/>
      <c r="U84" s="151"/>
      <c r="V84" s="151"/>
      <c r="W84" s="166"/>
      <c r="X84" s="151"/>
      <c r="Y84" s="151"/>
    </row>
    <row r="85" spans="1:26" s="42" customFormat="1" ht="45" hidden="1" customHeight="1" x14ac:dyDescent="0.25">
      <c r="A85" s="13" t="s">
        <v>81</v>
      </c>
      <c r="B85" s="41"/>
      <c r="C85" s="127"/>
      <c r="D85" s="149" t="e">
        <f t="shared" si="23"/>
        <v>#DIV/0!</v>
      </c>
      <c r="E85" s="150"/>
      <c r="F85" s="150"/>
      <c r="G85" s="150"/>
      <c r="H85" s="150"/>
      <c r="I85" s="150"/>
      <c r="J85" s="150"/>
      <c r="K85" s="150"/>
      <c r="L85" s="102"/>
      <c r="M85" s="150"/>
      <c r="N85" s="150"/>
      <c r="O85" s="102"/>
      <c r="P85" s="150"/>
      <c r="Q85" s="150"/>
      <c r="R85" s="150"/>
      <c r="S85" s="150"/>
      <c r="T85" s="150"/>
      <c r="U85" s="150"/>
      <c r="V85" s="150"/>
      <c r="W85" s="102"/>
      <c r="X85" s="150"/>
      <c r="Y85" s="150"/>
    </row>
    <row r="86" spans="1:26" ht="45" hidden="1" customHeight="1" x14ac:dyDescent="0.25">
      <c r="A86" s="13" t="s">
        <v>82</v>
      </c>
      <c r="B86" s="34"/>
      <c r="C86" s="120">
        <f>SUM(E86:Y86)</f>
        <v>0</v>
      </c>
      <c r="D86" s="149" t="e">
        <f t="shared" si="23"/>
        <v>#DIV/0!</v>
      </c>
      <c r="E86" s="150"/>
      <c r="F86" s="150"/>
      <c r="G86" s="150"/>
      <c r="H86" s="150"/>
      <c r="I86" s="150"/>
      <c r="J86" s="150"/>
      <c r="K86" s="150"/>
      <c r="L86" s="102"/>
      <c r="M86" s="150"/>
      <c r="N86" s="51"/>
      <c r="O86" s="102"/>
      <c r="P86" s="150"/>
      <c r="Q86" s="150"/>
      <c r="R86" s="150"/>
      <c r="S86" s="150"/>
      <c r="T86" s="150"/>
      <c r="U86" s="150"/>
      <c r="V86" s="150"/>
      <c r="W86" s="102"/>
      <c r="X86" s="150"/>
      <c r="Y86" s="150"/>
    </row>
    <row r="87" spans="1:26" ht="45" hidden="1" customHeight="1" x14ac:dyDescent="0.25">
      <c r="A87" s="43" t="s">
        <v>83</v>
      </c>
      <c r="B87" s="44"/>
      <c r="C87" s="128"/>
      <c r="D87" s="149" t="e">
        <f t="shared" si="23"/>
        <v>#DIV/0!</v>
      </c>
      <c r="E87" s="151"/>
      <c r="F87" s="151"/>
      <c r="G87" s="151"/>
      <c r="H87" s="151"/>
      <c r="I87" s="151"/>
      <c r="J87" s="151"/>
      <c r="K87" s="151"/>
      <c r="L87" s="166"/>
      <c r="M87" s="151"/>
      <c r="N87" s="151"/>
      <c r="O87" s="166"/>
      <c r="P87" s="151"/>
      <c r="Q87" s="151"/>
      <c r="R87" s="151"/>
      <c r="S87" s="151"/>
      <c r="T87" s="151"/>
      <c r="U87" s="151"/>
      <c r="V87" s="151"/>
      <c r="W87" s="166"/>
      <c r="X87" s="151"/>
      <c r="Y87" s="151"/>
    </row>
    <row r="88" spans="1:26" ht="45" hidden="1" customHeight="1" x14ac:dyDescent="0.25">
      <c r="A88" s="13" t="s">
        <v>84</v>
      </c>
      <c r="B88" s="40"/>
      <c r="C88" s="129"/>
      <c r="D88" s="149" t="e">
        <f t="shared" si="23"/>
        <v>#DIV/0!</v>
      </c>
      <c r="E88" s="151"/>
      <c r="F88" s="151"/>
      <c r="G88" s="151"/>
      <c r="H88" s="151"/>
      <c r="I88" s="151"/>
      <c r="J88" s="151"/>
      <c r="K88" s="151"/>
      <c r="L88" s="166"/>
      <c r="M88" s="151"/>
      <c r="N88" s="151"/>
      <c r="O88" s="166"/>
      <c r="P88" s="151"/>
      <c r="Q88" s="151"/>
      <c r="R88" s="151"/>
      <c r="S88" s="151"/>
      <c r="T88" s="151"/>
      <c r="U88" s="151"/>
      <c r="V88" s="151"/>
      <c r="W88" s="166"/>
      <c r="X88" s="151"/>
      <c r="Y88" s="151"/>
    </row>
    <row r="89" spans="1:26" ht="45" hidden="1" customHeight="1" x14ac:dyDescent="0.25">
      <c r="A89" s="13" t="s">
        <v>85</v>
      </c>
      <c r="B89" s="29"/>
      <c r="C89" s="130" t="e">
        <f>C88/C87</f>
        <v>#DIV/0!</v>
      </c>
      <c r="D89" s="149" t="e">
        <f t="shared" si="23"/>
        <v>#DIV/0!</v>
      </c>
      <c r="E89" s="151"/>
      <c r="F89" s="151"/>
      <c r="G89" s="151"/>
      <c r="H89" s="151"/>
      <c r="I89" s="151"/>
      <c r="J89" s="151"/>
      <c r="K89" s="151"/>
      <c r="L89" s="166"/>
      <c r="M89" s="151"/>
      <c r="N89" s="151"/>
      <c r="O89" s="166"/>
      <c r="P89" s="151"/>
      <c r="Q89" s="151"/>
      <c r="R89" s="151"/>
      <c r="S89" s="151"/>
      <c r="T89" s="151"/>
      <c r="U89" s="151"/>
      <c r="V89" s="151"/>
      <c r="W89" s="166"/>
      <c r="X89" s="151"/>
      <c r="Y89" s="151"/>
    </row>
    <row r="90" spans="1:26" ht="45" hidden="1" customHeight="1" x14ac:dyDescent="0.25">
      <c r="A90" s="43" t="s">
        <v>176</v>
      </c>
      <c r="B90" s="80"/>
      <c r="C90" s="131"/>
      <c r="D90" s="149" t="e">
        <f t="shared" si="23"/>
        <v>#DIV/0!</v>
      </c>
      <c r="E90" s="93"/>
      <c r="F90" s="93"/>
      <c r="G90" s="93"/>
      <c r="H90" s="93"/>
      <c r="I90" s="93"/>
      <c r="J90" s="93"/>
      <c r="K90" s="93"/>
      <c r="L90" s="173"/>
      <c r="M90" s="93"/>
      <c r="N90" s="93"/>
      <c r="O90" s="173"/>
      <c r="P90" s="93"/>
      <c r="Q90" s="93"/>
      <c r="R90" s="93"/>
      <c r="S90" s="93"/>
      <c r="T90" s="93"/>
      <c r="U90" s="93"/>
      <c r="V90" s="93"/>
      <c r="W90" s="173"/>
      <c r="X90" s="93"/>
      <c r="Y90" s="93"/>
    </row>
    <row r="91" spans="1:26" s="12" customFormat="1" ht="45" hidden="1" customHeight="1" outlineLevel="1" x14ac:dyDescent="0.2">
      <c r="A91" s="45" t="s">
        <v>86</v>
      </c>
      <c r="B91" s="23"/>
      <c r="C91" s="120">
        <f>SUM(E91:Y91)</f>
        <v>304657</v>
      </c>
      <c r="D91" s="149" t="e">
        <f t="shared" si="23"/>
        <v>#DIV/0!</v>
      </c>
      <c r="E91" s="151">
        <v>16521</v>
      </c>
      <c r="F91" s="151">
        <v>8356</v>
      </c>
      <c r="G91" s="151">
        <v>18182</v>
      </c>
      <c r="H91" s="151">
        <v>19400</v>
      </c>
      <c r="I91" s="151">
        <v>8961</v>
      </c>
      <c r="J91" s="151">
        <v>24000</v>
      </c>
      <c r="K91" s="151">
        <v>13696</v>
      </c>
      <c r="L91" s="166">
        <v>14786</v>
      </c>
      <c r="M91" s="151">
        <v>15564</v>
      </c>
      <c r="N91" s="151">
        <v>5291</v>
      </c>
      <c r="O91" s="166">
        <v>8662</v>
      </c>
      <c r="P91" s="151">
        <v>13233</v>
      </c>
      <c r="Q91" s="151">
        <v>17415</v>
      </c>
      <c r="R91" s="151">
        <v>18227</v>
      </c>
      <c r="S91" s="151">
        <v>19452</v>
      </c>
      <c r="T91" s="151">
        <v>15466</v>
      </c>
      <c r="U91" s="151">
        <v>11706</v>
      </c>
      <c r="V91" s="151">
        <v>5216</v>
      </c>
      <c r="W91" s="166">
        <v>14221</v>
      </c>
      <c r="X91" s="151">
        <v>24124</v>
      </c>
      <c r="Y91" s="151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2"/>
      <c r="D92" s="149" t="e">
        <f t="shared" si="23"/>
        <v>#DIV/0!</v>
      </c>
      <c r="E92" s="151"/>
      <c r="F92" s="151"/>
      <c r="G92" s="151"/>
      <c r="H92" s="151"/>
      <c r="I92" s="151"/>
      <c r="J92" s="151"/>
      <c r="K92" s="151"/>
      <c r="L92" s="166"/>
      <c r="M92" s="151"/>
      <c r="N92" s="151"/>
      <c r="O92" s="166"/>
      <c r="P92" s="151"/>
      <c r="Q92" s="151"/>
      <c r="R92" s="151"/>
      <c r="S92" s="151"/>
      <c r="T92" s="151"/>
      <c r="U92" s="151"/>
      <c r="V92" s="151"/>
      <c r="W92" s="166"/>
      <c r="X92" s="151"/>
      <c r="Y92" s="151"/>
    </row>
    <row r="93" spans="1:26" s="12" customFormat="1" ht="45" hidden="1" customHeight="1" outlineLevel="1" x14ac:dyDescent="0.2">
      <c r="A93" s="45" t="s">
        <v>153</v>
      </c>
      <c r="B93" s="38"/>
      <c r="C93" s="102"/>
      <c r="D93" s="149" t="e">
        <f t="shared" si="23"/>
        <v>#DIV/0!</v>
      </c>
      <c r="E93" s="151"/>
      <c r="F93" s="151"/>
      <c r="G93" s="151"/>
      <c r="H93" s="151"/>
      <c r="I93" s="151"/>
      <c r="J93" s="151"/>
      <c r="K93" s="151"/>
      <c r="L93" s="166"/>
      <c r="M93" s="151"/>
      <c r="N93" s="151"/>
      <c r="O93" s="166"/>
      <c r="P93" s="151"/>
      <c r="Q93" s="151"/>
      <c r="R93" s="151"/>
      <c r="S93" s="151"/>
      <c r="T93" s="151"/>
      <c r="U93" s="151"/>
      <c r="V93" s="151"/>
      <c r="W93" s="166"/>
      <c r="X93" s="151"/>
      <c r="Y93" s="151"/>
    </row>
    <row r="94" spans="1:26" s="12" customFormat="1" ht="45" hidden="1" customHeight="1" outlineLevel="1" x14ac:dyDescent="0.2">
      <c r="A94" s="45" t="s">
        <v>154</v>
      </c>
      <c r="B94" s="38"/>
      <c r="C94" s="102"/>
      <c r="D94" s="149" t="e">
        <f t="shared" si="23"/>
        <v>#DIV/0!</v>
      </c>
      <c r="E94" s="151"/>
      <c r="F94" s="151"/>
      <c r="G94" s="151"/>
      <c r="H94" s="151"/>
      <c r="I94" s="151"/>
      <c r="J94" s="151"/>
      <c r="K94" s="151"/>
      <c r="L94" s="166"/>
      <c r="M94" s="151"/>
      <c r="N94" s="151"/>
      <c r="O94" s="166"/>
      <c r="P94" s="151"/>
      <c r="Q94" s="151"/>
      <c r="R94" s="151"/>
      <c r="S94" s="151"/>
      <c r="T94" s="151"/>
      <c r="U94" s="151"/>
      <c r="V94" s="151"/>
      <c r="W94" s="166"/>
      <c r="X94" s="151"/>
      <c r="Y94" s="151"/>
    </row>
    <row r="95" spans="1:26" s="47" customFormat="1" ht="45" hidden="1" customHeight="1" outlineLevel="1" x14ac:dyDescent="0.2">
      <c r="A95" s="13" t="s">
        <v>87</v>
      </c>
      <c r="B95" s="38"/>
      <c r="C95" s="102"/>
      <c r="D95" s="149" t="e">
        <f t="shared" si="23"/>
        <v>#DIV/0!</v>
      </c>
      <c r="E95" s="151"/>
      <c r="F95" s="151"/>
      <c r="G95" s="151"/>
      <c r="H95" s="151"/>
      <c r="I95" s="151"/>
      <c r="J95" s="151"/>
      <c r="K95" s="151"/>
      <c r="L95" s="166"/>
      <c r="M95" s="151"/>
      <c r="N95" s="151"/>
      <c r="O95" s="166"/>
      <c r="P95" s="151"/>
      <c r="Q95" s="151"/>
      <c r="R95" s="151"/>
      <c r="S95" s="151"/>
      <c r="T95" s="151"/>
      <c r="U95" s="151"/>
      <c r="V95" s="151"/>
      <c r="W95" s="166"/>
      <c r="X95" s="151"/>
      <c r="Y95" s="151"/>
    </row>
    <row r="96" spans="1:26" s="47" customFormat="1" ht="45" hidden="1" customHeight="1" outlineLevel="1" x14ac:dyDescent="0.2">
      <c r="A96" s="13" t="s">
        <v>88</v>
      </c>
      <c r="B96" s="38"/>
      <c r="C96" s="102"/>
      <c r="D96" s="149" t="e">
        <f t="shared" si="23"/>
        <v>#DIV/0!</v>
      </c>
      <c r="E96" s="151">
        <v>2600</v>
      </c>
      <c r="F96" s="151"/>
      <c r="G96" s="151"/>
      <c r="H96" s="151"/>
      <c r="I96" s="151"/>
      <c r="J96" s="151"/>
      <c r="K96" s="151"/>
      <c r="L96" s="166"/>
      <c r="M96" s="151"/>
      <c r="N96" s="151"/>
      <c r="O96" s="166"/>
      <c r="P96" s="151"/>
      <c r="Q96" s="151">
        <v>724</v>
      </c>
      <c r="R96" s="151"/>
      <c r="S96" s="151"/>
      <c r="T96" s="151"/>
      <c r="U96" s="151"/>
      <c r="V96" s="151"/>
      <c r="W96" s="166"/>
      <c r="X96" s="151"/>
      <c r="Y96" s="151"/>
    </row>
    <row r="97" spans="1:27" s="12" customFormat="1" ht="45" customHeight="1" outlineLevel="1" x14ac:dyDescent="0.2">
      <c r="A97" s="11" t="s">
        <v>89</v>
      </c>
      <c r="B97" s="27">
        <v>291493</v>
      </c>
      <c r="C97" s="120">
        <f>SUM(E97:Y97)</f>
        <v>301333</v>
      </c>
      <c r="D97" s="149">
        <f t="shared" si="23"/>
        <v>1.0337572428840487</v>
      </c>
      <c r="E97" s="151">
        <f>E91-E96</f>
        <v>13921</v>
      </c>
      <c r="F97" s="151">
        <f t="shared" ref="F97:Y97" si="25">F91-F96</f>
        <v>8356</v>
      </c>
      <c r="G97" s="151">
        <f t="shared" si="25"/>
        <v>18182</v>
      </c>
      <c r="H97" s="151">
        <f t="shared" si="25"/>
        <v>19400</v>
      </c>
      <c r="I97" s="151">
        <f t="shared" si="25"/>
        <v>8961</v>
      </c>
      <c r="J97" s="151">
        <f t="shared" si="25"/>
        <v>24000</v>
      </c>
      <c r="K97" s="151">
        <f t="shared" si="25"/>
        <v>13696</v>
      </c>
      <c r="L97" s="166">
        <f t="shared" si="25"/>
        <v>14786</v>
      </c>
      <c r="M97" s="151">
        <f t="shared" si="25"/>
        <v>15564</v>
      </c>
      <c r="N97" s="151">
        <f t="shared" si="25"/>
        <v>5291</v>
      </c>
      <c r="O97" s="166">
        <f t="shared" si="25"/>
        <v>8662</v>
      </c>
      <c r="P97" s="151">
        <f t="shared" si="25"/>
        <v>13233</v>
      </c>
      <c r="Q97" s="151">
        <f t="shared" si="25"/>
        <v>16691</v>
      </c>
      <c r="R97" s="151">
        <f t="shared" si="25"/>
        <v>18227</v>
      </c>
      <c r="S97" s="151">
        <f t="shared" si="25"/>
        <v>19452</v>
      </c>
      <c r="T97" s="151">
        <f t="shared" si="25"/>
        <v>15466</v>
      </c>
      <c r="U97" s="151">
        <f t="shared" si="25"/>
        <v>11706</v>
      </c>
      <c r="V97" s="151">
        <f t="shared" si="25"/>
        <v>5216</v>
      </c>
      <c r="W97" s="166">
        <f t="shared" si="25"/>
        <v>14221</v>
      </c>
      <c r="X97" s="151">
        <f t="shared" si="25"/>
        <v>24124</v>
      </c>
      <c r="Y97" s="151">
        <f t="shared" si="25"/>
        <v>12178</v>
      </c>
    </row>
    <row r="98" spans="1:27" s="12" customFormat="1" ht="45" customHeight="1" x14ac:dyDescent="0.2">
      <c r="A98" s="32" t="s">
        <v>90</v>
      </c>
      <c r="B98" s="23">
        <v>92283</v>
      </c>
      <c r="C98" s="120">
        <f>SUM(E98:Y98)</f>
        <v>254058</v>
      </c>
      <c r="D98" s="149">
        <f t="shared" si="23"/>
        <v>2.7530314359091057</v>
      </c>
      <c r="E98" s="150">
        <v>12600</v>
      </c>
      <c r="F98" s="150">
        <v>6094</v>
      </c>
      <c r="G98" s="150">
        <v>17106</v>
      </c>
      <c r="H98" s="150">
        <v>14299</v>
      </c>
      <c r="I98" s="150">
        <v>7330</v>
      </c>
      <c r="J98" s="150">
        <v>23733</v>
      </c>
      <c r="K98" s="150">
        <v>11724</v>
      </c>
      <c r="L98" s="102">
        <v>10995</v>
      </c>
      <c r="M98" s="150">
        <v>12828</v>
      </c>
      <c r="N98" s="150">
        <v>4823</v>
      </c>
      <c r="O98" s="102">
        <v>6264</v>
      </c>
      <c r="P98" s="150">
        <v>10677</v>
      </c>
      <c r="Q98" s="150">
        <v>13464</v>
      </c>
      <c r="R98" s="150">
        <v>14808</v>
      </c>
      <c r="S98" s="150">
        <v>16819</v>
      </c>
      <c r="T98" s="150">
        <v>11924</v>
      </c>
      <c r="U98" s="150">
        <v>10852</v>
      </c>
      <c r="V98" s="150">
        <v>3662</v>
      </c>
      <c r="W98" s="102">
        <v>11557</v>
      </c>
      <c r="X98" s="150">
        <v>23199</v>
      </c>
      <c r="Y98" s="150">
        <v>9300</v>
      </c>
    </row>
    <row r="99" spans="1:27" s="12" customFormat="1" ht="45" hidden="1" customHeight="1" x14ac:dyDescent="0.2">
      <c r="A99" s="13" t="s">
        <v>182</v>
      </c>
      <c r="B99" s="122">
        <f>B98/B97</f>
        <v>0.31658736230372597</v>
      </c>
      <c r="C99" s="122">
        <f>C98/C97</f>
        <v>0.84311376450637665</v>
      </c>
      <c r="D99" s="149">
        <f t="shared" si="23"/>
        <v>2.6631314603692693</v>
      </c>
      <c r="E99" s="29">
        <f>E98/E97</f>
        <v>0.90510739171036558</v>
      </c>
      <c r="F99" s="29">
        <f>F98/F97</f>
        <v>0.72929631402584971</v>
      </c>
      <c r="G99" s="29">
        <f t="shared" ref="G99:Y99" si="26">G98/G97</f>
        <v>0.94082059179408206</v>
      </c>
      <c r="H99" s="29">
        <f t="shared" si="26"/>
        <v>0.73706185567010307</v>
      </c>
      <c r="I99" s="29">
        <f t="shared" si="26"/>
        <v>0.8179890637205669</v>
      </c>
      <c r="J99" s="29">
        <f t="shared" si="26"/>
        <v>0.98887499999999995</v>
      </c>
      <c r="K99" s="29">
        <f t="shared" si="26"/>
        <v>0.85601635514018692</v>
      </c>
      <c r="L99" s="130">
        <f t="shared" si="26"/>
        <v>0.74360881915325305</v>
      </c>
      <c r="M99" s="29">
        <f t="shared" si="26"/>
        <v>0.82420971472629145</v>
      </c>
      <c r="N99" s="29">
        <f t="shared" si="26"/>
        <v>0.91154791154791159</v>
      </c>
      <c r="O99" s="130">
        <f t="shared" si="26"/>
        <v>0.72315862387439389</v>
      </c>
      <c r="P99" s="29">
        <f t="shared" si="26"/>
        <v>0.80684652006347768</v>
      </c>
      <c r="Q99" s="29">
        <f t="shared" si="26"/>
        <v>0.80666227308130134</v>
      </c>
      <c r="R99" s="29">
        <f t="shared" si="26"/>
        <v>0.81242113348329403</v>
      </c>
      <c r="S99" s="29">
        <f t="shared" si="26"/>
        <v>0.86464116800329016</v>
      </c>
      <c r="T99" s="29">
        <f t="shared" si="26"/>
        <v>0.77098150782361308</v>
      </c>
      <c r="U99" s="29">
        <f t="shared" si="26"/>
        <v>0.92704595933709211</v>
      </c>
      <c r="V99" s="29">
        <f t="shared" si="26"/>
        <v>0.70207055214723924</v>
      </c>
      <c r="W99" s="130">
        <f t="shared" si="26"/>
        <v>0.81267140144856198</v>
      </c>
      <c r="X99" s="29">
        <f t="shared" si="26"/>
        <v>0.96165644171779141</v>
      </c>
      <c r="Y99" s="29">
        <f t="shared" si="26"/>
        <v>0.76367219576285106</v>
      </c>
    </row>
    <row r="100" spans="1:27" s="91" customFormat="1" ht="45" hidden="1" customHeight="1" x14ac:dyDescent="0.2">
      <c r="A100" s="90" t="s">
        <v>95</v>
      </c>
      <c r="B100" s="92">
        <f>B97-B98</f>
        <v>199210</v>
      </c>
      <c r="C100" s="102">
        <f t="shared" ref="C100:C105" si="27">SUM(E100:Y100)</f>
        <v>47275</v>
      </c>
      <c r="D100" s="149">
        <f t="shared" si="23"/>
        <v>0.23731238391647005</v>
      </c>
      <c r="E100" s="92">
        <f t="shared" ref="E100:Y100" si="28">E97-E98</f>
        <v>1321</v>
      </c>
      <c r="F100" s="92">
        <f t="shared" si="28"/>
        <v>2262</v>
      </c>
      <c r="G100" s="92">
        <f t="shared" si="28"/>
        <v>1076</v>
      </c>
      <c r="H100" s="92">
        <f t="shared" si="28"/>
        <v>5101</v>
      </c>
      <c r="I100" s="92">
        <f t="shared" si="28"/>
        <v>1631</v>
      </c>
      <c r="J100" s="92">
        <f>J97-J98</f>
        <v>267</v>
      </c>
      <c r="K100" s="92">
        <f t="shared" si="28"/>
        <v>1972</v>
      </c>
      <c r="L100" s="174">
        <f t="shared" si="28"/>
        <v>3791</v>
      </c>
      <c r="M100" s="92">
        <f t="shared" si="28"/>
        <v>2736</v>
      </c>
      <c r="N100" s="92">
        <f t="shared" si="28"/>
        <v>468</v>
      </c>
      <c r="O100" s="174">
        <f t="shared" si="28"/>
        <v>2398</v>
      </c>
      <c r="P100" s="92">
        <f t="shared" si="28"/>
        <v>2556</v>
      </c>
      <c r="Q100" s="92">
        <f t="shared" si="28"/>
        <v>3227</v>
      </c>
      <c r="R100" s="92">
        <f t="shared" si="28"/>
        <v>3419</v>
      </c>
      <c r="S100" s="92">
        <f t="shared" si="28"/>
        <v>2633</v>
      </c>
      <c r="T100" s="92">
        <f t="shared" si="28"/>
        <v>3542</v>
      </c>
      <c r="U100" s="92">
        <f t="shared" si="28"/>
        <v>854</v>
      </c>
      <c r="V100" s="92">
        <f t="shared" si="28"/>
        <v>1554</v>
      </c>
      <c r="W100" s="174">
        <f t="shared" si="28"/>
        <v>2664</v>
      </c>
      <c r="X100" s="92">
        <f t="shared" si="28"/>
        <v>925</v>
      </c>
      <c r="Y100" s="92">
        <f t="shared" si="28"/>
        <v>2878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2">
        <f t="shared" si="27"/>
        <v>46578</v>
      </c>
      <c r="D101" s="149">
        <f t="shared" si="23"/>
        <v>34.425720620842569</v>
      </c>
      <c r="E101" s="151">
        <v>2510</v>
      </c>
      <c r="F101" s="151">
        <v>1020</v>
      </c>
      <c r="G101" s="151">
        <v>2026</v>
      </c>
      <c r="H101" s="151">
        <v>3874</v>
      </c>
      <c r="I101" s="151">
        <v>1037</v>
      </c>
      <c r="J101" s="151">
        <v>4545</v>
      </c>
      <c r="K101" s="151">
        <v>976</v>
      </c>
      <c r="L101" s="166">
        <v>1624</v>
      </c>
      <c r="M101" s="151">
        <v>2592</v>
      </c>
      <c r="N101" s="151">
        <v>1140</v>
      </c>
      <c r="O101" s="166">
        <v>887</v>
      </c>
      <c r="P101" s="151">
        <v>1512</v>
      </c>
      <c r="Q101" s="151">
        <v>3675</v>
      </c>
      <c r="R101" s="151">
        <v>3736</v>
      </c>
      <c r="S101" s="151">
        <v>4526</v>
      </c>
      <c r="T101" s="151">
        <v>2163</v>
      </c>
      <c r="U101" s="151">
        <v>1718</v>
      </c>
      <c r="V101" s="151">
        <v>605</v>
      </c>
      <c r="W101" s="166">
        <v>2247</v>
      </c>
      <c r="X101" s="151">
        <v>3437</v>
      </c>
      <c r="Y101" s="151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2">
        <f t="shared" si="27"/>
        <v>6365</v>
      </c>
      <c r="D102" s="149">
        <f t="shared" si="23"/>
        <v>36.371428571428574</v>
      </c>
      <c r="E102" s="151">
        <v>30</v>
      </c>
      <c r="F102" s="151">
        <v>80</v>
      </c>
      <c r="G102" s="151"/>
      <c r="H102" s="151">
        <v>30</v>
      </c>
      <c r="I102" s="151">
        <v>198</v>
      </c>
      <c r="J102" s="151">
        <v>1605</v>
      </c>
      <c r="K102" s="151">
        <v>1198</v>
      </c>
      <c r="L102" s="166"/>
      <c r="M102" s="151">
        <v>12</v>
      </c>
      <c r="N102" s="151">
        <v>77</v>
      </c>
      <c r="O102" s="166">
        <v>295</v>
      </c>
      <c r="P102" s="151"/>
      <c r="Q102" s="151">
        <v>70</v>
      </c>
      <c r="R102" s="151">
        <v>360</v>
      </c>
      <c r="S102" s="151">
        <v>339</v>
      </c>
      <c r="T102" s="151">
        <v>16</v>
      </c>
      <c r="U102" s="151"/>
      <c r="V102" s="151"/>
      <c r="W102" s="166">
        <v>447</v>
      </c>
      <c r="X102" s="151">
        <v>1208</v>
      </c>
      <c r="Y102" s="151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2">
        <f t="shared" si="27"/>
        <v>6188</v>
      </c>
      <c r="D103" s="149">
        <f t="shared" si="23"/>
        <v>5.0514285714285716</v>
      </c>
      <c r="E103" s="151"/>
      <c r="F103" s="151">
        <v>20</v>
      </c>
      <c r="G103" s="151">
        <v>1352</v>
      </c>
      <c r="H103" s="151">
        <v>44</v>
      </c>
      <c r="I103" s="151">
        <v>7</v>
      </c>
      <c r="J103" s="151">
        <v>269</v>
      </c>
      <c r="K103" s="151">
        <v>184</v>
      </c>
      <c r="L103" s="166"/>
      <c r="M103" s="151"/>
      <c r="N103" s="151"/>
      <c r="O103" s="166"/>
      <c r="P103" s="151"/>
      <c r="Q103" s="151">
        <v>62</v>
      </c>
      <c r="R103" s="151">
        <v>583</v>
      </c>
      <c r="S103" s="151">
        <v>126</v>
      </c>
      <c r="T103" s="151">
        <v>210</v>
      </c>
      <c r="U103" s="151">
        <v>695</v>
      </c>
      <c r="V103" s="151"/>
      <c r="W103" s="166">
        <v>80</v>
      </c>
      <c r="X103" s="151">
        <v>2346</v>
      </c>
      <c r="Y103" s="151">
        <v>210</v>
      </c>
    </row>
    <row r="104" spans="1:27" s="12" customFormat="1" ht="45" hidden="1" customHeight="1" x14ac:dyDescent="0.2">
      <c r="A104" s="11" t="s">
        <v>94</v>
      </c>
      <c r="B104" s="38"/>
      <c r="C104" s="102">
        <f t="shared" si="27"/>
        <v>0</v>
      </c>
      <c r="D104" s="149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67"/>
      <c r="M104" s="24"/>
      <c r="N104" s="24"/>
      <c r="O104" s="167"/>
      <c r="P104" s="24"/>
      <c r="Q104" s="24"/>
      <c r="R104" s="24"/>
      <c r="S104" s="24"/>
      <c r="T104" s="24"/>
      <c r="U104" s="24"/>
      <c r="V104" s="24"/>
      <c r="W104" s="167"/>
      <c r="X104" s="24"/>
      <c r="Y104" s="24"/>
    </row>
    <row r="105" spans="1:27" s="12" customFormat="1" ht="45" customHeight="1" x14ac:dyDescent="0.2">
      <c r="A105" s="32" t="s">
        <v>96</v>
      </c>
      <c r="B105" s="27">
        <v>94841</v>
      </c>
      <c r="C105" s="120">
        <f t="shared" si="27"/>
        <v>254058</v>
      </c>
      <c r="D105" s="149">
        <f t="shared" si="23"/>
        <v>2.6787781655613077</v>
      </c>
      <c r="E105" s="184">
        <v>12600</v>
      </c>
      <c r="F105" s="183">
        <v>6094</v>
      </c>
      <c r="G105" s="183">
        <v>17106</v>
      </c>
      <c r="H105" s="183">
        <v>14299</v>
      </c>
      <c r="I105" s="183">
        <v>7330</v>
      </c>
      <c r="J105" s="183">
        <v>23733</v>
      </c>
      <c r="K105" s="183">
        <v>11724</v>
      </c>
      <c r="L105" s="185">
        <v>10995</v>
      </c>
      <c r="M105" s="183">
        <v>12828</v>
      </c>
      <c r="N105" s="183">
        <v>4823</v>
      </c>
      <c r="O105" s="185">
        <v>6264</v>
      </c>
      <c r="P105" s="183">
        <v>10677</v>
      </c>
      <c r="Q105" s="183">
        <v>13464</v>
      </c>
      <c r="R105" s="183">
        <v>14808</v>
      </c>
      <c r="S105" s="183">
        <v>16819</v>
      </c>
      <c r="T105" s="183">
        <v>11924</v>
      </c>
      <c r="U105" s="183">
        <v>10852</v>
      </c>
      <c r="V105" s="183">
        <v>3662</v>
      </c>
      <c r="W105" s="185">
        <v>11557</v>
      </c>
      <c r="X105" s="183">
        <v>23199</v>
      </c>
      <c r="Y105" s="183">
        <v>9300</v>
      </c>
    </row>
    <row r="106" spans="1:27" s="12" customFormat="1" ht="45" customHeight="1" x14ac:dyDescent="0.2">
      <c r="A106" s="13" t="s">
        <v>182</v>
      </c>
      <c r="B106" s="29">
        <f>B105/B97</f>
        <v>0.32536287320793295</v>
      </c>
      <c r="C106" s="130">
        <f>C105/C97</f>
        <v>0.84311376450637665</v>
      </c>
      <c r="D106" s="149"/>
      <c r="E106" s="29">
        <f t="shared" ref="E106:Y106" si="29">E105/E97</f>
        <v>0.90510739171036558</v>
      </c>
      <c r="F106" s="29">
        <f t="shared" si="29"/>
        <v>0.72929631402584971</v>
      </c>
      <c r="G106" s="29">
        <f t="shared" si="29"/>
        <v>0.94082059179408206</v>
      </c>
      <c r="H106" s="29">
        <f t="shared" si="29"/>
        <v>0.73706185567010307</v>
      </c>
      <c r="I106" s="29">
        <f t="shared" si="29"/>
        <v>0.8179890637205669</v>
      </c>
      <c r="J106" s="29">
        <f t="shared" si="29"/>
        <v>0.98887499999999995</v>
      </c>
      <c r="K106" s="29">
        <f t="shared" si="29"/>
        <v>0.85601635514018692</v>
      </c>
      <c r="L106" s="130">
        <f t="shared" si="29"/>
        <v>0.74360881915325305</v>
      </c>
      <c r="M106" s="29">
        <f t="shared" si="29"/>
        <v>0.82420971472629145</v>
      </c>
      <c r="N106" s="29">
        <f t="shared" si="29"/>
        <v>0.91154791154791159</v>
      </c>
      <c r="O106" s="130">
        <f t="shared" si="29"/>
        <v>0.72315862387439389</v>
      </c>
      <c r="P106" s="29">
        <f t="shared" si="29"/>
        <v>0.80684652006347768</v>
      </c>
      <c r="Q106" s="29">
        <f t="shared" si="29"/>
        <v>0.80666227308130134</v>
      </c>
      <c r="R106" s="29">
        <f t="shared" si="29"/>
        <v>0.81242113348329403</v>
      </c>
      <c r="S106" s="29">
        <f t="shared" si="29"/>
        <v>0.86464116800329016</v>
      </c>
      <c r="T106" s="29">
        <f t="shared" si="29"/>
        <v>0.77098150782361308</v>
      </c>
      <c r="U106" s="29">
        <f t="shared" si="29"/>
        <v>0.92704595933709211</v>
      </c>
      <c r="V106" s="29">
        <f t="shared" si="29"/>
        <v>0.70207055214723924</v>
      </c>
      <c r="W106" s="130">
        <f t="shared" si="29"/>
        <v>0.81267140144856198</v>
      </c>
      <c r="X106" s="29">
        <f t="shared" si="29"/>
        <v>0.96165644171779141</v>
      </c>
      <c r="Y106" s="29">
        <f t="shared" si="29"/>
        <v>0.76367219576285106</v>
      </c>
    </row>
    <row r="107" spans="1:27" s="12" customFormat="1" ht="45" customHeight="1" x14ac:dyDescent="0.2">
      <c r="A107" s="11" t="s">
        <v>91</v>
      </c>
      <c r="B107" s="38">
        <v>56538</v>
      </c>
      <c r="C107" s="102">
        <f t="shared" ref="C107:C117" si="30">SUM(E107:Y107)</f>
        <v>146297</v>
      </c>
      <c r="D107" s="149">
        <f t="shared" si="23"/>
        <v>2.5875871095546357</v>
      </c>
      <c r="E107" s="151">
        <v>11287</v>
      </c>
      <c r="F107" s="151">
        <v>2780</v>
      </c>
      <c r="G107" s="151">
        <v>8449</v>
      </c>
      <c r="H107" s="151">
        <v>8536</v>
      </c>
      <c r="I107" s="151">
        <v>3557</v>
      </c>
      <c r="J107" s="151">
        <v>12584</v>
      </c>
      <c r="K107" s="151">
        <v>5539</v>
      </c>
      <c r="L107" s="166">
        <v>5593</v>
      </c>
      <c r="M107" s="151">
        <v>8631</v>
      </c>
      <c r="N107" s="151">
        <v>2373</v>
      </c>
      <c r="O107" s="166">
        <v>2748</v>
      </c>
      <c r="P107" s="151">
        <v>6029</v>
      </c>
      <c r="Q107" s="151">
        <v>10346</v>
      </c>
      <c r="R107" s="151">
        <v>9580</v>
      </c>
      <c r="S107" s="151">
        <v>9341</v>
      </c>
      <c r="T107" s="151">
        <v>6042</v>
      </c>
      <c r="U107" s="151">
        <v>6225</v>
      </c>
      <c r="V107" s="151">
        <v>2854</v>
      </c>
      <c r="W107" s="166">
        <v>6314</v>
      </c>
      <c r="X107" s="151">
        <v>12859</v>
      </c>
      <c r="Y107" s="151">
        <v>4630</v>
      </c>
    </row>
    <row r="108" spans="1:27" s="12" customFormat="1" ht="45" customHeight="1" x14ac:dyDescent="0.2">
      <c r="A108" s="11" t="s">
        <v>92</v>
      </c>
      <c r="B108" s="38">
        <v>5256</v>
      </c>
      <c r="C108" s="102">
        <f t="shared" si="30"/>
        <v>9842</v>
      </c>
      <c r="D108" s="149">
        <f t="shared" si="23"/>
        <v>1.8725266362252664</v>
      </c>
      <c r="E108" s="151">
        <v>180</v>
      </c>
      <c r="F108" s="151">
        <v>250</v>
      </c>
      <c r="G108" s="151">
        <v>5</v>
      </c>
      <c r="H108" s="151">
        <v>352</v>
      </c>
      <c r="I108" s="151">
        <v>435</v>
      </c>
      <c r="J108" s="151">
        <v>1667</v>
      </c>
      <c r="K108" s="151">
        <v>1608</v>
      </c>
      <c r="L108" s="166">
        <v>381</v>
      </c>
      <c r="M108" s="151">
        <v>110</v>
      </c>
      <c r="N108" s="151">
        <v>77</v>
      </c>
      <c r="O108" s="166">
        <v>305</v>
      </c>
      <c r="P108" s="151"/>
      <c r="Q108" s="151">
        <v>70</v>
      </c>
      <c r="R108" s="151">
        <v>360</v>
      </c>
      <c r="S108" s="151">
        <v>1054</v>
      </c>
      <c r="T108" s="151">
        <v>16</v>
      </c>
      <c r="U108" s="151"/>
      <c r="V108" s="151"/>
      <c r="W108" s="166">
        <v>997</v>
      </c>
      <c r="X108" s="151">
        <v>1328</v>
      </c>
      <c r="Y108" s="151">
        <v>647</v>
      </c>
    </row>
    <row r="109" spans="1:27" s="12" customFormat="1" ht="45" customHeight="1" x14ac:dyDescent="0.2">
      <c r="A109" s="11" t="s">
        <v>93</v>
      </c>
      <c r="B109" s="38">
        <v>21686</v>
      </c>
      <c r="C109" s="102">
        <f t="shared" si="30"/>
        <v>78149</v>
      </c>
      <c r="D109" s="149">
        <f t="shared" si="23"/>
        <v>3.6036613483353315</v>
      </c>
      <c r="E109" s="151">
        <v>813</v>
      </c>
      <c r="F109" s="151">
        <v>1800</v>
      </c>
      <c r="G109" s="151">
        <v>6912</v>
      </c>
      <c r="H109" s="151">
        <v>4517</v>
      </c>
      <c r="I109" s="151">
        <v>2698</v>
      </c>
      <c r="J109" s="151">
        <v>8039</v>
      </c>
      <c r="K109" s="151">
        <v>2825</v>
      </c>
      <c r="L109" s="166">
        <v>3791</v>
      </c>
      <c r="M109" s="151">
        <v>3176</v>
      </c>
      <c r="N109" s="151">
        <v>1665</v>
      </c>
      <c r="O109" s="166">
        <v>1734</v>
      </c>
      <c r="P109" s="151">
        <v>3361</v>
      </c>
      <c r="Q109" s="151">
        <v>2363</v>
      </c>
      <c r="R109" s="151">
        <v>4350</v>
      </c>
      <c r="S109" s="151">
        <v>5918</v>
      </c>
      <c r="T109" s="151">
        <v>5110</v>
      </c>
      <c r="U109" s="151">
        <v>4028</v>
      </c>
      <c r="V109" s="151">
        <v>638</v>
      </c>
      <c r="W109" s="166">
        <v>2569</v>
      </c>
      <c r="X109" s="151">
        <v>7162</v>
      </c>
      <c r="Y109" s="151">
        <v>4680</v>
      </c>
      <c r="AA109" s="159"/>
    </row>
    <row r="110" spans="1:27" s="12" customFormat="1" ht="45" hidden="1" customHeight="1" x14ac:dyDescent="0.2">
      <c r="A110" s="11" t="s">
        <v>94</v>
      </c>
      <c r="B110" s="38"/>
      <c r="C110" s="102">
        <f t="shared" si="30"/>
        <v>0</v>
      </c>
      <c r="D110" s="149" t="e">
        <f t="shared" si="23"/>
        <v>#DIV/0!</v>
      </c>
      <c r="E110" s="24"/>
      <c r="F110" s="24"/>
      <c r="G110" s="24"/>
      <c r="H110" s="24"/>
      <c r="I110" s="24"/>
      <c r="J110" s="24"/>
      <c r="K110" s="24"/>
      <c r="L110" s="167"/>
      <c r="M110" s="24"/>
      <c r="N110" s="24"/>
      <c r="O110" s="167"/>
      <c r="P110" s="24"/>
      <c r="Q110" s="24"/>
      <c r="R110" s="24"/>
      <c r="S110" s="24"/>
      <c r="T110" s="81"/>
      <c r="U110" s="24"/>
      <c r="V110" s="24"/>
      <c r="W110" s="167"/>
      <c r="X110" s="24"/>
      <c r="Y110" s="24"/>
    </row>
    <row r="111" spans="1:27" s="47" customFormat="1" ht="45" hidden="1" customHeight="1" x14ac:dyDescent="0.2">
      <c r="A111" s="13" t="s">
        <v>191</v>
      </c>
      <c r="B111" s="38"/>
      <c r="C111" s="102">
        <v>595200</v>
      </c>
      <c r="D111" s="149" t="e">
        <f t="shared" si="23"/>
        <v>#DIV/0!</v>
      </c>
      <c r="E111" s="150"/>
      <c r="F111" s="150"/>
      <c r="G111" s="150"/>
      <c r="H111" s="150"/>
      <c r="I111" s="150"/>
      <c r="J111" s="150"/>
      <c r="K111" s="150"/>
      <c r="L111" s="102"/>
      <c r="M111" s="150"/>
      <c r="N111" s="150"/>
      <c r="O111" s="102"/>
      <c r="P111" s="150"/>
      <c r="Q111" s="150"/>
      <c r="R111" s="150"/>
      <c r="S111" s="150"/>
      <c r="T111" s="150"/>
      <c r="U111" s="150"/>
      <c r="V111" s="150"/>
      <c r="W111" s="102"/>
      <c r="X111" s="150"/>
      <c r="Y111" s="150"/>
    </row>
    <row r="112" spans="1:27" s="12" customFormat="1" ht="45" customHeight="1" x14ac:dyDescent="0.2">
      <c r="A112" s="32" t="s">
        <v>192</v>
      </c>
      <c r="B112" s="27">
        <v>322742</v>
      </c>
      <c r="C112" s="120">
        <f t="shared" si="30"/>
        <v>508843</v>
      </c>
      <c r="D112" s="149">
        <f t="shared" si="23"/>
        <v>1.5766246723388961</v>
      </c>
      <c r="E112" s="150">
        <v>30366</v>
      </c>
      <c r="F112" s="150">
        <v>10065</v>
      </c>
      <c r="G112" s="150">
        <v>37711</v>
      </c>
      <c r="H112" s="150">
        <v>26760</v>
      </c>
      <c r="I112" s="150">
        <v>15542</v>
      </c>
      <c r="J112" s="150">
        <v>55060</v>
      </c>
      <c r="K112" s="150">
        <v>21628</v>
      </c>
      <c r="L112" s="102">
        <v>18785</v>
      </c>
      <c r="M112" s="150">
        <v>22762</v>
      </c>
      <c r="N112" s="150">
        <v>9840</v>
      </c>
      <c r="O112" s="102">
        <v>10435</v>
      </c>
      <c r="P112" s="150">
        <v>17612</v>
      </c>
      <c r="Q112" s="150">
        <v>30440</v>
      </c>
      <c r="R112" s="150">
        <v>26876</v>
      </c>
      <c r="S112" s="150">
        <v>34939</v>
      </c>
      <c r="T112" s="150">
        <v>22207</v>
      </c>
      <c r="U112" s="150">
        <v>21165</v>
      </c>
      <c r="V112" s="150">
        <v>5592</v>
      </c>
      <c r="W112" s="102">
        <v>20048</v>
      </c>
      <c r="X112" s="150">
        <v>54270</v>
      </c>
      <c r="Y112" s="150">
        <v>16740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2">
        <f>C112/C111</f>
        <v>0.85491095430107522</v>
      </c>
      <c r="D113" s="149" t="e">
        <f t="shared" si="23"/>
        <v>#DIV/0!</v>
      </c>
      <c r="E113" s="98" t="e">
        <f t="shared" ref="E113:Y113" si="31">E112/E111</f>
        <v>#DIV/0!</v>
      </c>
      <c r="F113" s="98" t="e">
        <f t="shared" si="31"/>
        <v>#DIV/0!</v>
      </c>
      <c r="G113" s="98" t="e">
        <f t="shared" si="31"/>
        <v>#DIV/0!</v>
      </c>
      <c r="H113" s="98" t="e">
        <f t="shared" si="31"/>
        <v>#DIV/0!</v>
      </c>
      <c r="I113" s="98" t="e">
        <f t="shared" si="31"/>
        <v>#DIV/0!</v>
      </c>
      <c r="J113" s="98" t="e">
        <f t="shared" si="31"/>
        <v>#DIV/0!</v>
      </c>
      <c r="K113" s="98" t="e">
        <f t="shared" si="31"/>
        <v>#DIV/0!</v>
      </c>
      <c r="L113" s="122" t="e">
        <f t="shared" si="31"/>
        <v>#DIV/0!</v>
      </c>
      <c r="M113" s="98" t="e">
        <f t="shared" si="31"/>
        <v>#DIV/0!</v>
      </c>
      <c r="N113" s="98" t="e">
        <f t="shared" si="31"/>
        <v>#DIV/0!</v>
      </c>
      <c r="O113" s="122" t="e">
        <f t="shared" si="31"/>
        <v>#DIV/0!</v>
      </c>
      <c r="P113" s="98" t="e">
        <f t="shared" si="31"/>
        <v>#DIV/0!</v>
      </c>
      <c r="Q113" s="98" t="e">
        <f t="shared" si="31"/>
        <v>#DIV/0!</v>
      </c>
      <c r="R113" s="98" t="e">
        <f t="shared" si="31"/>
        <v>#DIV/0!</v>
      </c>
      <c r="S113" s="98" t="e">
        <f t="shared" si="31"/>
        <v>#DIV/0!</v>
      </c>
      <c r="T113" s="98" t="e">
        <f t="shared" si="31"/>
        <v>#DIV/0!</v>
      </c>
      <c r="U113" s="98" t="e">
        <f t="shared" si="31"/>
        <v>#DIV/0!</v>
      </c>
      <c r="V113" s="98" t="e">
        <f t="shared" si="31"/>
        <v>#DIV/0!</v>
      </c>
      <c r="W113" s="122" t="e">
        <f t="shared" si="31"/>
        <v>#DIV/0!</v>
      </c>
      <c r="X113" s="98" t="e">
        <f t="shared" si="31"/>
        <v>#DIV/0!</v>
      </c>
      <c r="Y113" s="98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205291</v>
      </c>
      <c r="C114" s="102">
        <f t="shared" si="30"/>
        <v>299486</v>
      </c>
      <c r="D114" s="149">
        <f t="shared" si="23"/>
        <v>1.4588364808978473</v>
      </c>
      <c r="E114" s="151">
        <v>28422</v>
      </c>
      <c r="F114" s="151">
        <v>4726</v>
      </c>
      <c r="G114" s="151">
        <v>18595</v>
      </c>
      <c r="H114" s="151">
        <v>16880</v>
      </c>
      <c r="I114" s="151">
        <v>7634</v>
      </c>
      <c r="J114" s="151">
        <v>29321</v>
      </c>
      <c r="K114" s="151">
        <v>10183</v>
      </c>
      <c r="L114" s="166">
        <v>9872</v>
      </c>
      <c r="M114" s="151">
        <v>14694</v>
      </c>
      <c r="N114" s="151">
        <v>4414</v>
      </c>
      <c r="O114" s="166">
        <v>4703</v>
      </c>
      <c r="P114" s="151">
        <v>10277</v>
      </c>
      <c r="Q114" s="151">
        <v>24687</v>
      </c>
      <c r="R114" s="151">
        <v>18202</v>
      </c>
      <c r="S114" s="151">
        <v>21732</v>
      </c>
      <c r="T114" s="151">
        <v>11232</v>
      </c>
      <c r="U114" s="151">
        <v>12644</v>
      </c>
      <c r="V114" s="151">
        <v>4280</v>
      </c>
      <c r="W114" s="166">
        <v>11022</v>
      </c>
      <c r="X114" s="151">
        <v>28706</v>
      </c>
      <c r="Y114" s="151">
        <v>7260</v>
      </c>
    </row>
    <row r="115" spans="1:25" s="12" customFormat="1" ht="45" customHeight="1" x14ac:dyDescent="0.2">
      <c r="A115" s="11" t="s">
        <v>92</v>
      </c>
      <c r="B115" s="26">
        <v>16026</v>
      </c>
      <c r="C115" s="102">
        <f t="shared" si="30"/>
        <v>18888</v>
      </c>
      <c r="D115" s="149">
        <f t="shared" si="23"/>
        <v>1.1785847997004868</v>
      </c>
      <c r="E115" s="151">
        <v>320</v>
      </c>
      <c r="F115" s="151">
        <v>382</v>
      </c>
      <c r="G115" s="151">
        <v>10</v>
      </c>
      <c r="H115" s="151">
        <v>866</v>
      </c>
      <c r="I115" s="151">
        <v>923</v>
      </c>
      <c r="J115" s="151">
        <v>3863</v>
      </c>
      <c r="K115" s="151">
        <v>3219</v>
      </c>
      <c r="L115" s="166">
        <v>599</v>
      </c>
      <c r="M115" s="151">
        <v>176</v>
      </c>
      <c r="N115" s="151">
        <v>150</v>
      </c>
      <c r="O115" s="166">
        <v>372</v>
      </c>
      <c r="P115" s="151"/>
      <c r="Q115" s="151">
        <v>140</v>
      </c>
      <c r="R115" s="151">
        <v>618</v>
      </c>
      <c r="S115" s="151">
        <v>1821</v>
      </c>
      <c r="T115" s="151">
        <v>55</v>
      </c>
      <c r="U115" s="151"/>
      <c r="V115" s="151"/>
      <c r="W115" s="166">
        <v>1779</v>
      </c>
      <c r="X115" s="151">
        <v>2495</v>
      </c>
      <c r="Y115" s="151">
        <v>1100</v>
      </c>
    </row>
    <row r="116" spans="1:25" s="12" customFormat="1" ht="45" customHeight="1" x14ac:dyDescent="0.2">
      <c r="A116" s="11" t="s">
        <v>93</v>
      </c>
      <c r="B116" s="26">
        <v>70856</v>
      </c>
      <c r="C116" s="102">
        <f t="shared" si="30"/>
        <v>154518</v>
      </c>
      <c r="D116" s="149">
        <f t="shared" si="23"/>
        <v>2.1807327537540928</v>
      </c>
      <c r="E116" s="151">
        <v>1220</v>
      </c>
      <c r="F116" s="151">
        <v>2700</v>
      </c>
      <c r="G116" s="151">
        <v>15970</v>
      </c>
      <c r="H116" s="151">
        <v>7691</v>
      </c>
      <c r="I116" s="151">
        <v>5280</v>
      </c>
      <c r="J116" s="151">
        <v>18811</v>
      </c>
      <c r="K116" s="151">
        <v>5181</v>
      </c>
      <c r="L116" s="166">
        <v>6289</v>
      </c>
      <c r="M116" s="151">
        <v>6405</v>
      </c>
      <c r="N116" s="151">
        <v>3754</v>
      </c>
      <c r="O116" s="166">
        <v>3452</v>
      </c>
      <c r="P116" s="151">
        <v>5305</v>
      </c>
      <c r="Q116" s="151">
        <v>4660</v>
      </c>
      <c r="R116" s="151">
        <v>7395</v>
      </c>
      <c r="S116" s="151">
        <v>10591</v>
      </c>
      <c r="T116" s="151">
        <v>9734</v>
      </c>
      <c r="U116" s="151">
        <v>7854</v>
      </c>
      <c r="V116" s="151">
        <v>1037</v>
      </c>
      <c r="W116" s="166">
        <v>4696</v>
      </c>
      <c r="X116" s="151">
        <v>19013</v>
      </c>
      <c r="Y116" s="151">
        <v>7480</v>
      </c>
    </row>
    <row r="117" spans="1:25" s="12" customFormat="1" ht="45" hidden="1" customHeight="1" x14ac:dyDescent="0.2">
      <c r="A117" s="11" t="s">
        <v>94</v>
      </c>
      <c r="B117" s="38"/>
      <c r="C117" s="102">
        <f t="shared" si="30"/>
        <v>0</v>
      </c>
      <c r="D117" s="149" t="e">
        <f t="shared" si="23"/>
        <v>#DIV/0!</v>
      </c>
      <c r="E117" s="24"/>
      <c r="F117" s="24"/>
      <c r="G117" s="48"/>
      <c r="H117" s="48"/>
      <c r="I117" s="24"/>
      <c r="J117" s="24"/>
      <c r="K117" s="24"/>
      <c r="L117" s="167"/>
      <c r="M117" s="24"/>
      <c r="N117" s="24"/>
      <c r="O117" s="167"/>
      <c r="P117" s="24"/>
      <c r="Q117" s="24"/>
      <c r="R117" s="24"/>
      <c r="S117" s="24"/>
      <c r="T117" s="81"/>
      <c r="U117" s="24"/>
      <c r="V117" s="24"/>
      <c r="W117" s="167"/>
      <c r="X117" s="24"/>
      <c r="Y117" s="24"/>
    </row>
    <row r="118" spans="1:25" s="12" customFormat="1" ht="45" customHeight="1" x14ac:dyDescent="0.2">
      <c r="A118" s="32" t="s">
        <v>97</v>
      </c>
      <c r="B118" s="132">
        <f>B112/B105*10</f>
        <v>34.029797239590472</v>
      </c>
      <c r="C118" s="132">
        <f>C112/C105*10</f>
        <v>20.028615512993095</v>
      </c>
      <c r="D118" s="149">
        <f t="shared" si="23"/>
        <v>0.58856111812772371</v>
      </c>
      <c r="E118" s="133">
        <f t="shared" ref="E118:O118" si="32">E112/E105*10</f>
        <v>24.1</v>
      </c>
      <c r="F118" s="133">
        <f t="shared" si="32"/>
        <v>16.516245487364621</v>
      </c>
      <c r="G118" s="133">
        <f t="shared" si="32"/>
        <v>22.045481117736468</v>
      </c>
      <c r="H118" s="51">
        <f t="shared" si="32"/>
        <v>18.714595426253585</v>
      </c>
      <c r="I118" s="51">
        <f t="shared" si="32"/>
        <v>21.203274215552526</v>
      </c>
      <c r="J118" s="51">
        <f t="shared" si="32"/>
        <v>23.199764041629798</v>
      </c>
      <c r="K118" s="51">
        <f t="shared" si="32"/>
        <v>18.447628795632887</v>
      </c>
      <c r="L118" s="133">
        <f t="shared" si="32"/>
        <v>17.085038653933605</v>
      </c>
      <c r="M118" s="51">
        <f t="shared" si="32"/>
        <v>17.743997505456811</v>
      </c>
      <c r="N118" s="51">
        <f t="shared" si="32"/>
        <v>20.402239270163797</v>
      </c>
      <c r="O118" s="133">
        <f t="shared" si="32"/>
        <v>16.658684546615582</v>
      </c>
      <c r="P118" s="51">
        <f t="shared" ref="P118:V118" si="33">P112/P105*10</f>
        <v>16.49527020698698</v>
      </c>
      <c r="Q118" s="51">
        <f t="shared" si="33"/>
        <v>22.608437314319669</v>
      </c>
      <c r="R118" s="51">
        <f t="shared" si="33"/>
        <v>18.149648838465694</v>
      </c>
      <c r="S118" s="51">
        <f t="shared" si="33"/>
        <v>20.773529936381472</v>
      </c>
      <c r="T118" s="51">
        <f t="shared" si="33"/>
        <v>18.623783965112381</v>
      </c>
      <c r="U118" s="51">
        <f t="shared" si="33"/>
        <v>19.503317360855142</v>
      </c>
      <c r="V118" s="51">
        <f t="shared" si="33"/>
        <v>15.270344074276352</v>
      </c>
      <c r="W118" s="133">
        <f>W112/W105*10</f>
        <v>17.347062386432466</v>
      </c>
      <c r="X118" s="51">
        <f>X112/X105*10</f>
        <v>23.393249709039182</v>
      </c>
      <c r="Y118" s="51">
        <f>Y112/Y105*10</f>
        <v>18</v>
      </c>
    </row>
    <row r="119" spans="1:25" s="12" customFormat="1" ht="45" customHeight="1" x14ac:dyDescent="0.2">
      <c r="A119" s="11" t="s">
        <v>91</v>
      </c>
      <c r="B119" s="133">
        <f t="shared" ref="B119:C122" si="34">B114/B107*10</f>
        <v>36.310269199476458</v>
      </c>
      <c r="C119" s="133">
        <f t="shared" si="34"/>
        <v>20.471096468143571</v>
      </c>
      <c r="D119" s="133"/>
      <c r="E119" s="133">
        <f t="shared" ref="E119:N119" si="35">E114/E107*10</f>
        <v>25.181181890670686</v>
      </c>
      <c r="F119" s="133">
        <f t="shared" si="35"/>
        <v>17</v>
      </c>
      <c r="G119" s="133">
        <f t="shared" si="35"/>
        <v>22.008521718546575</v>
      </c>
      <c r="H119" s="51">
        <f t="shared" si="35"/>
        <v>19.77507029053421</v>
      </c>
      <c r="I119" s="51">
        <f t="shared" si="35"/>
        <v>21.461906100646612</v>
      </c>
      <c r="J119" s="51">
        <f t="shared" si="35"/>
        <v>23.300222504767959</v>
      </c>
      <c r="K119" s="133">
        <f t="shared" si="35"/>
        <v>18.384184870915327</v>
      </c>
      <c r="L119" s="133">
        <f t="shared" si="35"/>
        <v>17.650634721973898</v>
      </c>
      <c r="M119" s="51">
        <f t="shared" si="35"/>
        <v>17.024678484532497</v>
      </c>
      <c r="N119" s="133">
        <f t="shared" si="35"/>
        <v>18.600927096502318</v>
      </c>
      <c r="O119" s="133">
        <f t="shared" ref="M119:Q120" si="36">O114/O107*10</f>
        <v>17.114264919941775</v>
      </c>
      <c r="P119" s="51">
        <f t="shared" si="36"/>
        <v>17.04594460109471</v>
      </c>
      <c r="Q119" s="51">
        <f t="shared" si="36"/>
        <v>23.861395708486373</v>
      </c>
      <c r="R119" s="51">
        <f t="shared" ref="R119:V121" si="37">R114/R107*10</f>
        <v>19</v>
      </c>
      <c r="S119" s="51">
        <f t="shared" si="37"/>
        <v>23.265175034792847</v>
      </c>
      <c r="T119" s="51">
        <f t="shared" si="37"/>
        <v>18.589870903674278</v>
      </c>
      <c r="U119" s="51">
        <f t="shared" si="37"/>
        <v>20.311646586345379</v>
      </c>
      <c r="V119" s="51">
        <f t="shared" si="37"/>
        <v>14.996496145760336</v>
      </c>
      <c r="W119" s="133">
        <f>W114/W107*10</f>
        <v>17.456445993031359</v>
      </c>
      <c r="X119" s="51">
        <f>X114/X107*10</f>
        <v>22.323664359592502</v>
      </c>
      <c r="Y119" s="51">
        <f>Y114/Y107*10</f>
        <v>15.680345572354211</v>
      </c>
    </row>
    <row r="120" spans="1:25" s="12" customFormat="1" ht="45" customHeight="1" x14ac:dyDescent="0.2">
      <c r="A120" s="11" t="s">
        <v>92</v>
      </c>
      <c r="B120" s="133">
        <f t="shared" si="34"/>
        <v>30.490867579908674</v>
      </c>
      <c r="C120" s="133">
        <f t="shared" si="34"/>
        <v>19.191221296484457</v>
      </c>
      <c r="D120" s="15"/>
      <c r="E120" s="51">
        <f t="shared" ref="E120:L121" si="38">E115/E108*10</f>
        <v>17.777777777777779</v>
      </c>
      <c r="F120" s="51">
        <f t="shared" si="38"/>
        <v>15.280000000000001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3">
        <f t="shared" si="38"/>
        <v>15.721784776902886</v>
      </c>
      <c r="M120" s="51">
        <f t="shared" si="36"/>
        <v>16</v>
      </c>
      <c r="N120" s="51">
        <f t="shared" si="36"/>
        <v>19.480519480519479</v>
      </c>
      <c r="O120" s="133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51">
        <f>S115/S108*10</f>
        <v>17.277039848197344</v>
      </c>
      <c r="T120" s="51">
        <f t="shared" si="37"/>
        <v>34.375</v>
      </c>
      <c r="U120" s="51"/>
      <c r="V120" s="51"/>
      <c r="W120" s="133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3">
        <f t="shared" si="34"/>
        <v>32.673614313381904</v>
      </c>
      <c r="C121" s="133">
        <f t="shared" si="34"/>
        <v>19.772229970952925</v>
      </c>
      <c r="D121" s="15"/>
      <c r="E121" s="133">
        <f t="shared" si="38"/>
        <v>15.006150061500616</v>
      </c>
      <c r="F121" s="133">
        <f t="shared" si="38"/>
        <v>15</v>
      </c>
      <c r="G121" s="51">
        <f t="shared" si="38"/>
        <v>23.104745370370374</v>
      </c>
      <c r="H121" s="51">
        <f t="shared" si="38"/>
        <v>17.026787690945319</v>
      </c>
      <c r="I121" s="51">
        <f t="shared" si="38"/>
        <v>19.570051890289104</v>
      </c>
      <c r="J121" s="133">
        <f t="shared" si="38"/>
        <v>23.399676576688645</v>
      </c>
      <c r="K121" s="133">
        <f t="shared" si="38"/>
        <v>18.339823008849557</v>
      </c>
      <c r="L121" s="133">
        <f t="shared" si="38"/>
        <v>16.589290424690056</v>
      </c>
      <c r="M121" s="51">
        <f>M116/M109*10</f>
        <v>20.166876574307302</v>
      </c>
      <c r="N121" s="51">
        <f t="shared" ref="N121:S121" si="40">N116/N109*10</f>
        <v>22.546546546546548</v>
      </c>
      <c r="O121" s="133">
        <f t="shared" si="40"/>
        <v>19.907727797001154</v>
      </c>
      <c r="P121" s="51">
        <f t="shared" si="40"/>
        <v>15.783992859268075</v>
      </c>
      <c r="Q121" s="51">
        <f t="shared" si="40"/>
        <v>19.720694033008886</v>
      </c>
      <c r="R121" s="51">
        <f t="shared" si="40"/>
        <v>17</v>
      </c>
      <c r="S121" s="51">
        <f t="shared" si="40"/>
        <v>17.896248732679961</v>
      </c>
      <c r="T121" s="51">
        <f t="shared" si="37"/>
        <v>19.048923679060664</v>
      </c>
      <c r="U121" s="51">
        <f t="shared" si="37"/>
        <v>19.498510427010924</v>
      </c>
      <c r="V121" s="51">
        <f t="shared" si="37"/>
        <v>16.253918495297807</v>
      </c>
      <c r="W121" s="133">
        <f t="shared" si="39"/>
        <v>18.279486181393537</v>
      </c>
      <c r="X121" s="133">
        <f t="shared" si="39"/>
        <v>26.547053895559898</v>
      </c>
      <c r="Y121" s="133">
        <f t="shared" si="39"/>
        <v>15.982905982905983</v>
      </c>
    </row>
    <row r="122" spans="1:25" s="12" customFormat="1" ht="45" hidden="1" customHeight="1" x14ac:dyDescent="0.2">
      <c r="A122" s="11" t="s">
        <v>94</v>
      </c>
      <c r="B122" s="51" t="e">
        <f t="shared" si="34"/>
        <v>#DIV/0!</v>
      </c>
      <c r="C122" s="133" t="e">
        <f t="shared" si="34"/>
        <v>#DIV/0!</v>
      </c>
      <c r="D122" s="15" t="e">
        <f t="shared" si="23"/>
        <v>#DIV/0!</v>
      </c>
      <c r="E122" s="51" t="e">
        <f>E117/E110*10</f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133"/>
      <c r="M122" s="51"/>
      <c r="N122" s="51"/>
      <c r="O122" s="133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133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2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3"/>
      <c r="M123" s="36"/>
      <c r="N123" s="36"/>
      <c r="O123" s="165"/>
      <c r="P123" s="36"/>
      <c r="Q123" s="36"/>
      <c r="R123" s="36"/>
      <c r="S123" s="51"/>
      <c r="T123" s="150"/>
      <c r="U123" s="93"/>
      <c r="V123" s="93"/>
      <c r="W123" s="173"/>
      <c r="X123" s="150"/>
      <c r="Y123" s="36"/>
    </row>
    <row r="124" spans="1:25" s="12" customFormat="1" ht="45" hidden="1" customHeight="1" x14ac:dyDescent="0.2">
      <c r="A124" s="32" t="s">
        <v>158</v>
      </c>
      <c r="B124" s="23"/>
      <c r="C124" s="102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3"/>
      <c r="M124" s="36"/>
      <c r="N124" s="36"/>
      <c r="O124" s="165"/>
      <c r="P124" s="36"/>
      <c r="Q124" s="36"/>
      <c r="R124" s="36"/>
      <c r="S124" s="51"/>
      <c r="T124" s="150"/>
      <c r="U124" s="93"/>
      <c r="V124" s="93"/>
      <c r="W124" s="173"/>
      <c r="X124" s="150"/>
      <c r="Y124" s="36"/>
    </row>
    <row r="125" spans="1:25" s="12" customFormat="1" ht="45" hidden="1" customHeight="1" x14ac:dyDescent="0.2">
      <c r="A125" s="32" t="s">
        <v>97</v>
      </c>
      <c r="B125" s="57"/>
      <c r="C125" s="134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4"/>
      <c r="M125" s="55" t="e">
        <f>M124/M123*10</f>
        <v>#DIV/0!</v>
      </c>
      <c r="N125" s="55"/>
      <c r="O125" s="154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154"/>
      <c r="X125" s="51" t="e">
        <f>X124/X123*10</f>
        <v>#DIV/0!</v>
      </c>
      <c r="Y125" s="37"/>
    </row>
    <row r="126" spans="1:25" s="12" customFormat="1" ht="34.5" hidden="1" customHeight="1" x14ac:dyDescent="0.2">
      <c r="A126" s="155" t="s">
        <v>149</v>
      </c>
      <c r="B126" s="156"/>
      <c r="C126" s="157">
        <f>SUM(E126:Y126)</f>
        <v>245482</v>
      </c>
      <c r="D126" s="158"/>
      <c r="E126" s="186">
        <v>12600</v>
      </c>
      <c r="F126" s="186">
        <v>6094</v>
      </c>
      <c r="G126" s="186">
        <v>16730</v>
      </c>
      <c r="H126" s="186">
        <v>13506</v>
      </c>
      <c r="I126" s="186">
        <v>7115</v>
      </c>
      <c r="J126" s="186">
        <v>23360</v>
      </c>
      <c r="K126" s="186">
        <v>11051</v>
      </c>
      <c r="L126" s="190">
        <v>10688</v>
      </c>
      <c r="M126" s="186">
        <v>12220</v>
      </c>
      <c r="N126" s="186">
        <v>4557</v>
      </c>
      <c r="O126" s="190">
        <v>6099</v>
      </c>
      <c r="P126" s="186">
        <v>10677</v>
      </c>
      <c r="Q126" s="186">
        <v>13086</v>
      </c>
      <c r="R126" s="186">
        <v>13843</v>
      </c>
      <c r="S126" s="186">
        <v>16429</v>
      </c>
      <c r="T126" s="186">
        <v>11181</v>
      </c>
      <c r="U126" s="186">
        <v>10530</v>
      </c>
      <c r="V126" s="186">
        <v>3601</v>
      </c>
      <c r="W126" s="190">
        <v>11104</v>
      </c>
      <c r="X126" s="186">
        <v>22871</v>
      </c>
      <c r="Y126" s="186">
        <v>8140</v>
      </c>
    </row>
    <row r="127" spans="1:25" s="12" customFormat="1" ht="45" hidden="1" customHeight="1" x14ac:dyDescent="0.2">
      <c r="A127" s="52" t="s">
        <v>98</v>
      </c>
      <c r="B127" s="53">
        <v>625</v>
      </c>
      <c r="C127" s="135">
        <f>SUM(E127:Y127)</f>
        <v>8576</v>
      </c>
      <c r="D127" s="15">
        <f t="shared" si="23"/>
        <v>13.7216</v>
      </c>
      <c r="E127" s="48">
        <f>(E105-E126)</f>
        <v>0</v>
      </c>
      <c r="F127" s="48">
        <f t="shared" ref="F127:Y127" si="41">(F105-F126)</f>
        <v>0</v>
      </c>
      <c r="G127" s="48">
        <f t="shared" si="41"/>
        <v>376</v>
      </c>
      <c r="H127" s="48">
        <f t="shared" si="41"/>
        <v>793</v>
      </c>
      <c r="I127" s="48">
        <f t="shared" si="41"/>
        <v>215</v>
      </c>
      <c r="J127" s="48">
        <f t="shared" si="41"/>
        <v>373</v>
      </c>
      <c r="K127" s="48">
        <f t="shared" si="41"/>
        <v>673</v>
      </c>
      <c r="L127" s="187">
        <f t="shared" si="41"/>
        <v>307</v>
      </c>
      <c r="M127" s="48">
        <f t="shared" si="41"/>
        <v>608</v>
      </c>
      <c r="N127" s="48">
        <f t="shared" si="41"/>
        <v>266</v>
      </c>
      <c r="O127" s="175">
        <f t="shared" si="41"/>
        <v>165</v>
      </c>
      <c r="P127" s="48">
        <f t="shared" si="41"/>
        <v>0</v>
      </c>
      <c r="Q127" s="48">
        <f t="shared" si="41"/>
        <v>378</v>
      </c>
      <c r="R127" s="48">
        <f t="shared" si="41"/>
        <v>965</v>
      </c>
      <c r="S127" s="48">
        <f t="shared" si="41"/>
        <v>390</v>
      </c>
      <c r="T127" s="48">
        <f t="shared" si="41"/>
        <v>743</v>
      </c>
      <c r="U127" s="48">
        <f t="shared" si="41"/>
        <v>322</v>
      </c>
      <c r="V127" s="48">
        <f t="shared" si="41"/>
        <v>61</v>
      </c>
      <c r="W127" s="175">
        <f t="shared" si="41"/>
        <v>453</v>
      </c>
      <c r="X127" s="48">
        <f t="shared" si="41"/>
        <v>328</v>
      </c>
      <c r="Y127" s="48">
        <f t="shared" si="41"/>
        <v>1160</v>
      </c>
    </row>
    <row r="128" spans="1:25" s="12" customFormat="1" ht="45" customHeight="1" x14ac:dyDescent="0.2">
      <c r="A128" s="32" t="s">
        <v>99</v>
      </c>
      <c r="B128" s="27">
        <v>488</v>
      </c>
      <c r="C128" s="120">
        <f>SUM(E128:Y128)</f>
        <v>613</v>
      </c>
      <c r="D128" s="15">
        <f t="shared" si="23"/>
        <v>1.2561475409836065</v>
      </c>
      <c r="E128" s="24">
        <v>45</v>
      </c>
      <c r="F128" s="24">
        <v>23</v>
      </c>
      <c r="G128" s="24">
        <v>8</v>
      </c>
      <c r="H128" s="24">
        <v>46</v>
      </c>
      <c r="I128" s="24">
        <v>21</v>
      </c>
      <c r="J128" s="24">
        <v>48</v>
      </c>
      <c r="K128" s="151">
        <v>25</v>
      </c>
      <c r="L128" s="166">
        <v>30</v>
      </c>
      <c r="M128" s="151">
        <v>32</v>
      </c>
      <c r="N128" s="24">
        <v>16</v>
      </c>
      <c r="O128" s="167">
        <v>14</v>
      </c>
      <c r="P128" s="24">
        <v>28</v>
      </c>
      <c r="Q128" s="24">
        <v>31</v>
      </c>
      <c r="R128" s="24">
        <v>45</v>
      </c>
      <c r="S128" s="24">
        <v>29</v>
      </c>
      <c r="T128" s="24">
        <v>30</v>
      </c>
      <c r="U128" s="24">
        <v>21</v>
      </c>
      <c r="V128" s="24">
        <v>11</v>
      </c>
      <c r="W128" s="167">
        <v>24</v>
      </c>
      <c r="X128" s="24">
        <v>55</v>
      </c>
      <c r="Y128" s="24">
        <v>31</v>
      </c>
    </row>
    <row r="129" spans="1:26" s="12" customFormat="1" ht="45" hidden="1" customHeight="1" x14ac:dyDescent="0.2">
      <c r="A129" s="32" t="s">
        <v>100</v>
      </c>
      <c r="B129" s="51"/>
      <c r="C129" s="133">
        <f>C127/C128</f>
        <v>13.99021207177814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3"/>
      <c r="M129" s="51"/>
      <c r="N129" s="51"/>
      <c r="O129" s="133"/>
      <c r="P129" s="51"/>
      <c r="Q129" s="51"/>
      <c r="R129" s="51"/>
      <c r="S129" s="51"/>
      <c r="T129" s="51"/>
      <c r="U129" s="51"/>
      <c r="V129" s="51"/>
      <c r="W129" s="133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0"/>
      <c r="D130" s="15" t="e">
        <f t="shared" si="23"/>
        <v>#DIV/0!</v>
      </c>
      <c r="E130" s="89"/>
      <c r="F130" s="89"/>
      <c r="G130" s="89"/>
      <c r="H130" s="89"/>
      <c r="I130" s="89"/>
      <c r="J130" s="89"/>
      <c r="K130" s="89"/>
      <c r="L130" s="176"/>
      <c r="M130" s="89"/>
      <c r="N130" s="89"/>
      <c r="O130" s="176"/>
      <c r="P130" s="89"/>
      <c r="Q130" s="89"/>
      <c r="R130" s="89"/>
      <c r="S130" s="89"/>
      <c r="T130" s="89"/>
      <c r="U130" s="89"/>
      <c r="V130" s="89"/>
      <c r="W130" s="176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0">
        <f>SUM(E131:Y131)</f>
        <v>0</v>
      </c>
      <c r="D131" s="15" t="e">
        <f t="shared" si="23"/>
        <v>#DIV/0!</v>
      </c>
      <c r="E131" s="48"/>
      <c r="F131" s="48"/>
      <c r="G131" s="48"/>
      <c r="H131" s="48"/>
      <c r="I131" s="48"/>
      <c r="J131" s="48"/>
      <c r="K131" s="48"/>
      <c r="L131" s="102"/>
      <c r="M131" s="48"/>
      <c r="N131" s="48"/>
      <c r="O131" s="175"/>
      <c r="P131" s="48"/>
      <c r="Q131" s="48"/>
      <c r="R131" s="48"/>
      <c r="S131" s="48"/>
      <c r="T131" s="51"/>
      <c r="U131" s="48"/>
      <c r="V131" s="48"/>
      <c r="W131" s="175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0"/>
      <c r="D132" s="15" t="e">
        <f t="shared" ref="D132:D163" si="42">C132/B132</f>
        <v>#DIV/0!</v>
      </c>
      <c r="E132" s="48"/>
      <c r="F132" s="48"/>
      <c r="G132" s="48"/>
      <c r="H132" s="48"/>
      <c r="I132" s="48"/>
      <c r="J132" s="48"/>
      <c r="K132" s="48"/>
      <c r="L132" s="175"/>
      <c r="M132" s="48"/>
      <c r="N132" s="48"/>
      <c r="O132" s="175"/>
      <c r="P132" s="48"/>
      <c r="Q132" s="48"/>
      <c r="R132" s="48"/>
      <c r="S132" s="48"/>
      <c r="T132" s="48"/>
      <c r="U132" s="48"/>
      <c r="V132" s="48"/>
      <c r="W132" s="175"/>
      <c r="X132" s="48"/>
      <c r="Y132" s="48"/>
      <c r="Z132" s="71"/>
    </row>
    <row r="133" spans="1:26" s="191" customFormat="1" ht="45" customHeight="1" outlineLevel="1" x14ac:dyDescent="0.2">
      <c r="A133" s="203" t="s">
        <v>104</v>
      </c>
      <c r="B133" s="189">
        <v>52</v>
      </c>
      <c r="C133" s="198">
        <f>SUM(E133:Y133)</f>
        <v>93</v>
      </c>
      <c r="D133" s="192">
        <f t="shared" si="42"/>
        <v>1.7884615384615385</v>
      </c>
      <c r="E133" s="190">
        <v>0.5</v>
      </c>
      <c r="F133" s="190"/>
      <c r="G133" s="190">
        <v>3</v>
      </c>
      <c r="H133" s="190">
        <v>3</v>
      </c>
      <c r="I133" s="190"/>
      <c r="J133" s="190">
        <v>2</v>
      </c>
      <c r="K133" s="190">
        <v>64</v>
      </c>
      <c r="L133" s="190">
        <v>12</v>
      </c>
      <c r="M133" s="190"/>
      <c r="N133" s="190"/>
      <c r="O133" s="190"/>
      <c r="P133" s="190"/>
      <c r="Q133" s="190"/>
      <c r="R133" s="190"/>
      <c r="S133" s="190"/>
      <c r="T133" s="190">
        <v>0.5</v>
      </c>
      <c r="U133" s="190"/>
      <c r="V133" s="190"/>
      <c r="W133" s="190"/>
      <c r="X133" s="190">
        <v>8</v>
      </c>
      <c r="Y133" s="190"/>
    </row>
    <row r="134" spans="1:26" s="191" customFormat="1" ht="45" hidden="1" customHeight="1" x14ac:dyDescent="0.2">
      <c r="A134" s="188" t="s">
        <v>186</v>
      </c>
      <c r="B134" s="195" t="e">
        <f>B133/B132</f>
        <v>#DIV/0!</v>
      </c>
      <c r="C134" s="195" t="e">
        <f>C133/C132</f>
        <v>#DIV/0!</v>
      </c>
      <c r="D134" s="192" t="e">
        <f t="shared" si="42"/>
        <v>#DIV/0!</v>
      </c>
      <c r="E134" s="202" t="e">
        <f t="shared" ref="E134:Y134" si="43">E133/E132</f>
        <v>#DIV/0!</v>
      </c>
      <c r="F134" s="202" t="e">
        <f t="shared" si="43"/>
        <v>#DIV/0!</v>
      </c>
      <c r="G134" s="202" t="e">
        <f t="shared" si="43"/>
        <v>#DIV/0!</v>
      </c>
      <c r="H134" s="202" t="e">
        <f t="shared" si="43"/>
        <v>#DIV/0!</v>
      </c>
      <c r="I134" s="202" t="e">
        <f t="shared" si="43"/>
        <v>#DIV/0!</v>
      </c>
      <c r="J134" s="202" t="e">
        <f t="shared" si="43"/>
        <v>#DIV/0!</v>
      </c>
      <c r="K134" s="202" t="e">
        <f t="shared" si="43"/>
        <v>#DIV/0!</v>
      </c>
      <c r="L134" s="202" t="e">
        <f t="shared" si="43"/>
        <v>#DIV/0!</v>
      </c>
      <c r="M134" s="202" t="e">
        <f t="shared" si="43"/>
        <v>#DIV/0!</v>
      </c>
      <c r="N134" s="202" t="e">
        <f t="shared" si="43"/>
        <v>#DIV/0!</v>
      </c>
      <c r="O134" s="202" t="e">
        <f t="shared" si="43"/>
        <v>#DIV/0!</v>
      </c>
      <c r="P134" s="202" t="e">
        <f t="shared" si="43"/>
        <v>#DIV/0!</v>
      </c>
      <c r="Q134" s="202" t="e">
        <f t="shared" si="43"/>
        <v>#DIV/0!</v>
      </c>
      <c r="R134" s="202" t="e">
        <f t="shared" si="43"/>
        <v>#DIV/0!</v>
      </c>
      <c r="S134" s="202" t="e">
        <f t="shared" si="43"/>
        <v>#DIV/0!</v>
      </c>
      <c r="T134" s="202" t="e">
        <f t="shared" si="43"/>
        <v>#DIV/0!</v>
      </c>
      <c r="U134" s="202" t="e">
        <f t="shared" si="43"/>
        <v>#DIV/0!</v>
      </c>
      <c r="V134" s="202" t="e">
        <f t="shared" si="43"/>
        <v>#DIV/0!</v>
      </c>
      <c r="W134" s="202" t="e">
        <f t="shared" si="43"/>
        <v>#DIV/0!</v>
      </c>
      <c r="X134" s="202" t="e">
        <f t="shared" si="43"/>
        <v>#DIV/0!</v>
      </c>
      <c r="Y134" s="202" t="e">
        <f t="shared" si="43"/>
        <v>#DIV/0!</v>
      </c>
    </row>
    <row r="135" spans="1:26" s="205" customFormat="1" ht="45" hidden="1" customHeight="1" x14ac:dyDescent="0.2">
      <c r="A135" s="204" t="s">
        <v>95</v>
      </c>
      <c r="B135" s="200">
        <f>B132-B133</f>
        <v>-52</v>
      </c>
      <c r="C135" s="200">
        <f>C132-C133</f>
        <v>-93</v>
      </c>
      <c r="D135" s="192">
        <f t="shared" si="42"/>
        <v>1.7884615384615385</v>
      </c>
      <c r="E135" s="200">
        <f t="shared" ref="E135:Y135" si="44">E132-E133</f>
        <v>-0.5</v>
      </c>
      <c r="F135" s="200">
        <f t="shared" si="44"/>
        <v>0</v>
      </c>
      <c r="G135" s="200">
        <f t="shared" si="44"/>
        <v>-3</v>
      </c>
      <c r="H135" s="200">
        <f t="shared" si="44"/>
        <v>-3</v>
      </c>
      <c r="I135" s="200">
        <f t="shared" si="44"/>
        <v>0</v>
      </c>
      <c r="J135" s="200">
        <f t="shared" si="44"/>
        <v>-2</v>
      </c>
      <c r="K135" s="200">
        <f t="shared" si="44"/>
        <v>-64</v>
      </c>
      <c r="L135" s="200">
        <f t="shared" si="44"/>
        <v>-12</v>
      </c>
      <c r="M135" s="200">
        <f t="shared" si="44"/>
        <v>0</v>
      </c>
      <c r="N135" s="200">
        <f t="shared" si="44"/>
        <v>0</v>
      </c>
      <c r="O135" s="200">
        <f t="shared" si="44"/>
        <v>0</v>
      </c>
      <c r="P135" s="200">
        <f t="shared" si="44"/>
        <v>0</v>
      </c>
      <c r="Q135" s="200">
        <f t="shared" si="44"/>
        <v>0</v>
      </c>
      <c r="R135" s="200">
        <f t="shared" si="44"/>
        <v>0</v>
      </c>
      <c r="S135" s="200">
        <f t="shared" si="44"/>
        <v>0</v>
      </c>
      <c r="T135" s="200">
        <f t="shared" si="44"/>
        <v>-0.5</v>
      </c>
      <c r="U135" s="200">
        <f t="shared" si="44"/>
        <v>0</v>
      </c>
      <c r="V135" s="200">
        <f t="shared" si="44"/>
        <v>0</v>
      </c>
      <c r="W135" s="200">
        <f t="shared" si="44"/>
        <v>0</v>
      </c>
      <c r="X135" s="200">
        <f t="shared" si="44"/>
        <v>-8</v>
      </c>
      <c r="Y135" s="200">
        <f t="shared" si="44"/>
        <v>0</v>
      </c>
    </row>
    <row r="136" spans="1:26" s="191" customFormat="1" ht="45" hidden="1" customHeight="1" x14ac:dyDescent="0.2">
      <c r="A136" s="188" t="s">
        <v>189</v>
      </c>
      <c r="B136" s="196"/>
      <c r="C136" s="190"/>
      <c r="D136" s="192" t="e">
        <f t="shared" si="42"/>
        <v>#DIV/0!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1:26" s="191" customFormat="1" ht="45" customHeight="1" x14ac:dyDescent="0.2">
      <c r="A137" s="206" t="s">
        <v>105</v>
      </c>
      <c r="B137" s="189">
        <v>1165</v>
      </c>
      <c r="C137" s="194">
        <f>SUM(E137:Y137)</f>
        <v>2134</v>
      </c>
      <c r="D137" s="192">
        <f t="shared" si="42"/>
        <v>1.8317596566523606</v>
      </c>
      <c r="E137" s="190">
        <v>9</v>
      </c>
      <c r="F137" s="190"/>
      <c r="G137" s="190">
        <v>66</v>
      </c>
      <c r="H137" s="190">
        <v>54</v>
      </c>
      <c r="I137" s="190"/>
      <c r="J137" s="190">
        <v>36</v>
      </c>
      <c r="K137" s="190">
        <v>1468</v>
      </c>
      <c r="L137" s="190">
        <v>300</v>
      </c>
      <c r="M137" s="190"/>
      <c r="N137" s="190"/>
      <c r="O137" s="190"/>
      <c r="P137" s="190"/>
      <c r="Q137" s="190"/>
      <c r="R137" s="190"/>
      <c r="S137" s="190"/>
      <c r="T137" s="190">
        <v>10</v>
      </c>
      <c r="U137" s="190"/>
      <c r="V137" s="190"/>
      <c r="W137" s="190"/>
      <c r="X137" s="190">
        <v>191</v>
      </c>
      <c r="Y137" s="190"/>
    </row>
    <row r="138" spans="1:26" s="191" customFormat="1" ht="45" hidden="1" customHeight="1" x14ac:dyDescent="0.2">
      <c r="A138" s="188" t="s">
        <v>52</v>
      </c>
      <c r="B138" s="192" t="e">
        <f>B137/B136</f>
        <v>#DIV/0!</v>
      </c>
      <c r="C138" s="193" t="e">
        <f>C137/C136</f>
        <v>#DIV/0!</v>
      </c>
      <c r="D138" s="192" t="e">
        <f t="shared" si="42"/>
        <v>#DIV/0!</v>
      </c>
      <c r="E138" s="197" t="e">
        <f t="shared" ref="E138:Y138" si="45">E137/E136</f>
        <v>#DIV/0!</v>
      </c>
      <c r="F138" s="197" t="e">
        <f t="shared" si="45"/>
        <v>#DIV/0!</v>
      </c>
      <c r="G138" s="197" t="e">
        <f t="shared" si="45"/>
        <v>#DIV/0!</v>
      </c>
      <c r="H138" s="197" t="e">
        <f t="shared" si="45"/>
        <v>#DIV/0!</v>
      </c>
      <c r="I138" s="197" t="e">
        <f t="shared" si="45"/>
        <v>#DIV/0!</v>
      </c>
      <c r="J138" s="197" t="e">
        <f t="shared" si="45"/>
        <v>#DIV/0!</v>
      </c>
      <c r="K138" s="197" t="e">
        <f t="shared" si="45"/>
        <v>#DIV/0!</v>
      </c>
      <c r="L138" s="197" t="e">
        <f t="shared" si="45"/>
        <v>#DIV/0!</v>
      </c>
      <c r="M138" s="197" t="e">
        <f t="shared" si="45"/>
        <v>#DIV/0!</v>
      </c>
      <c r="N138" s="197" t="e">
        <f t="shared" si="45"/>
        <v>#DIV/0!</v>
      </c>
      <c r="O138" s="197" t="e">
        <f t="shared" si="45"/>
        <v>#DIV/0!</v>
      </c>
      <c r="P138" s="197" t="e">
        <f t="shared" si="45"/>
        <v>#DIV/0!</v>
      </c>
      <c r="Q138" s="197" t="e">
        <f t="shared" si="45"/>
        <v>#DIV/0!</v>
      </c>
      <c r="R138" s="197" t="e">
        <f t="shared" si="45"/>
        <v>#DIV/0!</v>
      </c>
      <c r="S138" s="197" t="e">
        <f t="shared" si="45"/>
        <v>#DIV/0!</v>
      </c>
      <c r="T138" s="197" t="e">
        <f t="shared" si="45"/>
        <v>#DIV/0!</v>
      </c>
      <c r="U138" s="197" t="e">
        <f t="shared" si="45"/>
        <v>#DIV/0!</v>
      </c>
      <c r="V138" s="197" t="e">
        <f t="shared" si="45"/>
        <v>#DIV/0!</v>
      </c>
      <c r="W138" s="197" t="e">
        <f t="shared" si="45"/>
        <v>#DIV/0!</v>
      </c>
      <c r="X138" s="197" t="e">
        <f t="shared" si="45"/>
        <v>#DIV/0!</v>
      </c>
      <c r="Y138" s="197" t="e">
        <f t="shared" si="45"/>
        <v>#DIV/0!</v>
      </c>
    </row>
    <row r="139" spans="1:26" s="191" customFormat="1" ht="45" customHeight="1" x14ac:dyDescent="0.2">
      <c r="A139" s="206" t="s">
        <v>97</v>
      </c>
      <c r="B139" s="199">
        <f>B137/B133*10</f>
        <v>224.03846153846155</v>
      </c>
      <c r="C139" s="199">
        <f>(C137/C133)*10</f>
        <v>229.46236559139783</v>
      </c>
      <c r="D139" s="192">
        <f t="shared" si="42"/>
        <v>1.0242097004937929</v>
      </c>
      <c r="E139" s="201">
        <f>(E137/E133)*10</f>
        <v>180</v>
      </c>
      <c r="F139" s="201"/>
      <c r="G139" s="201">
        <f>(G137/G133)*10</f>
        <v>220</v>
      </c>
      <c r="H139" s="201">
        <f>(H137/H133)*10</f>
        <v>180</v>
      </c>
      <c r="I139" s="201"/>
      <c r="J139" s="201">
        <f>(J137/J133)*10</f>
        <v>180</v>
      </c>
      <c r="K139" s="201">
        <f>(K137/K133)*10</f>
        <v>229.375</v>
      </c>
      <c r="L139" s="201">
        <f>(L137/L133)*10</f>
        <v>250</v>
      </c>
      <c r="M139" s="201"/>
      <c r="N139" s="201"/>
      <c r="O139" s="201"/>
      <c r="P139" s="201"/>
      <c r="Q139" s="201"/>
      <c r="R139" s="201"/>
      <c r="S139" s="201"/>
      <c r="T139" s="201">
        <f>(T137/T133)*10</f>
        <v>200</v>
      </c>
      <c r="U139" s="201"/>
      <c r="V139" s="201"/>
      <c r="W139" s="201"/>
      <c r="X139" s="201">
        <f>(X137/X133)*10</f>
        <v>238.75</v>
      </c>
      <c r="Y139" s="201"/>
    </row>
    <row r="140" spans="1:26" s="12" customFormat="1" ht="45" hidden="1" customHeight="1" outlineLevel="1" x14ac:dyDescent="0.2">
      <c r="A140" s="11" t="s">
        <v>106</v>
      </c>
      <c r="B140" s="8"/>
      <c r="C140" s="120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48"/>
      <c r="I140" s="48"/>
      <c r="J140" s="48"/>
      <c r="K140" s="48"/>
      <c r="L140" s="175"/>
      <c r="M140" s="48"/>
      <c r="N140" s="48"/>
      <c r="O140" s="175"/>
      <c r="P140" s="48"/>
      <c r="Q140" s="48"/>
      <c r="R140" s="48"/>
      <c r="S140" s="48"/>
      <c r="T140" s="48"/>
      <c r="U140" s="48"/>
      <c r="V140" s="48"/>
      <c r="W140" s="175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0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2"/>
      <c r="M141" s="55"/>
      <c r="N141" s="55"/>
      <c r="O141" s="154"/>
      <c r="P141" s="55"/>
      <c r="Q141" s="55"/>
      <c r="R141" s="55"/>
      <c r="S141" s="55"/>
      <c r="T141" s="51"/>
      <c r="U141" s="55"/>
      <c r="V141" s="55"/>
      <c r="W141" s="154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5">
        <f>C140-C141</f>
        <v>0</v>
      </c>
      <c r="D142" s="15" t="e">
        <f t="shared" si="42"/>
        <v>#DIV/0!</v>
      </c>
      <c r="E142" s="48"/>
      <c r="F142" s="48"/>
      <c r="G142" s="48"/>
      <c r="H142" s="48"/>
      <c r="I142" s="48"/>
      <c r="J142" s="48"/>
      <c r="K142" s="48"/>
      <c r="L142" s="175"/>
      <c r="M142" s="48"/>
      <c r="N142" s="48"/>
      <c r="O142" s="175"/>
      <c r="P142" s="48"/>
      <c r="Q142" s="48"/>
      <c r="R142" s="48"/>
      <c r="S142" s="48"/>
      <c r="T142" s="48"/>
      <c r="U142" s="48"/>
      <c r="V142" s="48"/>
      <c r="W142" s="175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32.799999999999997</v>
      </c>
      <c r="C143" s="132">
        <f>SUM(E143:Y143)</f>
        <v>65.419999999999987</v>
      </c>
      <c r="D143" s="15">
        <f t="shared" si="42"/>
        <v>1.9945121951219511</v>
      </c>
      <c r="E143" s="150">
        <v>2</v>
      </c>
      <c r="F143" s="150"/>
      <c r="G143" s="150"/>
      <c r="H143" s="150"/>
      <c r="I143" s="150">
        <v>4.12</v>
      </c>
      <c r="J143" s="150">
        <v>0.5</v>
      </c>
      <c r="K143" s="150">
        <v>35.5</v>
      </c>
      <c r="L143" s="102"/>
      <c r="M143" s="150">
        <v>6</v>
      </c>
      <c r="N143" s="51">
        <v>2.5</v>
      </c>
      <c r="O143" s="133">
        <v>0.3</v>
      </c>
      <c r="P143" s="150">
        <v>6</v>
      </c>
      <c r="Q143" s="150"/>
      <c r="R143" s="150"/>
      <c r="S143" s="150"/>
      <c r="T143" s="150">
        <v>5.5</v>
      </c>
      <c r="U143" s="150"/>
      <c r="V143" s="150"/>
      <c r="W143" s="102">
        <v>3</v>
      </c>
      <c r="X143" s="150"/>
      <c r="Y143" s="150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2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30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30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29" t="e">
        <f t="shared" si="46"/>
        <v>#DIV/0!</v>
      </c>
      <c r="T144" s="29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30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190</v>
      </c>
      <c r="B145" s="38"/>
      <c r="C145" s="153"/>
      <c r="D145" s="15" t="e">
        <f t="shared" si="42"/>
        <v>#DIV/0!</v>
      </c>
      <c r="E145" s="150"/>
      <c r="F145" s="150"/>
      <c r="G145" s="150"/>
      <c r="H145" s="150"/>
      <c r="I145" s="150"/>
      <c r="J145" s="150"/>
      <c r="K145" s="150"/>
      <c r="L145" s="102"/>
      <c r="M145" s="150"/>
      <c r="N145" s="150"/>
      <c r="O145" s="102"/>
      <c r="P145" s="150"/>
      <c r="Q145" s="150"/>
      <c r="R145" s="150"/>
      <c r="S145" s="150"/>
      <c r="T145" s="150"/>
      <c r="U145" s="150"/>
      <c r="V145" s="150"/>
      <c r="W145" s="102"/>
      <c r="X145" s="150"/>
      <c r="Y145" s="150"/>
    </row>
    <row r="146" spans="1:25" s="12" customFormat="1" ht="45" customHeight="1" x14ac:dyDescent="0.2">
      <c r="A146" s="32" t="s">
        <v>109</v>
      </c>
      <c r="B146" s="23">
        <v>1743</v>
      </c>
      <c r="C146" s="132">
        <f>SUM(E146:Y146)</f>
        <v>2158.5500000000002</v>
      </c>
      <c r="D146" s="15">
        <f t="shared" si="42"/>
        <v>1.2384107860011475</v>
      </c>
      <c r="E146" s="150">
        <v>16</v>
      </c>
      <c r="F146" s="150"/>
      <c r="G146" s="150"/>
      <c r="H146" s="150"/>
      <c r="I146" s="150">
        <v>41.05</v>
      </c>
      <c r="J146" s="150">
        <v>10</v>
      </c>
      <c r="K146" s="150">
        <v>1751</v>
      </c>
      <c r="L146" s="102"/>
      <c r="M146" s="150">
        <v>50</v>
      </c>
      <c r="N146" s="51">
        <v>5</v>
      </c>
      <c r="O146" s="102">
        <v>3.5</v>
      </c>
      <c r="P146" s="150">
        <v>122</v>
      </c>
      <c r="Q146" s="150"/>
      <c r="R146" s="150"/>
      <c r="S146" s="150"/>
      <c r="T146" s="150">
        <v>100</v>
      </c>
      <c r="U146" s="150"/>
      <c r="V146" s="150"/>
      <c r="W146" s="102">
        <v>60</v>
      </c>
      <c r="X146" s="150"/>
      <c r="Y146" s="150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2" t="e">
        <f>C146/C145</f>
        <v>#DIV/0!</v>
      </c>
      <c r="D147" s="15" t="e">
        <f t="shared" si="42"/>
        <v>#DIV/0!</v>
      </c>
      <c r="E147" s="98" t="e">
        <f t="shared" ref="E147:M147" si="47">E146/E145</f>
        <v>#DIV/0!</v>
      </c>
      <c r="F147" s="98" t="e">
        <f t="shared" si="47"/>
        <v>#DIV/0!</v>
      </c>
      <c r="G147" s="98" t="e">
        <f t="shared" si="47"/>
        <v>#DIV/0!</v>
      </c>
      <c r="H147" s="98" t="e">
        <f t="shared" si="47"/>
        <v>#DIV/0!</v>
      </c>
      <c r="I147" s="98" t="e">
        <f t="shared" si="47"/>
        <v>#DIV/0!</v>
      </c>
      <c r="J147" s="98" t="e">
        <f t="shared" si="47"/>
        <v>#DIV/0!</v>
      </c>
      <c r="K147" s="98" t="e">
        <f t="shared" si="47"/>
        <v>#DIV/0!</v>
      </c>
      <c r="L147" s="122" t="e">
        <f t="shared" si="47"/>
        <v>#DIV/0!</v>
      </c>
      <c r="M147" s="98" t="e">
        <f t="shared" si="47"/>
        <v>#DIV/0!</v>
      </c>
      <c r="N147" s="98"/>
      <c r="O147" s="122" t="e">
        <f>O146/O145</f>
        <v>#DIV/0!</v>
      </c>
      <c r="P147" s="98" t="e">
        <f>P146/P145</f>
        <v>#DIV/0!</v>
      </c>
      <c r="Q147" s="98"/>
      <c r="R147" s="98" t="e">
        <f>R146/R145</f>
        <v>#DIV/0!</v>
      </c>
      <c r="S147" s="98" t="e">
        <f>S146/S145</f>
        <v>#DIV/0!</v>
      </c>
      <c r="T147" s="98" t="e">
        <f>T146/T145</f>
        <v>#DIV/0!</v>
      </c>
      <c r="U147" s="98" t="e">
        <f>U146/U145</f>
        <v>#DIV/0!</v>
      </c>
      <c r="V147" s="98"/>
      <c r="W147" s="122" t="e">
        <f>W146/W145</f>
        <v>#DIV/0!</v>
      </c>
      <c r="X147" s="98" t="e">
        <f>X146/X145</f>
        <v>#DIV/0!</v>
      </c>
      <c r="Y147" s="98" t="e">
        <f>Y146/Y145</f>
        <v>#DIV/0!</v>
      </c>
    </row>
    <row r="148" spans="1:25" s="12" customFormat="1" ht="45" customHeight="1" x14ac:dyDescent="0.2">
      <c r="A148" s="32" t="s">
        <v>97</v>
      </c>
      <c r="B148" s="134">
        <f>B146/B143*10</f>
        <v>531.40243902439033</v>
      </c>
      <c r="C148" s="134">
        <f>C146/C143*10</f>
        <v>329.95261387954764</v>
      </c>
      <c r="D148" s="15">
        <f t="shared" si="42"/>
        <v>0.62090910701372126</v>
      </c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493.23943661971833</v>
      </c>
      <c r="L148" s="154"/>
      <c r="M148" s="55">
        <f>M146/M143*10</f>
        <v>83.333333333333343</v>
      </c>
      <c r="N148" s="55">
        <f>N146/N143*10</f>
        <v>20</v>
      </c>
      <c r="O148" s="154">
        <f>O146/O143*10</f>
        <v>116.66666666666669</v>
      </c>
      <c r="P148" s="55">
        <f>P146/P143*10</f>
        <v>203.33333333333331</v>
      </c>
      <c r="Q148" s="55"/>
      <c r="R148" s="55"/>
      <c r="S148" s="55"/>
      <c r="T148" s="154">
        <f>T146/T143*10</f>
        <v>181.81818181818184</v>
      </c>
      <c r="U148" s="55"/>
      <c r="V148" s="55"/>
      <c r="W148" s="154">
        <f>W146/W143*10</f>
        <v>200</v>
      </c>
      <c r="X148" s="55"/>
      <c r="Y148" s="55"/>
    </row>
    <row r="149" spans="1:25" s="12" customFormat="1" ht="45" hidden="1" customHeight="1" outlineLevel="1" x14ac:dyDescent="0.2">
      <c r="A149" s="52" t="s">
        <v>178</v>
      </c>
      <c r="B149" s="23">
        <v>473</v>
      </c>
      <c r="C149" s="120">
        <f>SUM(E149:Y149)</f>
        <v>472.1</v>
      </c>
      <c r="D149" s="15">
        <f t="shared" si="42"/>
        <v>0.99809725158562368</v>
      </c>
      <c r="E149" s="37"/>
      <c r="F149" s="36"/>
      <c r="G149" s="54">
        <v>467</v>
      </c>
      <c r="H149" s="36"/>
      <c r="I149" s="36"/>
      <c r="J149" s="36"/>
      <c r="K149" s="36"/>
      <c r="L149" s="165"/>
      <c r="M149" s="36"/>
      <c r="N149" s="36"/>
      <c r="O149" s="165"/>
      <c r="P149" s="36"/>
      <c r="Q149" s="36"/>
      <c r="R149" s="36">
        <v>0.6</v>
      </c>
      <c r="S149" s="58"/>
      <c r="T149" s="36"/>
      <c r="U149" s="36">
        <v>4.5</v>
      </c>
      <c r="V149" s="36"/>
      <c r="W149" s="165"/>
      <c r="X149" s="36"/>
      <c r="Y149" s="36"/>
    </row>
    <row r="150" spans="1:25" s="12" customFormat="1" ht="27" hidden="1" customHeight="1" x14ac:dyDescent="0.2">
      <c r="A150" s="32" t="s">
        <v>179</v>
      </c>
      <c r="B150" s="23">
        <v>813</v>
      </c>
      <c r="C150" s="120">
        <f>SUM(E150:Y150)</f>
        <v>4900.1000000000004</v>
      </c>
      <c r="D150" s="15">
        <f t="shared" si="42"/>
        <v>6.027183271832719</v>
      </c>
      <c r="E150" s="37"/>
      <c r="F150" s="36"/>
      <c r="G150" s="36">
        <v>4853</v>
      </c>
      <c r="H150" s="36"/>
      <c r="I150" s="36"/>
      <c r="J150" s="36"/>
      <c r="K150" s="36"/>
      <c r="L150" s="165"/>
      <c r="M150" s="36"/>
      <c r="N150" s="36"/>
      <c r="O150" s="165"/>
      <c r="P150" s="36"/>
      <c r="Q150" s="36"/>
      <c r="R150" s="36">
        <v>4.8</v>
      </c>
      <c r="S150" s="58"/>
      <c r="T150" s="36"/>
      <c r="U150" s="36">
        <v>42.3</v>
      </c>
      <c r="V150" s="36"/>
      <c r="W150" s="165"/>
      <c r="X150" s="36"/>
      <c r="Y150" s="36"/>
    </row>
    <row r="151" spans="1:25" s="12" customFormat="1" ht="32.25" hidden="1" customHeight="1" x14ac:dyDescent="0.2">
      <c r="A151" s="32" t="s">
        <v>97</v>
      </c>
      <c r="B151" s="57"/>
      <c r="C151" s="134">
        <f>C150/C149*10</f>
        <v>103.79368777801315</v>
      </c>
      <c r="D151" s="15" t="e">
        <f t="shared" si="42"/>
        <v>#DIV/0!</v>
      </c>
      <c r="E151" s="37"/>
      <c r="F151" s="55"/>
      <c r="G151" s="55">
        <f>G150/G149*10</f>
        <v>103.91862955032121</v>
      </c>
      <c r="H151" s="55"/>
      <c r="I151" s="55"/>
      <c r="J151" s="55"/>
      <c r="K151" s="55"/>
      <c r="L151" s="154"/>
      <c r="M151" s="55"/>
      <c r="N151" s="55"/>
      <c r="O151" s="154"/>
      <c r="P151" s="55"/>
      <c r="Q151" s="55"/>
      <c r="R151" s="55">
        <f>R150/R149*10</f>
        <v>80</v>
      </c>
      <c r="S151" s="55"/>
      <c r="T151" s="55"/>
      <c r="U151" s="55">
        <f>U150/U149*10</f>
        <v>93.999999999999986</v>
      </c>
      <c r="V151" s="37"/>
      <c r="W151" s="154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2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5"/>
      <c r="M152" s="36"/>
      <c r="N152" s="36"/>
      <c r="O152" s="165"/>
      <c r="P152" s="36"/>
      <c r="Q152" s="36"/>
      <c r="R152" s="36"/>
      <c r="S152" s="58"/>
      <c r="T152" s="36"/>
      <c r="U152" s="36"/>
      <c r="V152" s="36"/>
      <c r="W152" s="165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2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5"/>
      <c r="M153" s="36"/>
      <c r="N153" s="36"/>
      <c r="O153" s="165"/>
      <c r="P153" s="36"/>
      <c r="Q153" s="36"/>
      <c r="R153" s="36"/>
      <c r="S153" s="58"/>
      <c r="T153" s="36"/>
      <c r="U153" s="36"/>
      <c r="V153" s="36"/>
      <c r="W153" s="182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4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4"/>
      <c r="M154" s="55"/>
      <c r="N154" s="55" t="e">
        <f>N153/N152*10</f>
        <v>#DIV/0!</v>
      </c>
      <c r="O154" s="154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154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2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4"/>
      <c r="M155" s="55"/>
      <c r="N155" s="55"/>
      <c r="O155" s="154"/>
      <c r="P155" s="55"/>
      <c r="Q155" s="55"/>
      <c r="R155" s="55"/>
      <c r="S155" s="55"/>
      <c r="T155" s="55"/>
      <c r="U155" s="54"/>
      <c r="V155" s="37"/>
      <c r="W155" s="154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2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4"/>
      <c r="M156" s="55"/>
      <c r="N156" s="55"/>
      <c r="O156" s="154"/>
      <c r="P156" s="55"/>
      <c r="Q156" s="55"/>
      <c r="R156" s="55"/>
      <c r="S156" s="55"/>
      <c r="T156" s="55"/>
      <c r="U156" s="54"/>
      <c r="V156" s="37"/>
      <c r="W156" s="154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4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4"/>
      <c r="M157" s="55" t="e">
        <f>M156/M155*10</f>
        <v>#DIV/0!</v>
      </c>
      <c r="N157" s="55"/>
      <c r="O157" s="154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154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0">
        <f>SUM(E158:Y158)</f>
        <v>2556</v>
      </c>
      <c r="D158" s="15"/>
      <c r="E158" s="36"/>
      <c r="F158" s="36"/>
      <c r="G158" s="36"/>
      <c r="H158" s="36"/>
      <c r="I158" s="36"/>
      <c r="J158" s="36">
        <v>490</v>
      </c>
      <c r="K158" s="36"/>
      <c r="L158" s="165"/>
      <c r="M158" s="36"/>
      <c r="N158" s="36"/>
      <c r="O158" s="165"/>
      <c r="P158" s="36">
        <v>177</v>
      </c>
      <c r="Q158" s="36">
        <v>459</v>
      </c>
      <c r="R158" s="36"/>
      <c r="S158" s="36"/>
      <c r="T158" s="36"/>
      <c r="U158" s="36"/>
      <c r="V158" s="36">
        <v>125</v>
      </c>
      <c r="W158" s="165">
        <v>859</v>
      </c>
      <c r="X158" s="36">
        <v>446</v>
      </c>
      <c r="Y158" s="36"/>
    </row>
    <row r="159" spans="1:25" s="12" customFormat="1" ht="45" customHeight="1" x14ac:dyDescent="0.2">
      <c r="A159" s="32" t="s">
        <v>113</v>
      </c>
      <c r="B159" s="27"/>
      <c r="C159" s="120">
        <f>SUM(E159:Y159)</f>
        <v>2580.5</v>
      </c>
      <c r="D159" s="15"/>
      <c r="E159" s="36"/>
      <c r="F159" s="35"/>
      <c r="G159" s="55"/>
      <c r="H159" s="150"/>
      <c r="I159" s="150"/>
      <c r="J159" s="150">
        <v>416.5</v>
      </c>
      <c r="K159" s="150"/>
      <c r="L159" s="170"/>
      <c r="M159" s="37"/>
      <c r="N159" s="35"/>
      <c r="O159" s="169"/>
      <c r="P159" s="37">
        <v>142</v>
      </c>
      <c r="Q159" s="37">
        <v>835</v>
      </c>
      <c r="R159" s="37"/>
      <c r="S159" s="37"/>
      <c r="T159" s="37"/>
      <c r="U159" s="37"/>
      <c r="V159" s="37">
        <v>100</v>
      </c>
      <c r="W159" s="170">
        <v>605</v>
      </c>
      <c r="X159" s="37">
        <v>482</v>
      </c>
      <c r="Y159" s="35"/>
    </row>
    <row r="160" spans="1:25" s="12" customFormat="1" ht="45" customHeight="1" x14ac:dyDescent="0.2">
      <c r="A160" s="32" t="s">
        <v>97</v>
      </c>
      <c r="B160" s="50"/>
      <c r="C160" s="132">
        <f>C159/C158*10</f>
        <v>10.095852895148669</v>
      </c>
      <c r="D160" s="15"/>
      <c r="E160" s="51"/>
      <c r="F160" s="51"/>
      <c r="G160" s="51"/>
      <c r="H160" s="51"/>
      <c r="I160" s="51"/>
      <c r="J160" s="51">
        <f>J159/J158*10</f>
        <v>8.5</v>
      </c>
      <c r="K160" s="51"/>
      <c r="L160" s="133"/>
      <c r="M160" s="51"/>
      <c r="N160" s="150"/>
      <c r="O160" s="102"/>
      <c r="P160" s="51">
        <f>P159/P158*10</f>
        <v>8.0225988700564983</v>
      </c>
      <c r="Q160" s="51">
        <f>Q159/Q158*10</f>
        <v>18.191721132897602</v>
      </c>
      <c r="R160" s="51"/>
      <c r="S160" s="51"/>
      <c r="T160" s="51"/>
      <c r="U160" s="51"/>
      <c r="V160" s="51">
        <f>V159/V158*10</f>
        <v>8</v>
      </c>
      <c r="W160" s="133">
        <f>W159/W158*10</f>
        <v>7.0430733410942956</v>
      </c>
      <c r="X160" s="51">
        <f>X159/X158*10</f>
        <v>10.807174887892376</v>
      </c>
      <c r="Y160" s="150"/>
    </row>
    <row r="161" spans="1:25" s="12" customFormat="1" ht="45" customHeight="1" x14ac:dyDescent="0.2">
      <c r="A161" s="52" t="s">
        <v>184</v>
      </c>
      <c r="B161" s="27">
        <v>813</v>
      </c>
      <c r="C161" s="120">
        <f>SUM(E161:Y161)</f>
        <v>2339</v>
      </c>
      <c r="D161" s="15">
        <f t="shared" si="42"/>
        <v>2.8769987699876998</v>
      </c>
      <c r="E161" s="36"/>
      <c r="F161" s="36"/>
      <c r="G161" s="36"/>
      <c r="H161" s="36">
        <v>439</v>
      </c>
      <c r="I161" s="36">
        <v>278</v>
      </c>
      <c r="J161" s="36">
        <v>450</v>
      </c>
      <c r="K161" s="36"/>
      <c r="L161" s="165"/>
      <c r="M161" s="36">
        <v>570</v>
      </c>
      <c r="N161" s="36"/>
      <c r="O161" s="165"/>
      <c r="P161" s="36"/>
      <c r="Q161" s="36"/>
      <c r="R161" s="36"/>
      <c r="S161" s="36">
        <v>371</v>
      </c>
      <c r="T161" s="36"/>
      <c r="U161" s="36"/>
      <c r="V161" s="36"/>
      <c r="W161" s="165"/>
      <c r="X161" s="36">
        <v>231</v>
      </c>
      <c r="Y161" s="36"/>
    </row>
    <row r="162" spans="1:25" s="12" customFormat="1" ht="45" customHeight="1" x14ac:dyDescent="0.2">
      <c r="A162" s="32" t="s">
        <v>185</v>
      </c>
      <c r="B162" s="27">
        <v>766</v>
      </c>
      <c r="C162" s="120">
        <f>SUM(E162:Y162)</f>
        <v>1551</v>
      </c>
      <c r="D162" s="15">
        <f t="shared" si="42"/>
        <v>2.024804177545692</v>
      </c>
      <c r="E162" s="36"/>
      <c r="F162" s="35"/>
      <c r="G162" s="55"/>
      <c r="H162" s="150">
        <v>290</v>
      </c>
      <c r="I162" s="150">
        <v>195</v>
      </c>
      <c r="J162" s="150">
        <v>310</v>
      </c>
      <c r="K162" s="150"/>
      <c r="L162" s="170"/>
      <c r="M162" s="37">
        <v>345</v>
      </c>
      <c r="N162" s="150"/>
      <c r="O162" s="169"/>
      <c r="P162" s="35"/>
      <c r="Q162" s="37"/>
      <c r="R162" s="37"/>
      <c r="S162" s="37">
        <v>274</v>
      </c>
      <c r="T162" s="35"/>
      <c r="U162" s="35"/>
      <c r="V162" s="37"/>
      <c r="W162" s="169"/>
      <c r="X162" s="37">
        <v>137</v>
      </c>
      <c r="Y162" s="35"/>
    </row>
    <row r="163" spans="1:25" s="12" customFormat="1" ht="45" customHeight="1" x14ac:dyDescent="0.2">
      <c r="A163" s="32" t="s">
        <v>97</v>
      </c>
      <c r="B163" s="132">
        <f>B162/B161*10</f>
        <v>9.4218942189421888</v>
      </c>
      <c r="C163" s="132">
        <f>C162/C161*10</f>
        <v>6.6310389055151777</v>
      </c>
      <c r="D163" s="15">
        <f t="shared" si="42"/>
        <v>0.70379042169501826</v>
      </c>
      <c r="E163" s="51"/>
      <c r="F163" s="51"/>
      <c r="G163" s="51"/>
      <c r="H163" s="51">
        <f>H162/H161*10</f>
        <v>6.6059225512528474</v>
      </c>
      <c r="I163" s="51">
        <f>I162/I161*10</f>
        <v>7.014388489208633</v>
      </c>
      <c r="J163" s="51">
        <f>J162/J161*10</f>
        <v>6.8888888888888893</v>
      </c>
      <c r="K163" s="51"/>
      <c r="L163" s="133"/>
      <c r="M163" s="51">
        <f>M162/M161*10</f>
        <v>6.0526315789473681</v>
      </c>
      <c r="N163" s="51"/>
      <c r="O163" s="102"/>
      <c r="P163" s="150"/>
      <c r="Q163" s="51"/>
      <c r="R163" s="51"/>
      <c r="S163" s="51">
        <f>S162/S161*10</f>
        <v>7.3854447439353095</v>
      </c>
      <c r="T163" s="150"/>
      <c r="U163" s="150"/>
      <c r="V163" s="51"/>
      <c r="W163" s="133"/>
      <c r="X163" s="51">
        <f>X162/X161*10</f>
        <v>5.9307359307359313</v>
      </c>
      <c r="Y163" s="150"/>
    </row>
    <row r="164" spans="1:25" s="12" customFormat="1" ht="45" hidden="1" customHeight="1" x14ac:dyDescent="0.2">
      <c r="A164" s="52" t="s">
        <v>180</v>
      </c>
      <c r="B164" s="27">
        <v>75</v>
      </c>
      <c r="C164" s="120">
        <f>SUM(E164:Y164)</f>
        <v>165</v>
      </c>
      <c r="D164" s="15">
        <f t="shared" ref="D164:D175" si="48">C164/B164</f>
        <v>2.2000000000000002</v>
      </c>
      <c r="E164" s="36"/>
      <c r="F164" s="36"/>
      <c r="G164" s="36"/>
      <c r="H164" s="36"/>
      <c r="I164" s="36"/>
      <c r="J164" s="36"/>
      <c r="K164" s="36"/>
      <c r="L164" s="165"/>
      <c r="M164" s="36"/>
      <c r="N164" s="36"/>
      <c r="O164" s="165"/>
      <c r="P164" s="36"/>
      <c r="Q164" s="36">
        <v>50</v>
      </c>
      <c r="R164" s="36"/>
      <c r="S164" s="36"/>
      <c r="T164" s="36">
        <v>115</v>
      </c>
      <c r="U164" s="36"/>
      <c r="V164" s="36"/>
      <c r="W164" s="165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0">
        <f>SUM(E165:Y165)</f>
        <v>104</v>
      </c>
      <c r="D165" s="15">
        <f t="shared" si="48"/>
        <v>1.2530120481927711</v>
      </c>
      <c r="E165" s="36"/>
      <c r="F165" s="35"/>
      <c r="G165" s="55"/>
      <c r="H165" s="35"/>
      <c r="I165" s="35"/>
      <c r="J165" s="35"/>
      <c r="K165" s="37"/>
      <c r="L165" s="170"/>
      <c r="M165" s="37"/>
      <c r="N165" s="35"/>
      <c r="O165" s="169"/>
      <c r="P165" s="35"/>
      <c r="Q165" s="37">
        <v>20</v>
      </c>
      <c r="R165" s="37"/>
      <c r="S165" s="37"/>
      <c r="T165" s="37">
        <v>84</v>
      </c>
      <c r="U165" s="35"/>
      <c r="V165" s="37"/>
      <c r="W165" s="169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2">
        <f>C165/C164*10</f>
        <v>6.3030303030303028</v>
      </c>
      <c r="D166" s="15">
        <f t="shared" si="48"/>
        <v>0.56955093099671417</v>
      </c>
      <c r="E166" s="51"/>
      <c r="F166" s="51"/>
      <c r="G166" s="51"/>
      <c r="H166" s="150"/>
      <c r="I166" s="150"/>
      <c r="J166" s="150"/>
      <c r="K166" s="51"/>
      <c r="L166" s="133"/>
      <c r="M166" s="51"/>
      <c r="N166" s="150"/>
      <c r="O166" s="102"/>
      <c r="P166" s="150"/>
      <c r="Q166" s="51">
        <f>Q165/Q164*10</f>
        <v>4</v>
      </c>
      <c r="R166" s="51"/>
      <c r="S166" s="51"/>
      <c r="T166" s="51">
        <f>T165/T164*10</f>
        <v>7.304347826086957</v>
      </c>
      <c r="U166" s="150"/>
      <c r="V166" s="51"/>
      <c r="W166" s="133"/>
      <c r="X166" s="51"/>
      <c r="Y166" s="150"/>
    </row>
    <row r="167" spans="1:25" s="12" customFormat="1" ht="45" hidden="1" customHeight="1" outlineLevel="1" x14ac:dyDescent="0.2">
      <c r="A167" s="52" t="s">
        <v>114</v>
      </c>
      <c r="B167" s="27"/>
      <c r="C167" s="120">
        <f>SUM(E167:Y167)</f>
        <v>0</v>
      </c>
      <c r="D167" s="15" t="e">
        <f t="shared" si="48"/>
        <v>#DIV/0!</v>
      </c>
      <c r="E167" s="36"/>
      <c r="F167" s="36"/>
      <c r="G167" s="36"/>
      <c r="H167" s="36"/>
      <c r="I167" s="36"/>
      <c r="J167" s="36"/>
      <c r="K167" s="36"/>
      <c r="L167" s="165"/>
      <c r="M167" s="36"/>
      <c r="N167" s="36"/>
      <c r="O167" s="165"/>
      <c r="P167" s="36"/>
      <c r="Q167" s="36"/>
      <c r="R167" s="36"/>
      <c r="S167" s="36"/>
      <c r="T167" s="36"/>
      <c r="U167" s="36"/>
      <c r="V167" s="36"/>
      <c r="W167" s="165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0">
        <f>SUM(E168:Y168)</f>
        <v>0</v>
      </c>
      <c r="D168" s="15" t="e">
        <f t="shared" si="48"/>
        <v>#DIV/0!</v>
      </c>
      <c r="E168" s="36"/>
      <c r="F168" s="36"/>
      <c r="G168" s="36"/>
      <c r="H168" s="36"/>
      <c r="I168" s="36"/>
      <c r="J168" s="36"/>
      <c r="K168" s="36"/>
      <c r="L168" s="165"/>
      <c r="M168" s="36"/>
      <c r="N168" s="36"/>
      <c r="O168" s="165"/>
      <c r="P168" s="36"/>
      <c r="Q168" s="36"/>
      <c r="R168" s="36"/>
      <c r="S168" s="36"/>
      <c r="T168" s="36"/>
      <c r="U168" s="36"/>
      <c r="V168" s="36"/>
      <c r="W168" s="165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4" t="e">
        <f>C168/C167*10</f>
        <v>#DIV/0!</v>
      </c>
      <c r="D169" s="15" t="e">
        <f t="shared" si="48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4" t="e">
        <f>L168/L167*10</f>
        <v>#DIV/0!</v>
      </c>
      <c r="M169" s="55"/>
      <c r="N169" s="55"/>
      <c r="O169" s="154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154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0">
        <f>SUM(E170:Y170)</f>
        <v>0</v>
      </c>
      <c r="D170" s="15" t="e">
        <f t="shared" si="48"/>
        <v>#DIV/0!</v>
      </c>
      <c r="E170" s="36"/>
      <c r="F170" s="36"/>
      <c r="G170" s="36"/>
      <c r="H170" s="36"/>
      <c r="I170" s="36"/>
      <c r="J170" s="36"/>
      <c r="K170" s="36"/>
      <c r="L170" s="165"/>
      <c r="M170" s="36"/>
      <c r="N170" s="36"/>
      <c r="O170" s="165"/>
      <c r="P170" s="36"/>
      <c r="Q170" s="36"/>
      <c r="R170" s="36"/>
      <c r="S170" s="36"/>
      <c r="T170" s="36"/>
      <c r="U170" s="36"/>
      <c r="V170" s="36"/>
      <c r="W170" s="165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0">
        <f>SUM(E171:Y171)</f>
        <v>0</v>
      </c>
      <c r="D171" s="15" t="e">
        <f t="shared" si="48"/>
        <v>#DIV/0!</v>
      </c>
      <c r="E171" s="36"/>
      <c r="F171" s="36"/>
      <c r="G171" s="36"/>
      <c r="H171" s="36"/>
      <c r="I171" s="36"/>
      <c r="J171" s="36"/>
      <c r="K171" s="36"/>
      <c r="L171" s="165"/>
      <c r="M171" s="36"/>
      <c r="N171" s="36"/>
      <c r="O171" s="165"/>
      <c r="P171" s="36"/>
      <c r="Q171" s="36"/>
      <c r="R171" s="36"/>
      <c r="S171" s="36"/>
      <c r="T171" s="36"/>
      <c r="U171" s="36"/>
      <c r="V171" s="36"/>
      <c r="W171" s="165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4" t="e">
        <f>C171/C170*10</f>
        <v>#DIV/0!</v>
      </c>
      <c r="D172" s="15" t="e">
        <f t="shared" si="48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4" t="e">
        <f>L171/L170*10</f>
        <v>#DIV/0!</v>
      </c>
      <c r="M172" s="55"/>
      <c r="N172" s="55"/>
      <c r="O172" s="154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154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0">
        <f>SUM(E173:Y173)</f>
        <v>0</v>
      </c>
      <c r="D173" s="15" t="e">
        <f t="shared" si="48"/>
        <v>#DIV/0!</v>
      </c>
      <c r="E173" s="36"/>
      <c r="F173" s="36"/>
      <c r="G173" s="36"/>
      <c r="H173" s="36"/>
      <c r="I173" s="36"/>
      <c r="J173" s="36"/>
      <c r="K173" s="36"/>
      <c r="L173" s="165"/>
      <c r="M173" s="36"/>
      <c r="N173" s="36"/>
      <c r="O173" s="165"/>
      <c r="P173" s="54"/>
      <c r="Q173" s="36"/>
      <c r="R173" s="36"/>
      <c r="S173" s="36"/>
      <c r="T173" s="36"/>
      <c r="U173" s="36"/>
      <c r="V173" s="36"/>
      <c r="W173" s="165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0"/>
      <c r="D174" s="15" t="e">
        <f t="shared" si="48"/>
        <v>#DIV/0!</v>
      </c>
      <c r="E174" s="36"/>
      <c r="F174" s="36"/>
      <c r="G174" s="36"/>
      <c r="H174" s="36"/>
      <c r="I174" s="36"/>
      <c r="J174" s="36"/>
      <c r="K174" s="36"/>
      <c r="L174" s="165"/>
      <c r="M174" s="36"/>
      <c r="N174" s="36"/>
      <c r="O174" s="165"/>
      <c r="P174" s="36"/>
      <c r="Q174" s="36"/>
      <c r="R174" s="36"/>
      <c r="S174" s="36"/>
      <c r="T174" s="36"/>
      <c r="U174" s="36"/>
      <c r="V174" s="36"/>
      <c r="W174" s="165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0"/>
      <c r="D175" s="15" t="e">
        <f t="shared" si="48"/>
        <v>#DIV/0!</v>
      </c>
      <c r="E175" s="36"/>
      <c r="F175" s="36"/>
      <c r="G175" s="36"/>
      <c r="H175" s="36"/>
      <c r="I175" s="36"/>
      <c r="J175" s="36"/>
      <c r="K175" s="36"/>
      <c r="L175" s="165"/>
      <c r="M175" s="36"/>
      <c r="N175" s="36"/>
      <c r="O175" s="165"/>
      <c r="P175" s="36"/>
      <c r="Q175" s="36"/>
      <c r="R175" s="36"/>
      <c r="S175" s="36"/>
      <c r="T175" s="36"/>
      <c r="U175" s="36"/>
      <c r="V175" s="36"/>
      <c r="W175" s="165"/>
      <c r="X175" s="36"/>
      <c r="Y175" s="36"/>
    </row>
    <row r="176" spans="1:25" s="47" customFormat="1" ht="30" hidden="1" customHeight="1" x14ac:dyDescent="0.2">
      <c r="A176" s="32" t="s">
        <v>121</v>
      </c>
      <c r="B176" s="23">
        <v>65908</v>
      </c>
      <c r="C176" s="120">
        <f>SUM(E176:Y176)</f>
        <v>80630</v>
      </c>
      <c r="D176" s="15">
        <f t="shared" ref="D176:D185" si="49">C176/B176</f>
        <v>1.223371973053347</v>
      </c>
      <c r="E176" s="150">
        <v>7125</v>
      </c>
      <c r="F176" s="150">
        <v>2846</v>
      </c>
      <c r="G176" s="150">
        <v>5500</v>
      </c>
      <c r="H176" s="150">
        <v>4921</v>
      </c>
      <c r="I176" s="150">
        <v>2410</v>
      </c>
      <c r="J176" s="150">
        <v>5910</v>
      </c>
      <c r="K176" s="150">
        <v>2045</v>
      </c>
      <c r="L176" s="102">
        <v>2892</v>
      </c>
      <c r="M176" s="150">
        <v>2675</v>
      </c>
      <c r="N176" s="150">
        <v>2012</v>
      </c>
      <c r="O176" s="102">
        <v>2238</v>
      </c>
      <c r="P176" s="150">
        <v>6035</v>
      </c>
      <c r="Q176" s="150">
        <v>5747</v>
      </c>
      <c r="R176" s="150">
        <v>3700</v>
      </c>
      <c r="S176" s="150">
        <v>5893</v>
      </c>
      <c r="T176" s="150">
        <v>1750</v>
      </c>
      <c r="U176" s="150">
        <v>1870</v>
      </c>
      <c r="V176" s="150">
        <v>1600</v>
      </c>
      <c r="W176" s="102">
        <v>5100</v>
      </c>
      <c r="X176" s="150">
        <v>5711</v>
      </c>
      <c r="Y176" s="150">
        <v>2650</v>
      </c>
    </row>
    <row r="177" spans="1:25" s="47" customFormat="1" ht="45" hidden="1" customHeight="1" x14ac:dyDescent="0.2">
      <c r="A177" s="13" t="s">
        <v>122</v>
      </c>
      <c r="B177" s="136">
        <f>B176/B179</f>
        <v>0.62769523809523808</v>
      </c>
      <c r="C177" s="136">
        <f>C176/C179</f>
        <v>0.76790476190476187</v>
      </c>
      <c r="D177" s="15">
        <f t="shared" si="49"/>
        <v>1.223371973053347</v>
      </c>
      <c r="E177" s="98">
        <f>E176/E179</f>
        <v>0.95676111185712365</v>
      </c>
      <c r="F177" s="30">
        <f>F176/F179</f>
        <v>0.69652471855115028</v>
      </c>
      <c r="G177" s="98">
        <f t="shared" ref="G177:Y177" si="50">G176/G179</f>
        <v>1.0009099181073704</v>
      </c>
      <c r="H177" s="98">
        <f t="shared" si="50"/>
        <v>0.72990210619994067</v>
      </c>
      <c r="I177" s="98">
        <f t="shared" si="50"/>
        <v>0.71492138831207352</v>
      </c>
      <c r="J177" s="98">
        <f t="shared" si="50"/>
        <v>0.9962913014160486</v>
      </c>
      <c r="K177" s="98">
        <f t="shared" si="50"/>
        <v>0.47569202140032568</v>
      </c>
      <c r="L177" s="122">
        <f t="shared" si="50"/>
        <v>0.5725598891308652</v>
      </c>
      <c r="M177" s="98">
        <f t="shared" si="50"/>
        <v>0.59168325591683257</v>
      </c>
      <c r="N177" s="98">
        <f>N176/N179</f>
        <v>0.90264692687303727</v>
      </c>
      <c r="O177" s="122">
        <f t="shared" si="50"/>
        <v>0.72216844143272019</v>
      </c>
      <c r="P177" s="98">
        <f t="shared" si="50"/>
        <v>0.8556642563448178</v>
      </c>
      <c r="Q177" s="98">
        <f t="shared" si="50"/>
        <v>0.76088971269694161</v>
      </c>
      <c r="R177" s="98">
        <f t="shared" si="50"/>
        <v>0.72421217459385401</v>
      </c>
      <c r="S177" s="98">
        <f t="shared" si="50"/>
        <v>0.76901996607072953</v>
      </c>
      <c r="T177" s="98">
        <f t="shared" si="50"/>
        <v>0.42839657282741739</v>
      </c>
      <c r="U177" s="98">
        <f t="shared" si="50"/>
        <v>0.56787124202854544</v>
      </c>
      <c r="V177" s="98">
        <f t="shared" si="50"/>
        <v>0.75187969924812026</v>
      </c>
      <c r="W177" s="122">
        <f t="shared" si="50"/>
        <v>0.83661417322834641</v>
      </c>
      <c r="X177" s="98">
        <f t="shared" si="50"/>
        <v>0.82756122301115775</v>
      </c>
      <c r="Y177" s="98">
        <f t="shared" si="50"/>
        <v>0.93080435546188967</v>
      </c>
    </row>
    <row r="178" spans="1:25" s="12" customFormat="1" ht="45" customHeight="1" x14ac:dyDescent="0.2">
      <c r="A178" s="32" t="s">
        <v>123</v>
      </c>
      <c r="B178" s="23">
        <v>12670</v>
      </c>
      <c r="C178" s="120">
        <f>SUM(E178:Y178)</f>
        <v>32494</v>
      </c>
      <c r="D178" s="15">
        <f t="shared" si="49"/>
        <v>2.5646408839779005</v>
      </c>
      <c r="E178" s="10"/>
      <c r="F178" s="10">
        <v>1380</v>
      </c>
      <c r="G178" s="10">
        <v>3417</v>
      </c>
      <c r="H178" s="10">
        <v>1500</v>
      </c>
      <c r="I178" s="10"/>
      <c r="J178" s="10">
        <v>5620</v>
      </c>
      <c r="K178" s="10">
        <v>2875</v>
      </c>
      <c r="L178" s="106">
        <v>2506</v>
      </c>
      <c r="M178" s="10">
        <v>560</v>
      </c>
      <c r="N178" s="10">
        <v>900</v>
      </c>
      <c r="O178" s="106">
        <v>47</v>
      </c>
      <c r="P178" s="10"/>
      <c r="Q178" s="10">
        <v>3544</v>
      </c>
      <c r="R178" s="10"/>
      <c r="S178" s="10">
        <v>1050</v>
      </c>
      <c r="T178" s="10"/>
      <c r="U178" s="10">
        <v>2562</v>
      </c>
      <c r="V178" s="10"/>
      <c r="W178" s="106"/>
      <c r="X178" s="10">
        <v>6023</v>
      </c>
      <c r="Y178" s="10">
        <v>510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0">
        <f t="shared" ref="C179:C184" si="51">SUM(E179:Y179)</f>
        <v>105000</v>
      </c>
      <c r="D179" s="15">
        <f t="shared" si="49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6">
        <v>5051</v>
      </c>
      <c r="M179" s="10">
        <v>4521</v>
      </c>
      <c r="N179" s="10">
        <v>2229</v>
      </c>
      <c r="O179" s="106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6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175</v>
      </c>
      <c r="C180" s="120">
        <f t="shared" si="51"/>
        <v>8144</v>
      </c>
      <c r="D180" s="15">
        <f t="shared" si="49"/>
        <v>46.537142857142854</v>
      </c>
      <c r="E180" s="38"/>
      <c r="F180" s="38">
        <v>255</v>
      </c>
      <c r="G180" s="38">
        <v>20</v>
      </c>
      <c r="H180" s="38">
        <v>557</v>
      </c>
      <c r="I180" s="38">
        <v>120</v>
      </c>
      <c r="J180" s="38">
        <v>550</v>
      </c>
      <c r="K180" s="38">
        <v>776</v>
      </c>
      <c r="L180" s="125">
        <v>45</v>
      </c>
      <c r="M180" s="38">
        <v>220</v>
      </c>
      <c r="N180" s="38">
        <v>220</v>
      </c>
      <c r="O180" s="125">
        <v>205</v>
      </c>
      <c r="P180" s="38">
        <v>2150</v>
      </c>
      <c r="Q180" s="38">
        <v>180</v>
      </c>
      <c r="R180" s="38">
        <v>30</v>
      </c>
      <c r="S180" s="38">
        <v>1314</v>
      </c>
      <c r="T180" s="38">
        <v>70</v>
      </c>
      <c r="U180" s="38"/>
      <c r="V180" s="38"/>
      <c r="W180" s="125">
        <v>817</v>
      </c>
      <c r="X180" s="38">
        <v>405</v>
      </c>
      <c r="Y180" s="38">
        <v>210</v>
      </c>
    </row>
    <row r="181" spans="1:25" s="12" customFormat="1" ht="45" hidden="1" customHeight="1" x14ac:dyDescent="0.2">
      <c r="A181" s="13" t="s">
        <v>52</v>
      </c>
      <c r="B181" s="88">
        <f>B180/B179</f>
        <v>1.6666666666666668E-3</v>
      </c>
      <c r="C181" s="120">
        <f t="shared" si="51"/>
        <v>1.4695257913832553</v>
      </c>
      <c r="D181" s="15"/>
      <c r="E181" s="16">
        <f>E180/E179</f>
        <v>0</v>
      </c>
      <c r="F181" s="16">
        <f t="shared" ref="F181:Y181" si="52">F180/F179</f>
        <v>6.2408223201174742E-2</v>
      </c>
      <c r="G181" s="16">
        <f t="shared" si="52"/>
        <v>3.6396724294813468E-3</v>
      </c>
      <c r="H181" s="16">
        <f t="shared" si="52"/>
        <v>8.2616434292494809E-2</v>
      </c>
      <c r="I181" s="16">
        <f t="shared" si="52"/>
        <v>3.5597745476119845E-2</v>
      </c>
      <c r="J181" s="16">
        <f t="shared" si="52"/>
        <v>9.2717464598786242E-2</v>
      </c>
      <c r="K181" s="16">
        <f t="shared" si="52"/>
        <v>0.1805070946731798</v>
      </c>
      <c r="L181" s="163">
        <f t="shared" si="52"/>
        <v>8.9091269055632544E-3</v>
      </c>
      <c r="M181" s="16">
        <f t="shared" si="52"/>
        <v>4.8661800486618008E-2</v>
      </c>
      <c r="N181" s="16">
        <f t="shared" si="52"/>
        <v>9.8698968147151192E-2</v>
      </c>
      <c r="O181" s="163">
        <f t="shared" si="52"/>
        <v>6.6150371087447563E-2</v>
      </c>
      <c r="P181" s="16">
        <f t="shared" si="52"/>
        <v>0.30483482206153412</v>
      </c>
      <c r="Q181" s="16">
        <f t="shared" si="52"/>
        <v>2.3831590096650337E-2</v>
      </c>
      <c r="R181" s="16">
        <f t="shared" si="52"/>
        <v>5.8719906048150319E-3</v>
      </c>
      <c r="S181" s="16">
        <f t="shared" si="52"/>
        <v>0.17147331332376353</v>
      </c>
      <c r="T181" s="16">
        <f t="shared" si="52"/>
        <v>1.7135862913096694E-2</v>
      </c>
      <c r="U181" s="16">
        <f t="shared" si="52"/>
        <v>0</v>
      </c>
      <c r="V181" s="16">
        <f t="shared" si="52"/>
        <v>0</v>
      </c>
      <c r="W181" s="163">
        <f t="shared" si="52"/>
        <v>0.13402230971128609</v>
      </c>
      <c r="X181" s="16">
        <f t="shared" si="52"/>
        <v>5.8687146790320242E-2</v>
      </c>
      <c r="Y181" s="16">
        <f t="shared" si="52"/>
        <v>7.3761854583772393E-2</v>
      </c>
    </row>
    <row r="182" spans="1:25" s="12" customFormat="1" ht="45" customHeight="1" x14ac:dyDescent="0.2">
      <c r="A182" s="11" t="s">
        <v>126</v>
      </c>
      <c r="B182" s="26"/>
      <c r="C182" s="120">
        <f t="shared" si="51"/>
        <v>5431</v>
      </c>
      <c r="D182" s="15"/>
      <c r="E182" s="10"/>
      <c r="F182" s="10">
        <v>255</v>
      </c>
      <c r="G182" s="10">
        <v>20</v>
      </c>
      <c r="H182" s="10">
        <v>465</v>
      </c>
      <c r="I182" s="10">
        <v>120</v>
      </c>
      <c r="J182" s="10">
        <v>350</v>
      </c>
      <c r="K182" s="10">
        <v>45</v>
      </c>
      <c r="L182" s="106">
        <v>45</v>
      </c>
      <c r="M182" s="10">
        <v>200</v>
      </c>
      <c r="N182" s="10">
        <v>220</v>
      </c>
      <c r="O182" s="106">
        <v>205</v>
      </c>
      <c r="P182" s="10">
        <v>1365</v>
      </c>
      <c r="Q182" s="10">
        <v>100</v>
      </c>
      <c r="R182" s="10"/>
      <c r="S182" s="10">
        <v>1164</v>
      </c>
      <c r="T182" s="10">
        <v>60</v>
      </c>
      <c r="U182" s="10"/>
      <c r="V182" s="10"/>
      <c r="W182" s="106">
        <v>817</v>
      </c>
      <c r="X182" s="10"/>
      <c r="Y182" s="10"/>
    </row>
    <row r="183" spans="1:25" s="12" customFormat="1" ht="45" customHeight="1" x14ac:dyDescent="0.2">
      <c r="A183" s="11" t="s">
        <v>127</v>
      </c>
      <c r="B183" s="26">
        <v>175</v>
      </c>
      <c r="C183" s="120">
        <f t="shared" si="51"/>
        <v>1806</v>
      </c>
      <c r="D183" s="15"/>
      <c r="E183" s="10"/>
      <c r="F183" s="10"/>
      <c r="G183" s="10"/>
      <c r="H183" s="10"/>
      <c r="I183" s="10"/>
      <c r="J183" s="10">
        <v>200</v>
      </c>
      <c r="K183" s="10">
        <v>731</v>
      </c>
      <c r="L183" s="106"/>
      <c r="M183" s="10">
        <v>20</v>
      </c>
      <c r="N183" s="10"/>
      <c r="O183" s="106"/>
      <c r="P183" s="10"/>
      <c r="Q183" s="10">
        <v>80</v>
      </c>
      <c r="R183" s="10"/>
      <c r="S183" s="10">
        <v>150</v>
      </c>
      <c r="T183" s="10">
        <v>10</v>
      </c>
      <c r="U183" s="10"/>
      <c r="V183" s="10"/>
      <c r="W183" s="106"/>
      <c r="X183" s="10">
        <v>405</v>
      </c>
      <c r="Y183" s="10">
        <v>210</v>
      </c>
    </row>
    <row r="184" spans="1:25" s="12" customFormat="1" ht="45" hidden="1" customHeight="1" x14ac:dyDescent="0.2">
      <c r="A184" s="32" t="s">
        <v>150</v>
      </c>
      <c r="B184" s="23"/>
      <c r="C184" s="120">
        <f t="shared" si="51"/>
        <v>0</v>
      </c>
      <c r="D184" s="15" t="e">
        <f t="shared" si="49"/>
        <v>#DIV/0!</v>
      </c>
      <c r="E184" s="59"/>
      <c r="F184" s="59"/>
      <c r="G184" s="59"/>
      <c r="H184" s="59"/>
      <c r="I184" s="59"/>
      <c r="J184" s="59"/>
      <c r="K184" s="59"/>
      <c r="L184" s="177"/>
      <c r="M184" s="59"/>
      <c r="N184" s="59"/>
      <c r="O184" s="177"/>
      <c r="P184" s="59"/>
      <c r="Q184" s="59"/>
      <c r="R184" s="59"/>
      <c r="S184" s="59"/>
      <c r="T184" s="59"/>
      <c r="U184" s="59"/>
      <c r="V184" s="59"/>
      <c r="W184" s="177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0">
        <f>SUM(E185:Y185)</f>
        <v>93927</v>
      </c>
      <c r="D185" s="15">
        <f t="shared" si="49"/>
        <v>0.95042802501366042</v>
      </c>
      <c r="E185" s="31">
        <v>915</v>
      </c>
      <c r="F185" s="31">
        <v>2066</v>
      </c>
      <c r="G185" s="151">
        <v>9743</v>
      </c>
      <c r="H185" s="151">
        <v>6815</v>
      </c>
      <c r="I185" s="151">
        <v>6386</v>
      </c>
      <c r="J185" s="31">
        <v>4980</v>
      </c>
      <c r="K185" s="151">
        <v>3415</v>
      </c>
      <c r="L185" s="166">
        <v>4239</v>
      </c>
      <c r="M185" s="31">
        <v>2497</v>
      </c>
      <c r="N185" s="151">
        <v>3286</v>
      </c>
      <c r="O185" s="166">
        <v>2979</v>
      </c>
      <c r="P185" s="151">
        <v>4879</v>
      </c>
      <c r="Q185" s="151">
        <v>5814</v>
      </c>
      <c r="R185" s="151">
        <v>2912</v>
      </c>
      <c r="S185" s="31">
        <v>4255</v>
      </c>
      <c r="T185" s="151">
        <v>4497</v>
      </c>
      <c r="U185" s="31">
        <v>1106</v>
      </c>
      <c r="V185" s="151">
        <v>1952</v>
      </c>
      <c r="W185" s="166">
        <v>8713</v>
      </c>
      <c r="X185" s="151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90324</v>
      </c>
      <c r="C186" s="120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5">
        <v>3810</v>
      </c>
      <c r="M186" s="36">
        <v>2497</v>
      </c>
      <c r="N186" s="46">
        <v>3286</v>
      </c>
      <c r="O186" s="165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165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7">
        <v>0.95399999999999996</v>
      </c>
      <c r="C187" s="137">
        <f>C186/C185</f>
        <v>0.93791987394465914</v>
      </c>
      <c r="D187" s="15">
        <f>C187/B187</f>
        <v>0.98314452195456936</v>
      </c>
      <c r="E187" s="70">
        <f t="shared" ref="E187:Y187" si="53">E186/E185</f>
        <v>0.99453551912568305</v>
      </c>
      <c r="F187" s="70">
        <f t="shared" si="53"/>
        <v>0.91723136495643753</v>
      </c>
      <c r="G187" s="70">
        <f t="shared" si="53"/>
        <v>1</v>
      </c>
      <c r="H187" s="70">
        <f t="shared" si="53"/>
        <v>0.62450476889214968</v>
      </c>
      <c r="I187" s="70">
        <f t="shared" si="53"/>
        <v>0.95991230817413087</v>
      </c>
      <c r="J187" s="70">
        <f t="shared" si="53"/>
        <v>1</v>
      </c>
      <c r="K187" s="70">
        <f t="shared" si="53"/>
        <v>0.94377745241581257</v>
      </c>
      <c r="L187" s="178">
        <f t="shared" si="53"/>
        <v>0.89879688605803254</v>
      </c>
      <c r="M187" s="70">
        <f>M186/M185</f>
        <v>1</v>
      </c>
      <c r="N187" s="70">
        <f t="shared" si="53"/>
        <v>1</v>
      </c>
      <c r="O187" s="178">
        <f t="shared" si="53"/>
        <v>0.98489425981873113</v>
      </c>
      <c r="P187" s="70">
        <f t="shared" si="53"/>
        <v>0.93051854888296781</v>
      </c>
      <c r="Q187" s="70">
        <f t="shared" si="53"/>
        <v>1</v>
      </c>
      <c r="R187" s="70">
        <f t="shared" si="53"/>
        <v>0.92719780219780223</v>
      </c>
      <c r="S187" s="70">
        <f t="shared" si="53"/>
        <v>0.81833137485311402</v>
      </c>
      <c r="T187" s="70">
        <f t="shared" si="53"/>
        <v>0.93395597064709801</v>
      </c>
      <c r="U187" s="70">
        <f t="shared" si="53"/>
        <v>1</v>
      </c>
      <c r="V187" s="70">
        <f t="shared" si="53"/>
        <v>1</v>
      </c>
      <c r="W187" s="178">
        <f t="shared" si="53"/>
        <v>1</v>
      </c>
      <c r="X187" s="70">
        <f t="shared" si="53"/>
        <v>1.0004151100041512</v>
      </c>
      <c r="Y187" s="70">
        <f t="shared" si="53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0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79"/>
      <c r="M188" s="46"/>
      <c r="N188" s="46"/>
      <c r="O188" s="179"/>
      <c r="P188" s="46"/>
      <c r="Q188" s="46"/>
      <c r="R188" s="46"/>
      <c r="S188" s="46"/>
      <c r="T188" s="46"/>
      <c r="U188" s="46"/>
      <c r="V188" s="46"/>
      <c r="W188" s="179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14646</v>
      </c>
      <c r="C189" s="120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5">
        <v>533</v>
      </c>
      <c r="M189" s="36"/>
      <c r="N189" s="36">
        <v>148</v>
      </c>
      <c r="O189" s="179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165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0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3"/>
      <c r="M190" s="16"/>
      <c r="N190" s="16"/>
      <c r="O190" s="163"/>
      <c r="P190" s="16"/>
      <c r="Q190" s="16"/>
      <c r="R190" s="16"/>
      <c r="S190" s="16"/>
      <c r="T190" s="16"/>
      <c r="U190" s="16"/>
      <c r="V190" s="16"/>
      <c r="W190" s="163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0"/>
      <c r="D191" s="27"/>
      <c r="E191" s="36"/>
      <c r="F191" s="36"/>
      <c r="G191" s="36"/>
      <c r="H191" s="36"/>
      <c r="I191" s="36"/>
      <c r="J191" s="36"/>
      <c r="K191" s="36"/>
      <c r="L191" s="165"/>
      <c r="M191" s="36"/>
      <c r="N191" s="36"/>
      <c r="O191" s="165"/>
      <c r="P191" s="36"/>
      <c r="Q191" s="36"/>
      <c r="R191" s="36"/>
      <c r="S191" s="36"/>
      <c r="T191" s="36"/>
      <c r="U191" s="36"/>
      <c r="V191" s="36"/>
      <c r="W191" s="165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116161</v>
      </c>
      <c r="C192" s="120">
        <f>SUM(E192:Y192)</f>
        <v>93562</v>
      </c>
      <c r="D192" s="9">
        <f>C192/B192</f>
        <v>0.80545105500124825</v>
      </c>
      <c r="E192" s="26">
        <v>2300</v>
      </c>
      <c r="F192" s="26">
        <v>2400</v>
      </c>
      <c r="G192" s="26">
        <v>10005</v>
      </c>
      <c r="H192" s="26">
        <v>9900</v>
      </c>
      <c r="I192" s="26">
        <v>5730</v>
      </c>
      <c r="J192" s="26">
        <v>4960</v>
      </c>
      <c r="K192" s="26">
        <v>3176</v>
      </c>
      <c r="L192" s="102">
        <v>5788</v>
      </c>
      <c r="M192" s="26">
        <v>3669</v>
      </c>
      <c r="N192" s="26">
        <v>3411</v>
      </c>
      <c r="O192" s="102">
        <v>3232</v>
      </c>
      <c r="P192" s="26">
        <v>5779</v>
      </c>
      <c r="Q192" s="26">
        <v>7786</v>
      </c>
      <c r="R192" s="26">
        <v>3000</v>
      </c>
      <c r="S192" s="26">
        <v>1942</v>
      </c>
      <c r="T192" s="26">
        <v>2323</v>
      </c>
      <c r="U192" s="26">
        <v>1960</v>
      </c>
      <c r="V192" s="26">
        <v>980</v>
      </c>
      <c r="W192" s="102">
        <v>3310</v>
      </c>
      <c r="X192" s="26">
        <v>6301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0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79">
        <v>9760</v>
      </c>
      <c r="M193" s="46">
        <v>4171</v>
      </c>
      <c r="N193" s="46">
        <v>3368</v>
      </c>
      <c r="O193" s="179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179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52272.450000000004</v>
      </c>
      <c r="C194" s="120">
        <f>C192*0.45</f>
        <v>42102.9</v>
      </c>
      <c r="D194" s="9">
        <f>C194/B194</f>
        <v>0.80545105500124825</v>
      </c>
      <c r="E194" s="26">
        <f>E192*0.45</f>
        <v>1035</v>
      </c>
      <c r="F194" s="26">
        <f t="shared" ref="F194:Y194" si="54">F192*0.45</f>
        <v>1080</v>
      </c>
      <c r="G194" s="26">
        <f t="shared" si="54"/>
        <v>4502.25</v>
      </c>
      <c r="H194" s="26">
        <f t="shared" si="54"/>
        <v>4455</v>
      </c>
      <c r="I194" s="26">
        <f t="shared" si="54"/>
        <v>2578.5</v>
      </c>
      <c r="J194" s="26">
        <f t="shared" si="54"/>
        <v>2232</v>
      </c>
      <c r="K194" s="26">
        <f t="shared" si="54"/>
        <v>1429.2</v>
      </c>
      <c r="L194" s="102">
        <f t="shared" si="54"/>
        <v>2604.6</v>
      </c>
      <c r="M194" s="26">
        <f t="shared" si="54"/>
        <v>1651.05</v>
      </c>
      <c r="N194" s="26">
        <f t="shared" si="54"/>
        <v>1534.95</v>
      </c>
      <c r="O194" s="102">
        <f t="shared" si="54"/>
        <v>1454.4</v>
      </c>
      <c r="P194" s="26">
        <f t="shared" si="54"/>
        <v>2600.5500000000002</v>
      </c>
      <c r="Q194" s="26">
        <f t="shared" si="54"/>
        <v>3503.7000000000003</v>
      </c>
      <c r="R194" s="26">
        <f t="shared" si="54"/>
        <v>1350</v>
      </c>
      <c r="S194" s="26">
        <f t="shared" si="54"/>
        <v>873.9</v>
      </c>
      <c r="T194" s="26">
        <f t="shared" si="54"/>
        <v>1045.3500000000001</v>
      </c>
      <c r="U194" s="26">
        <f t="shared" si="54"/>
        <v>882</v>
      </c>
      <c r="V194" s="26">
        <f t="shared" si="54"/>
        <v>441</v>
      </c>
      <c r="W194" s="102">
        <f t="shared" si="54"/>
        <v>1489.5</v>
      </c>
      <c r="X194" s="26">
        <f t="shared" si="54"/>
        <v>2835.4500000000003</v>
      </c>
      <c r="Y194" s="26">
        <f t="shared" si="54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1.2227473684210526</v>
      </c>
      <c r="C195" s="137">
        <f>C192/C193</f>
        <v>0.9429657028250068</v>
      </c>
      <c r="D195" s="9"/>
      <c r="E195" s="70">
        <f t="shared" ref="E195:Y195" si="55">E192/E193</f>
        <v>1.6974169741697418</v>
      </c>
      <c r="F195" s="70">
        <f t="shared" si="55"/>
        <v>1.0122311261071277</v>
      </c>
      <c r="G195" s="70">
        <f t="shared" si="55"/>
        <v>0.96985265606824356</v>
      </c>
      <c r="H195" s="70">
        <f t="shared" si="55"/>
        <v>1.0093800978792822</v>
      </c>
      <c r="I195" s="70">
        <f t="shared" si="55"/>
        <v>1.3307013469577333</v>
      </c>
      <c r="J195" s="70">
        <f t="shared" si="55"/>
        <v>1.0740580337808576</v>
      </c>
      <c r="K195" s="70">
        <f t="shared" si="55"/>
        <v>1.2484276729559749</v>
      </c>
      <c r="L195" s="178">
        <f t="shared" si="55"/>
        <v>0.59303278688524586</v>
      </c>
      <c r="M195" s="70">
        <f t="shared" si="55"/>
        <v>0.87964516902421486</v>
      </c>
      <c r="N195" s="70">
        <f t="shared" si="55"/>
        <v>1.0127672209026128</v>
      </c>
      <c r="O195" s="178">
        <f t="shared" si="55"/>
        <v>1.2100336952452264</v>
      </c>
      <c r="P195" s="70">
        <f t="shared" si="55"/>
        <v>1.0268301350390903</v>
      </c>
      <c r="Q195" s="70">
        <f t="shared" si="55"/>
        <v>1.5961459614596145</v>
      </c>
      <c r="R195" s="70">
        <f t="shared" si="55"/>
        <v>1</v>
      </c>
      <c r="S195" s="70">
        <f t="shared" si="55"/>
        <v>0.47273612463485881</v>
      </c>
      <c r="T195" s="70">
        <f t="shared" si="55"/>
        <v>0.43542642924086222</v>
      </c>
      <c r="U195" s="70">
        <f t="shared" si="55"/>
        <v>1.0061601642710472</v>
      </c>
      <c r="V195" s="70">
        <f t="shared" si="55"/>
        <v>2.3844282238442824</v>
      </c>
      <c r="W195" s="178">
        <f t="shared" si="55"/>
        <v>1.0153374233128833</v>
      </c>
      <c r="X195" s="70">
        <f t="shared" si="55"/>
        <v>0.9693846153846154</v>
      </c>
      <c r="Y195" s="70">
        <f t="shared" si="55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299772</v>
      </c>
      <c r="C196" s="120">
        <f>SUM(E196:Y196)</f>
        <v>241875</v>
      </c>
      <c r="D196" s="9">
        <f>C196/B196</f>
        <v>0.80686321604419353</v>
      </c>
      <c r="E196" s="26">
        <v>653</v>
      </c>
      <c r="F196" s="26">
        <v>6800</v>
      </c>
      <c r="G196" s="26">
        <v>20915</v>
      </c>
      <c r="H196" s="26">
        <v>13029</v>
      </c>
      <c r="I196" s="26">
        <v>8370</v>
      </c>
      <c r="J196" s="26">
        <v>12580</v>
      </c>
      <c r="K196" s="26">
        <v>500</v>
      </c>
      <c r="L196" s="102">
        <v>13939</v>
      </c>
      <c r="M196" s="26">
        <v>9050</v>
      </c>
      <c r="N196" s="26">
        <v>11850</v>
      </c>
      <c r="O196" s="102">
        <v>7333</v>
      </c>
      <c r="P196" s="26">
        <v>14630</v>
      </c>
      <c r="Q196" s="26">
        <v>1904</v>
      </c>
      <c r="R196" s="26">
        <v>3500</v>
      </c>
      <c r="S196" s="26">
        <v>6750</v>
      </c>
      <c r="T196" s="26">
        <v>40530</v>
      </c>
      <c r="U196" s="26">
        <v>3400</v>
      </c>
      <c r="V196" s="26">
        <v>600</v>
      </c>
      <c r="W196" s="102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0">
        <f>SUM(E197:Y197)</f>
        <v>283125</v>
      </c>
      <c r="D197" s="9">
        <f t="shared" ref="D197:D211" si="56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79">
        <v>25096</v>
      </c>
      <c r="M197" s="46">
        <v>10726</v>
      </c>
      <c r="N197" s="46">
        <v>11786</v>
      </c>
      <c r="O197" s="179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179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89931.599999999991</v>
      </c>
      <c r="C198" s="120">
        <f>C196*0.3</f>
        <v>72562.5</v>
      </c>
      <c r="D198" s="9">
        <f t="shared" si="56"/>
        <v>0.80686321604419364</v>
      </c>
      <c r="E198" s="26">
        <f>E196*0.3</f>
        <v>195.9</v>
      </c>
      <c r="F198" s="26">
        <f t="shared" ref="F198:Y198" si="57">F196*0.3</f>
        <v>2040</v>
      </c>
      <c r="G198" s="26">
        <f t="shared" si="57"/>
        <v>6274.5</v>
      </c>
      <c r="H198" s="26">
        <f t="shared" si="57"/>
        <v>3908.7</v>
      </c>
      <c r="I198" s="26">
        <f t="shared" si="57"/>
        <v>2511</v>
      </c>
      <c r="J198" s="26">
        <f t="shared" si="57"/>
        <v>3774</v>
      </c>
      <c r="K198" s="26">
        <f t="shared" si="57"/>
        <v>150</v>
      </c>
      <c r="L198" s="102">
        <f t="shared" si="57"/>
        <v>4181.7</v>
      </c>
      <c r="M198" s="26">
        <f t="shared" si="57"/>
        <v>2715</v>
      </c>
      <c r="N198" s="26">
        <f t="shared" si="57"/>
        <v>3555</v>
      </c>
      <c r="O198" s="102">
        <f t="shared" si="57"/>
        <v>2199.9</v>
      </c>
      <c r="P198" s="26">
        <f t="shared" si="57"/>
        <v>4389</v>
      </c>
      <c r="Q198" s="26">
        <f t="shared" si="57"/>
        <v>571.19999999999993</v>
      </c>
      <c r="R198" s="26">
        <f t="shared" si="57"/>
        <v>1050</v>
      </c>
      <c r="S198" s="26">
        <f t="shared" si="57"/>
        <v>2025</v>
      </c>
      <c r="T198" s="26">
        <f t="shared" si="57"/>
        <v>12159</v>
      </c>
      <c r="U198" s="26">
        <f t="shared" si="57"/>
        <v>1020</v>
      </c>
      <c r="V198" s="26">
        <f t="shared" si="57"/>
        <v>180</v>
      </c>
      <c r="W198" s="102">
        <f t="shared" si="57"/>
        <v>2528.1</v>
      </c>
      <c r="X198" s="26">
        <f t="shared" si="57"/>
        <v>12424.5</v>
      </c>
      <c r="Y198" s="26">
        <f t="shared" si="57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1.106169741697417</v>
      </c>
      <c r="C199" s="119">
        <f>C196/C197</f>
        <v>0.85430463576158944</v>
      </c>
      <c r="D199" s="149"/>
      <c r="E199" s="30">
        <f t="shared" ref="E199:Y199" si="58">E196/E197</f>
        <v>0.20079950799507995</v>
      </c>
      <c r="F199" s="30">
        <f t="shared" si="58"/>
        <v>1.0710348086312804</v>
      </c>
      <c r="G199" s="30">
        <f t="shared" si="58"/>
        <v>0.98298632325985802</v>
      </c>
      <c r="H199" s="30">
        <f t="shared" si="58"/>
        <v>0.6701471042073861</v>
      </c>
      <c r="I199" s="30">
        <f t="shared" si="58"/>
        <v>1.1339926839181682</v>
      </c>
      <c r="J199" s="30">
        <f t="shared" si="58"/>
        <v>0.79464342113574638</v>
      </c>
      <c r="K199" s="30">
        <f t="shared" si="58"/>
        <v>0.41946308724832215</v>
      </c>
      <c r="L199" s="122">
        <f t="shared" si="58"/>
        <v>0.55542715970672618</v>
      </c>
      <c r="M199" s="30">
        <f t="shared" si="58"/>
        <v>0.84374417303747906</v>
      </c>
      <c r="N199" s="30">
        <f t="shared" si="58"/>
        <v>1.0054301713897844</v>
      </c>
      <c r="O199" s="122">
        <f t="shared" si="58"/>
        <v>0.99809446032394178</v>
      </c>
      <c r="P199" s="30">
        <f t="shared" si="58"/>
        <v>0.74260189838079282</v>
      </c>
      <c r="Q199" s="30">
        <f t="shared" si="58"/>
        <v>0.43579766536964981</v>
      </c>
      <c r="R199" s="30">
        <f t="shared" si="58"/>
        <v>0.59849521203830369</v>
      </c>
      <c r="S199" s="30">
        <f t="shared" si="58"/>
        <v>0.7584269662921348</v>
      </c>
      <c r="T199" s="30">
        <f t="shared" si="58"/>
        <v>1.0851986719503053</v>
      </c>
      <c r="U199" s="30">
        <f t="shared" si="58"/>
        <v>1.163188504960657</v>
      </c>
      <c r="V199" s="30">
        <f t="shared" si="58"/>
        <v>0.44910179640718562</v>
      </c>
      <c r="W199" s="122">
        <f t="shared" si="58"/>
        <v>0.73849794058364737</v>
      </c>
      <c r="X199" s="30">
        <f t="shared" si="58"/>
        <v>1.0353749999999999</v>
      </c>
      <c r="Y199" s="30">
        <f t="shared" si="58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33892</v>
      </c>
      <c r="C200" s="120">
        <f>SUM(E200:Y200)</f>
        <v>11314</v>
      </c>
      <c r="D200" s="149">
        <f>C200/B200</f>
        <v>0.33382509146701289</v>
      </c>
      <c r="E200" s="26"/>
      <c r="F200" s="26"/>
      <c r="G200" s="26"/>
      <c r="H200" s="26">
        <v>2803</v>
      </c>
      <c r="I200" s="26">
        <v>1300</v>
      </c>
      <c r="J200" s="26"/>
      <c r="K200" s="26">
        <v>2000</v>
      </c>
      <c r="L200" s="102">
        <v>1441</v>
      </c>
      <c r="M200" s="26"/>
      <c r="N200" s="26"/>
      <c r="O200" s="102">
        <v>1950</v>
      </c>
      <c r="P200" s="26">
        <v>1320</v>
      </c>
      <c r="Q200" s="26"/>
      <c r="R200" s="26"/>
      <c r="S200" s="26"/>
      <c r="T200" s="26"/>
      <c r="U200" s="26"/>
      <c r="V200" s="26"/>
      <c r="W200" s="102"/>
      <c r="X200" s="26"/>
      <c r="Y200" s="26">
        <v>500</v>
      </c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0">
        <f>SUM(E201:Y201)</f>
        <v>337167</v>
      </c>
      <c r="D201" s="149">
        <f t="shared" si="56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79">
        <v>21959</v>
      </c>
      <c r="M201" s="46">
        <v>11918</v>
      </c>
      <c r="N201" s="46">
        <v>12628</v>
      </c>
      <c r="O201" s="179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179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6439.4800000000005</v>
      </c>
      <c r="C202" s="120">
        <f>C200*0.19</f>
        <v>2149.66</v>
      </c>
      <c r="D202" s="149">
        <f t="shared" si="56"/>
        <v>0.33382509146701284</v>
      </c>
      <c r="E202" s="26"/>
      <c r="F202" s="26"/>
      <c r="G202" s="150"/>
      <c r="H202" s="150"/>
      <c r="I202" s="150"/>
      <c r="J202" s="150"/>
      <c r="K202" s="150">
        <f>K200*0.19</f>
        <v>380</v>
      </c>
      <c r="L202" s="102"/>
      <c r="M202" s="150"/>
      <c r="N202" s="150"/>
      <c r="O202" s="102"/>
      <c r="P202" s="150"/>
      <c r="Q202" s="150"/>
      <c r="R202" s="150"/>
      <c r="S202" s="150"/>
      <c r="T202" s="150"/>
      <c r="U202" s="150"/>
      <c r="V202" s="150"/>
      <c r="W202" s="102"/>
      <c r="X202" s="150"/>
      <c r="Y202" s="150"/>
    </row>
    <row r="203" spans="1:35" s="60" customFormat="1" ht="30" customHeight="1" collapsed="1" x14ac:dyDescent="0.2">
      <c r="A203" s="13" t="s">
        <v>141</v>
      </c>
      <c r="B203" s="9">
        <f>B200/B201</f>
        <v>0.1012584103158574</v>
      </c>
      <c r="C203" s="119">
        <f>C200/C201</f>
        <v>3.3556071620294989E-2</v>
      </c>
      <c r="D203" s="149"/>
      <c r="E203" s="30"/>
      <c r="F203" s="30"/>
      <c r="G203" s="30"/>
      <c r="H203" s="30"/>
      <c r="I203" s="30"/>
      <c r="J203" s="30"/>
      <c r="K203" s="30">
        <f>K200/K201</f>
        <v>1.0065425264217414</v>
      </c>
      <c r="L203" s="122">
        <f>L200/L201</f>
        <v>6.5622296097272187E-2</v>
      </c>
      <c r="M203" s="30"/>
      <c r="N203" s="30"/>
      <c r="O203" s="122"/>
      <c r="P203" s="98">
        <f>P200/P201</f>
        <v>7.0351223151947986E-2</v>
      </c>
      <c r="Q203" s="30"/>
      <c r="R203" s="30"/>
      <c r="S203" s="30"/>
      <c r="T203" s="30"/>
      <c r="U203" s="30"/>
      <c r="V203" s="30"/>
      <c r="W203" s="122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0">
        <f>SUM(E204:Y204)</f>
        <v>50</v>
      </c>
      <c r="D204" s="149"/>
      <c r="E204" s="36"/>
      <c r="F204" s="36"/>
      <c r="G204" s="36"/>
      <c r="H204" s="36"/>
      <c r="I204" s="36"/>
      <c r="J204" s="36"/>
      <c r="K204" s="36"/>
      <c r="L204" s="165"/>
      <c r="M204" s="36"/>
      <c r="N204" s="36"/>
      <c r="O204" s="165"/>
      <c r="P204" s="36">
        <v>50</v>
      </c>
      <c r="Q204" s="36"/>
      <c r="R204" s="36"/>
      <c r="S204" s="36"/>
      <c r="T204" s="36"/>
      <c r="U204" s="36"/>
      <c r="V204" s="36"/>
      <c r="W204" s="165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0">
        <f>C204*0.7</f>
        <v>35</v>
      </c>
      <c r="D205" s="149" t="e">
        <f t="shared" si="56"/>
        <v>#DIV/0!</v>
      </c>
      <c r="E205" s="26"/>
      <c r="F205" s="26"/>
      <c r="G205" s="26"/>
      <c r="H205" s="26"/>
      <c r="I205" s="26"/>
      <c r="J205" s="26"/>
      <c r="K205" s="26"/>
      <c r="L205" s="102"/>
      <c r="M205" s="26"/>
      <c r="N205" s="26"/>
      <c r="O205" s="102"/>
      <c r="P205" s="26"/>
      <c r="Q205" s="26"/>
      <c r="R205" s="26"/>
      <c r="S205" s="26"/>
      <c r="T205" s="26"/>
      <c r="U205" s="26"/>
      <c r="V205" s="26"/>
      <c r="W205" s="102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0">
        <f>SUM(E206:Y206)</f>
        <v>0</v>
      </c>
      <c r="D206" s="149" t="e">
        <f t="shared" si="56"/>
        <v>#DIV/0!</v>
      </c>
      <c r="E206" s="46"/>
      <c r="F206" s="46"/>
      <c r="G206" s="46"/>
      <c r="H206" s="46"/>
      <c r="I206" s="46"/>
      <c r="J206" s="46"/>
      <c r="K206" s="46"/>
      <c r="L206" s="179"/>
      <c r="M206" s="46"/>
      <c r="N206" s="46"/>
      <c r="O206" s="179"/>
      <c r="P206" s="46"/>
      <c r="Q206" s="46"/>
      <c r="R206" s="46"/>
      <c r="S206" s="46"/>
      <c r="T206" s="46"/>
      <c r="U206" s="46"/>
      <c r="V206" s="46"/>
      <c r="W206" s="179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0">
        <f>C206*0.2</f>
        <v>0</v>
      </c>
      <c r="D207" s="149" t="e">
        <f t="shared" si="56"/>
        <v>#DIV/0!</v>
      </c>
      <c r="E207" s="26"/>
      <c r="F207" s="26"/>
      <c r="G207" s="26"/>
      <c r="H207" s="26"/>
      <c r="I207" s="26"/>
      <c r="J207" s="26"/>
      <c r="K207" s="26"/>
      <c r="L207" s="102"/>
      <c r="M207" s="26"/>
      <c r="N207" s="26"/>
      <c r="O207" s="102"/>
      <c r="P207" s="26"/>
      <c r="Q207" s="26"/>
      <c r="R207" s="26"/>
      <c r="S207" s="26"/>
      <c r="T207" s="26"/>
      <c r="U207" s="26"/>
      <c r="V207" s="26"/>
      <c r="W207" s="102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0">
        <f>SUM(E208:Y208)</f>
        <v>0</v>
      </c>
      <c r="D208" s="149" t="e">
        <f t="shared" si="56"/>
        <v>#DIV/0!</v>
      </c>
      <c r="E208" s="46"/>
      <c r="F208" s="46"/>
      <c r="G208" s="46"/>
      <c r="H208" s="46"/>
      <c r="I208" s="46"/>
      <c r="J208" s="46"/>
      <c r="K208" s="46"/>
      <c r="L208" s="179"/>
      <c r="M208" s="46"/>
      <c r="N208" s="46"/>
      <c r="O208" s="179"/>
      <c r="P208" s="46"/>
      <c r="Q208" s="46"/>
      <c r="R208" s="46"/>
      <c r="S208" s="46"/>
      <c r="T208" s="46"/>
      <c r="U208" s="46"/>
      <c r="V208" s="46"/>
      <c r="W208" s="179"/>
      <c r="X208" s="46"/>
      <c r="Y208" s="46"/>
    </row>
    <row r="209" spans="1:25" s="47" customFormat="1" ht="22.5" hidden="1" x14ac:dyDescent="0.2">
      <c r="A209" s="32" t="s">
        <v>144</v>
      </c>
      <c r="B209" s="150">
        <f>B207+B205+B202+B198+B194</f>
        <v>148643.53</v>
      </c>
      <c r="C209" s="150">
        <f>C207+C205+C202+C198+C194</f>
        <v>116850.06</v>
      </c>
      <c r="D209" s="149">
        <f t="shared" si="56"/>
        <v>0.78610929113429961</v>
      </c>
      <c r="E209" s="26">
        <f>E207+E205+E202+E198+E194</f>
        <v>1230.9000000000001</v>
      </c>
      <c r="F209" s="26">
        <f t="shared" ref="F209:Y209" si="59">F207+F205+F202+F198+F194</f>
        <v>3120</v>
      </c>
      <c r="G209" s="26">
        <f t="shared" si="59"/>
        <v>10776.75</v>
      </c>
      <c r="H209" s="26">
        <f t="shared" si="59"/>
        <v>8363.7000000000007</v>
      </c>
      <c r="I209" s="26">
        <f t="shared" si="59"/>
        <v>5089.5</v>
      </c>
      <c r="J209" s="26">
        <f t="shared" si="59"/>
        <v>6006</v>
      </c>
      <c r="K209" s="26">
        <f>K207+K205+K202+K198+K194</f>
        <v>1959.2</v>
      </c>
      <c r="L209" s="102">
        <f t="shared" si="59"/>
        <v>6786.2999999999993</v>
      </c>
      <c r="M209" s="26">
        <f t="shared" si="59"/>
        <v>4366.05</v>
      </c>
      <c r="N209" s="26">
        <f t="shared" si="59"/>
        <v>5089.95</v>
      </c>
      <c r="O209" s="102">
        <f t="shared" si="59"/>
        <v>3654.3</v>
      </c>
      <c r="P209" s="26">
        <f t="shared" si="59"/>
        <v>6989.55</v>
      </c>
      <c r="Q209" s="26">
        <f t="shared" si="59"/>
        <v>4074.9</v>
      </c>
      <c r="R209" s="26">
        <f t="shared" si="59"/>
        <v>2400</v>
      </c>
      <c r="S209" s="26">
        <f t="shared" si="59"/>
        <v>2898.9</v>
      </c>
      <c r="T209" s="26">
        <f t="shared" si="59"/>
        <v>13204.35</v>
      </c>
      <c r="U209" s="26">
        <f t="shared" si="59"/>
        <v>1902</v>
      </c>
      <c r="V209" s="26">
        <f t="shared" si="59"/>
        <v>621</v>
      </c>
      <c r="W209" s="102">
        <f t="shared" si="59"/>
        <v>4017.6</v>
      </c>
      <c r="X209" s="26">
        <f t="shared" si="59"/>
        <v>15259.95</v>
      </c>
      <c r="Y209" s="26">
        <f t="shared" si="59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2">
        <f>SUM(E210:Y210)</f>
        <v>69686.5</v>
      </c>
      <c r="D210" s="9">
        <f t="shared" si="56"/>
        <v>1.0202702702702702</v>
      </c>
      <c r="E210" s="150">
        <v>610</v>
      </c>
      <c r="F210" s="150">
        <v>1904.5</v>
      </c>
      <c r="G210" s="150">
        <v>5803</v>
      </c>
      <c r="H210" s="150">
        <v>6976</v>
      </c>
      <c r="I210" s="150">
        <v>2768</v>
      </c>
      <c r="J210" s="150">
        <v>2968</v>
      </c>
      <c r="K210" s="150">
        <v>715</v>
      </c>
      <c r="L210" s="102">
        <v>6274</v>
      </c>
      <c r="M210" s="150">
        <v>2681</v>
      </c>
      <c r="N210" s="150">
        <v>2526</v>
      </c>
      <c r="O210" s="102">
        <v>2004</v>
      </c>
      <c r="P210" s="150">
        <v>4222</v>
      </c>
      <c r="Q210" s="150">
        <v>1996</v>
      </c>
      <c r="R210" s="150">
        <v>1350</v>
      </c>
      <c r="S210" s="150">
        <v>2054</v>
      </c>
      <c r="T210" s="150">
        <v>8003</v>
      </c>
      <c r="U210" s="150">
        <v>1096</v>
      </c>
      <c r="V210" s="150">
        <v>308</v>
      </c>
      <c r="W210" s="102">
        <v>2445</v>
      </c>
      <c r="X210" s="150">
        <v>7996</v>
      </c>
      <c r="Y210" s="150">
        <v>4987</v>
      </c>
    </row>
    <row r="211" spans="1:25" s="47" customFormat="1" ht="22.5" x14ac:dyDescent="0.2">
      <c r="A211" s="52" t="s">
        <v>163</v>
      </c>
      <c r="B211" s="50">
        <f>B209/B210*10</f>
        <v>21.762690697197741</v>
      </c>
      <c r="C211" s="132">
        <f>C209/C210*10</f>
        <v>16.767962230848156</v>
      </c>
      <c r="D211" s="9">
        <f t="shared" si="56"/>
        <v>0.77049122574752538</v>
      </c>
      <c r="E211" s="51">
        <f>E209/E210*10</f>
        <v>20.178688524590168</v>
      </c>
      <c r="F211" s="51">
        <f t="shared" ref="F211:Y211" si="60">F209/F210*10</f>
        <v>16.382252559726961</v>
      </c>
      <c r="G211" s="51">
        <f t="shared" si="60"/>
        <v>18.570997759779424</v>
      </c>
      <c r="H211" s="51">
        <f t="shared" si="60"/>
        <v>11.989248853211009</v>
      </c>
      <c r="I211" s="51">
        <f t="shared" si="60"/>
        <v>18.386921965317921</v>
      </c>
      <c r="J211" s="51">
        <f t="shared" si="60"/>
        <v>20.235849056603776</v>
      </c>
      <c r="K211" s="51">
        <f>K209/K210*10</f>
        <v>27.401398601398604</v>
      </c>
      <c r="L211" s="133">
        <f t="shared" si="60"/>
        <v>10.816544469238124</v>
      </c>
      <c r="M211" s="51">
        <f t="shared" si="60"/>
        <v>16.285154792987694</v>
      </c>
      <c r="N211" s="51">
        <f t="shared" si="60"/>
        <v>20.150237529691211</v>
      </c>
      <c r="O211" s="133">
        <f t="shared" si="60"/>
        <v>18.235029940119762</v>
      </c>
      <c r="P211" s="51">
        <f t="shared" si="60"/>
        <v>16.555068687825674</v>
      </c>
      <c r="Q211" s="51">
        <f t="shared" si="60"/>
        <v>20.415330661322642</v>
      </c>
      <c r="R211" s="51">
        <f t="shared" si="60"/>
        <v>17.777777777777779</v>
      </c>
      <c r="S211" s="51">
        <f t="shared" si="60"/>
        <v>14.113437195715676</v>
      </c>
      <c r="T211" s="51">
        <f t="shared" si="60"/>
        <v>16.499250281144569</v>
      </c>
      <c r="U211" s="51">
        <f t="shared" si="60"/>
        <v>17.354014598540147</v>
      </c>
      <c r="V211" s="51">
        <f t="shared" si="60"/>
        <v>20.162337662337663</v>
      </c>
      <c r="W211" s="133">
        <f t="shared" si="60"/>
        <v>16.431901840490795</v>
      </c>
      <c r="X211" s="51">
        <f>X209/X210*10</f>
        <v>19.084479739869934</v>
      </c>
      <c r="Y211" s="51">
        <f t="shared" si="60"/>
        <v>14.506717465410066</v>
      </c>
    </row>
    <row r="212" spans="1:25" ht="22.5" x14ac:dyDescent="0.25">
      <c r="A212" s="87"/>
      <c r="B212" s="87" t="s">
        <v>1</v>
      </c>
      <c r="C212" s="138"/>
      <c r="D212" s="87"/>
      <c r="E212" s="87"/>
      <c r="F212" s="87"/>
      <c r="G212" s="87"/>
      <c r="H212" s="87"/>
      <c r="I212" s="87"/>
      <c r="J212" s="87"/>
      <c r="K212" s="87"/>
      <c r="L212" s="138"/>
      <c r="M212" s="87"/>
      <c r="N212" s="87"/>
      <c r="O212" s="138"/>
      <c r="P212" s="87"/>
      <c r="Q212" s="87"/>
      <c r="R212" s="87"/>
      <c r="S212" s="87"/>
      <c r="T212" s="87"/>
      <c r="U212" s="87"/>
      <c r="V212" s="87"/>
      <c r="W212" s="138"/>
      <c r="X212" s="87"/>
      <c r="Y212" s="87"/>
    </row>
    <row r="213" spans="1:25" ht="27" hidden="1" customHeight="1" x14ac:dyDescent="0.25">
      <c r="A213" s="13" t="s">
        <v>183</v>
      </c>
      <c r="B213" s="82"/>
      <c r="C213" s="139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139">
        <v>20</v>
      </c>
      <c r="M213" s="82">
        <v>5</v>
      </c>
      <c r="N213" s="82">
        <v>4</v>
      </c>
      <c r="O213" s="139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139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39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139">
        <v>20</v>
      </c>
      <c r="M214" s="82">
        <v>22</v>
      </c>
      <c r="N214" s="82">
        <v>5</v>
      </c>
      <c r="O214" s="139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139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0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140"/>
      <c r="M215" s="63"/>
      <c r="N215" s="63"/>
      <c r="O215" s="140"/>
      <c r="P215" s="63"/>
      <c r="Q215" s="63"/>
      <c r="R215" s="63"/>
      <c r="S215" s="63"/>
      <c r="T215" s="63"/>
      <c r="U215" s="63"/>
      <c r="V215" s="63"/>
      <c r="W215" s="140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1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141"/>
      <c r="M216" s="64"/>
      <c r="N216" s="64"/>
      <c r="O216" s="141"/>
      <c r="P216" s="64"/>
      <c r="Q216" s="64"/>
      <c r="R216" s="64"/>
      <c r="S216" s="64"/>
      <c r="T216" s="64"/>
      <c r="U216" s="64"/>
      <c r="V216" s="64"/>
      <c r="W216" s="141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1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141"/>
      <c r="M217" s="64"/>
      <c r="N217" s="64"/>
      <c r="O217" s="141"/>
      <c r="P217" s="64"/>
      <c r="Q217" s="64"/>
      <c r="R217" s="64"/>
      <c r="S217" s="64"/>
      <c r="T217" s="64"/>
      <c r="U217" s="64"/>
      <c r="V217" s="64"/>
      <c r="W217" s="141"/>
      <c r="X217" s="64"/>
      <c r="Y217" s="64"/>
    </row>
    <row r="218" spans="1:25" s="65" customFormat="1" ht="21.6" hidden="1" customHeight="1" x14ac:dyDescent="0.35">
      <c r="A218" s="66"/>
      <c r="B218" s="66"/>
      <c r="C218" s="142"/>
      <c r="D218" s="66"/>
      <c r="E218" s="66"/>
      <c r="F218" s="66"/>
      <c r="G218" s="66"/>
      <c r="H218" s="66"/>
      <c r="I218" s="66"/>
      <c r="J218" s="66"/>
      <c r="K218" s="66"/>
      <c r="L218" s="142"/>
      <c r="M218" s="66"/>
      <c r="N218" s="66"/>
      <c r="O218" s="142"/>
      <c r="P218" s="66"/>
      <c r="Q218" s="66"/>
      <c r="R218" s="66"/>
      <c r="S218" s="66"/>
      <c r="T218" s="66"/>
      <c r="U218" s="66"/>
      <c r="V218" s="66"/>
      <c r="W218" s="142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2"/>
      <c r="D219" s="66"/>
      <c r="E219" s="66"/>
      <c r="F219" s="66"/>
      <c r="G219" s="66"/>
      <c r="H219" s="66"/>
      <c r="I219" s="66"/>
      <c r="J219" s="66"/>
      <c r="K219" s="66"/>
      <c r="L219" s="142"/>
      <c r="M219" s="66"/>
      <c r="N219" s="66"/>
      <c r="O219" s="142"/>
      <c r="P219" s="66"/>
      <c r="Q219" s="66"/>
      <c r="R219" s="66"/>
      <c r="S219" s="66"/>
      <c r="T219" s="66"/>
      <c r="U219" s="66"/>
      <c r="V219" s="66"/>
      <c r="W219" s="142"/>
      <c r="X219" s="66"/>
      <c r="Y219" s="66"/>
    </row>
    <row r="220" spans="1:25" ht="16.899999999999999" hidden="1" customHeight="1" x14ac:dyDescent="0.25">
      <c r="A220" s="84"/>
      <c r="B220" s="85"/>
      <c r="C220" s="143"/>
      <c r="D220" s="85"/>
      <c r="E220" s="4"/>
      <c r="F220" s="4"/>
      <c r="G220" s="4"/>
      <c r="H220" s="4"/>
      <c r="I220" s="4"/>
      <c r="J220" s="4"/>
      <c r="K220" s="4"/>
      <c r="L220" s="180"/>
      <c r="M220" s="4"/>
      <c r="N220" s="4"/>
      <c r="O220" s="180"/>
      <c r="P220" s="4"/>
      <c r="Q220" s="4"/>
      <c r="R220" s="4"/>
      <c r="S220" s="4"/>
      <c r="T220" s="4"/>
      <c r="U220" s="4"/>
      <c r="V220" s="4"/>
      <c r="W220" s="180"/>
      <c r="X220" s="4"/>
      <c r="Y220" s="4"/>
    </row>
    <row r="221" spans="1:25" ht="41.45" hidden="1" customHeight="1" x14ac:dyDescent="0.35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</row>
    <row r="222" spans="1:25" ht="20.45" hidden="1" customHeight="1" x14ac:dyDescent="0.25">
      <c r="A222" s="207"/>
      <c r="B222" s="208"/>
      <c r="C222" s="208"/>
      <c r="D222" s="208"/>
      <c r="E222" s="208"/>
      <c r="F222" s="208"/>
      <c r="G222" s="208"/>
      <c r="H222" s="208"/>
      <c r="I222" s="208"/>
      <c r="J222" s="208"/>
      <c r="K222" s="4"/>
      <c r="L222" s="180"/>
      <c r="M222" s="4"/>
      <c r="N222" s="4"/>
      <c r="O222" s="180"/>
      <c r="P222" s="4"/>
      <c r="Q222" s="4"/>
      <c r="R222" s="4"/>
      <c r="S222" s="4"/>
      <c r="T222" s="4"/>
      <c r="U222" s="4"/>
      <c r="V222" s="4"/>
      <c r="W222" s="180"/>
      <c r="X222" s="4"/>
      <c r="Y222" s="4"/>
    </row>
    <row r="223" spans="1:25" ht="16.899999999999999" hidden="1" customHeight="1" x14ac:dyDescent="0.25">
      <c r="A223" s="86"/>
      <c r="B223" s="6"/>
      <c r="C223" s="144"/>
      <c r="D223" s="6"/>
      <c r="E223" s="4"/>
      <c r="F223" s="4"/>
      <c r="G223" s="4"/>
      <c r="H223" s="4"/>
      <c r="I223" s="4"/>
      <c r="J223" s="4"/>
      <c r="K223" s="4"/>
      <c r="L223" s="180"/>
      <c r="M223" s="4"/>
      <c r="N223" s="4"/>
      <c r="O223" s="180"/>
      <c r="P223" s="4"/>
      <c r="Q223" s="4"/>
      <c r="R223" s="4"/>
      <c r="S223" s="4"/>
      <c r="T223" s="4"/>
      <c r="U223" s="4"/>
      <c r="V223" s="4"/>
      <c r="W223" s="180"/>
      <c r="X223" s="4"/>
      <c r="Y223" s="4"/>
    </row>
    <row r="224" spans="1:25" ht="9" hidden="1" customHeight="1" x14ac:dyDescent="0.25">
      <c r="A224" s="67"/>
      <c r="B224" s="68"/>
      <c r="C224" s="145"/>
      <c r="D224" s="68"/>
      <c r="E224" s="68"/>
      <c r="F224" s="68"/>
      <c r="G224" s="68"/>
      <c r="H224" s="68"/>
      <c r="I224" s="68"/>
      <c r="J224" s="68"/>
      <c r="K224" s="68"/>
      <c r="L224" s="145"/>
      <c r="M224" s="68"/>
      <c r="N224" s="68"/>
      <c r="O224" s="145"/>
      <c r="P224" s="68"/>
      <c r="Q224" s="68"/>
      <c r="R224" s="68"/>
      <c r="S224" s="68"/>
      <c r="T224" s="68"/>
      <c r="U224" s="68"/>
      <c r="V224" s="68"/>
      <c r="W224" s="145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0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125">
        <v>14609</v>
      </c>
      <c r="M225" s="38">
        <v>13004</v>
      </c>
      <c r="N225" s="38">
        <v>3780</v>
      </c>
      <c r="O225" s="125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125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0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146">
        <v>29</v>
      </c>
      <c r="M226" s="62">
        <v>18</v>
      </c>
      <c r="N226" s="62">
        <v>8</v>
      </c>
      <c r="O226" s="146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146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0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146">
        <v>15</v>
      </c>
      <c r="M227" s="62">
        <v>1</v>
      </c>
      <c r="N227" s="62">
        <v>2</v>
      </c>
      <c r="O227" s="146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146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0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146">
        <v>15</v>
      </c>
      <c r="M228" s="62">
        <v>1</v>
      </c>
      <c r="N228" s="62">
        <v>2</v>
      </c>
      <c r="O228" s="146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146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0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181">
        <v>18</v>
      </c>
      <c r="M229" s="79">
        <v>16</v>
      </c>
      <c r="N229" s="79">
        <v>10</v>
      </c>
      <c r="O229" s="181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181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6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L231" s="146"/>
      <c r="M231" s="62">
        <v>1</v>
      </c>
      <c r="O231" s="146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146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0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181">
        <v>0</v>
      </c>
      <c r="M233" s="79">
        <v>3</v>
      </c>
      <c r="N233" s="79">
        <v>3</v>
      </c>
      <c r="O233" s="181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181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39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146">
        <v>1</v>
      </c>
      <c r="M239" s="62">
        <v>8</v>
      </c>
      <c r="N239" s="62">
        <v>6</v>
      </c>
      <c r="O239" s="146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146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2021-08-19T14:10:59Z</cp:lastPrinted>
  <dcterms:created xsi:type="dcterms:W3CDTF">2017-06-08T05:54:08Z</dcterms:created>
  <dcterms:modified xsi:type="dcterms:W3CDTF">2021-08-19T14:15:41Z</dcterms:modified>
</cp:coreProperties>
</file>