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C142" i="1" l="1"/>
  <c r="N133" i="1"/>
  <c r="C129" i="1"/>
  <c r="J171" i="1" l="1"/>
  <c r="L159" i="1" l="1"/>
  <c r="C157" i="1" l="1"/>
  <c r="L147" i="1" l="1"/>
  <c r="C136" i="1" l="1"/>
  <c r="C158" i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U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B133" i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D141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<sst xmlns="http://schemas.openxmlformats.org/spreadsheetml/2006/main" count="252" uniqueCount="205">
  <si>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</si>
  <si>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</si>
  <si>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</si>
  <si>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</si>
  <si>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</si>
  <si>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</si>
  <si>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</si>
  <si>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</si>
  <si>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</si>
  <si>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</si>
  <si>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</si>
  <si>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</si>
  <si>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</si>
  <si>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</si>
  <si>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</si>
  <si>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</si>
  <si>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</si>
  <si>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</si>
  <si>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</si>
  <si>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</si>
  <si>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</si>
  <si>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</si>
  <si>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</si>
  <si>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</si>
  <si>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</si>
  <si>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</si>
  <si>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</si>
  <si>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</si>
  <si>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</si>
  <si>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</si>
  <si>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</si>
  <si>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</si>
  <si>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</si>
  <si>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</si>
  <si>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</si>
  <si>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</si>
  <si>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</si>
  <si>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</si>
  <si>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</si>
  <si>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</si>
  <si>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</si>
  <si>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</si>
  <si>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</si>
  <si>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</si>
  <si>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</si>
  <si>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</si>
  <si>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</si>
  <si>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</si>
  <si>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</si>
  <si>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</si>
  <si>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</si>
  <si>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</si>
  <si>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</si>
  <si>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</si>
  <si>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</si>
  <si>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</si>
  <si>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</si>
  <si>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</si>
  <si>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</si>
  <si>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</si>
  <si>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</si>
  <si>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</si>
  <si>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</si>
  <si>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</si>
  <si>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</si>
  <si>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</si>
  <si>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</si>
  <si>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</si>
  <si>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</si>
  <si>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</si>
  <si>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</si>
  <si>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</si>
  <si>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</si>
  <si>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</si>
  <si>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</si>
  <si>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</si>
  <si>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</si>
  <si>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</si>
  <si>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</si>
  <si>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</si>
  <si>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</si>
  <si>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</si>
  <si>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</si>
  <si>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</si>
  <si>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</si>
  <si>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</si>
  <si>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</si>
  <si>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</si>
  <si>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</si>
  <si>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</si>
  <si>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</si>
  <si>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</si>
  <si>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</si>
  <si>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</si>
  <si>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</si>
  <si>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</si>
  <si>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</si>
  <si>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</si>
  <si>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</si>
  <si>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</si>
  <si>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</si>
  <si>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</si>
  <si>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</si>
  <si>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</si>
  <si>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</si>
  <si>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</si>
  <si>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</si>
  <si>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</si>
  <si>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</si>
  <si>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</si>
  <si>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</si>
  <si>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</si>
  <si>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</si>
  <si>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</si>
  <si>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</si>
  <si>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</si>
  <si>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</si>
  <si>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</si>
  <si>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</si>
  <si>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</si>
  <si>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</si>
  <si>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</si>
  <si>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</si>
  <si>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</si>
  <si>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</si>
  <si>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</si>
  <si>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</si>
  <si>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</si>
  <si>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</si>
  <si>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</si>
  <si>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</si>
  <si>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</si>
  <si>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</si>
  <si>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</si>
  <si>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</si>
  <si>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</si>
  <si>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</si>
  <si>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</si>
  <si>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</si>
  <si>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</si>
  <si>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</si>
  <si>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</si>
  <si>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</si>
  <si>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</si>
  <si>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</si>
  <si>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</si>
  <si>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</si>
  <si>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</si>
  <si>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</si>
  <si>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</si>
  <si>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</si>
  <si>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</si>
  <si>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</si>
  <si>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</si>
  <si>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</si>
  <si>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</si>
  <si>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</si>
  <si>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</si>
  <si>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</si>
  <si>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</si>
  <si>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</si>
  <si>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</si>
  <si>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</si>
  <si>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</si>
  <si>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</si>
  <si>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</si>
  <si>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</si>
  <si>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</si>
  <si>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</si>
  <si>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</si>
  <si>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</si>
  <si>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</si>
  <si>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</si>
  <si>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</si>
  <si>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</si>
  <si>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</si>
  <si>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</si>
  <si>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</si>
  <si>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</si>
  <si>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</si>
  <si>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</si>
  <si>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</si>
  <si>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</si>
  <si>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</si>
  <si>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</si>
  <si>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</si>
  <si>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</si>
  <si>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</si>
  <si>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</si>
  <si>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</si>
  <si>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</si>
  <si>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</si>
  <si>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</si>
  <si>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</si>
  <si>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</si>
  <si>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</si>
  <si>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</si>
  <si>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</si>
  <si>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</si>
  <si>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</si>
  <si>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</si>
  <si>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</si>
  <si>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</si>
  <si>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</si>
  <si>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11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</si>
</sst>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8" width="13.7109375" style="135" customWidth="1"/>
    <col min="9" max="9" width="14" style="135" customWidth="1"/>
    <col min="10" max="14" width="13.7109375" style="135" customWidth="1"/>
    <col min="15" max="15" width="13.7109375" style="166" customWidth="1"/>
    <col min="16" max="16" width="13.7109375" style="135" customWidth="1"/>
    <col min="17" max="17" width="13.5703125" style="135" customWidth="1"/>
    <col min="18" max="21" width="13.7109375" style="135" customWidth="1"/>
    <col min="22" max="22" width="13.7109375" style="166" customWidth="1"/>
    <col min="23" max="24" width="13.7109375" style="13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x14ac:dyDescent="0.25">
      <c r="A2" s="205" t="s">
        <v>204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</row>
    <row r="3" spans="1:26" s="3" customFormat="1" ht="0.75" customHeight="1" thickBot="1" x14ac:dyDescent="0.3">
      <c r="A3" s="4"/>
      <c r="B3" s="83"/>
      <c r="C3" s="83">
        <v>0</v>
      </c>
      <c r="D3" s="4"/>
      <c r="E3" s="83"/>
      <c r="F3" s="83"/>
      <c r="G3" s="83" t="s">
        <v>1</v>
      </c>
      <c r="H3" s="83"/>
      <c r="I3" s="83"/>
      <c r="J3" s="83"/>
      <c r="K3" s="83"/>
      <c r="L3" s="83"/>
      <c r="M3" s="83"/>
      <c r="N3" s="83"/>
      <c r="O3" s="167"/>
      <c r="P3" s="83"/>
      <c r="Q3" s="83"/>
      <c r="R3" s="83"/>
      <c r="S3" s="83"/>
      <c r="T3" s="83"/>
      <c r="U3" s="83"/>
      <c r="V3" s="167"/>
      <c r="W3" s="83"/>
      <c r="X3" s="106" t="s">
        <v>2</v>
      </c>
      <c r="Y3" s="5"/>
    </row>
    <row r="4" spans="1:26" s="76" customFormat="1" ht="17.25" customHeight="1" thickBot="1" x14ac:dyDescent="0.35">
      <c r="A4" s="206" t="s">
        <v>3</v>
      </c>
      <c r="B4" s="209" t="s">
        <v>195</v>
      </c>
      <c r="C4" s="212" t="s">
        <v>197</v>
      </c>
      <c r="D4" s="202" t="s">
        <v>196</v>
      </c>
      <c r="E4" s="215" t="s">
        <v>4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</row>
    <row r="5" spans="1:26" s="82" customFormat="1" ht="87" customHeight="1" x14ac:dyDescent="0.25">
      <c r="A5" s="207"/>
      <c r="B5" s="210"/>
      <c r="C5" s="213"/>
      <c r="D5" s="203"/>
      <c r="E5" s="200" t="s">
        <v>5</v>
      </c>
      <c r="F5" s="218" t="s">
        <v>6</v>
      </c>
      <c r="G5" s="200" t="s">
        <v>7</v>
      </c>
      <c r="H5" s="200" t="s">
        <v>8</v>
      </c>
      <c r="I5" s="200" t="s">
        <v>9</v>
      </c>
      <c r="J5" s="200" t="s">
        <v>10</v>
      </c>
      <c r="K5" s="200" t="s">
        <v>11</v>
      </c>
      <c r="L5" s="200" t="s">
        <v>12</v>
      </c>
      <c r="M5" s="200" t="s">
        <v>13</v>
      </c>
      <c r="N5" s="200" t="s">
        <v>14</v>
      </c>
      <c r="O5" s="200" t="s">
        <v>15</v>
      </c>
      <c r="P5" s="200" t="s">
        <v>16</v>
      </c>
      <c r="Q5" s="200" t="s">
        <v>17</v>
      </c>
      <c r="R5" s="200" t="s">
        <v>18</v>
      </c>
      <c r="S5" s="200" t="s">
        <v>19</v>
      </c>
      <c r="T5" s="200" t="s">
        <v>20</v>
      </c>
      <c r="U5" s="200" t="s">
        <v>21</v>
      </c>
      <c r="V5" s="200" t="s">
        <v>22</v>
      </c>
      <c r="W5" s="200" t="s">
        <v>23</v>
      </c>
      <c r="X5" s="200" t="s">
        <v>24</v>
      </c>
      <c r="Y5" s="200" t="s">
        <v>25</v>
      </c>
    </row>
    <row r="6" spans="1:26" s="82" customFormat="1" ht="70.150000000000006" customHeight="1" thickBot="1" x14ac:dyDescent="0.3">
      <c r="A6" s="208"/>
      <c r="B6" s="211"/>
      <c r="C6" s="214"/>
      <c r="D6" s="204"/>
      <c r="E6" s="201"/>
      <c r="F6" s="219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6">
        <v>2068</v>
      </c>
      <c r="F7" s="136">
        <v>1426</v>
      </c>
      <c r="G7" s="136">
        <v>3311</v>
      </c>
      <c r="H7" s="136">
        <v>3013</v>
      </c>
      <c r="I7" s="136">
        <v>1521</v>
      </c>
      <c r="J7" s="136">
        <v>3235</v>
      </c>
      <c r="K7" s="136">
        <v>2215</v>
      </c>
      <c r="L7" s="136">
        <v>2793</v>
      </c>
      <c r="M7" s="136">
        <v>2281</v>
      </c>
      <c r="N7" s="136">
        <v>692</v>
      </c>
      <c r="O7" s="168">
        <v>1579</v>
      </c>
      <c r="P7" s="136">
        <v>1997</v>
      </c>
      <c r="Q7" s="136">
        <v>2796</v>
      </c>
      <c r="R7" s="136">
        <v>3011</v>
      </c>
      <c r="S7" s="136">
        <v>3199</v>
      </c>
      <c r="T7" s="136">
        <v>2334</v>
      </c>
      <c r="U7" s="136">
        <v>2066</v>
      </c>
      <c r="V7" s="168">
        <v>685</v>
      </c>
      <c r="W7" s="136">
        <v>1885</v>
      </c>
      <c r="X7" s="136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6">
        <v>2280</v>
      </c>
      <c r="F8" s="136">
        <v>1434</v>
      </c>
      <c r="G8" s="136">
        <v>3606</v>
      </c>
      <c r="H8" s="136">
        <v>3022</v>
      </c>
      <c r="I8" s="136">
        <v>1524</v>
      </c>
      <c r="J8" s="136">
        <v>3226</v>
      </c>
      <c r="K8" s="136">
        <v>2363</v>
      </c>
      <c r="L8" s="136">
        <v>2824</v>
      </c>
      <c r="M8" s="136">
        <v>2281</v>
      </c>
      <c r="N8" s="136">
        <v>1032</v>
      </c>
      <c r="O8" s="168">
        <v>1615</v>
      </c>
      <c r="P8" s="136">
        <v>1997</v>
      </c>
      <c r="Q8" s="136">
        <v>2940</v>
      </c>
      <c r="R8" s="136">
        <v>3134</v>
      </c>
      <c r="S8" s="136">
        <v>3405</v>
      </c>
      <c r="T8" s="136">
        <v>2451.8000000000002</v>
      </c>
      <c r="U8" s="136">
        <v>2094</v>
      </c>
      <c r="V8" s="168">
        <v>789</v>
      </c>
      <c r="W8" s="136">
        <v>1958</v>
      </c>
      <c r="X8" s="136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7">
        <f t="shared" si="0"/>
        <v>1.1025145067698259</v>
      </c>
      <c r="F9" s="137">
        <f t="shared" si="0"/>
        <v>1.0056100981767182</v>
      </c>
      <c r="G9" s="137">
        <f t="shared" si="0"/>
        <v>1.0890969495620659</v>
      </c>
      <c r="H9" s="137">
        <f t="shared" si="0"/>
        <v>1.0029870560902754</v>
      </c>
      <c r="I9" s="137">
        <f t="shared" si="0"/>
        <v>1.0019723865877712</v>
      </c>
      <c r="J9" s="137">
        <f t="shared" si="0"/>
        <v>0.9972179289026275</v>
      </c>
      <c r="K9" s="137">
        <f t="shared" si="0"/>
        <v>1.0668171557562076</v>
      </c>
      <c r="L9" s="137">
        <f t="shared" si="0"/>
        <v>1.0110991765127104</v>
      </c>
      <c r="M9" s="137">
        <f t="shared" si="0"/>
        <v>1</v>
      </c>
      <c r="N9" s="137">
        <f t="shared" si="0"/>
        <v>1.4913294797687862</v>
      </c>
      <c r="O9" s="169">
        <f t="shared" si="0"/>
        <v>1.0227992400253325</v>
      </c>
      <c r="P9" s="137">
        <f t="shared" si="0"/>
        <v>1</v>
      </c>
      <c r="Q9" s="137">
        <f t="shared" si="0"/>
        <v>1.0515021459227467</v>
      </c>
      <c r="R9" s="137">
        <f t="shared" si="0"/>
        <v>1.0408502158751245</v>
      </c>
      <c r="S9" s="137">
        <f t="shared" si="0"/>
        <v>1.0643951234760862</v>
      </c>
      <c r="T9" s="137">
        <f t="shared" si="0"/>
        <v>1.0504712939160241</v>
      </c>
      <c r="U9" s="137">
        <f t="shared" si="0"/>
        <v>1.0135527589545015</v>
      </c>
      <c r="V9" s="169">
        <f t="shared" si="0"/>
        <v>1.1518248175182482</v>
      </c>
      <c r="W9" s="137">
        <f t="shared" si="0"/>
        <v>1.0387267904509283</v>
      </c>
      <c r="X9" s="137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6">
        <v>2160</v>
      </c>
      <c r="F10" s="136">
        <v>1434</v>
      </c>
      <c r="G10" s="136">
        <v>3606</v>
      </c>
      <c r="H10" s="136">
        <v>2592</v>
      </c>
      <c r="I10" s="136">
        <v>1471</v>
      </c>
      <c r="J10" s="136">
        <v>2785</v>
      </c>
      <c r="K10" s="136">
        <v>2213</v>
      </c>
      <c r="L10" s="136">
        <v>2769</v>
      </c>
      <c r="M10" s="136">
        <v>2182</v>
      </c>
      <c r="N10" s="136">
        <v>1032</v>
      </c>
      <c r="O10" s="168">
        <v>1568</v>
      </c>
      <c r="P10" s="136">
        <v>1965</v>
      </c>
      <c r="Q10" s="136">
        <v>2880</v>
      </c>
      <c r="R10" s="136">
        <v>3094</v>
      </c>
      <c r="S10" s="136">
        <v>3405</v>
      </c>
      <c r="T10" s="136">
        <v>2104.8000000000002</v>
      </c>
      <c r="U10" s="136">
        <v>2024</v>
      </c>
      <c r="V10" s="168">
        <v>789</v>
      </c>
      <c r="W10" s="136">
        <v>1928</v>
      </c>
      <c r="X10" s="136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7">
        <f>E10/E8</f>
        <v>0.94736842105263153</v>
      </c>
      <c r="F11" s="137">
        <f t="shared" ref="F11:X11" si="1">F10/F8</f>
        <v>1</v>
      </c>
      <c r="G11" s="137">
        <f t="shared" si="1"/>
        <v>1</v>
      </c>
      <c r="H11" s="137">
        <f t="shared" si="1"/>
        <v>0.85771012574454009</v>
      </c>
      <c r="I11" s="137">
        <f t="shared" si="1"/>
        <v>0.96522309711286092</v>
      </c>
      <c r="J11" s="137">
        <v>1</v>
      </c>
      <c r="K11" s="137">
        <f t="shared" si="1"/>
        <v>0.93652137113838341</v>
      </c>
      <c r="L11" s="137">
        <f t="shared" si="1"/>
        <v>0.98052407932011332</v>
      </c>
      <c r="M11" s="137">
        <f t="shared" si="1"/>
        <v>0.95659798334064006</v>
      </c>
      <c r="N11" s="137">
        <f t="shared" si="1"/>
        <v>1</v>
      </c>
      <c r="O11" s="169">
        <f t="shared" si="1"/>
        <v>0.97089783281733744</v>
      </c>
      <c r="P11" s="137">
        <f t="shared" si="1"/>
        <v>0.98397596394591891</v>
      </c>
      <c r="Q11" s="137">
        <f t="shared" si="1"/>
        <v>0.97959183673469385</v>
      </c>
      <c r="R11" s="137">
        <f t="shared" si="1"/>
        <v>0.98723675813656664</v>
      </c>
      <c r="S11" s="137">
        <f t="shared" si="1"/>
        <v>1</v>
      </c>
      <c r="T11" s="137">
        <f t="shared" si="1"/>
        <v>0.8584713271881883</v>
      </c>
      <c r="U11" s="137">
        <f t="shared" si="1"/>
        <v>0.96657115568290353</v>
      </c>
      <c r="V11" s="169">
        <f t="shared" si="1"/>
        <v>1</v>
      </c>
      <c r="W11" s="137">
        <f t="shared" si="1"/>
        <v>0.98467824310520935</v>
      </c>
      <c r="X11" s="137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8">
        <v>1000</v>
      </c>
      <c r="F12" s="138">
        <v>270</v>
      </c>
      <c r="G12" s="138">
        <v>2550</v>
      </c>
      <c r="H12" s="138">
        <v>765</v>
      </c>
      <c r="I12" s="138">
        <v>198</v>
      </c>
      <c r="J12" s="138">
        <v>2650</v>
      </c>
      <c r="K12" s="138">
        <v>1076</v>
      </c>
      <c r="L12" s="138">
        <v>1094</v>
      </c>
      <c r="M12" s="138">
        <v>585</v>
      </c>
      <c r="N12" s="138">
        <v>60</v>
      </c>
      <c r="O12" s="170">
        <v>816</v>
      </c>
      <c r="P12" s="138">
        <v>350</v>
      </c>
      <c r="Q12" s="138">
        <v>1320</v>
      </c>
      <c r="R12" s="138">
        <v>1400</v>
      </c>
      <c r="S12" s="138">
        <v>1983</v>
      </c>
      <c r="T12" s="138">
        <v>1069</v>
      </c>
      <c r="U12" s="138">
        <v>962</v>
      </c>
      <c r="V12" s="170">
        <v>572</v>
      </c>
      <c r="W12" s="138">
        <v>480</v>
      </c>
      <c r="X12" s="138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19">
        <f>B12/B8</f>
        <v>0.36609140611319729</v>
      </c>
      <c r="C13" s="119">
        <f>C12/C8</f>
        <v>0.42112987230512772</v>
      </c>
      <c r="D13" s="12">
        <f t="shared" si="2"/>
        <v>1.1503407763003108</v>
      </c>
      <c r="E13" s="139">
        <f t="shared" ref="E13:L13" si="3">E12/E8</f>
        <v>0.43859649122807015</v>
      </c>
      <c r="F13" s="139">
        <f t="shared" si="3"/>
        <v>0.18828451882845187</v>
      </c>
      <c r="G13" s="139">
        <f t="shared" si="3"/>
        <v>0.70715474209650586</v>
      </c>
      <c r="H13" s="139">
        <f t="shared" si="3"/>
        <v>0.25314361350099274</v>
      </c>
      <c r="I13" s="139">
        <f t="shared" si="3"/>
        <v>0.12992125984251968</v>
      </c>
      <c r="J13" s="139">
        <f t="shared" si="3"/>
        <v>0.82145071295722261</v>
      </c>
      <c r="K13" s="139">
        <f t="shared" si="3"/>
        <v>0.45535336436732965</v>
      </c>
      <c r="L13" s="139">
        <f t="shared" si="3"/>
        <v>0.38739376770538242</v>
      </c>
      <c r="M13" s="139">
        <f t="shared" ref="M13:Y13" si="4">M12/M8</f>
        <v>0.25646646207803597</v>
      </c>
      <c r="N13" s="139">
        <f t="shared" si="4"/>
        <v>5.8139534883720929E-2</v>
      </c>
      <c r="O13" s="171">
        <f t="shared" si="4"/>
        <v>0.50526315789473686</v>
      </c>
      <c r="P13" s="139">
        <f t="shared" si="4"/>
        <v>0.17526289434151227</v>
      </c>
      <c r="Q13" s="139">
        <f t="shared" si="4"/>
        <v>0.44897959183673469</v>
      </c>
      <c r="R13" s="139">
        <f t="shared" si="4"/>
        <v>0.44671346522016592</v>
      </c>
      <c r="S13" s="139">
        <f t="shared" si="4"/>
        <v>0.58237885462555061</v>
      </c>
      <c r="T13" s="139">
        <f t="shared" si="4"/>
        <v>0.43600619952687819</v>
      </c>
      <c r="U13" s="139">
        <f t="shared" si="4"/>
        <v>0.45940783190066858</v>
      </c>
      <c r="V13" s="171">
        <f t="shared" si="4"/>
        <v>0.72496831432192654</v>
      </c>
      <c r="W13" s="139">
        <f t="shared" si="4"/>
        <v>0.24514811031664965</v>
      </c>
      <c r="X13" s="139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6">
        <v>120</v>
      </c>
      <c r="F14" s="136">
        <v>185</v>
      </c>
      <c r="G14" s="136">
        <v>1790</v>
      </c>
      <c r="H14" s="136">
        <v>100</v>
      </c>
      <c r="I14" s="136"/>
      <c r="J14" s="136">
        <v>250</v>
      </c>
      <c r="K14" s="136">
        <v>1040</v>
      </c>
      <c r="L14" s="136"/>
      <c r="M14" s="136">
        <v>630</v>
      </c>
      <c r="N14" s="136"/>
      <c r="O14" s="168"/>
      <c r="P14" s="136">
        <v>620</v>
      </c>
      <c r="Q14" s="136"/>
      <c r="R14" s="136">
        <v>340</v>
      </c>
      <c r="S14" s="136">
        <v>250</v>
      </c>
      <c r="T14" s="136"/>
      <c r="U14" s="136">
        <v>101</v>
      </c>
      <c r="V14" s="168"/>
      <c r="W14" s="136">
        <v>80</v>
      </c>
      <c r="X14" s="136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6">
        <v>1214</v>
      </c>
      <c r="F15" s="136">
        <v>599</v>
      </c>
      <c r="G15" s="136">
        <v>1456</v>
      </c>
      <c r="H15" s="136">
        <v>1166.4000000000001</v>
      </c>
      <c r="I15" s="136">
        <v>648</v>
      </c>
      <c r="J15" s="136">
        <v>1046</v>
      </c>
      <c r="K15" s="136">
        <v>965.7</v>
      </c>
      <c r="L15" s="136">
        <v>1272</v>
      </c>
      <c r="M15" s="136">
        <v>779.2</v>
      </c>
      <c r="N15" s="136">
        <v>418</v>
      </c>
      <c r="O15" s="168">
        <v>542</v>
      </c>
      <c r="P15" s="136">
        <v>1129</v>
      </c>
      <c r="Q15" s="136">
        <v>1318</v>
      </c>
      <c r="R15" s="136">
        <v>1036</v>
      </c>
      <c r="S15" s="136">
        <v>1268.5</v>
      </c>
      <c r="T15" s="136">
        <v>857</v>
      </c>
      <c r="U15" s="136">
        <v>661</v>
      </c>
      <c r="V15" s="168">
        <v>187.6</v>
      </c>
      <c r="W15" s="136">
        <v>1099</v>
      </c>
      <c r="X15" s="136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72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72">
        <v>145.1</v>
      </c>
      <c r="W16" s="140">
        <v>605.70000000000005</v>
      </c>
      <c r="X16" s="140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19">
        <f>B16/B15</f>
        <v>0.5526417103743444</v>
      </c>
      <c r="C17" s="119">
        <f>C16/C15</f>
        <v>0.57767500000000005</v>
      </c>
      <c r="D17" s="12">
        <f t="shared" si="2"/>
        <v>1.0452975031665612</v>
      </c>
      <c r="E17" s="139">
        <f t="shared" ref="E17:W17" si="5">E16/E15</f>
        <v>0.22108731466227347</v>
      </c>
      <c r="F17" s="139">
        <f t="shared" si="5"/>
        <v>0.30350584307178635</v>
      </c>
      <c r="G17" s="139">
        <f t="shared" si="5"/>
        <v>0.41043956043956048</v>
      </c>
      <c r="H17" s="139">
        <f t="shared" si="5"/>
        <v>1.19718792866941</v>
      </c>
      <c r="I17" s="139">
        <f t="shared" si="5"/>
        <v>0.56049382716049378</v>
      </c>
      <c r="J17" s="139">
        <f t="shared" si="5"/>
        <v>0.47447418738049713</v>
      </c>
      <c r="K17" s="139">
        <f t="shared" si="5"/>
        <v>0.8087397742570156</v>
      </c>
      <c r="L17" s="139">
        <f t="shared" si="5"/>
        <v>0.66863207547169812</v>
      </c>
      <c r="M17" s="139">
        <f t="shared" si="5"/>
        <v>1.0037217659137576</v>
      </c>
      <c r="N17" s="139">
        <f t="shared" si="5"/>
        <v>0.50239234449760761</v>
      </c>
      <c r="O17" s="171">
        <f t="shared" si="5"/>
        <v>0.89446494464944648</v>
      </c>
      <c r="P17" s="139">
        <f t="shared" si="5"/>
        <v>0.21992914083259524</v>
      </c>
      <c r="Q17" s="139">
        <f t="shared" si="5"/>
        <v>0.39165402124430959</v>
      </c>
      <c r="R17" s="139">
        <f t="shared" si="5"/>
        <v>0.34362934362934361</v>
      </c>
      <c r="S17" s="139">
        <f t="shared" si="5"/>
        <v>0.68427276310603069</v>
      </c>
      <c r="T17" s="139">
        <f t="shared" si="5"/>
        <v>0.65484247374562432</v>
      </c>
      <c r="U17" s="139">
        <f t="shared" si="5"/>
        <v>0.33252647503782151</v>
      </c>
      <c r="V17" s="171">
        <f t="shared" si="5"/>
        <v>0.77345415778251603</v>
      </c>
      <c r="W17" s="139">
        <f t="shared" si="5"/>
        <v>0.55113739763421299</v>
      </c>
      <c r="X17" s="139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19">
        <v>0.86799999999999999</v>
      </c>
      <c r="C18" s="119">
        <v>0.88200000000000001</v>
      </c>
      <c r="D18" s="12">
        <f t="shared" si="2"/>
        <v>1.0161290322580645</v>
      </c>
      <c r="E18" s="139">
        <v>0.46400000000000002</v>
      </c>
      <c r="F18" s="139">
        <v>0.46700000000000003</v>
      </c>
      <c r="G18" s="139">
        <v>0.84199999999999997</v>
      </c>
      <c r="H18" s="139">
        <v>0.81100000000000005</v>
      </c>
      <c r="I18" s="139">
        <v>1.038</v>
      </c>
      <c r="J18" s="139">
        <v>1.083</v>
      </c>
      <c r="K18" s="139">
        <v>2.1429999999999998</v>
      </c>
      <c r="L18" s="139">
        <v>1.0509999999999999</v>
      </c>
      <c r="M18" s="139">
        <v>0.63500000000000001</v>
      </c>
      <c r="N18" s="139">
        <v>1.077</v>
      </c>
      <c r="O18" s="171">
        <v>0.67700000000000005</v>
      </c>
      <c r="P18" s="139">
        <v>0.59299999999999997</v>
      </c>
      <c r="Q18" s="139">
        <v>0.6</v>
      </c>
      <c r="R18" s="139">
        <v>0.85699999999999998</v>
      </c>
      <c r="S18" s="139">
        <v>0.88300000000000001</v>
      </c>
      <c r="T18" s="139">
        <v>0.30599999999999999</v>
      </c>
      <c r="U18" s="139">
        <v>0.8</v>
      </c>
      <c r="V18" s="171">
        <v>0.69299999999999995</v>
      </c>
      <c r="W18" s="139">
        <v>0.75</v>
      </c>
      <c r="X18" s="139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19">
        <v>0.65500000000000003</v>
      </c>
      <c r="C19" s="119">
        <v>0.61199999999999999</v>
      </c>
      <c r="D19" s="12">
        <f t="shared" si="2"/>
        <v>0.93435114503816785</v>
      </c>
      <c r="E19" s="139">
        <v>0.95099999999999996</v>
      </c>
      <c r="F19" s="139">
        <v>0.26700000000000002</v>
      </c>
      <c r="G19" s="139">
        <v>1.1719999999999999</v>
      </c>
      <c r="H19" s="139">
        <v>0.52600000000000002</v>
      </c>
      <c r="I19" s="139">
        <v>0.625</v>
      </c>
      <c r="J19" s="139">
        <v>1.1180000000000001</v>
      </c>
      <c r="K19" s="139">
        <v>3.464</v>
      </c>
      <c r="L19" s="139">
        <v>0.377</v>
      </c>
      <c r="M19" s="139">
        <v>0.4</v>
      </c>
      <c r="N19" s="139">
        <v>1.548</v>
      </c>
      <c r="O19" s="171">
        <v>0.63300000000000001</v>
      </c>
      <c r="P19" s="139">
        <v>5.6000000000000001E-2</v>
      </c>
      <c r="Q19" s="139">
        <v>0.42199999999999999</v>
      </c>
      <c r="R19" s="139">
        <v>8.6999999999999994E-2</v>
      </c>
      <c r="S19" s="139">
        <v>0.97899999999999998</v>
      </c>
      <c r="T19" s="139">
        <v>0.313</v>
      </c>
      <c r="U19" s="139">
        <v>0</v>
      </c>
      <c r="V19" s="171">
        <v>1.6830000000000001</v>
      </c>
      <c r="W19" s="139">
        <v>0.752</v>
      </c>
      <c r="X19" s="139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6">
        <v>93232</v>
      </c>
      <c r="C20" s="116">
        <f>SUM(E20:Y20)</f>
        <v>100587</v>
      </c>
      <c r="D20" s="12">
        <f t="shared" ref="D20:D35" si="6">C20/B20</f>
        <v>1.0788892225845204</v>
      </c>
      <c r="E20" s="123">
        <v>7450</v>
      </c>
      <c r="F20" s="123">
        <v>3328</v>
      </c>
      <c r="G20" s="123">
        <v>5500</v>
      </c>
      <c r="H20" s="123">
        <v>6469</v>
      </c>
      <c r="I20" s="123">
        <v>3383</v>
      </c>
      <c r="J20" s="123">
        <v>7890</v>
      </c>
      <c r="K20" s="123">
        <v>2903</v>
      </c>
      <c r="L20" s="123">
        <v>4065</v>
      </c>
      <c r="M20" s="123">
        <v>5356</v>
      </c>
      <c r="N20" s="123">
        <v>1683</v>
      </c>
      <c r="O20" s="173">
        <v>2415</v>
      </c>
      <c r="P20" s="123">
        <v>5502</v>
      </c>
      <c r="Q20" s="123">
        <v>7063</v>
      </c>
      <c r="R20" s="123">
        <v>4830</v>
      </c>
      <c r="S20" s="123">
        <v>7951</v>
      </c>
      <c r="T20" s="123">
        <v>4344</v>
      </c>
      <c r="U20" s="123">
        <v>2600</v>
      </c>
      <c r="V20" s="173">
        <v>2415</v>
      </c>
      <c r="W20" s="123">
        <v>6142</v>
      </c>
      <c r="X20" s="123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6">
        <v>0</v>
      </c>
      <c r="C21" s="116">
        <f>SUM(E21:Y21)</f>
        <v>0</v>
      </c>
      <c r="D21" s="12" t="e">
        <f t="shared" si="6"/>
        <v>#DIV/0!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74"/>
      <c r="P21" s="117"/>
      <c r="Q21" s="117"/>
      <c r="R21" s="117"/>
      <c r="S21" s="117"/>
      <c r="T21" s="117"/>
      <c r="U21" s="117"/>
      <c r="V21" s="174"/>
      <c r="W21" s="117"/>
      <c r="X21" s="117"/>
      <c r="Y21" s="131"/>
    </row>
    <row r="22" spans="1:26" s="10" customFormat="1" ht="30" hidden="1" customHeight="1" x14ac:dyDescent="0.2">
      <c r="A22" s="20" t="s">
        <v>41</v>
      </c>
      <c r="B22" s="120">
        <f>B21/B20</f>
        <v>0</v>
      </c>
      <c r="C22" s="120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87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175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175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6">
        <v>0</v>
      </c>
      <c r="C23" s="121">
        <f>SUM(E23:Y23)</f>
        <v>0</v>
      </c>
      <c r="D23" s="12" t="e">
        <f t="shared" si="6"/>
        <v>#DIV/0!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74"/>
      <c r="P23" s="117"/>
      <c r="Q23" s="117"/>
      <c r="R23" s="117"/>
      <c r="S23" s="117"/>
      <c r="T23" s="117"/>
      <c r="U23" s="117"/>
      <c r="V23" s="174"/>
      <c r="W23" s="117"/>
      <c r="X23" s="117"/>
      <c r="Y23" s="131"/>
    </row>
    <row r="24" spans="1:26" s="10" customFormat="1" ht="30" hidden="1" customHeight="1" x14ac:dyDescent="0.2">
      <c r="A24" s="20" t="s">
        <v>43</v>
      </c>
      <c r="B24" s="119" t="e">
        <f>B23/B21</f>
        <v>#DIV/0!</v>
      </c>
      <c r="C24" s="119" t="e">
        <f>C23/C21</f>
        <v>#DIV/0!</v>
      </c>
      <c r="D24" s="12" t="e">
        <f t="shared" si="6"/>
        <v>#DIV/0!</v>
      </c>
      <c r="E24" s="139" t="e">
        <f>E23/E21</f>
        <v>#DIV/0!</v>
      </c>
      <c r="F24" s="139" t="e">
        <f t="shared" ref="F24:Y24" si="8">F23/F21</f>
        <v>#DIV/0!</v>
      </c>
      <c r="G24" s="139" t="e">
        <f t="shared" si="8"/>
        <v>#DIV/0!</v>
      </c>
      <c r="H24" s="139" t="e">
        <f t="shared" si="8"/>
        <v>#DIV/0!</v>
      </c>
      <c r="I24" s="139" t="e">
        <f t="shared" si="8"/>
        <v>#DIV/0!</v>
      </c>
      <c r="J24" s="139" t="e">
        <f t="shared" si="8"/>
        <v>#DIV/0!</v>
      </c>
      <c r="K24" s="139" t="e">
        <f t="shared" si="8"/>
        <v>#DIV/0!</v>
      </c>
      <c r="L24" s="139" t="e">
        <f t="shared" si="8"/>
        <v>#DIV/0!</v>
      </c>
      <c r="M24" s="139" t="e">
        <f t="shared" si="8"/>
        <v>#DIV/0!</v>
      </c>
      <c r="N24" s="139" t="e">
        <f t="shared" si="8"/>
        <v>#DIV/0!</v>
      </c>
      <c r="O24" s="171" t="e">
        <f t="shared" si="8"/>
        <v>#DIV/0!</v>
      </c>
      <c r="P24" s="139" t="e">
        <f t="shared" si="8"/>
        <v>#DIV/0!</v>
      </c>
      <c r="Q24" s="139" t="e">
        <f t="shared" si="8"/>
        <v>#DIV/0!</v>
      </c>
      <c r="R24" s="139" t="e">
        <f t="shared" si="8"/>
        <v>#DIV/0!</v>
      </c>
      <c r="S24" s="139" t="e">
        <f t="shared" si="8"/>
        <v>#DIV/0!</v>
      </c>
      <c r="T24" s="139" t="e">
        <f t="shared" si="8"/>
        <v>#DIV/0!</v>
      </c>
      <c r="U24" s="139" t="e">
        <f t="shared" si="8"/>
        <v>#DIV/0!</v>
      </c>
      <c r="V24" s="171" t="e">
        <f t="shared" si="8"/>
        <v>#DIV/0!</v>
      </c>
      <c r="W24" s="139" t="e">
        <f t="shared" si="8"/>
        <v>#DIV/0!</v>
      </c>
      <c r="X24" s="139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6">
        <v>74303</v>
      </c>
      <c r="C25" s="116">
        <f>SUM(E25:Y25)</f>
        <v>80216</v>
      </c>
      <c r="D25" s="12">
        <f t="shared" si="6"/>
        <v>1.0795795593717616</v>
      </c>
      <c r="E25" s="117">
        <v>4020</v>
      </c>
      <c r="F25" s="117">
        <v>1320</v>
      </c>
      <c r="G25" s="117">
        <v>5350</v>
      </c>
      <c r="H25" s="117">
        <v>5589</v>
      </c>
      <c r="I25" s="117">
        <v>2541</v>
      </c>
      <c r="J25" s="117">
        <v>7625</v>
      </c>
      <c r="K25" s="117">
        <v>2903</v>
      </c>
      <c r="L25" s="117">
        <v>3126</v>
      </c>
      <c r="M25" s="117">
        <v>3815</v>
      </c>
      <c r="N25" s="117">
        <v>1200</v>
      </c>
      <c r="O25" s="174">
        <v>2121</v>
      </c>
      <c r="P25" s="117">
        <v>4567</v>
      </c>
      <c r="Q25" s="117">
        <v>5830</v>
      </c>
      <c r="R25" s="117">
        <v>3780</v>
      </c>
      <c r="S25" s="117">
        <v>7124</v>
      </c>
      <c r="T25" s="117">
        <v>3390</v>
      </c>
      <c r="U25" s="117">
        <v>2010</v>
      </c>
      <c r="V25" s="174">
        <v>1195</v>
      </c>
      <c r="W25" s="117">
        <v>5200</v>
      </c>
      <c r="X25" s="117">
        <v>5710</v>
      </c>
      <c r="Y25" s="131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93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93">
        <f t="shared" si="9"/>
        <v>0.71228528752800602</v>
      </c>
      <c r="N26" s="93">
        <f t="shared" si="9"/>
        <v>0.71301247771836007</v>
      </c>
      <c r="O26" s="176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176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0">
        <v>243</v>
      </c>
      <c r="C27" s="116">
        <f>SUM(E27:Y27)</f>
        <v>22</v>
      </c>
      <c r="D27" s="68"/>
      <c r="E27" s="141">
        <v>5</v>
      </c>
      <c r="F27" s="141"/>
      <c r="G27" s="141">
        <v>2</v>
      </c>
      <c r="H27" s="141">
        <v>3</v>
      </c>
      <c r="I27" s="141"/>
      <c r="J27" s="141"/>
      <c r="K27" s="141"/>
      <c r="L27" s="141"/>
      <c r="M27" s="141"/>
      <c r="N27" s="141"/>
      <c r="O27" s="177"/>
      <c r="P27" s="141">
        <v>2</v>
      </c>
      <c r="Q27" s="141">
        <v>2</v>
      </c>
      <c r="R27" s="141"/>
      <c r="S27" s="141">
        <v>2</v>
      </c>
      <c r="T27" s="141">
        <v>2</v>
      </c>
      <c r="U27" s="141"/>
      <c r="V27" s="177"/>
      <c r="W27" s="141"/>
      <c r="X27" s="141">
        <v>4</v>
      </c>
      <c r="Y27" s="26"/>
    </row>
    <row r="28" spans="1:26" s="10" customFormat="1" ht="30" hidden="1" customHeight="1" x14ac:dyDescent="0.2">
      <c r="A28" s="20" t="s">
        <v>46</v>
      </c>
      <c r="B28" s="116">
        <v>31856</v>
      </c>
      <c r="C28" s="116">
        <f>SUM(E28:Y28)</f>
        <v>2386</v>
      </c>
      <c r="D28" s="12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74"/>
      <c r="P28" s="117"/>
      <c r="Q28" s="117"/>
      <c r="R28" s="117"/>
      <c r="S28" s="117"/>
      <c r="T28" s="117"/>
      <c r="U28" s="117"/>
      <c r="V28" s="174"/>
      <c r="W28" s="117"/>
      <c r="X28" s="117"/>
      <c r="Y28" s="131">
        <v>2386</v>
      </c>
    </row>
    <row r="29" spans="1:26" s="10" customFormat="1" ht="30" hidden="1" customHeight="1" x14ac:dyDescent="0.2">
      <c r="A29" s="15" t="s">
        <v>45</v>
      </c>
      <c r="B29" s="120">
        <f t="shared" ref="B29:Y29" si="10">B28/B20</f>
        <v>0.34168525828041874</v>
      </c>
      <c r="C29" s="120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87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87">
        <f t="shared" si="10"/>
        <v>0</v>
      </c>
      <c r="N29" s="87">
        <f t="shared" si="10"/>
        <v>0</v>
      </c>
      <c r="O29" s="175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175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6">
        <v>100430</v>
      </c>
      <c r="C30" s="116">
        <f>SUM(E30:Y30)</f>
        <v>112331</v>
      </c>
      <c r="D30" s="12">
        <f t="shared" si="6"/>
        <v>1.118500448073285</v>
      </c>
      <c r="E30" s="142">
        <v>1313</v>
      </c>
      <c r="F30" s="142">
        <v>2654</v>
      </c>
      <c r="G30" s="142">
        <v>12055</v>
      </c>
      <c r="H30" s="142">
        <v>7721</v>
      </c>
      <c r="I30" s="142">
        <v>7872</v>
      </c>
      <c r="J30" s="142">
        <v>5664</v>
      </c>
      <c r="K30" s="142">
        <v>3828</v>
      </c>
      <c r="L30" s="142">
        <v>4764</v>
      </c>
      <c r="M30" s="142">
        <v>3224</v>
      </c>
      <c r="N30" s="142">
        <v>4170</v>
      </c>
      <c r="O30" s="178">
        <v>4426</v>
      </c>
      <c r="P30" s="142">
        <v>5536</v>
      </c>
      <c r="Q30" s="142">
        <v>6072</v>
      </c>
      <c r="R30" s="142">
        <v>3878</v>
      </c>
      <c r="S30" s="142">
        <v>5992</v>
      </c>
      <c r="T30" s="142">
        <v>5365</v>
      </c>
      <c r="U30" s="142">
        <v>1827</v>
      </c>
      <c r="V30" s="178">
        <v>2003</v>
      </c>
      <c r="W30" s="142">
        <v>9137</v>
      </c>
      <c r="X30" s="142">
        <v>8348</v>
      </c>
      <c r="Y30" s="132">
        <v>6482</v>
      </c>
    </row>
    <row r="31" spans="1:26" s="10" customFormat="1" ht="30" hidden="1" customHeight="1" x14ac:dyDescent="0.2">
      <c r="A31" s="11" t="s">
        <v>47</v>
      </c>
      <c r="B31" s="116"/>
      <c r="C31" s="116">
        <f>SUM(E31:Y31)</f>
        <v>0</v>
      </c>
      <c r="D31" s="12" t="e">
        <f t="shared" si="6"/>
        <v>#DIV/0!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78"/>
      <c r="P31" s="142"/>
      <c r="Q31" s="142"/>
      <c r="R31" s="142"/>
      <c r="S31" s="142"/>
      <c r="T31" s="142"/>
      <c r="U31" s="142"/>
      <c r="V31" s="178"/>
      <c r="W31" s="142"/>
      <c r="X31" s="142"/>
      <c r="Y31" s="132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87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11"/>
        <v>0</v>
      </c>
      <c r="N32" s="87">
        <f t="shared" si="11"/>
        <v>0</v>
      </c>
      <c r="O32" s="175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175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6">
        <v>23719</v>
      </c>
      <c r="C33" s="116">
        <f>SUM(E33:Y33)</f>
        <v>37073</v>
      </c>
      <c r="D33" s="12">
        <f t="shared" si="6"/>
        <v>1.5630085585395674</v>
      </c>
      <c r="E33" s="117">
        <v>300</v>
      </c>
      <c r="F33" s="117">
        <v>450</v>
      </c>
      <c r="G33" s="117">
        <v>7450</v>
      </c>
      <c r="H33" s="117">
        <v>190</v>
      </c>
      <c r="I33" s="117">
        <v>1045</v>
      </c>
      <c r="J33" s="117">
        <v>2307</v>
      </c>
      <c r="K33" s="117">
        <v>1738</v>
      </c>
      <c r="L33" s="117">
        <v>557</v>
      </c>
      <c r="M33" s="117">
        <v>507</v>
      </c>
      <c r="N33" s="117">
        <v>850</v>
      </c>
      <c r="O33" s="174">
        <v>864</v>
      </c>
      <c r="P33" s="117">
        <v>4757</v>
      </c>
      <c r="Q33" s="117">
        <v>657</v>
      </c>
      <c r="R33" s="117">
        <v>85</v>
      </c>
      <c r="S33" s="117">
        <v>2843</v>
      </c>
      <c r="T33" s="117">
        <v>2602</v>
      </c>
      <c r="U33" s="117">
        <v>2010</v>
      </c>
      <c r="V33" s="174"/>
      <c r="W33" s="117">
        <v>3320</v>
      </c>
      <c r="X33" s="117">
        <v>3518</v>
      </c>
      <c r="Y33" s="131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93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93">
        <f t="shared" si="12"/>
        <v>0.15725806451612903</v>
      </c>
      <c r="N34" s="93">
        <f t="shared" si="12"/>
        <v>0.2038369304556355</v>
      </c>
      <c r="O34" s="176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176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6">
        <v>70716</v>
      </c>
      <c r="C35" s="116">
        <f>SUM(E35:Y35)</f>
        <v>85594</v>
      </c>
      <c r="D35" s="12">
        <f t="shared" si="6"/>
        <v>1.2103908592114938</v>
      </c>
      <c r="E35" s="117">
        <v>1313</v>
      </c>
      <c r="F35" s="117">
        <v>2654</v>
      </c>
      <c r="G35" s="117">
        <v>11210</v>
      </c>
      <c r="H35" s="117">
        <v>2058</v>
      </c>
      <c r="I35" s="117">
        <v>2915</v>
      </c>
      <c r="J35" s="117">
        <v>5661</v>
      </c>
      <c r="K35" s="117">
        <v>3691</v>
      </c>
      <c r="L35" s="117">
        <v>3502</v>
      </c>
      <c r="M35" s="117">
        <v>1901</v>
      </c>
      <c r="N35" s="117">
        <v>4170</v>
      </c>
      <c r="O35" s="174">
        <v>2757</v>
      </c>
      <c r="P35" s="117">
        <v>5060</v>
      </c>
      <c r="Q35" s="117">
        <v>6072</v>
      </c>
      <c r="R35" s="117">
        <v>1930</v>
      </c>
      <c r="S35" s="117">
        <v>4302</v>
      </c>
      <c r="T35" s="117">
        <v>3210</v>
      </c>
      <c r="U35" s="117">
        <v>1827</v>
      </c>
      <c r="V35" s="174">
        <v>639</v>
      </c>
      <c r="W35" s="117">
        <v>6480</v>
      </c>
      <c r="X35" s="117">
        <v>7742</v>
      </c>
      <c r="Y35" s="131">
        <v>6500</v>
      </c>
    </row>
    <row r="36" spans="1:29" s="10" customFormat="1" ht="30" hidden="1" customHeight="1" x14ac:dyDescent="0.2">
      <c r="A36" s="15" t="s">
        <v>45</v>
      </c>
      <c r="B36" s="120">
        <f t="shared" ref="B36:Y36" si="13">B35/B30</f>
        <v>0.70413223140495873</v>
      </c>
      <c r="C36" s="120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87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87">
        <f t="shared" si="13"/>
        <v>0.58964019851116622</v>
      </c>
      <c r="N36" s="87">
        <f t="shared" si="13"/>
        <v>1</v>
      </c>
      <c r="O36" s="175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175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6"/>
      <c r="C37" s="121">
        <f>SUM(E37:Y37)</f>
        <v>0</v>
      </c>
      <c r="D37" s="1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79"/>
      <c r="P37" s="143"/>
      <c r="Q37" s="143"/>
      <c r="R37" s="143"/>
      <c r="S37" s="143"/>
      <c r="T37" s="143"/>
      <c r="U37" s="143"/>
      <c r="V37" s="179"/>
      <c r="W37" s="143"/>
      <c r="X37" s="143"/>
      <c r="Y37" s="19"/>
    </row>
    <row r="38" spans="1:29" s="10" customFormat="1" ht="30" hidden="1" customHeight="1" x14ac:dyDescent="0.2">
      <c r="A38" s="20" t="s">
        <v>51</v>
      </c>
      <c r="B38" s="116">
        <v>139212</v>
      </c>
      <c r="C38" s="116">
        <f>SUM(E38:Y38)</f>
        <v>139230</v>
      </c>
      <c r="D38" s="12">
        <f>C38/B38</f>
        <v>1.000129299198345</v>
      </c>
      <c r="E38" s="117">
        <v>1025</v>
      </c>
      <c r="F38" s="117">
        <v>4950</v>
      </c>
      <c r="G38" s="117">
        <v>13720</v>
      </c>
      <c r="H38" s="117">
        <v>4029</v>
      </c>
      <c r="I38" s="117">
        <v>4278</v>
      </c>
      <c r="J38" s="117">
        <v>23280</v>
      </c>
      <c r="K38" s="117">
        <v>5979</v>
      </c>
      <c r="L38" s="117">
        <v>7512</v>
      </c>
      <c r="M38" s="117">
        <v>2544</v>
      </c>
      <c r="N38" s="117">
        <v>1200</v>
      </c>
      <c r="O38" s="174">
        <v>1307</v>
      </c>
      <c r="P38" s="117">
        <v>7310</v>
      </c>
      <c r="Q38" s="117">
        <v>10515</v>
      </c>
      <c r="R38" s="117">
        <v>3451</v>
      </c>
      <c r="S38" s="117">
        <v>6030</v>
      </c>
      <c r="T38" s="117">
        <v>6504</v>
      </c>
      <c r="U38" s="117">
        <v>4560</v>
      </c>
      <c r="V38" s="174">
        <v>791</v>
      </c>
      <c r="W38" s="117">
        <v>3600</v>
      </c>
      <c r="X38" s="117">
        <v>20765</v>
      </c>
      <c r="Y38" s="131">
        <v>5880</v>
      </c>
    </row>
    <row r="39" spans="1:29" s="10" customFormat="1" ht="30" hidden="1" customHeight="1" x14ac:dyDescent="0.2">
      <c r="A39" s="15" t="s">
        <v>52</v>
      </c>
      <c r="B39" s="120"/>
      <c r="C39" s="120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87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87" t="e">
        <f t="shared" si="14"/>
        <v>#DIV/0!</v>
      </c>
      <c r="N39" s="87" t="e">
        <f t="shared" si="14"/>
        <v>#DIV/0!</v>
      </c>
      <c r="O39" s="175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175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6">
        <v>69535</v>
      </c>
      <c r="C40" s="116">
        <f>SUM(E40:Y40)</f>
        <v>77845</v>
      </c>
      <c r="D40" s="12">
        <f>C40/B40</f>
        <v>1.1195081613575897</v>
      </c>
      <c r="E40" s="117">
        <v>2520</v>
      </c>
      <c r="F40" s="117">
        <v>3013</v>
      </c>
      <c r="G40" s="117">
        <v>8720</v>
      </c>
      <c r="H40" s="117">
        <v>3500</v>
      </c>
      <c r="I40" s="117">
        <v>3353</v>
      </c>
      <c r="J40" s="117">
        <v>6053</v>
      </c>
      <c r="K40" s="117">
        <v>2109</v>
      </c>
      <c r="L40" s="117">
        <v>6490</v>
      </c>
      <c r="M40" s="117">
        <v>1987</v>
      </c>
      <c r="N40" s="117">
        <v>1000</v>
      </c>
      <c r="O40" s="174">
        <v>1146</v>
      </c>
      <c r="P40" s="117">
        <v>5490</v>
      </c>
      <c r="Q40" s="117">
        <v>5913</v>
      </c>
      <c r="R40" s="117">
        <v>1327</v>
      </c>
      <c r="S40" s="117">
        <v>8078</v>
      </c>
      <c r="T40" s="117">
        <v>1168</v>
      </c>
      <c r="U40" s="117"/>
      <c r="V40" s="174">
        <v>461</v>
      </c>
      <c r="W40" s="117">
        <v>1946</v>
      </c>
      <c r="X40" s="117">
        <v>8971</v>
      </c>
      <c r="Y40" s="131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4">
        <v>11110</v>
      </c>
      <c r="F41" s="144">
        <v>6140</v>
      </c>
      <c r="G41" s="144">
        <v>12339</v>
      </c>
      <c r="H41" s="144">
        <v>11471</v>
      </c>
      <c r="I41" s="144">
        <v>5750</v>
      </c>
      <c r="J41" s="144">
        <v>14350</v>
      </c>
      <c r="K41" s="144">
        <v>10584</v>
      </c>
      <c r="L41" s="144">
        <v>11052</v>
      </c>
      <c r="M41" s="144">
        <v>8587</v>
      </c>
      <c r="N41" s="144">
        <v>3080</v>
      </c>
      <c r="O41" s="180">
        <v>6853</v>
      </c>
      <c r="P41" s="144">
        <v>8720</v>
      </c>
      <c r="Q41" s="144">
        <v>10537</v>
      </c>
      <c r="R41" s="144">
        <v>11813</v>
      </c>
      <c r="S41" s="144">
        <v>12879</v>
      </c>
      <c r="T41" s="144">
        <v>9969</v>
      </c>
      <c r="U41" s="144">
        <v>8990</v>
      </c>
      <c r="V41" s="180">
        <v>3072</v>
      </c>
      <c r="W41" s="144">
        <v>7856</v>
      </c>
      <c r="X41" s="144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6">
        <v>205022</v>
      </c>
      <c r="C42" s="116">
        <f>SUM(E42:Y42)</f>
        <v>215982</v>
      </c>
      <c r="D42" s="12">
        <f t="shared" si="15"/>
        <v>1.0534576777126357</v>
      </c>
      <c r="E42" s="136">
        <v>10433</v>
      </c>
      <c r="F42" s="136">
        <v>6462</v>
      </c>
      <c r="G42" s="136">
        <v>13630</v>
      </c>
      <c r="H42" s="136">
        <v>13451</v>
      </c>
      <c r="I42" s="136">
        <v>6121</v>
      </c>
      <c r="J42" s="136">
        <v>14548</v>
      </c>
      <c r="K42" s="136">
        <v>10791</v>
      </c>
      <c r="L42" s="136">
        <v>11180</v>
      </c>
      <c r="M42" s="136">
        <v>11063</v>
      </c>
      <c r="N42" s="136">
        <v>3805</v>
      </c>
      <c r="O42" s="168">
        <v>6773</v>
      </c>
      <c r="P42" s="136">
        <v>8728</v>
      </c>
      <c r="Q42" s="136">
        <v>10944</v>
      </c>
      <c r="R42" s="136">
        <v>13883</v>
      </c>
      <c r="S42" s="136">
        <v>12912</v>
      </c>
      <c r="T42" s="136">
        <v>10980</v>
      </c>
      <c r="U42" s="136">
        <v>9809</v>
      </c>
      <c r="V42" s="168">
        <v>2801</v>
      </c>
      <c r="W42" s="136">
        <v>8138</v>
      </c>
      <c r="X42" s="136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6">
        <v>6024</v>
      </c>
      <c r="C43" s="116">
        <f>SUM(E43:Y43)</f>
        <v>13240</v>
      </c>
      <c r="D43" s="12">
        <f t="shared" si="15"/>
        <v>2.1978751660026559</v>
      </c>
      <c r="E43" s="136">
        <v>200</v>
      </c>
      <c r="F43" s="136">
        <v>450</v>
      </c>
      <c r="G43" s="136">
        <v>1746</v>
      </c>
      <c r="H43" s="136">
        <v>600</v>
      </c>
      <c r="I43" s="136">
        <v>590</v>
      </c>
      <c r="J43" s="136">
        <v>537</v>
      </c>
      <c r="K43" s="136">
        <v>0</v>
      </c>
      <c r="L43" s="136">
        <v>533</v>
      </c>
      <c r="M43" s="136">
        <v>1262</v>
      </c>
      <c r="N43" s="136">
        <v>140</v>
      </c>
      <c r="O43" s="168">
        <v>438</v>
      </c>
      <c r="P43" s="136">
        <v>952</v>
      </c>
      <c r="Q43" s="136">
        <v>545</v>
      </c>
      <c r="R43" s="136">
        <v>330</v>
      </c>
      <c r="S43" s="136">
        <v>1600</v>
      </c>
      <c r="T43" s="136">
        <v>340</v>
      </c>
      <c r="U43" s="136">
        <v>340</v>
      </c>
      <c r="V43" s="168">
        <v>150</v>
      </c>
      <c r="W43" s="136">
        <v>410</v>
      </c>
      <c r="X43" s="136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2">
        <f>B42/B41</f>
        <v>1.0568634627379621</v>
      </c>
      <c r="C44" s="122">
        <f>C42/C41</f>
        <v>1.0799099999999999</v>
      </c>
      <c r="D44" s="12">
        <f t="shared" si="15"/>
        <v>1.0218065417857596</v>
      </c>
      <c r="E44" s="145">
        <f t="shared" ref="E44:W44" si="16">E42/E41</f>
        <v>0.93906390639063908</v>
      </c>
      <c r="F44" s="145">
        <f t="shared" si="16"/>
        <v>1.0524429967426709</v>
      </c>
      <c r="G44" s="145">
        <f t="shared" si="16"/>
        <v>1.1046276035335116</v>
      </c>
      <c r="H44" s="145">
        <f t="shared" si="16"/>
        <v>1.1726091883881091</v>
      </c>
      <c r="I44" s="145">
        <f t="shared" si="16"/>
        <v>1.0645217391304347</v>
      </c>
      <c r="J44" s="145">
        <f t="shared" si="16"/>
        <v>1.0137979094076655</v>
      </c>
      <c r="K44" s="145">
        <f t="shared" si="16"/>
        <v>1.0195578231292517</v>
      </c>
      <c r="L44" s="145">
        <f t="shared" si="16"/>
        <v>1.0115816141874774</v>
      </c>
      <c r="M44" s="145">
        <f t="shared" si="16"/>
        <v>1.2883428438337021</v>
      </c>
      <c r="N44" s="145">
        <f t="shared" si="16"/>
        <v>1.2353896103896105</v>
      </c>
      <c r="O44" s="181">
        <f t="shared" si="16"/>
        <v>0.98832628046111193</v>
      </c>
      <c r="P44" s="145">
        <f t="shared" si="16"/>
        <v>1.0009174311926605</v>
      </c>
      <c r="Q44" s="145">
        <f t="shared" si="16"/>
        <v>1.0386257948182596</v>
      </c>
      <c r="R44" s="145">
        <f t="shared" si="16"/>
        <v>1.1752306780665369</v>
      </c>
      <c r="S44" s="145">
        <f t="shared" si="16"/>
        <v>1.0025623107384114</v>
      </c>
      <c r="T44" s="145">
        <f t="shared" si="16"/>
        <v>1.101414384592236</v>
      </c>
      <c r="U44" s="145">
        <f t="shared" si="16"/>
        <v>1.0911012235817574</v>
      </c>
      <c r="V44" s="181">
        <f t="shared" si="16"/>
        <v>0.91178385416666663</v>
      </c>
      <c r="W44" s="145">
        <f t="shared" si="16"/>
        <v>1.0358961303462322</v>
      </c>
      <c r="X44" s="145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6">
        <v>82473</v>
      </c>
      <c r="C45" s="116">
        <f>SUM(E45:Y45)</f>
        <v>97108</v>
      </c>
      <c r="D45" s="12">
        <f t="shared" si="15"/>
        <v>1.1774520145987171</v>
      </c>
      <c r="E45" s="146">
        <v>8600</v>
      </c>
      <c r="F45" s="146">
        <v>3662</v>
      </c>
      <c r="G45" s="146">
        <v>6396</v>
      </c>
      <c r="H45" s="146">
        <v>4124</v>
      </c>
      <c r="I45" s="146">
        <v>2373</v>
      </c>
      <c r="J45" s="146">
        <v>6484</v>
      </c>
      <c r="K45" s="146">
        <v>5777</v>
      </c>
      <c r="L45" s="146">
        <v>4081</v>
      </c>
      <c r="M45" s="146">
        <v>5538</v>
      </c>
      <c r="N45" s="146">
        <v>906</v>
      </c>
      <c r="O45" s="182">
        <v>2666</v>
      </c>
      <c r="P45" s="146">
        <v>2077</v>
      </c>
      <c r="Q45" s="146">
        <v>6697</v>
      </c>
      <c r="R45" s="146">
        <v>6750</v>
      </c>
      <c r="S45" s="146">
        <v>5059</v>
      </c>
      <c r="T45" s="146">
        <v>3198</v>
      </c>
      <c r="U45" s="146">
        <v>4120</v>
      </c>
      <c r="V45" s="182">
        <v>1037</v>
      </c>
      <c r="W45" s="146">
        <v>2510</v>
      </c>
      <c r="X45" s="146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6">
        <v>96858</v>
      </c>
      <c r="C46" s="116">
        <f>SUM(E46:Y46)</f>
        <v>93512</v>
      </c>
      <c r="D46" s="12">
        <f t="shared" si="15"/>
        <v>0.96545458299779063</v>
      </c>
      <c r="E46" s="117">
        <v>1005</v>
      </c>
      <c r="F46" s="117">
        <v>2462</v>
      </c>
      <c r="G46" s="117">
        <v>5534</v>
      </c>
      <c r="H46" s="117">
        <v>7508</v>
      </c>
      <c r="I46" s="117">
        <v>2995</v>
      </c>
      <c r="J46" s="117">
        <v>6911</v>
      </c>
      <c r="K46" s="117">
        <v>2971</v>
      </c>
      <c r="L46" s="117">
        <v>5009</v>
      </c>
      <c r="M46" s="117">
        <v>4236</v>
      </c>
      <c r="N46" s="117">
        <v>1747</v>
      </c>
      <c r="O46" s="174">
        <v>3463</v>
      </c>
      <c r="P46" s="117">
        <v>5363</v>
      </c>
      <c r="Q46" s="117">
        <v>2936</v>
      </c>
      <c r="R46" s="117">
        <v>5550</v>
      </c>
      <c r="S46" s="117">
        <v>6995</v>
      </c>
      <c r="T46" s="117">
        <v>6060</v>
      </c>
      <c r="U46" s="117">
        <v>5960</v>
      </c>
      <c r="V46" s="174">
        <v>1456</v>
      </c>
      <c r="W46" s="117">
        <v>3287</v>
      </c>
      <c r="X46" s="117">
        <v>7194</v>
      </c>
      <c r="Y46" s="131">
        <v>4870</v>
      </c>
      <c r="Z46" s="17"/>
    </row>
    <row r="47" spans="1:29" s="2" customFormat="1" ht="35.1" hidden="1" customHeight="1" x14ac:dyDescent="0.25">
      <c r="A47" s="15" t="s">
        <v>55</v>
      </c>
      <c r="B47" s="116">
        <v>1022</v>
      </c>
      <c r="C47" s="116">
        <f>SUM(E47:Y47)</f>
        <v>880</v>
      </c>
      <c r="D47" s="12">
        <f t="shared" si="15"/>
        <v>0.86105675146771032</v>
      </c>
      <c r="E47" s="146"/>
      <c r="F47" s="146"/>
      <c r="G47" s="146"/>
      <c r="H47" s="146">
        <v>500</v>
      </c>
      <c r="I47" s="146"/>
      <c r="J47" s="146"/>
      <c r="K47" s="146"/>
      <c r="L47" s="146"/>
      <c r="M47" s="146">
        <v>90</v>
      </c>
      <c r="N47" s="146"/>
      <c r="O47" s="182"/>
      <c r="P47" s="146">
        <v>100</v>
      </c>
      <c r="Q47" s="146"/>
      <c r="R47" s="146"/>
      <c r="S47" s="146">
        <v>30</v>
      </c>
      <c r="T47" s="146">
        <v>80</v>
      </c>
      <c r="U47" s="146">
        <v>80</v>
      </c>
      <c r="V47" s="182"/>
      <c r="W47" s="146"/>
      <c r="X47" s="146"/>
      <c r="Y47" s="109"/>
      <c r="Z47" s="17"/>
    </row>
    <row r="48" spans="1:29" s="2" customFormat="1" ht="35.1" hidden="1" customHeight="1" x14ac:dyDescent="0.25">
      <c r="A48" s="15" t="s">
        <v>56</v>
      </c>
      <c r="B48" s="116">
        <v>369</v>
      </c>
      <c r="C48" s="116">
        <f>SUM(E48:Y48)</f>
        <v>732</v>
      </c>
      <c r="D48" s="12">
        <f t="shared" si="15"/>
        <v>1.9837398373983739</v>
      </c>
      <c r="E48" s="146">
        <v>395</v>
      </c>
      <c r="F48" s="146">
        <v>3</v>
      </c>
      <c r="G48" s="146"/>
      <c r="H48" s="146">
        <v>60</v>
      </c>
      <c r="I48" s="146"/>
      <c r="J48" s="146">
        <v>129</v>
      </c>
      <c r="K48" s="146"/>
      <c r="L48" s="146"/>
      <c r="M48" s="146"/>
      <c r="N48" s="146"/>
      <c r="O48" s="182"/>
      <c r="P48" s="146"/>
      <c r="Q48" s="146"/>
      <c r="R48" s="146">
        <v>10</v>
      </c>
      <c r="S48" s="146"/>
      <c r="T48" s="146"/>
      <c r="U48" s="146"/>
      <c r="V48" s="182"/>
      <c r="W48" s="146"/>
      <c r="X48" s="146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6">
        <v>7033</v>
      </c>
      <c r="C49" s="116">
        <f>SUM(E49:Y49)</f>
        <v>8737</v>
      </c>
      <c r="D49" s="12">
        <f t="shared" si="15"/>
        <v>1.2422863642826674</v>
      </c>
      <c r="E49" s="117">
        <v>223</v>
      </c>
      <c r="F49" s="117">
        <v>56</v>
      </c>
      <c r="G49" s="117">
        <v>230</v>
      </c>
      <c r="H49" s="117">
        <v>901</v>
      </c>
      <c r="I49" s="117">
        <v>115</v>
      </c>
      <c r="J49" s="117">
        <v>976</v>
      </c>
      <c r="K49" s="117">
        <v>220</v>
      </c>
      <c r="L49" s="117">
        <v>418</v>
      </c>
      <c r="M49" s="117">
        <v>1034</v>
      </c>
      <c r="N49" s="117">
        <v>79</v>
      </c>
      <c r="O49" s="174">
        <v>109</v>
      </c>
      <c r="P49" s="117">
        <v>365</v>
      </c>
      <c r="Q49" s="117">
        <v>278</v>
      </c>
      <c r="R49" s="117">
        <v>278</v>
      </c>
      <c r="S49" s="117">
        <v>506</v>
      </c>
      <c r="T49" s="117">
        <v>612</v>
      </c>
      <c r="U49" s="117">
        <v>120</v>
      </c>
      <c r="V49" s="174">
        <v>50</v>
      </c>
      <c r="W49" s="117">
        <v>1222</v>
      </c>
      <c r="X49" s="117">
        <v>803</v>
      </c>
      <c r="Y49" s="131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6">
        <v>226467</v>
      </c>
      <c r="C50" s="116">
        <f t="shared" ref="C50:C60" si="17">SUM(E50:Y50)</f>
        <v>251282.7</v>
      </c>
      <c r="D50" s="12">
        <f t="shared" ref="D50:D59" si="18">C50/B50</f>
        <v>1.1095775543456663</v>
      </c>
      <c r="E50" s="146">
        <v>16210</v>
      </c>
      <c r="F50" s="146">
        <v>7285</v>
      </c>
      <c r="G50" s="146">
        <v>14622</v>
      </c>
      <c r="H50" s="146">
        <v>19245</v>
      </c>
      <c r="I50" s="146">
        <v>7276</v>
      </c>
      <c r="J50" s="146">
        <v>14075</v>
      </c>
      <c r="K50" s="146">
        <v>12741</v>
      </c>
      <c r="L50" s="146">
        <v>10847</v>
      </c>
      <c r="M50" s="146">
        <v>10560</v>
      </c>
      <c r="N50" s="146">
        <v>5290.7</v>
      </c>
      <c r="O50" s="182">
        <v>6870</v>
      </c>
      <c r="P50" s="146">
        <v>12845</v>
      </c>
      <c r="Q50" s="146">
        <v>18420</v>
      </c>
      <c r="R50" s="146">
        <v>17000</v>
      </c>
      <c r="S50" s="146">
        <v>16185</v>
      </c>
      <c r="T50" s="146">
        <v>10339</v>
      </c>
      <c r="U50" s="146">
        <v>4200</v>
      </c>
      <c r="V50" s="182">
        <v>5216</v>
      </c>
      <c r="W50" s="146">
        <v>8130</v>
      </c>
      <c r="X50" s="146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6">
        <v>117550</v>
      </c>
      <c r="C51" s="116">
        <f t="shared" si="17"/>
        <v>174015.7</v>
      </c>
      <c r="D51" s="12">
        <f t="shared" si="18"/>
        <v>1.4803547426626968</v>
      </c>
      <c r="E51" s="146">
        <v>15320</v>
      </c>
      <c r="F51" s="146">
        <v>7285</v>
      </c>
      <c r="G51" s="146">
        <v>13750</v>
      </c>
      <c r="H51" s="146">
        <v>1000</v>
      </c>
      <c r="I51" s="146">
        <v>1220</v>
      </c>
      <c r="J51" s="146">
        <v>13650</v>
      </c>
      <c r="K51" s="146">
        <v>12741</v>
      </c>
      <c r="L51" s="146">
        <v>6626</v>
      </c>
      <c r="M51" s="146">
        <v>9780</v>
      </c>
      <c r="N51" s="146">
        <v>5290.7</v>
      </c>
      <c r="O51" s="182">
        <v>3534</v>
      </c>
      <c r="P51" s="146">
        <v>12845</v>
      </c>
      <c r="Q51" s="146">
        <v>18420</v>
      </c>
      <c r="R51" s="146">
        <v>7560</v>
      </c>
      <c r="S51" s="146">
        <v>5586</v>
      </c>
      <c r="T51" s="146">
        <v>2678</v>
      </c>
      <c r="U51" s="146">
        <v>4100</v>
      </c>
      <c r="V51" s="182">
        <v>5216</v>
      </c>
      <c r="W51" s="146">
        <v>6680</v>
      </c>
      <c r="X51" s="146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6"/>
      <c r="C52" s="116">
        <f t="shared" si="17"/>
        <v>0</v>
      </c>
      <c r="D52" s="12" t="e">
        <f t="shared" si="18"/>
        <v>#DIV/0!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82"/>
      <c r="P52" s="146"/>
      <c r="Q52" s="146"/>
      <c r="R52" s="146"/>
      <c r="S52" s="146"/>
      <c r="T52" s="146"/>
      <c r="U52" s="146"/>
      <c r="V52" s="182"/>
      <c r="W52" s="146"/>
      <c r="X52" s="146"/>
      <c r="Y52" s="109"/>
      <c r="Z52" s="16"/>
    </row>
    <row r="53" spans="1:26" s="2" customFormat="1" ht="38.25" hidden="1" customHeight="1" x14ac:dyDescent="0.25">
      <c r="A53" s="24" t="s">
        <v>59</v>
      </c>
      <c r="B53" s="116">
        <v>4999</v>
      </c>
      <c r="C53" s="116">
        <f t="shared" si="17"/>
        <v>5003.3999999999996</v>
      </c>
      <c r="D53" s="12">
        <f t="shared" si="18"/>
        <v>1.0008801760352071</v>
      </c>
      <c r="E53" s="146">
        <v>89</v>
      </c>
      <c r="F53" s="146">
        <v>131</v>
      </c>
      <c r="G53" s="146">
        <v>623</v>
      </c>
      <c r="H53" s="146">
        <v>334</v>
      </c>
      <c r="I53" s="146">
        <v>16</v>
      </c>
      <c r="J53" s="146">
        <v>142</v>
      </c>
      <c r="K53" s="146">
        <v>836</v>
      </c>
      <c r="L53" s="146">
        <v>681.5</v>
      </c>
      <c r="M53" s="146">
        <v>191</v>
      </c>
      <c r="N53" s="146">
        <v>33</v>
      </c>
      <c r="O53" s="182">
        <v>215</v>
      </c>
      <c r="P53" s="146">
        <v>222</v>
      </c>
      <c r="Q53" s="146">
        <v>67</v>
      </c>
      <c r="R53" s="146">
        <v>449</v>
      </c>
      <c r="S53" s="146">
        <v>193</v>
      </c>
      <c r="T53" s="146">
        <v>40</v>
      </c>
      <c r="U53" s="146">
        <v>101</v>
      </c>
      <c r="V53" s="182">
        <v>3.9</v>
      </c>
      <c r="W53" s="146">
        <v>319</v>
      </c>
      <c r="X53" s="146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2" t="e">
        <f>B53/B52</f>
        <v>#DIV/0!</v>
      </c>
      <c r="C54" s="116" t="e">
        <f t="shared" si="17"/>
        <v>#DIV/0!</v>
      </c>
      <c r="D54" s="12" t="e">
        <f t="shared" si="18"/>
        <v>#DIV/0!</v>
      </c>
      <c r="E54" s="145" t="e">
        <f t="shared" ref="E54:Y54" si="19">E53/E52</f>
        <v>#DIV/0!</v>
      </c>
      <c r="F54" s="145" t="e">
        <f t="shared" si="19"/>
        <v>#DIV/0!</v>
      </c>
      <c r="G54" s="145" t="e">
        <f t="shared" si="19"/>
        <v>#DIV/0!</v>
      </c>
      <c r="H54" s="145" t="e">
        <f t="shared" si="19"/>
        <v>#DIV/0!</v>
      </c>
      <c r="I54" s="145" t="e">
        <f t="shared" si="19"/>
        <v>#DIV/0!</v>
      </c>
      <c r="J54" s="145" t="e">
        <f t="shared" si="19"/>
        <v>#DIV/0!</v>
      </c>
      <c r="K54" s="145" t="e">
        <f t="shared" si="19"/>
        <v>#DIV/0!</v>
      </c>
      <c r="L54" s="145" t="e">
        <f t="shared" si="19"/>
        <v>#DIV/0!</v>
      </c>
      <c r="M54" s="145" t="e">
        <f t="shared" si="19"/>
        <v>#DIV/0!</v>
      </c>
      <c r="N54" s="145" t="e">
        <f t="shared" si="19"/>
        <v>#DIV/0!</v>
      </c>
      <c r="O54" s="181" t="e">
        <f t="shared" si="19"/>
        <v>#DIV/0!</v>
      </c>
      <c r="P54" s="145" t="e">
        <f t="shared" si="19"/>
        <v>#DIV/0!</v>
      </c>
      <c r="Q54" s="145" t="e">
        <f t="shared" si="19"/>
        <v>#DIV/0!</v>
      </c>
      <c r="R54" s="145" t="e">
        <f t="shared" si="19"/>
        <v>#DIV/0!</v>
      </c>
      <c r="S54" s="145" t="e">
        <f t="shared" si="19"/>
        <v>#DIV/0!</v>
      </c>
      <c r="T54" s="145" t="e">
        <f t="shared" si="19"/>
        <v>#DIV/0!</v>
      </c>
      <c r="U54" s="145" t="e">
        <f t="shared" si="19"/>
        <v>#DIV/0!</v>
      </c>
      <c r="V54" s="181" t="e">
        <f t="shared" si="19"/>
        <v>#DIV/0!</v>
      </c>
      <c r="W54" s="145" t="e">
        <f t="shared" si="19"/>
        <v>#DIV/0!</v>
      </c>
      <c r="X54" s="145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6">
        <v>2763</v>
      </c>
      <c r="C55" s="116">
        <f t="shared" si="17"/>
        <v>2632</v>
      </c>
      <c r="D55" s="110">
        <f t="shared" si="18"/>
        <v>0.95258776692001446</v>
      </c>
      <c r="E55" s="117">
        <v>85</v>
      </c>
      <c r="F55" s="117">
        <v>71</v>
      </c>
      <c r="G55" s="117">
        <v>623</v>
      </c>
      <c r="H55" s="117">
        <v>300</v>
      </c>
      <c r="I55" s="117"/>
      <c r="J55" s="117">
        <v>145</v>
      </c>
      <c r="K55" s="117">
        <v>619</v>
      </c>
      <c r="L55" s="117"/>
      <c r="M55" s="117">
        <v>30</v>
      </c>
      <c r="N55" s="117">
        <v>33</v>
      </c>
      <c r="O55" s="174"/>
      <c r="P55" s="117">
        <v>221</v>
      </c>
      <c r="Q55" s="117">
        <v>67</v>
      </c>
      <c r="R55" s="117"/>
      <c r="S55" s="117"/>
      <c r="T55" s="117">
        <v>20</v>
      </c>
      <c r="U55" s="117"/>
      <c r="V55" s="174">
        <v>101</v>
      </c>
      <c r="W55" s="117"/>
      <c r="X55" s="117">
        <v>317</v>
      </c>
      <c r="Y55" s="131"/>
      <c r="Z55" s="17"/>
    </row>
    <row r="56" spans="1:26" s="2" customFormat="1" ht="45" hidden="1" customHeight="1" x14ac:dyDescent="0.25">
      <c r="A56" s="9" t="s">
        <v>159</v>
      </c>
      <c r="B56" s="116"/>
      <c r="C56" s="116">
        <f t="shared" si="17"/>
        <v>0</v>
      </c>
      <c r="D56" s="110" t="e">
        <f t="shared" si="18"/>
        <v>#DIV/0!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74"/>
      <c r="P56" s="117"/>
      <c r="Q56" s="117"/>
      <c r="R56" s="117"/>
      <c r="S56" s="117"/>
      <c r="T56" s="117"/>
      <c r="U56" s="117"/>
      <c r="V56" s="174"/>
      <c r="W56" s="117"/>
      <c r="X56" s="117"/>
      <c r="Y56" s="131"/>
      <c r="Z56" s="16"/>
    </row>
    <row r="57" spans="1:26" s="2" customFormat="1" ht="45" hidden="1" customHeight="1" x14ac:dyDescent="0.25">
      <c r="A57" s="24" t="s">
        <v>160</v>
      </c>
      <c r="B57" s="121">
        <v>860</v>
      </c>
      <c r="C57" s="121">
        <f t="shared" si="17"/>
        <v>828.3</v>
      </c>
      <c r="D57" s="110">
        <f t="shared" si="18"/>
        <v>0.96313953488372084</v>
      </c>
      <c r="E57" s="117">
        <v>13</v>
      </c>
      <c r="F57" s="117">
        <v>103</v>
      </c>
      <c r="G57" s="117">
        <v>73</v>
      </c>
      <c r="H57" s="117">
        <v>4</v>
      </c>
      <c r="I57" s="117">
        <v>8</v>
      </c>
      <c r="J57" s="117">
        <v>5</v>
      </c>
      <c r="K57" s="117">
        <v>113</v>
      </c>
      <c r="L57" s="117">
        <v>53</v>
      </c>
      <c r="M57" s="117">
        <v>32</v>
      </c>
      <c r="N57" s="96">
        <v>7</v>
      </c>
      <c r="O57" s="174">
        <v>35</v>
      </c>
      <c r="P57" s="117">
        <v>104</v>
      </c>
      <c r="Q57" s="117"/>
      <c r="R57" s="117">
        <v>22</v>
      </c>
      <c r="S57" s="117">
        <v>35.299999999999997</v>
      </c>
      <c r="T57" s="117">
        <v>31</v>
      </c>
      <c r="U57" s="117"/>
      <c r="V57" s="174">
        <v>17</v>
      </c>
      <c r="W57" s="117">
        <v>96</v>
      </c>
      <c r="X57" s="117">
        <v>67</v>
      </c>
      <c r="Y57" s="131">
        <v>10</v>
      </c>
      <c r="Z57" s="16"/>
    </row>
    <row r="58" spans="1:26" s="2" customFormat="1" ht="30" hidden="1" customHeight="1" x14ac:dyDescent="0.25">
      <c r="A58" s="11" t="s">
        <v>194</v>
      </c>
      <c r="B58" s="121">
        <v>520</v>
      </c>
      <c r="C58" s="121">
        <f t="shared" si="17"/>
        <v>528</v>
      </c>
      <c r="D58" s="110">
        <f t="shared" si="18"/>
        <v>1.0153846153846153</v>
      </c>
      <c r="E58" s="117"/>
      <c r="F58" s="117"/>
      <c r="G58" s="117">
        <v>505</v>
      </c>
      <c r="H58" s="96"/>
      <c r="I58" s="117"/>
      <c r="J58" s="117"/>
      <c r="K58" s="117"/>
      <c r="L58" s="117">
        <v>11</v>
      </c>
      <c r="M58" s="96"/>
      <c r="N58" s="96"/>
      <c r="O58" s="174"/>
      <c r="P58" s="117"/>
      <c r="Q58" s="117"/>
      <c r="R58" s="117"/>
      <c r="S58" s="117"/>
      <c r="T58" s="117"/>
      <c r="U58" s="117">
        <v>4</v>
      </c>
      <c r="V58" s="174"/>
      <c r="W58" s="117"/>
      <c r="X58" s="117">
        <v>3</v>
      </c>
      <c r="Y58" s="131">
        <v>5</v>
      </c>
      <c r="Z58" s="16"/>
    </row>
    <row r="59" spans="1:26" s="76" customFormat="1" ht="30" hidden="1" customHeight="1" x14ac:dyDescent="0.25">
      <c r="A59" s="15" t="s">
        <v>199</v>
      </c>
      <c r="B59" s="121">
        <f>B60+B63+B64+B66+B70+B71</f>
        <v>25765</v>
      </c>
      <c r="C59" s="121">
        <f>SUM(E59:Y59)</f>
        <v>23943.5</v>
      </c>
      <c r="D59" s="110">
        <f t="shared" si="18"/>
        <v>0.92930331845526881</v>
      </c>
      <c r="E59" s="117">
        <f>E60+E63+E64+E66+E69+E70+E71</f>
        <v>3896</v>
      </c>
      <c r="F59" s="117">
        <f>F60+F63+F64+F66+F69+F70+F71</f>
        <v>97</v>
      </c>
      <c r="G59" s="117">
        <f t="shared" ref="G59:Y59" si="20">G60+G63+G64+G66+G69+G70+G71</f>
        <v>1081</v>
      </c>
      <c r="H59" s="117">
        <f t="shared" si="20"/>
        <v>1400</v>
      </c>
      <c r="I59" s="117">
        <f t="shared" si="20"/>
        <v>927</v>
      </c>
      <c r="J59" s="117">
        <f t="shared" si="20"/>
        <v>3562</v>
      </c>
      <c r="K59" s="117">
        <f t="shared" si="20"/>
        <v>268</v>
      </c>
      <c r="L59" s="117">
        <f t="shared" si="20"/>
        <v>857</v>
      </c>
      <c r="M59" s="117">
        <f t="shared" si="20"/>
        <v>689</v>
      </c>
      <c r="N59" s="117">
        <f t="shared" si="20"/>
        <v>90</v>
      </c>
      <c r="O59" s="174">
        <f t="shared" si="20"/>
        <v>0</v>
      </c>
      <c r="P59" s="117">
        <f t="shared" si="20"/>
        <v>404</v>
      </c>
      <c r="Q59" s="117">
        <f t="shared" si="20"/>
        <v>3862</v>
      </c>
      <c r="R59" s="117">
        <f>R60+R63+R64+R66+R69+R70+R71</f>
        <v>186</v>
      </c>
      <c r="S59" s="117">
        <f t="shared" si="20"/>
        <v>1638</v>
      </c>
      <c r="T59" s="117">
        <f t="shared" si="20"/>
        <v>40</v>
      </c>
      <c r="U59" s="117">
        <f t="shared" si="20"/>
        <v>1923</v>
      </c>
      <c r="V59" s="174">
        <f t="shared" si="20"/>
        <v>585</v>
      </c>
      <c r="W59" s="117">
        <f t="shared" si="20"/>
        <v>1474.5</v>
      </c>
      <c r="X59" s="117">
        <f t="shared" si="20"/>
        <v>964</v>
      </c>
      <c r="Y59" s="131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6">
        <v>461</v>
      </c>
      <c r="C60" s="121">
        <f t="shared" si="17"/>
        <v>652</v>
      </c>
      <c r="D60" s="110">
        <f t="shared" ref="D60:D66" si="21">C60/B60</f>
        <v>1.4143167028199566</v>
      </c>
      <c r="E60" s="117"/>
      <c r="F60" s="117"/>
      <c r="G60" s="117">
        <v>300</v>
      </c>
      <c r="H60" s="117"/>
      <c r="I60" s="117"/>
      <c r="J60" s="117"/>
      <c r="K60" s="117"/>
      <c r="L60" s="117"/>
      <c r="M60" s="117"/>
      <c r="N60" s="117"/>
      <c r="O60" s="174"/>
      <c r="P60" s="117"/>
      <c r="Q60" s="117"/>
      <c r="R60" s="117"/>
      <c r="S60" s="117"/>
      <c r="T60" s="117"/>
      <c r="U60" s="117">
        <v>330</v>
      </c>
      <c r="V60" s="174"/>
      <c r="W60" s="117"/>
      <c r="X60" s="117">
        <v>22</v>
      </c>
      <c r="Y60" s="131"/>
      <c r="Z60" s="16"/>
    </row>
    <row r="61" spans="1:26" s="2" customFormat="1" ht="30" hidden="1" customHeight="1" outlineLevel="1" x14ac:dyDescent="0.25">
      <c r="A61" s="14" t="s">
        <v>62</v>
      </c>
      <c r="B61" s="116"/>
      <c r="C61" s="116">
        <f t="shared" ref="C61:C74" si="22">SUM(E61:Y61)</f>
        <v>0</v>
      </c>
      <c r="D61" s="110" t="e">
        <f t="shared" si="21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74"/>
      <c r="P61" s="117"/>
      <c r="Q61" s="117"/>
      <c r="R61" s="117"/>
      <c r="S61" s="117"/>
      <c r="T61" s="117"/>
      <c r="U61" s="117"/>
      <c r="V61" s="174"/>
      <c r="W61" s="117"/>
      <c r="X61" s="117"/>
      <c r="Y61" s="131"/>
      <c r="Z61" s="17"/>
    </row>
    <row r="62" spans="1:26" s="2" customFormat="1" ht="30" hidden="1" customHeight="1" outlineLevel="1" x14ac:dyDescent="0.25">
      <c r="A62" s="14" t="s">
        <v>63</v>
      </c>
      <c r="B62" s="116"/>
      <c r="C62" s="116">
        <f t="shared" si="22"/>
        <v>0</v>
      </c>
      <c r="D62" s="110" t="e">
        <f t="shared" si="21"/>
        <v>#DIV/0!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74"/>
      <c r="P62" s="117"/>
      <c r="Q62" s="117"/>
      <c r="R62" s="117"/>
      <c r="S62" s="117"/>
      <c r="T62" s="117"/>
      <c r="U62" s="117"/>
      <c r="V62" s="174"/>
      <c r="W62" s="117"/>
      <c r="X62" s="117"/>
      <c r="Y62" s="131"/>
      <c r="Z62" s="17"/>
    </row>
    <row r="63" spans="1:26" s="2" customFormat="1" ht="30" hidden="1" customHeight="1" x14ac:dyDescent="0.25">
      <c r="A63" s="15" t="s">
        <v>64</v>
      </c>
      <c r="B63" s="116">
        <v>11994</v>
      </c>
      <c r="C63" s="116">
        <f t="shared" si="22"/>
        <v>10112</v>
      </c>
      <c r="D63" s="110">
        <f t="shared" si="21"/>
        <v>0.84308821077205265</v>
      </c>
      <c r="E63" s="141">
        <v>3057</v>
      </c>
      <c r="F63" s="141">
        <v>20</v>
      </c>
      <c r="G63" s="141">
        <v>5</v>
      </c>
      <c r="H63" s="141"/>
      <c r="I63" s="141">
        <v>80</v>
      </c>
      <c r="J63" s="141">
        <v>1276</v>
      </c>
      <c r="K63" s="141">
        <v>100</v>
      </c>
      <c r="L63" s="141">
        <v>362</v>
      </c>
      <c r="M63" s="141"/>
      <c r="N63" s="141">
        <v>90</v>
      </c>
      <c r="O63" s="177"/>
      <c r="P63" s="141">
        <v>367</v>
      </c>
      <c r="Q63" s="141">
        <v>1134</v>
      </c>
      <c r="R63" s="141"/>
      <c r="S63" s="141">
        <v>1000</v>
      </c>
      <c r="T63" s="141"/>
      <c r="U63" s="141">
        <v>30</v>
      </c>
      <c r="V63" s="177">
        <v>585</v>
      </c>
      <c r="W63" s="141">
        <v>1395</v>
      </c>
      <c r="X63" s="141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6">
        <v>7412</v>
      </c>
      <c r="C64" s="116">
        <f t="shared" si="22"/>
        <v>4736</v>
      </c>
      <c r="D64" s="110">
        <f t="shared" si="21"/>
        <v>0.63896384241770099</v>
      </c>
      <c r="E64" s="141"/>
      <c r="F64" s="141">
        <v>69</v>
      </c>
      <c r="G64" s="141">
        <v>35</v>
      </c>
      <c r="H64" s="141">
        <v>778</v>
      </c>
      <c r="I64" s="141">
        <v>344</v>
      </c>
      <c r="J64" s="141">
        <v>1646</v>
      </c>
      <c r="K64" s="141">
        <v>168</v>
      </c>
      <c r="L64" s="141"/>
      <c r="M64" s="141">
        <v>689</v>
      </c>
      <c r="N64" s="141"/>
      <c r="O64" s="177"/>
      <c r="P64" s="141">
        <v>37</v>
      </c>
      <c r="Q64" s="141"/>
      <c r="R64" s="141">
        <v>170</v>
      </c>
      <c r="S64" s="141">
        <v>551</v>
      </c>
      <c r="T64" s="141">
        <v>10</v>
      </c>
      <c r="U64" s="141"/>
      <c r="V64" s="177"/>
      <c r="W64" s="141">
        <v>8</v>
      </c>
      <c r="X64" s="141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6">
        <v>10283</v>
      </c>
      <c r="C65" s="116">
        <f t="shared" si="22"/>
        <v>10996</v>
      </c>
      <c r="D65" s="110">
        <f t="shared" si="21"/>
        <v>1.0693377419041137</v>
      </c>
      <c r="E65" s="141"/>
      <c r="F65" s="141">
        <v>264</v>
      </c>
      <c r="G65" s="141">
        <v>930</v>
      </c>
      <c r="H65" s="141">
        <v>1238</v>
      </c>
      <c r="I65" s="141">
        <v>313</v>
      </c>
      <c r="J65" s="141">
        <v>135</v>
      </c>
      <c r="K65" s="141">
        <v>148</v>
      </c>
      <c r="L65" s="141">
        <v>884</v>
      </c>
      <c r="M65" s="141">
        <v>257</v>
      </c>
      <c r="N65" s="141">
        <v>310</v>
      </c>
      <c r="O65" s="177">
        <v>373</v>
      </c>
      <c r="P65" s="141">
        <v>836</v>
      </c>
      <c r="Q65" s="141">
        <v>307</v>
      </c>
      <c r="R65" s="141">
        <v>125</v>
      </c>
      <c r="S65" s="141">
        <v>343</v>
      </c>
      <c r="T65" s="141">
        <v>1756</v>
      </c>
      <c r="U65" s="141">
        <v>290</v>
      </c>
      <c r="V65" s="177"/>
      <c r="W65" s="141">
        <v>550</v>
      </c>
      <c r="X65" s="141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6">
        <v>2087</v>
      </c>
      <c r="C66" s="116">
        <f t="shared" si="22"/>
        <v>3201</v>
      </c>
      <c r="D66" s="110">
        <f t="shared" si="21"/>
        <v>1.53378054623862</v>
      </c>
      <c r="E66" s="141"/>
      <c r="F66" s="141"/>
      <c r="G66" s="141">
        <v>711</v>
      </c>
      <c r="H66" s="141"/>
      <c r="I66" s="141">
        <v>85</v>
      </c>
      <c r="J66" s="141">
        <v>640</v>
      </c>
      <c r="K66" s="141"/>
      <c r="L66" s="141">
        <v>350</v>
      </c>
      <c r="M66" s="141"/>
      <c r="N66" s="141"/>
      <c r="O66" s="177"/>
      <c r="P66" s="141"/>
      <c r="Q66" s="141"/>
      <c r="R66" s="141"/>
      <c r="S66" s="141"/>
      <c r="T66" s="141"/>
      <c r="U66" s="141">
        <v>1315</v>
      </c>
      <c r="V66" s="177"/>
      <c r="W66" s="141"/>
      <c r="X66" s="141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6">
        <v>18624</v>
      </c>
      <c r="C67" s="116">
        <f t="shared" si="22"/>
        <v>18190</v>
      </c>
      <c r="D67" s="110">
        <f t="shared" ref="D67:D130" si="23">C67/B67</f>
        <v>0.97669673539518898</v>
      </c>
      <c r="E67" s="141">
        <v>32</v>
      </c>
      <c r="F67" s="141">
        <v>180</v>
      </c>
      <c r="G67" s="141">
        <v>1602</v>
      </c>
      <c r="H67" s="141">
        <v>696</v>
      </c>
      <c r="I67" s="141">
        <v>608</v>
      </c>
      <c r="J67" s="141">
        <v>2310</v>
      </c>
      <c r="K67" s="141">
        <v>354</v>
      </c>
      <c r="L67" s="141">
        <v>1836</v>
      </c>
      <c r="M67" s="141">
        <v>203</v>
      </c>
      <c r="N67" s="141">
        <v>148</v>
      </c>
      <c r="O67" s="177">
        <v>312</v>
      </c>
      <c r="P67" s="141">
        <v>1460</v>
      </c>
      <c r="Q67" s="141">
        <v>1452</v>
      </c>
      <c r="R67" s="141">
        <v>609</v>
      </c>
      <c r="S67" s="141">
        <v>353</v>
      </c>
      <c r="T67" s="141">
        <v>850</v>
      </c>
      <c r="U67" s="141">
        <v>30</v>
      </c>
      <c r="V67" s="177">
        <v>52</v>
      </c>
      <c r="W67" s="141">
        <v>392</v>
      </c>
      <c r="X67" s="141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6">
        <v>11812</v>
      </c>
      <c r="C68" s="116">
        <f t="shared" si="22"/>
        <v>9124</v>
      </c>
      <c r="D68" s="110">
        <f t="shared" si="23"/>
        <v>0.77243481205553677</v>
      </c>
      <c r="E68" s="141">
        <v>80</v>
      </c>
      <c r="F68" s="141">
        <v>319</v>
      </c>
      <c r="G68" s="141">
        <v>560</v>
      </c>
      <c r="H68" s="141">
        <v>806</v>
      </c>
      <c r="I68" s="141">
        <v>465</v>
      </c>
      <c r="J68" s="141">
        <v>1130</v>
      </c>
      <c r="K68" s="141">
        <v>305</v>
      </c>
      <c r="L68" s="141">
        <v>120</v>
      </c>
      <c r="M68" s="141">
        <v>183</v>
      </c>
      <c r="N68" s="141">
        <v>10</v>
      </c>
      <c r="O68" s="177">
        <v>582</v>
      </c>
      <c r="P68" s="141">
        <v>749</v>
      </c>
      <c r="Q68" s="141">
        <v>206</v>
      </c>
      <c r="R68" s="141">
        <v>640</v>
      </c>
      <c r="S68" s="141">
        <v>1679</v>
      </c>
      <c r="T68" s="141">
        <v>278</v>
      </c>
      <c r="U68" s="141"/>
      <c r="V68" s="177">
        <v>99</v>
      </c>
      <c r="W68" s="141">
        <v>139</v>
      </c>
      <c r="X68" s="141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6">
        <v>504</v>
      </c>
      <c r="C69" s="116">
        <f t="shared" si="22"/>
        <v>501</v>
      </c>
      <c r="D69" s="110">
        <f t="shared" si="23"/>
        <v>0.99404761904761907</v>
      </c>
      <c r="E69" s="141"/>
      <c r="F69" s="141"/>
      <c r="G69" s="141"/>
      <c r="H69" s="141">
        <v>20</v>
      </c>
      <c r="I69" s="141"/>
      <c r="J69" s="141"/>
      <c r="K69" s="141"/>
      <c r="L69" s="141"/>
      <c r="M69" s="141"/>
      <c r="N69" s="141"/>
      <c r="O69" s="177"/>
      <c r="P69" s="141"/>
      <c r="Q69" s="141">
        <v>210</v>
      </c>
      <c r="R69" s="141">
        <v>16</v>
      </c>
      <c r="S69" s="141">
        <v>87</v>
      </c>
      <c r="T69" s="141"/>
      <c r="U69" s="141">
        <v>168</v>
      </c>
      <c r="V69" s="177"/>
      <c r="W69" s="141"/>
      <c r="X69" s="141"/>
      <c r="Y69" s="26"/>
      <c r="Z69" s="17"/>
    </row>
    <row r="70" spans="1:26" s="2" customFormat="1" ht="30" hidden="1" customHeight="1" x14ac:dyDescent="0.25">
      <c r="A70" s="15" t="s">
        <v>71</v>
      </c>
      <c r="B70" s="116">
        <v>2435</v>
      </c>
      <c r="C70" s="116">
        <f t="shared" si="22"/>
        <v>3215.5</v>
      </c>
      <c r="D70" s="110">
        <f t="shared" si="23"/>
        <v>1.3205338809034908</v>
      </c>
      <c r="E70" s="117">
        <v>520</v>
      </c>
      <c r="F70" s="117">
        <v>8</v>
      </c>
      <c r="G70" s="121"/>
      <c r="H70" s="117">
        <v>35</v>
      </c>
      <c r="I70" s="142">
        <v>33</v>
      </c>
      <c r="J70" s="141"/>
      <c r="K70" s="141"/>
      <c r="L70" s="141"/>
      <c r="M70" s="141"/>
      <c r="N70" s="141"/>
      <c r="O70" s="177"/>
      <c r="P70" s="141"/>
      <c r="Q70" s="141">
        <v>2518</v>
      </c>
      <c r="R70" s="141"/>
      <c r="S70" s="141"/>
      <c r="T70" s="141">
        <v>30</v>
      </c>
      <c r="U70" s="141"/>
      <c r="V70" s="177"/>
      <c r="W70" s="147">
        <v>71.5</v>
      </c>
      <c r="X70" s="141"/>
      <c r="Y70" s="26"/>
      <c r="Z70" s="17"/>
    </row>
    <row r="71" spans="1:26" s="2" customFormat="1" ht="30" hidden="1" customHeight="1" x14ac:dyDescent="0.25">
      <c r="A71" s="15" t="s">
        <v>72</v>
      </c>
      <c r="B71" s="116">
        <v>1376</v>
      </c>
      <c r="C71" s="116">
        <f t="shared" si="22"/>
        <v>1526</v>
      </c>
      <c r="D71" s="110">
        <f t="shared" si="23"/>
        <v>1.1090116279069768</v>
      </c>
      <c r="E71" s="141">
        <v>319</v>
      </c>
      <c r="F71" s="141"/>
      <c r="G71" s="141">
        <v>30</v>
      </c>
      <c r="H71" s="141">
        <v>567</v>
      </c>
      <c r="I71" s="141">
        <v>385</v>
      </c>
      <c r="J71" s="141"/>
      <c r="K71" s="141"/>
      <c r="L71" s="141">
        <v>145</v>
      </c>
      <c r="M71" s="141"/>
      <c r="N71" s="141"/>
      <c r="O71" s="177"/>
      <c r="P71" s="141"/>
      <c r="Q71" s="141"/>
      <c r="R71" s="141"/>
      <c r="S71" s="141"/>
      <c r="T71" s="141"/>
      <c r="U71" s="141">
        <v>80</v>
      </c>
      <c r="V71" s="177"/>
      <c r="W71" s="141"/>
      <c r="X71" s="141"/>
      <c r="Y71" s="26"/>
      <c r="Z71" s="17"/>
    </row>
    <row r="72" spans="1:26" s="2" customFormat="1" ht="30" hidden="1" customHeight="1" x14ac:dyDescent="0.25">
      <c r="A72" s="15" t="s">
        <v>73</v>
      </c>
      <c r="B72" s="116"/>
      <c r="C72" s="116">
        <f t="shared" si="22"/>
        <v>0</v>
      </c>
      <c r="D72" s="110" t="e">
        <f t="shared" si="23"/>
        <v>#DIV/0!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77"/>
      <c r="P72" s="141"/>
      <c r="Q72" s="141"/>
      <c r="R72" s="141"/>
      <c r="S72" s="141"/>
      <c r="T72" s="141"/>
      <c r="U72" s="141"/>
      <c r="V72" s="177"/>
      <c r="W72" s="141"/>
      <c r="X72" s="141"/>
      <c r="Y72" s="26"/>
      <c r="Z72" s="17"/>
    </row>
    <row r="73" spans="1:26" s="2" customFormat="1" ht="30" hidden="1" customHeight="1" x14ac:dyDescent="0.25">
      <c r="A73" s="15" t="s">
        <v>74</v>
      </c>
      <c r="B73" s="116">
        <v>97</v>
      </c>
      <c r="C73" s="116">
        <f t="shared" si="22"/>
        <v>99.78</v>
      </c>
      <c r="D73" s="110">
        <f t="shared" si="23"/>
        <v>1.0286597938144331</v>
      </c>
      <c r="E73" s="141"/>
      <c r="F73" s="141"/>
      <c r="G73" s="141"/>
      <c r="H73" s="141">
        <v>16</v>
      </c>
      <c r="I73" s="141"/>
      <c r="J73" s="141"/>
      <c r="K73" s="141"/>
      <c r="L73" s="141"/>
      <c r="M73" s="141"/>
      <c r="N73" s="141"/>
      <c r="O73" s="177"/>
      <c r="P73" s="141"/>
      <c r="Q73" s="141"/>
      <c r="R73" s="141">
        <v>30</v>
      </c>
      <c r="S73" s="141">
        <v>15.78</v>
      </c>
      <c r="T73" s="141"/>
      <c r="U73" s="141"/>
      <c r="V73" s="177"/>
      <c r="W73" s="141">
        <v>38</v>
      </c>
      <c r="X73" s="141"/>
      <c r="Y73" s="26"/>
      <c r="Z73" s="17"/>
    </row>
    <row r="74" spans="1:26" ht="30" hidden="1" customHeight="1" x14ac:dyDescent="0.25">
      <c r="A74" s="9" t="s">
        <v>75</v>
      </c>
      <c r="B74" s="116"/>
      <c r="C74" s="116">
        <f t="shared" si="22"/>
        <v>0</v>
      </c>
      <c r="D74" s="110" t="e">
        <f t="shared" si="23"/>
        <v>#DIV/0!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77"/>
      <c r="P74" s="141"/>
      <c r="Q74" s="141"/>
      <c r="R74" s="141"/>
      <c r="S74" s="141"/>
      <c r="T74" s="141"/>
      <c r="U74" s="141"/>
      <c r="V74" s="177"/>
      <c r="W74" s="141"/>
      <c r="X74" s="141"/>
      <c r="Y74" s="26"/>
    </row>
    <row r="75" spans="1:26" ht="30" hidden="1" customHeight="1" x14ac:dyDescent="0.25">
      <c r="A75" s="24" t="s">
        <v>76</v>
      </c>
      <c r="B75" s="116">
        <v>105</v>
      </c>
      <c r="C75" s="116">
        <f>SUM(E75:Y75)</f>
        <v>101.78</v>
      </c>
      <c r="D75" s="110">
        <f t="shared" si="23"/>
        <v>0.96933333333333338</v>
      </c>
      <c r="E75" s="141"/>
      <c r="F75" s="141"/>
      <c r="G75" s="141"/>
      <c r="H75" s="141">
        <v>16</v>
      </c>
      <c r="I75" s="141"/>
      <c r="J75" s="141"/>
      <c r="K75" s="141"/>
      <c r="L75" s="141"/>
      <c r="M75" s="141"/>
      <c r="N75" s="141"/>
      <c r="O75" s="177"/>
      <c r="P75" s="141"/>
      <c r="Q75" s="141"/>
      <c r="R75" s="141">
        <v>32</v>
      </c>
      <c r="S75" s="141">
        <v>15.78</v>
      </c>
      <c r="T75" s="141"/>
      <c r="U75" s="141"/>
      <c r="V75" s="177"/>
      <c r="W75" s="141">
        <v>38</v>
      </c>
      <c r="X75" s="141"/>
      <c r="Y75" s="26"/>
    </row>
    <row r="76" spans="1:26" ht="45" hidden="1" customHeight="1" x14ac:dyDescent="0.25">
      <c r="A76" s="11" t="s">
        <v>52</v>
      </c>
      <c r="B76" s="122"/>
      <c r="C76" s="116">
        <f>SUM(E76:Y76)</f>
        <v>0</v>
      </c>
      <c r="D76" s="110" t="e">
        <f t="shared" si="23"/>
        <v>#DIV/0!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81"/>
      <c r="P76" s="145"/>
      <c r="Q76" s="145"/>
      <c r="R76" s="145"/>
      <c r="S76" s="145"/>
      <c r="T76" s="145"/>
      <c r="U76" s="145"/>
      <c r="V76" s="181"/>
      <c r="W76" s="145"/>
      <c r="X76" s="145"/>
      <c r="Y76" s="25"/>
    </row>
    <row r="77" spans="1:26" ht="45" hidden="1" customHeight="1" x14ac:dyDescent="0.25">
      <c r="A77" s="11" t="s">
        <v>77</v>
      </c>
      <c r="B77" s="122"/>
      <c r="C77" s="116">
        <f>SUM(E77:Y77)</f>
        <v>0</v>
      </c>
      <c r="D77" s="110" t="e">
        <f t="shared" si="23"/>
        <v>#DIV/0!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83"/>
      <c r="P77" s="148"/>
      <c r="Q77" s="148"/>
      <c r="R77" s="148"/>
      <c r="S77" s="148"/>
      <c r="T77" s="148"/>
      <c r="U77" s="148"/>
      <c r="V77" s="183"/>
      <c r="W77" s="148"/>
      <c r="X77" s="148"/>
      <c r="Y77" s="27"/>
    </row>
    <row r="78" spans="1:26" ht="45" hidden="1" customHeight="1" x14ac:dyDescent="0.25">
      <c r="A78" s="11"/>
      <c r="B78" s="122"/>
      <c r="C78" s="123"/>
      <c r="D78" s="110" t="e">
        <f t="shared" si="23"/>
        <v>#DIV/0!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83"/>
      <c r="P78" s="148"/>
      <c r="Q78" s="148"/>
      <c r="R78" s="148"/>
      <c r="S78" s="148"/>
      <c r="T78" s="148"/>
      <c r="U78" s="148"/>
      <c r="V78" s="183"/>
      <c r="W78" s="148"/>
      <c r="X78" s="148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84"/>
      <c r="P79" s="149"/>
      <c r="Q79" s="149"/>
      <c r="R79" s="149"/>
      <c r="S79" s="149"/>
      <c r="T79" s="149"/>
      <c r="U79" s="149"/>
      <c r="V79" s="184"/>
      <c r="W79" s="149"/>
      <c r="X79" s="149"/>
      <c r="Y79" s="52"/>
    </row>
    <row r="80" spans="1:26" ht="45" hidden="1" customHeight="1" x14ac:dyDescent="0.25">
      <c r="A80" s="11"/>
      <c r="B80" s="122"/>
      <c r="C80" s="123"/>
      <c r="D80" s="110" t="e">
        <f t="shared" si="23"/>
        <v>#DIV/0!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83"/>
      <c r="P80" s="148"/>
      <c r="Q80" s="148"/>
      <c r="R80" s="148"/>
      <c r="S80" s="148"/>
      <c r="T80" s="148"/>
      <c r="U80" s="148"/>
      <c r="V80" s="183"/>
      <c r="W80" s="148"/>
      <c r="X80" s="148"/>
      <c r="Y80" s="27"/>
    </row>
    <row r="81" spans="1:26" ht="45" hidden="1" customHeight="1" x14ac:dyDescent="0.25">
      <c r="A81" s="11"/>
      <c r="B81" s="122"/>
      <c r="C81" s="85"/>
      <c r="D81" s="110" t="e">
        <f t="shared" si="23"/>
        <v>#DIV/0!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185"/>
      <c r="P81" s="92"/>
      <c r="Q81" s="92"/>
      <c r="R81" s="92"/>
      <c r="S81" s="92"/>
      <c r="T81" s="92"/>
      <c r="U81" s="92"/>
      <c r="V81" s="185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0">
        <f t="shared" ref="E82:Y82" si="24">(E42-E83)</f>
        <v>1303</v>
      </c>
      <c r="F82" s="150">
        <f t="shared" si="24"/>
        <v>286</v>
      </c>
      <c r="G82" s="150">
        <f t="shared" si="24"/>
        <v>0</v>
      </c>
      <c r="H82" s="150">
        <f t="shared" si="24"/>
        <v>1056</v>
      </c>
      <c r="I82" s="150">
        <f t="shared" si="24"/>
        <v>20</v>
      </c>
      <c r="J82" s="150">
        <f t="shared" si="24"/>
        <v>106</v>
      </c>
      <c r="K82" s="150">
        <f t="shared" si="24"/>
        <v>6</v>
      </c>
      <c r="L82" s="150">
        <f t="shared" si="24"/>
        <v>379</v>
      </c>
      <c r="M82" s="150">
        <f t="shared" si="24"/>
        <v>1213</v>
      </c>
      <c r="N82" s="150">
        <f t="shared" si="24"/>
        <v>400</v>
      </c>
      <c r="O82" s="186">
        <f t="shared" si="24"/>
        <v>637</v>
      </c>
      <c r="P82" s="150">
        <f t="shared" si="24"/>
        <v>170</v>
      </c>
      <c r="Q82" s="150">
        <f t="shared" si="24"/>
        <v>355</v>
      </c>
      <c r="R82" s="150">
        <f t="shared" si="24"/>
        <v>1439</v>
      </c>
      <c r="S82" s="150">
        <f t="shared" si="24"/>
        <v>1184</v>
      </c>
      <c r="T82" s="150">
        <f t="shared" si="24"/>
        <v>1474</v>
      </c>
      <c r="U82" s="150">
        <f t="shared" si="24"/>
        <v>-391</v>
      </c>
      <c r="V82" s="186">
        <f t="shared" si="24"/>
        <v>400</v>
      </c>
      <c r="W82" s="150">
        <f t="shared" si="24"/>
        <v>485</v>
      </c>
      <c r="X82" s="150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6"/>
      <c r="C83" s="116">
        <f>SUM(E83:Y83)</f>
        <v>202402</v>
      </c>
      <c r="D83" s="110" t="e">
        <f t="shared" si="23"/>
        <v>#DIV/0!</v>
      </c>
      <c r="E83" s="142">
        <v>9130</v>
      </c>
      <c r="F83" s="142">
        <v>6176</v>
      </c>
      <c r="G83" s="142">
        <v>13630</v>
      </c>
      <c r="H83" s="142">
        <v>12395</v>
      </c>
      <c r="I83" s="142">
        <v>6101</v>
      </c>
      <c r="J83" s="142">
        <v>14442</v>
      </c>
      <c r="K83" s="142">
        <v>10785</v>
      </c>
      <c r="L83" s="142">
        <v>10801</v>
      </c>
      <c r="M83" s="142">
        <v>9850</v>
      </c>
      <c r="N83" s="142">
        <v>3405</v>
      </c>
      <c r="O83" s="178">
        <v>6136</v>
      </c>
      <c r="P83" s="142">
        <v>8558</v>
      </c>
      <c r="Q83" s="142">
        <v>10589</v>
      </c>
      <c r="R83" s="142">
        <v>12444</v>
      </c>
      <c r="S83" s="142">
        <v>11728</v>
      </c>
      <c r="T83" s="142">
        <v>9506</v>
      </c>
      <c r="U83" s="142">
        <v>10200</v>
      </c>
      <c r="V83" s="178">
        <v>2401</v>
      </c>
      <c r="W83" s="142">
        <v>7653</v>
      </c>
      <c r="X83" s="142">
        <v>17451</v>
      </c>
      <c r="Y83" s="132">
        <v>9021</v>
      </c>
      <c r="Z83" s="16"/>
    </row>
    <row r="84" spans="1:26" ht="45" hidden="1" customHeight="1" x14ac:dyDescent="0.25">
      <c r="A84" s="11" t="s">
        <v>200</v>
      </c>
      <c r="B84" s="116">
        <f>B42+B53+B57+B58+B59+B65+B67+B68</f>
        <v>277885</v>
      </c>
      <c r="C84" s="116">
        <f>C42+C53+C57+C58+C59+C65+C67+C68</f>
        <v>284595.19999999995</v>
      </c>
      <c r="D84" s="110">
        <f t="shared" si="23"/>
        <v>1.0241473991039458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78"/>
      <c r="P84" s="142"/>
      <c r="Q84" s="142"/>
      <c r="R84" s="142"/>
      <c r="S84" s="142"/>
      <c r="T84" s="142"/>
      <c r="U84" s="142"/>
      <c r="V84" s="178"/>
      <c r="W84" s="142"/>
      <c r="X84" s="142"/>
      <c r="Y84" s="132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74"/>
      <c r="P85" s="117"/>
      <c r="Q85" s="117"/>
      <c r="R85" s="117"/>
      <c r="S85" s="117"/>
      <c r="T85" s="117"/>
      <c r="U85" s="117"/>
      <c r="V85" s="174"/>
      <c r="W85" s="117"/>
      <c r="X85" s="117"/>
      <c r="Y85" s="131"/>
    </row>
    <row r="86" spans="1:26" ht="45" hidden="1" customHeight="1" x14ac:dyDescent="0.25">
      <c r="A86" s="11" t="s">
        <v>82</v>
      </c>
      <c r="B86" s="146"/>
      <c r="C86" s="121">
        <f>SUM(E86:Y86)</f>
        <v>0</v>
      </c>
      <c r="D86" s="110" t="e">
        <f t="shared" si="23"/>
        <v>#DIV/0!</v>
      </c>
      <c r="E86" s="117"/>
      <c r="F86" s="117"/>
      <c r="G86" s="117"/>
      <c r="H86" s="117"/>
      <c r="I86" s="117"/>
      <c r="J86" s="117"/>
      <c r="K86" s="117"/>
      <c r="L86" s="117"/>
      <c r="M86" s="117"/>
      <c r="N86" s="96"/>
      <c r="O86" s="174"/>
      <c r="P86" s="117"/>
      <c r="Q86" s="117"/>
      <c r="R86" s="117"/>
      <c r="S86" s="117"/>
      <c r="T86" s="117"/>
      <c r="U86" s="117"/>
      <c r="V86" s="174"/>
      <c r="W86" s="117"/>
      <c r="X86" s="117"/>
      <c r="Y86" s="131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78"/>
      <c r="P87" s="142"/>
      <c r="Q87" s="142"/>
      <c r="R87" s="142"/>
      <c r="S87" s="142"/>
      <c r="T87" s="142"/>
      <c r="U87" s="142"/>
      <c r="V87" s="178"/>
      <c r="W87" s="142"/>
      <c r="X87" s="142"/>
      <c r="Y87" s="132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78"/>
      <c r="P88" s="142"/>
      <c r="Q88" s="142"/>
      <c r="R88" s="142"/>
      <c r="S88" s="142"/>
      <c r="T88" s="142"/>
      <c r="U88" s="142"/>
      <c r="V88" s="178"/>
      <c r="W88" s="142"/>
      <c r="X88" s="142"/>
      <c r="Y88" s="132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78"/>
      <c r="P89" s="142"/>
      <c r="Q89" s="142"/>
      <c r="R89" s="142"/>
      <c r="S89" s="142"/>
      <c r="T89" s="142"/>
      <c r="U89" s="142"/>
      <c r="V89" s="178"/>
      <c r="W89" s="142"/>
      <c r="X89" s="142"/>
      <c r="Y89" s="132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87"/>
      <c r="P90" s="151"/>
      <c r="Q90" s="151"/>
      <c r="R90" s="151"/>
      <c r="S90" s="151"/>
      <c r="T90" s="151"/>
      <c r="U90" s="151"/>
      <c r="V90" s="187"/>
      <c r="W90" s="151"/>
      <c r="X90" s="151"/>
      <c r="Y90" s="66"/>
    </row>
    <row r="91" spans="1:26" s="10" customFormat="1" ht="45" hidden="1" customHeight="1" outlineLevel="1" x14ac:dyDescent="0.2">
      <c r="A91" s="31" t="s">
        <v>86</v>
      </c>
      <c r="B91" s="116"/>
      <c r="C91" s="121">
        <f>SUM(E91:Y91)</f>
        <v>304722</v>
      </c>
      <c r="D91" s="110" t="e">
        <f t="shared" si="23"/>
        <v>#DIV/0!</v>
      </c>
      <c r="E91" s="142">
        <v>16521</v>
      </c>
      <c r="F91" s="142">
        <v>8356</v>
      </c>
      <c r="G91" s="142">
        <v>18182</v>
      </c>
      <c r="H91" s="142">
        <v>19524</v>
      </c>
      <c r="I91" s="142">
        <v>8961</v>
      </c>
      <c r="J91" s="142">
        <v>24100</v>
      </c>
      <c r="K91" s="142">
        <v>13696</v>
      </c>
      <c r="L91" s="142">
        <v>14786</v>
      </c>
      <c r="M91" s="142">
        <v>15474</v>
      </c>
      <c r="N91" s="142">
        <v>5291</v>
      </c>
      <c r="O91" s="178">
        <v>8662</v>
      </c>
      <c r="P91" s="142">
        <v>13233</v>
      </c>
      <c r="Q91" s="142">
        <v>17415</v>
      </c>
      <c r="R91" s="142">
        <v>18254</v>
      </c>
      <c r="S91" s="142">
        <v>19452</v>
      </c>
      <c r="T91" s="142">
        <v>15370</v>
      </c>
      <c r="U91" s="142">
        <v>11706</v>
      </c>
      <c r="V91" s="178">
        <v>5216</v>
      </c>
      <c r="W91" s="142">
        <v>14221</v>
      </c>
      <c r="X91" s="142">
        <v>24124</v>
      </c>
      <c r="Y91" s="132">
        <v>12178</v>
      </c>
    </row>
    <row r="92" spans="1:26" s="10" customFormat="1" ht="45" hidden="1" customHeight="1" outlineLevel="1" x14ac:dyDescent="0.2">
      <c r="A92" s="31" t="s">
        <v>91</v>
      </c>
      <c r="B92" s="123"/>
      <c r="C92" s="117"/>
      <c r="D92" s="110" t="e">
        <f t="shared" si="23"/>
        <v>#DIV/0!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78"/>
      <c r="P92" s="142"/>
      <c r="Q92" s="142"/>
      <c r="R92" s="142"/>
      <c r="S92" s="142"/>
      <c r="T92" s="142"/>
      <c r="U92" s="142"/>
      <c r="V92" s="178"/>
      <c r="W92" s="142"/>
      <c r="X92" s="142"/>
      <c r="Y92" s="132"/>
    </row>
    <row r="93" spans="1:26" s="10" customFormat="1" ht="45" hidden="1" customHeight="1" outlineLevel="1" x14ac:dyDescent="0.2">
      <c r="A93" s="31" t="s">
        <v>152</v>
      </c>
      <c r="B93" s="123"/>
      <c r="C93" s="117"/>
      <c r="D93" s="110" t="e">
        <f t="shared" si="23"/>
        <v>#DIV/0!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78"/>
      <c r="P93" s="142"/>
      <c r="Q93" s="142"/>
      <c r="R93" s="142"/>
      <c r="S93" s="142"/>
      <c r="T93" s="142"/>
      <c r="U93" s="142"/>
      <c r="V93" s="178"/>
      <c r="W93" s="142"/>
      <c r="X93" s="142"/>
      <c r="Y93" s="132"/>
    </row>
    <row r="94" spans="1:26" s="10" customFormat="1" ht="45" hidden="1" customHeight="1" outlineLevel="1" x14ac:dyDescent="0.2">
      <c r="A94" s="31" t="s">
        <v>153</v>
      </c>
      <c r="B94" s="123"/>
      <c r="C94" s="117"/>
      <c r="D94" s="110" t="e">
        <f t="shared" si="23"/>
        <v>#DIV/0!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78"/>
      <c r="P94" s="142"/>
      <c r="Q94" s="142"/>
      <c r="R94" s="142"/>
      <c r="S94" s="142"/>
      <c r="T94" s="142"/>
      <c r="U94" s="142"/>
      <c r="V94" s="178"/>
      <c r="W94" s="142"/>
      <c r="X94" s="142"/>
      <c r="Y94" s="132"/>
    </row>
    <row r="95" spans="1:26" s="33" customFormat="1" ht="45" hidden="1" customHeight="1" outlineLevel="1" x14ac:dyDescent="0.2">
      <c r="A95" s="11" t="s">
        <v>87</v>
      </c>
      <c r="B95" s="123"/>
      <c r="C95" s="117"/>
      <c r="D95" s="110" t="e">
        <f t="shared" si="23"/>
        <v>#DIV/0!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78"/>
      <c r="P95" s="142"/>
      <c r="Q95" s="142"/>
      <c r="R95" s="142"/>
      <c r="S95" s="142"/>
      <c r="T95" s="142"/>
      <c r="U95" s="142"/>
      <c r="V95" s="178"/>
      <c r="W95" s="142"/>
      <c r="X95" s="142"/>
      <c r="Y95" s="132"/>
    </row>
    <row r="96" spans="1:26" s="33" customFormat="1" ht="45" hidden="1" customHeight="1" outlineLevel="1" x14ac:dyDescent="0.2">
      <c r="A96" s="11" t="s">
        <v>88</v>
      </c>
      <c r="B96" s="123"/>
      <c r="C96" s="121">
        <f>SUM(E96:Y96)</f>
        <v>6630</v>
      </c>
      <c r="D96" s="110"/>
      <c r="E96" s="142">
        <v>2600</v>
      </c>
      <c r="F96" s="142"/>
      <c r="G96" s="142"/>
      <c r="H96" s="142">
        <v>74</v>
      </c>
      <c r="I96" s="142"/>
      <c r="J96" s="142"/>
      <c r="K96" s="142">
        <v>325</v>
      </c>
      <c r="L96" s="142">
        <v>2166</v>
      </c>
      <c r="M96" s="142"/>
      <c r="N96" s="142"/>
      <c r="O96" s="178">
        <v>143</v>
      </c>
      <c r="P96" s="142"/>
      <c r="Q96" s="142">
        <v>818</v>
      </c>
      <c r="R96" s="142"/>
      <c r="S96" s="142"/>
      <c r="T96" s="142">
        <v>504</v>
      </c>
      <c r="U96" s="142"/>
      <c r="V96" s="178"/>
      <c r="W96" s="142"/>
      <c r="X96" s="142"/>
      <c r="Y96" s="132"/>
    </row>
    <row r="97" spans="1:27" s="10" customFormat="1" ht="45" hidden="1" customHeight="1" outlineLevel="1" x14ac:dyDescent="0.2">
      <c r="A97" s="9" t="s">
        <v>89</v>
      </c>
      <c r="B97" s="121">
        <v>289701</v>
      </c>
      <c r="C97" s="121">
        <f>SUM(E97:Y97)</f>
        <v>298092</v>
      </c>
      <c r="D97" s="110">
        <f t="shared" si="23"/>
        <v>1.0289643459981153</v>
      </c>
      <c r="E97" s="142">
        <f>E91-E96</f>
        <v>13921</v>
      </c>
      <c r="F97" s="142">
        <f t="shared" ref="F97:Y97" si="25">F91-F96</f>
        <v>8356</v>
      </c>
      <c r="G97" s="142">
        <f t="shared" si="25"/>
        <v>18182</v>
      </c>
      <c r="H97" s="142">
        <f t="shared" si="25"/>
        <v>19450</v>
      </c>
      <c r="I97" s="142">
        <f t="shared" si="25"/>
        <v>8961</v>
      </c>
      <c r="J97" s="142">
        <f>J91-J96</f>
        <v>24100</v>
      </c>
      <c r="K97" s="142">
        <f t="shared" si="25"/>
        <v>13371</v>
      </c>
      <c r="L97" s="142">
        <f t="shared" si="25"/>
        <v>12620</v>
      </c>
      <c r="M97" s="142">
        <f t="shared" si="25"/>
        <v>15474</v>
      </c>
      <c r="N97" s="142">
        <f t="shared" si="25"/>
        <v>5291</v>
      </c>
      <c r="O97" s="178">
        <f t="shared" si="25"/>
        <v>8519</v>
      </c>
      <c r="P97" s="142">
        <f t="shared" si="25"/>
        <v>13233</v>
      </c>
      <c r="Q97" s="142">
        <f t="shared" si="25"/>
        <v>16597</v>
      </c>
      <c r="R97" s="142">
        <f t="shared" si="25"/>
        <v>18254</v>
      </c>
      <c r="S97" s="142">
        <f t="shared" si="25"/>
        <v>19452</v>
      </c>
      <c r="T97" s="142">
        <f t="shared" si="25"/>
        <v>14866</v>
      </c>
      <c r="U97" s="142">
        <f t="shared" si="25"/>
        <v>11706</v>
      </c>
      <c r="V97" s="178">
        <f t="shared" si="25"/>
        <v>5216</v>
      </c>
      <c r="W97" s="142">
        <f t="shared" si="25"/>
        <v>14221</v>
      </c>
      <c r="X97" s="142">
        <f t="shared" si="25"/>
        <v>24124</v>
      </c>
      <c r="Y97" s="132">
        <f t="shared" si="25"/>
        <v>12178</v>
      </c>
    </row>
    <row r="98" spans="1:27" s="10" customFormat="1" ht="45" customHeight="1" collapsed="1" x14ac:dyDescent="0.2">
      <c r="A98" s="24" t="s">
        <v>90</v>
      </c>
      <c r="B98" s="116">
        <v>288842</v>
      </c>
      <c r="C98" s="121">
        <f>SUM(E98:Y98)</f>
        <v>297789</v>
      </c>
      <c r="D98" s="110">
        <f t="shared" si="23"/>
        <v>1.030975412163051</v>
      </c>
      <c r="E98" s="117">
        <v>13921</v>
      </c>
      <c r="F98" s="117">
        <v>8330</v>
      </c>
      <c r="G98" s="117">
        <v>18182</v>
      </c>
      <c r="H98" s="117">
        <v>19450</v>
      </c>
      <c r="I98" s="117">
        <v>8961</v>
      </c>
      <c r="J98" s="117">
        <v>24100</v>
      </c>
      <c r="K98" s="117">
        <v>13371</v>
      </c>
      <c r="L98" s="117">
        <v>12620</v>
      </c>
      <c r="M98" s="117">
        <v>15474</v>
      </c>
      <c r="N98" s="117">
        <v>5291</v>
      </c>
      <c r="O98" s="117">
        <v>8519</v>
      </c>
      <c r="P98" s="117">
        <v>13056</v>
      </c>
      <c r="Q98" s="117">
        <v>16597</v>
      </c>
      <c r="R98" s="117">
        <v>18254</v>
      </c>
      <c r="S98" s="117">
        <v>19452</v>
      </c>
      <c r="T98" s="117">
        <v>14866</v>
      </c>
      <c r="U98" s="117">
        <v>11606</v>
      </c>
      <c r="V98" s="117">
        <v>5216</v>
      </c>
      <c r="W98" s="117">
        <v>14221</v>
      </c>
      <c r="X98" s="117">
        <v>24124</v>
      </c>
      <c r="Y98" s="131">
        <v>12178</v>
      </c>
    </row>
    <row r="99" spans="1:27" s="10" customFormat="1" ht="45" customHeight="1" x14ac:dyDescent="0.2">
      <c r="A99" s="11" t="s">
        <v>181</v>
      </c>
      <c r="B99" s="87">
        <f>B98/B97</f>
        <v>0.99703487388721479</v>
      </c>
      <c r="C99" s="87">
        <f>C98/C97</f>
        <v>0.99898353528440886</v>
      </c>
      <c r="D99" s="110">
        <f t="shared" si="23"/>
        <v>1.0019544566075174</v>
      </c>
      <c r="E99" s="93">
        <f>E98/E97</f>
        <v>1</v>
      </c>
      <c r="F99" s="93">
        <f>F98/F97</f>
        <v>0.99688846337960746</v>
      </c>
      <c r="G99" s="93">
        <f t="shared" ref="G99:Y99" si="26">G98/G97</f>
        <v>1</v>
      </c>
      <c r="H99" s="93">
        <f t="shared" si="26"/>
        <v>1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>L98/L97</f>
        <v>1</v>
      </c>
      <c r="M99" s="93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1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3">
        <v>1353</v>
      </c>
      <c r="C100" s="117">
        <f t="shared" ref="C100:C104" si="27">SUM(E100:Y100)</f>
        <v>46578</v>
      </c>
      <c r="D100" s="110">
        <f t="shared" si="23"/>
        <v>34.425720620842569</v>
      </c>
      <c r="E100" s="142">
        <v>2510</v>
      </c>
      <c r="F100" s="142">
        <v>1020</v>
      </c>
      <c r="G100" s="142">
        <v>2026</v>
      </c>
      <c r="H100" s="142">
        <v>3874</v>
      </c>
      <c r="I100" s="142">
        <v>1037</v>
      </c>
      <c r="J100" s="142">
        <v>4545</v>
      </c>
      <c r="K100" s="142">
        <v>976</v>
      </c>
      <c r="L100" s="142">
        <v>1624</v>
      </c>
      <c r="M100" s="142">
        <v>2592</v>
      </c>
      <c r="N100" s="142">
        <v>1140</v>
      </c>
      <c r="O100" s="142">
        <v>887</v>
      </c>
      <c r="P100" s="142">
        <v>1512</v>
      </c>
      <c r="Q100" s="142">
        <v>3675</v>
      </c>
      <c r="R100" s="142">
        <v>3736</v>
      </c>
      <c r="S100" s="142">
        <v>4526</v>
      </c>
      <c r="T100" s="142">
        <v>2163</v>
      </c>
      <c r="U100" s="142">
        <v>1718</v>
      </c>
      <c r="V100" s="142">
        <v>605</v>
      </c>
      <c r="W100" s="142">
        <v>2247</v>
      </c>
      <c r="X100" s="142">
        <v>3437</v>
      </c>
      <c r="Y100" s="132">
        <v>728</v>
      </c>
    </row>
    <row r="101" spans="1:27" s="10" customFormat="1" ht="45" hidden="1" customHeight="1" x14ac:dyDescent="0.2">
      <c r="A101" s="9" t="s">
        <v>92</v>
      </c>
      <c r="B101" s="123">
        <v>175</v>
      </c>
      <c r="C101" s="117">
        <f t="shared" si="27"/>
        <v>6365</v>
      </c>
      <c r="D101" s="110">
        <f t="shared" si="23"/>
        <v>36.371428571428574</v>
      </c>
      <c r="E101" s="142">
        <v>30</v>
      </c>
      <c r="F101" s="142">
        <v>80</v>
      </c>
      <c r="G101" s="142"/>
      <c r="H101" s="142">
        <v>30</v>
      </c>
      <c r="I101" s="142">
        <v>198</v>
      </c>
      <c r="J101" s="142">
        <v>1605</v>
      </c>
      <c r="K101" s="142">
        <v>1198</v>
      </c>
      <c r="L101" s="142"/>
      <c r="M101" s="142">
        <v>12</v>
      </c>
      <c r="N101" s="142">
        <v>77</v>
      </c>
      <c r="O101" s="142">
        <v>295</v>
      </c>
      <c r="P101" s="142"/>
      <c r="Q101" s="142">
        <v>70</v>
      </c>
      <c r="R101" s="142">
        <v>360</v>
      </c>
      <c r="S101" s="142">
        <v>339</v>
      </c>
      <c r="T101" s="142">
        <v>16</v>
      </c>
      <c r="U101" s="142"/>
      <c r="V101" s="142"/>
      <c r="W101" s="142">
        <v>447</v>
      </c>
      <c r="X101" s="142">
        <v>1208</v>
      </c>
      <c r="Y101" s="132">
        <v>400</v>
      </c>
    </row>
    <row r="102" spans="1:27" s="10" customFormat="1" ht="45" hidden="1" customHeight="1" x14ac:dyDescent="0.2">
      <c r="A102" s="9" t="s">
        <v>93</v>
      </c>
      <c r="B102" s="123">
        <v>1225</v>
      </c>
      <c r="C102" s="117">
        <f t="shared" si="27"/>
        <v>6188</v>
      </c>
      <c r="D102" s="110">
        <f t="shared" si="23"/>
        <v>5.0514285714285716</v>
      </c>
      <c r="E102" s="142"/>
      <c r="F102" s="142">
        <v>20</v>
      </c>
      <c r="G102" s="142">
        <v>1352</v>
      </c>
      <c r="H102" s="142">
        <v>44</v>
      </c>
      <c r="I102" s="142">
        <v>7</v>
      </c>
      <c r="J102" s="142">
        <v>269</v>
      </c>
      <c r="K102" s="142">
        <v>184</v>
      </c>
      <c r="L102" s="142"/>
      <c r="M102" s="142"/>
      <c r="N102" s="142"/>
      <c r="O102" s="142"/>
      <c r="P102" s="142"/>
      <c r="Q102" s="142">
        <v>62</v>
      </c>
      <c r="R102" s="142">
        <v>583</v>
      </c>
      <c r="S102" s="142">
        <v>126</v>
      </c>
      <c r="T102" s="142">
        <v>210</v>
      </c>
      <c r="U102" s="142">
        <v>695</v>
      </c>
      <c r="V102" s="142"/>
      <c r="W102" s="142">
        <v>80</v>
      </c>
      <c r="X102" s="142">
        <v>2346</v>
      </c>
      <c r="Y102" s="132">
        <v>210</v>
      </c>
    </row>
    <row r="103" spans="1:27" s="10" customFormat="1" ht="45" hidden="1" customHeight="1" x14ac:dyDescent="0.2">
      <c r="A103" s="9" t="s">
        <v>94</v>
      </c>
      <c r="B103" s="123"/>
      <c r="C103" s="117">
        <f t="shared" si="27"/>
        <v>0</v>
      </c>
      <c r="D103" s="110" t="e">
        <f t="shared" si="23"/>
        <v>#DIV/0!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9"/>
    </row>
    <row r="104" spans="1:27" s="10" customFormat="1" ht="45" customHeight="1" x14ac:dyDescent="0.2">
      <c r="A104" s="24" t="s">
        <v>96</v>
      </c>
      <c r="B104" s="121">
        <v>288842</v>
      </c>
      <c r="C104" s="121">
        <f t="shared" si="27"/>
        <v>297789</v>
      </c>
      <c r="D104" s="110">
        <f t="shared" si="23"/>
        <v>1.030975412163051</v>
      </c>
      <c r="E104" s="142">
        <v>13921</v>
      </c>
      <c r="F104" s="117">
        <v>8330</v>
      </c>
      <c r="G104" s="117">
        <v>18182</v>
      </c>
      <c r="H104" s="117">
        <v>19450</v>
      </c>
      <c r="I104" s="117">
        <v>8961</v>
      </c>
      <c r="J104" s="117">
        <v>24100</v>
      </c>
      <c r="K104" s="117">
        <v>13371</v>
      </c>
      <c r="L104" s="117">
        <v>12620</v>
      </c>
      <c r="M104" s="117">
        <v>15474</v>
      </c>
      <c r="N104" s="117">
        <v>5291</v>
      </c>
      <c r="O104" s="117">
        <v>8519</v>
      </c>
      <c r="P104" s="117">
        <v>13056</v>
      </c>
      <c r="Q104" s="117">
        <v>16597</v>
      </c>
      <c r="R104" s="117">
        <v>18254</v>
      </c>
      <c r="S104" s="117">
        <v>19452</v>
      </c>
      <c r="T104" s="117">
        <v>14866</v>
      </c>
      <c r="U104" s="117">
        <v>11606</v>
      </c>
      <c r="V104" s="117">
        <v>5216</v>
      </c>
      <c r="W104" s="117">
        <v>14221</v>
      </c>
      <c r="X104" s="117">
        <v>24124</v>
      </c>
      <c r="Y104" s="131">
        <v>12178</v>
      </c>
    </row>
    <row r="105" spans="1:27" s="10" customFormat="1" ht="45" customHeight="1" x14ac:dyDescent="0.2">
      <c r="A105" s="11" t="s">
        <v>181</v>
      </c>
      <c r="B105" s="93">
        <f>B104/B97</f>
        <v>0.99703487388721479</v>
      </c>
      <c r="C105" s="93">
        <f>C104/C97</f>
        <v>0.99898353528440886</v>
      </c>
      <c r="D105" s="110">
        <f>C105/B105</f>
        <v>1.0019544566075174</v>
      </c>
      <c r="E105" s="93">
        <f t="shared" ref="E105:Y105" si="28">E104/E97</f>
        <v>1</v>
      </c>
      <c r="F105" s="93">
        <f t="shared" si="28"/>
        <v>0.99688846337960746</v>
      </c>
      <c r="G105" s="93">
        <f t="shared" si="28"/>
        <v>1</v>
      </c>
      <c r="H105" s="93">
        <f t="shared" si="28"/>
        <v>1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93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1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3">
        <v>154794</v>
      </c>
      <c r="C106" s="117">
        <f t="shared" ref="C106:C116" si="29">SUM(E106:Y106)</f>
        <v>167758</v>
      </c>
      <c r="D106" s="110">
        <f t="shared" si="23"/>
        <v>1.0837500161504967</v>
      </c>
      <c r="E106" s="142">
        <v>11916</v>
      </c>
      <c r="F106" s="142">
        <v>3866</v>
      </c>
      <c r="G106" s="142">
        <v>8905</v>
      </c>
      <c r="H106" s="142">
        <v>9634</v>
      </c>
      <c r="I106" s="142">
        <v>4424</v>
      </c>
      <c r="J106" s="142">
        <v>12851</v>
      </c>
      <c r="K106" s="142">
        <v>6597</v>
      </c>
      <c r="L106" s="142">
        <v>7374</v>
      </c>
      <c r="M106" s="142">
        <v>9845</v>
      </c>
      <c r="N106" s="142">
        <v>2739</v>
      </c>
      <c r="O106" s="142">
        <v>4110</v>
      </c>
      <c r="P106" s="142">
        <v>7009</v>
      </c>
      <c r="Q106" s="142">
        <v>12211</v>
      </c>
      <c r="R106" s="142">
        <v>11171</v>
      </c>
      <c r="S106" s="142">
        <v>10545</v>
      </c>
      <c r="T106" s="142">
        <v>7208</v>
      </c>
      <c r="U106" s="142">
        <v>6760</v>
      </c>
      <c r="V106" s="142">
        <v>3436</v>
      </c>
      <c r="W106" s="142">
        <v>7536</v>
      </c>
      <c r="X106" s="142">
        <v>13596</v>
      </c>
      <c r="Y106" s="132">
        <v>6025</v>
      </c>
    </row>
    <row r="107" spans="1:27" s="10" customFormat="1" ht="45" hidden="1" customHeight="1" x14ac:dyDescent="0.2">
      <c r="A107" s="9" t="s">
        <v>92</v>
      </c>
      <c r="B107" s="123">
        <v>7896</v>
      </c>
      <c r="C107" s="117">
        <f t="shared" si="29"/>
        <v>9935</v>
      </c>
      <c r="D107" s="110">
        <f t="shared" si="23"/>
        <v>1.2582320162107397</v>
      </c>
      <c r="E107" s="142">
        <v>180</v>
      </c>
      <c r="F107" s="142">
        <v>300</v>
      </c>
      <c r="G107" s="142">
        <v>5</v>
      </c>
      <c r="H107" s="142">
        <v>352</v>
      </c>
      <c r="I107" s="142">
        <v>435</v>
      </c>
      <c r="J107" s="142">
        <v>1667</v>
      </c>
      <c r="K107" s="142">
        <v>1608</v>
      </c>
      <c r="L107" s="142">
        <v>381</v>
      </c>
      <c r="M107" s="142">
        <v>139</v>
      </c>
      <c r="N107" s="142">
        <v>77</v>
      </c>
      <c r="O107" s="142">
        <v>305</v>
      </c>
      <c r="P107" s="142">
        <v>14</v>
      </c>
      <c r="Q107" s="142">
        <v>70</v>
      </c>
      <c r="R107" s="142">
        <v>360</v>
      </c>
      <c r="S107" s="142">
        <v>1054</v>
      </c>
      <c r="T107" s="142">
        <v>16</v>
      </c>
      <c r="U107" s="142"/>
      <c r="V107" s="142"/>
      <c r="W107" s="142">
        <v>997</v>
      </c>
      <c r="X107" s="142">
        <v>1328</v>
      </c>
      <c r="Y107" s="132">
        <v>647</v>
      </c>
    </row>
    <row r="108" spans="1:27" s="10" customFormat="1" ht="45" hidden="1" customHeight="1" x14ac:dyDescent="0.2">
      <c r="A108" s="9" t="s">
        <v>93</v>
      </c>
      <c r="B108" s="123">
        <v>97529</v>
      </c>
      <c r="C108" s="117">
        <f t="shared" si="29"/>
        <v>94687</v>
      </c>
      <c r="D108" s="110">
        <f t="shared" si="23"/>
        <v>0.97085994934839892</v>
      </c>
      <c r="E108" s="142">
        <v>1005</v>
      </c>
      <c r="F108" s="142">
        <v>2778</v>
      </c>
      <c r="G108" s="142">
        <v>7219</v>
      </c>
      <c r="H108" s="142">
        <v>7443</v>
      </c>
      <c r="I108" s="142">
        <v>2935</v>
      </c>
      <c r="J108" s="142">
        <v>8039</v>
      </c>
      <c r="K108" s="142">
        <v>3062</v>
      </c>
      <c r="L108" s="142">
        <v>5169</v>
      </c>
      <c r="M108" s="142">
        <v>4236</v>
      </c>
      <c r="N108" s="142">
        <v>1731</v>
      </c>
      <c r="O108" s="142">
        <v>3445</v>
      </c>
      <c r="P108" s="142">
        <v>4285</v>
      </c>
      <c r="Q108" s="142">
        <v>3037</v>
      </c>
      <c r="R108" s="142">
        <v>5839</v>
      </c>
      <c r="S108" s="142">
        <v>6995</v>
      </c>
      <c r="T108" s="142">
        <v>6447</v>
      </c>
      <c r="U108" s="142">
        <v>4161</v>
      </c>
      <c r="V108" s="142">
        <v>1436</v>
      </c>
      <c r="W108" s="142">
        <v>3397</v>
      </c>
      <c r="X108" s="142">
        <v>7194</v>
      </c>
      <c r="Y108" s="132">
        <v>4834</v>
      </c>
      <c r="AA108" s="114"/>
    </row>
    <row r="109" spans="1:27" s="10" customFormat="1" ht="45" hidden="1" customHeight="1" x14ac:dyDescent="0.2">
      <c r="A109" s="9" t="s">
        <v>94</v>
      </c>
      <c r="B109" s="123">
        <v>125</v>
      </c>
      <c r="C109" s="117">
        <f t="shared" si="29"/>
        <v>154</v>
      </c>
      <c r="D109" s="110">
        <f t="shared" si="23"/>
        <v>1.232</v>
      </c>
      <c r="E109" s="143"/>
      <c r="F109" s="143"/>
      <c r="G109" s="143">
        <v>154</v>
      </c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64"/>
      <c r="U109" s="143"/>
      <c r="V109" s="143"/>
      <c r="W109" s="143"/>
      <c r="X109" s="143"/>
      <c r="Y109" s="19"/>
    </row>
    <row r="110" spans="1:27" s="33" customFormat="1" ht="45" hidden="1" customHeight="1" x14ac:dyDescent="0.2">
      <c r="A110" s="11" t="s">
        <v>190</v>
      </c>
      <c r="B110" s="123"/>
      <c r="C110" s="117">
        <v>595200</v>
      </c>
      <c r="D110" s="110" t="e">
        <f t="shared" si="23"/>
        <v>#DIV/0!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31"/>
    </row>
    <row r="111" spans="1:27" s="10" customFormat="1" ht="45" customHeight="1" x14ac:dyDescent="0.2">
      <c r="A111" s="24" t="s">
        <v>191</v>
      </c>
      <c r="B111" s="121">
        <v>943848</v>
      </c>
      <c r="C111" s="121">
        <f>SUM(E111:Y111)</f>
        <v>581976</v>
      </c>
      <c r="D111" s="110">
        <f t="shared" si="23"/>
        <v>0.6165992829353879</v>
      </c>
      <c r="E111" s="117">
        <v>32609</v>
      </c>
      <c r="F111" s="117">
        <v>13495</v>
      </c>
      <c r="G111" s="117">
        <v>39177</v>
      </c>
      <c r="H111" s="117">
        <v>37985</v>
      </c>
      <c r="I111" s="117">
        <v>17425</v>
      </c>
      <c r="J111" s="117">
        <v>56635</v>
      </c>
      <c r="K111" s="117">
        <v>23487</v>
      </c>
      <c r="L111" s="117">
        <v>26615</v>
      </c>
      <c r="M111" s="117">
        <v>26391</v>
      </c>
      <c r="N111" s="117">
        <v>10638</v>
      </c>
      <c r="O111" s="117">
        <v>13162</v>
      </c>
      <c r="P111" s="117">
        <v>21265</v>
      </c>
      <c r="Q111" s="117">
        <v>35032</v>
      </c>
      <c r="R111" s="117">
        <v>30710</v>
      </c>
      <c r="S111" s="117">
        <v>38854</v>
      </c>
      <c r="T111" s="117">
        <v>26885</v>
      </c>
      <c r="U111" s="117">
        <v>23043</v>
      </c>
      <c r="V111" s="117">
        <v>7483</v>
      </c>
      <c r="W111" s="117">
        <v>24260</v>
      </c>
      <c r="X111" s="117">
        <v>56000</v>
      </c>
      <c r="Y111" s="131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0.97778225806451613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87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7">
        <v>525237</v>
      </c>
      <c r="C113" s="117">
        <f t="shared" si="29"/>
        <v>334333</v>
      </c>
      <c r="D113" s="110">
        <f t="shared" si="23"/>
        <v>0.63653741073077486</v>
      </c>
      <c r="E113" s="142">
        <v>29980</v>
      </c>
      <c r="F113" s="142">
        <v>6400</v>
      </c>
      <c r="G113" s="142">
        <v>19456</v>
      </c>
      <c r="H113" s="142">
        <v>18646</v>
      </c>
      <c r="I113" s="142">
        <v>8818</v>
      </c>
      <c r="J113" s="142">
        <v>30071</v>
      </c>
      <c r="K113" s="142">
        <v>11706</v>
      </c>
      <c r="L113" s="142">
        <v>13421</v>
      </c>
      <c r="M113" s="142">
        <v>16354</v>
      </c>
      <c r="N113" s="142">
        <v>5040</v>
      </c>
      <c r="O113" s="142">
        <v>6432</v>
      </c>
      <c r="P113" s="142">
        <v>11718</v>
      </c>
      <c r="Q113" s="142">
        <v>28212</v>
      </c>
      <c r="R113" s="142">
        <v>19671</v>
      </c>
      <c r="S113" s="142">
        <v>23531</v>
      </c>
      <c r="T113" s="142">
        <v>13243</v>
      </c>
      <c r="U113" s="142">
        <v>14196</v>
      </c>
      <c r="V113" s="142">
        <v>5031</v>
      </c>
      <c r="W113" s="142">
        <v>13037</v>
      </c>
      <c r="X113" s="142">
        <v>29500</v>
      </c>
      <c r="Y113" s="132">
        <v>9870</v>
      </c>
    </row>
    <row r="114" spans="1:25" s="10" customFormat="1" ht="45" hidden="1" customHeight="1" x14ac:dyDescent="0.2">
      <c r="A114" s="9" t="s">
        <v>92</v>
      </c>
      <c r="B114" s="117">
        <v>44526</v>
      </c>
      <c r="C114" s="117">
        <f t="shared" si="29"/>
        <v>19109</v>
      </c>
      <c r="D114" s="110">
        <f t="shared" si="23"/>
        <v>0.42916498225755739</v>
      </c>
      <c r="E114" s="142">
        <v>320</v>
      </c>
      <c r="F114" s="142">
        <v>459</v>
      </c>
      <c r="G114" s="142">
        <v>10</v>
      </c>
      <c r="H114" s="142">
        <v>866</v>
      </c>
      <c r="I114" s="142">
        <v>923</v>
      </c>
      <c r="J114" s="142">
        <v>3863</v>
      </c>
      <c r="K114" s="142">
        <v>3219</v>
      </c>
      <c r="L114" s="142">
        <v>686</v>
      </c>
      <c r="M114" s="142">
        <v>218</v>
      </c>
      <c r="N114" s="142">
        <v>150</v>
      </c>
      <c r="O114" s="142">
        <v>372</v>
      </c>
      <c r="P114" s="142">
        <v>15</v>
      </c>
      <c r="Q114" s="142">
        <v>140</v>
      </c>
      <c r="R114" s="142">
        <v>618</v>
      </c>
      <c r="S114" s="142">
        <v>1821</v>
      </c>
      <c r="T114" s="142">
        <v>55</v>
      </c>
      <c r="U114" s="142"/>
      <c r="V114" s="142"/>
      <c r="W114" s="142">
        <v>1779</v>
      </c>
      <c r="X114" s="142">
        <v>2495</v>
      </c>
      <c r="Y114" s="132">
        <v>1100</v>
      </c>
    </row>
    <row r="115" spans="1:25" s="10" customFormat="1" ht="45" hidden="1" customHeight="1" x14ac:dyDescent="0.2">
      <c r="A115" s="9" t="s">
        <v>93</v>
      </c>
      <c r="B115" s="117">
        <v>317845</v>
      </c>
      <c r="C115" s="117">
        <f t="shared" si="29"/>
        <v>179318</v>
      </c>
      <c r="D115" s="110">
        <f t="shared" si="23"/>
        <v>0.56416806934197483</v>
      </c>
      <c r="E115" s="142">
        <v>1608</v>
      </c>
      <c r="F115" s="142">
        <v>4167</v>
      </c>
      <c r="G115" s="142">
        <v>16223</v>
      </c>
      <c r="H115" s="142">
        <v>13135</v>
      </c>
      <c r="I115" s="142">
        <v>5589</v>
      </c>
      <c r="J115" s="142">
        <v>18811</v>
      </c>
      <c r="K115" s="142">
        <v>5447</v>
      </c>
      <c r="L115" s="142">
        <v>9200</v>
      </c>
      <c r="M115" s="142">
        <v>7934</v>
      </c>
      <c r="N115" s="142">
        <v>3874</v>
      </c>
      <c r="O115" s="142">
        <v>5552</v>
      </c>
      <c r="P115" s="142">
        <v>6713</v>
      </c>
      <c r="Q115" s="142">
        <v>5119</v>
      </c>
      <c r="R115" s="142">
        <v>8758</v>
      </c>
      <c r="S115" s="142">
        <v>12197</v>
      </c>
      <c r="T115" s="142">
        <v>11826</v>
      </c>
      <c r="U115" s="142">
        <v>7854</v>
      </c>
      <c r="V115" s="142">
        <v>2068</v>
      </c>
      <c r="W115" s="142">
        <v>6047</v>
      </c>
      <c r="X115" s="142">
        <v>19096</v>
      </c>
      <c r="Y115" s="132">
        <v>8100</v>
      </c>
    </row>
    <row r="116" spans="1:25" s="10" customFormat="1" ht="45" hidden="1" customHeight="1" x14ac:dyDescent="0.2">
      <c r="A116" s="9" t="s">
        <v>94</v>
      </c>
      <c r="B116" s="123">
        <v>101</v>
      </c>
      <c r="C116" s="117">
        <f t="shared" si="29"/>
        <v>240</v>
      </c>
      <c r="D116" s="110">
        <f t="shared" si="23"/>
        <v>2.3762376237623761</v>
      </c>
      <c r="E116" s="143"/>
      <c r="F116" s="143"/>
      <c r="G116" s="153">
        <v>240</v>
      </c>
      <c r="H116" s="15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64"/>
      <c r="U116" s="143"/>
      <c r="V116" s="143"/>
      <c r="W116" s="143"/>
      <c r="X116" s="143"/>
      <c r="Y116" s="19"/>
    </row>
    <row r="117" spans="1:25" s="10" customFormat="1" ht="45" customHeight="1" x14ac:dyDescent="0.2">
      <c r="A117" s="24" t="s">
        <v>97</v>
      </c>
      <c r="B117" s="95">
        <f>B111/B104*10</f>
        <v>32.676965261284721</v>
      </c>
      <c r="C117" s="95">
        <f>C111/C104*10</f>
        <v>19.543233631866858</v>
      </c>
      <c r="D117" s="110">
        <f t="shared" si="23"/>
        <v>0.59807370346662669</v>
      </c>
      <c r="E117" s="96">
        <f t="shared" ref="E117:Y117" si="31">E111/E104*10</f>
        <v>23.424322965304217</v>
      </c>
      <c r="F117" s="96">
        <f t="shared" si="31"/>
        <v>16.200480192076832</v>
      </c>
      <c r="G117" s="96">
        <f t="shared" si="31"/>
        <v>21.547134528654716</v>
      </c>
      <c r="H117" s="96">
        <f t="shared" si="31"/>
        <v>19.529562982005142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96">
        <f t="shared" si="31"/>
        <v>17.05506010081427</v>
      </c>
      <c r="N117" s="96">
        <f>N111/N104*10</f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18.084891699179334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96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96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96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6"/>
      <c r="C122" s="117">
        <f>SUM(E122:Y122)</f>
        <v>881</v>
      </c>
      <c r="D122" s="12"/>
      <c r="E122" s="148"/>
      <c r="F122" s="141"/>
      <c r="G122" s="152"/>
      <c r="H122" s="141">
        <v>450</v>
      </c>
      <c r="I122" s="141"/>
      <c r="J122" s="141"/>
      <c r="K122" s="141"/>
      <c r="L122" s="96"/>
      <c r="M122" s="141">
        <v>105</v>
      </c>
      <c r="N122" s="141"/>
      <c r="O122" s="141"/>
      <c r="P122" s="141"/>
      <c r="Q122" s="141"/>
      <c r="R122" s="141"/>
      <c r="S122" s="96"/>
      <c r="T122" s="117">
        <v>171</v>
      </c>
      <c r="U122" s="151">
        <v>155</v>
      </c>
      <c r="V122" s="151"/>
      <c r="W122" s="151"/>
      <c r="X122" s="117"/>
      <c r="Y122" s="26"/>
    </row>
    <row r="123" spans="1:25" s="10" customFormat="1" ht="45" customHeight="1" x14ac:dyDescent="0.2">
      <c r="A123" s="24" t="s">
        <v>157</v>
      </c>
      <c r="B123" s="116"/>
      <c r="C123" s="117">
        <f>SUM(E123:Y123)</f>
        <v>6739</v>
      </c>
      <c r="D123" s="12"/>
      <c r="E123" s="148"/>
      <c r="F123" s="141"/>
      <c r="G123" s="141"/>
      <c r="H123" s="141">
        <v>2580</v>
      </c>
      <c r="I123" s="141"/>
      <c r="J123" s="141"/>
      <c r="K123" s="141"/>
      <c r="L123" s="96"/>
      <c r="M123" s="141">
        <v>659</v>
      </c>
      <c r="N123" s="141"/>
      <c r="O123" s="141"/>
      <c r="P123" s="141"/>
      <c r="Q123" s="141"/>
      <c r="R123" s="141"/>
      <c r="S123" s="96"/>
      <c r="T123" s="117">
        <v>1950</v>
      </c>
      <c r="U123" s="151">
        <v>1550</v>
      </c>
      <c r="V123" s="151"/>
      <c r="W123" s="151"/>
      <c r="X123" s="117"/>
      <c r="Y123" s="26"/>
    </row>
    <row r="124" spans="1:25" s="10" customFormat="1" ht="45" customHeight="1" x14ac:dyDescent="0.2">
      <c r="A124" s="24" t="s">
        <v>97</v>
      </c>
      <c r="B124" s="124"/>
      <c r="C124" s="124">
        <f>C123/C122*10</f>
        <v>76.492622020431327</v>
      </c>
      <c r="D124" s="12"/>
      <c r="E124" s="152"/>
      <c r="F124" s="152"/>
      <c r="G124" s="152"/>
      <c r="H124" s="152"/>
      <c r="I124" s="152"/>
      <c r="J124" s="152"/>
      <c r="K124" s="152"/>
      <c r="L124" s="152"/>
      <c r="M124" s="152">
        <f>M123/M122*10</f>
        <v>62.761904761904759</v>
      </c>
      <c r="N124" s="152"/>
      <c r="O124" s="152"/>
      <c r="P124" s="152"/>
      <c r="Q124" s="152"/>
      <c r="R124" s="96"/>
      <c r="S124" s="96"/>
      <c r="T124" s="96">
        <f>T123/T122*10</f>
        <v>114.03508771929825</v>
      </c>
      <c r="U124" s="152">
        <v>100</v>
      </c>
      <c r="V124" s="152"/>
      <c r="W124" s="152"/>
      <c r="X124" s="96"/>
      <c r="Y124" s="27"/>
    </row>
    <row r="125" spans="1:25" s="10" customFormat="1" ht="34.5" hidden="1" customHeight="1" x14ac:dyDescent="0.2">
      <c r="A125" s="112" t="s">
        <v>148</v>
      </c>
      <c r="B125" s="124"/>
      <c r="C125" s="97">
        <f>SUM(E125:Y125)</f>
        <v>296065</v>
      </c>
      <c r="D125" s="113"/>
      <c r="E125" s="142">
        <v>13425</v>
      </c>
      <c r="F125" s="117">
        <v>8160</v>
      </c>
      <c r="G125" s="117">
        <v>18102</v>
      </c>
      <c r="H125" s="117">
        <v>18606</v>
      </c>
      <c r="I125" s="117">
        <v>8961</v>
      </c>
      <c r="J125" s="117">
        <v>24000</v>
      </c>
      <c r="K125" s="117">
        <v>13254</v>
      </c>
      <c r="L125" s="117">
        <v>13831</v>
      </c>
      <c r="M125" s="117">
        <v>15463</v>
      </c>
      <c r="N125" s="117">
        <v>5291</v>
      </c>
      <c r="O125" s="117">
        <v>8381</v>
      </c>
      <c r="P125" s="117">
        <v>12952</v>
      </c>
      <c r="Q125" s="117">
        <v>16450</v>
      </c>
      <c r="R125" s="117">
        <v>18155</v>
      </c>
      <c r="S125" s="117">
        <v>19322</v>
      </c>
      <c r="T125" s="117">
        <v>14611</v>
      </c>
      <c r="U125" s="117">
        <v>11606</v>
      </c>
      <c r="V125" s="117">
        <v>5130</v>
      </c>
      <c r="W125" s="117">
        <v>14141</v>
      </c>
      <c r="X125" s="117">
        <v>24124</v>
      </c>
      <c r="Y125" s="131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1724</v>
      </c>
      <c r="D126" s="12">
        <f t="shared" si="23"/>
        <v>0.18233738762559493</v>
      </c>
      <c r="E126" s="153">
        <f t="shared" ref="E126:Y126" si="38">(E104-E125)</f>
        <v>496</v>
      </c>
      <c r="F126" s="153">
        <f t="shared" si="38"/>
        <v>170</v>
      </c>
      <c r="G126" s="153">
        <f t="shared" si="38"/>
        <v>80</v>
      </c>
      <c r="H126" s="153">
        <f t="shared" si="38"/>
        <v>844</v>
      </c>
      <c r="I126" s="153">
        <f t="shared" si="38"/>
        <v>0</v>
      </c>
      <c r="J126" s="153">
        <f t="shared" si="38"/>
        <v>100</v>
      </c>
      <c r="K126" s="153">
        <f t="shared" si="38"/>
        <v>117</v>
      </c>
      <c r="L126" s="153">
        <f t="shared" si="38"/>
        <v>-1211</v>
      </c>
      <c r="M126" s="153">
        <f t="shared" si="38"/>
        <v>11</v>
      </c>
      <c r="N126" s="153">
        <f t="shared" si="38"/>
        <v>0</v>
      </c>
      <c r="O126" s="153">
        <f t="shared" si="38"/>
        <v>138</v>
      </c>
      <c r="P126" s="153">
        <f t="shared" si="38"/>
        <v>104</v>
      </c>
      <c r="Q126" s="153">
        <f t="shared" si="38"/>
        <v>147</v>
      </c>
      <c r="R126" s="153">
        <f t="shared" si="38"/>
        <v>99</v>
      </c>
      <c r="S126" s="153">
        <f t="shared" si="38"/>
        <v>130</v>
      </c>
      <c r="T126" s="153">
        <f t="shared" si="38"/>
        <v>255</v>
      </c>
      <c r="U126" s="153">
        <f t="shared" si="38"/>
        <v>0</v>
      </c>
      <c r="V126" s="153">
        <f t="shared" si="38"/>
        <v>86</v>
      </c>
      <c r="W126" s="153">
        <f t="shared" si="38"/>
        <v>80</v>
      </c>
      <c r="X126" s="153">
        <f t="shared" si="38"/>
        <v>0</v>
      </c>
      <c r="Y126" s="133">
        <f t="shared" si="38"/>
        <v>78</v>
      </c>
    </row>
    <row r="127" spans="1:25" s="10" customFormat="1" ht="45" hidden="1" customHeight="1" x14ac:dyDescent="0.2">
      <c r="A127" s="24" t="s">
        <v>202</v>
      </c>
      <c r="B127" s="121">
        <v>589</v>
      </c>
      <c r="C127" s="121">
        <f>SUM(E127:Y127)</f>
        <v>81</v>
      </c>
      <c r="D127" s="12">
        <f t="shared" si="23"/>
        <v>0.13752122241086587</v>
      </c>
      <c r="E127" s="143">
        <v>2</v>
      </c>
      <c r="F127" s="143">
        <v>2</v>
      </c>
      <c r="G127" s="143"/>
      <c r="H127" s="143"/>
      <c r="I127" s="143"/>
      <c r="J127" s="143"/>
      <c r="K127" s="142"/>
      <c r="L127" s="142">
        <v>20</v>
      </c>
      <c r="M127" s="142"/>
      <c r="N127" s="143"/>
      <c r="O127" s="143">
        <v>2</v>
      </c>
      <c r="P127" s="143">
        <v>12</v>
      </c>
      <c r="Q127" s="143">
        <v>6</v>
      </c>
      <c r="R127" s="143"/>
      <c r="S127" s="143">
        <v>3</v>
      </c>
      <c r="T127" s="143">
        <v>5</v>
      </c>
      <c r="U127" s="143">
        <v>21</v>
      </c>
      <c r="V127" s="143"/>
      <c r="W127" s="143">
        <v>5</v>
      </c>
      <c r="X127" s="143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21.283950617283949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customHeight="1" x14ac:dyDescent="0.2">
      <c r="A129" s="9" t="s">
        <v>100</v>
      </c>
      <c r="B129" s="121"/>
      <c r="C129" s="121">
        <f>SUM(E129:Y129)</f>
        <v>5087.5</v>
      </c>
      <c r="D129" s="12"/>
      <c r="E129" s="154">
        <v>89</v>
      </c>
      <c r="F129" s="154">
        <v>131</v>
      </c>
      <c r="G129" s="154">
        <v>623</v>
      </c>
      <c r="H129" s="154">
        <v>334</v>
      </c>
      <c r="I129" s="154">
        <v>16</v>
      </c>
      <c r="J129" s="154">
        <v>142</v>
      </c>
      <c r="K129" s="154">
        <v>836</v>
      </c>
      <c r="L129" s="154">
        <v>746</v>
      </c>
      <c r="M129" s="154">
        <v>191</v>
      </c>
      <c r="N129" s="154">
        <v>33.5</v>
      </c>
      <c r="O129" s="154">
        <v>215</v>
      </c>
      <c r="P129" s="154">
        <v>223</v>
      </c>
      <c r="Q129" s="154">
        <v>67</v>
      </c>
      <c r="R129" s="154">
        <v>449</v>
      </c>
      <c r="S129" s="154">
        <v>193</v>
      </c>
      <c r="T129" s="154">
        <v>40</v>
      </c>
      <c r="U129" s="154">
        <v>119</v>
      </c>
      <c r="V129" s="154">
        <v>4</v>
      </c>
      <c r="W129" s="154">
        <v>319</v>
      </c>
      <c r="X129" s="154">
        <v>317</v>
      </c>
      <c r="Y129" s="64"/>
    </row>
    <row r="130" spans="1:26" s="10" customFormat="1" ht="45" customHeight="1" x14ac:dyDescent="0.2">
      <c r="A130" s="11" t="s">
        <v>101</v>
      </c>
      <c r="B130" s="116"/>
      <c r="C130" s="121"/>
      <c r="D130" s="12"/>
      <c r="E130" s="153"/>
      <c r="F130" s="153"/>
      <c r="G130" s="153"/>
      <c r="H130" s="153"/>
      <c r="I130" s="153"/>
      <c r="J130" s="153"/>
      <c r="K130" s="153"/>
      <c r="L130" s="117"/>
      <c r="M130" s="153"/>
      <c r="N130" s="153"/>
      <c r="O130" s="153"/>
      <c r="P130" s="153"/>
      <c r="Q130" s="153"/>
      <c r="R130" s="153"/>
      <c r="S130" s="153"/>
      <c r="T130" s="96"/>
      <c r="U130" s="153"/>
      <c r="V130" s="153"/>
      <c r="W130" s="153"/>
      <c r="X130" s="153"/>
      <c r="Y130" s="133"/>
    </row>
    <row r="131" spans="1:26" s="10" customFormat="1" ht="45" customHeight="1" outlineLevel="1" x14ac:dyDescent="0.2">
      <c r="A131" s="115" t="s">
        <v>102</v>
      </c>
      <c r="B131" s="121">
        <v>5000</v>
      </c>
      <c r="C131" s="121">
        <v>5087</v>
      </c>
      <c r="D131" s="119">
        <f t="shared" ref="D131:D165" si="39">C131/B131</f>
        <v>1.0174000000000001</v>
      </c>
      <c r="E131" s="153">
        <v>89</v>
      </c>
      <c r="F131" s="153">
        <v>131</v>
      </c>
      <c r="G131" s="153">
        <v>623</v>
      </c>
      <c r="H131" s="153">
        <v>334</v>
      </c>
      <c r="I131" s="153">
        <v>16</v>
      </c>
      <c r="J131" s="153">
        <v>142</v>
      </c>
      <c r="K131" s="153">
        <v>836</v>
      </c>
      <c r="L131" s="153">
        <v>746</v>
      </c>
      <c r="M131" s="153">
        <v>191</v>
      </c>
      <c r="N131" s="153">
        <v>34</v>
      </c>
      <c r="O131" s="153">
        <v>215</v>
      </c>
      <c r="P131" s="153">
        <v>223</v>
      </c>
      <c r="Q131" s="153">
        <v>67</v>
      </c>
      <c r="R131" s="153">
        <v>449</v>
      </c>
      <c r="S131" s="153">
        <v>193</v>
      </c>
      <c r="T131" s="153">
        <v>40</v>
      </c>
      <c r="U131" s="153">
        <v>119</v>
      </c>
      <c r="V131" s="153">
        <v>4</v>
      </c>
      <c r="W131" s="153">
        <v>319</v>
      </c>
      <c r="X131" s="153">
        <v>317</v>
      </c>
      <c r="Y131" s="133"/>
      <c r="Z131" s="49"/>
    </row>
    <row r="132" spans="1:26" s="118" customFormat="1" ht="45" customHeight="1" outlineLevel="1" x14ac:dyDescent="0.2">
      <c r="A132" s="126" t="s">
        <v>103</v>
      </c>
      <c r="B132" s="116">
        <v>4873</v>
      </c>
      <c r="C132" s="121">
        <f>SUM(E132:Y132)</f>
        <v>4365.8999999999996</v>
      </c>
      <c r="D132" s="119">
        <f t="shared" si="39"/>
        <v>0.89593679458239273</v>
      </c>
      <c r="E132" s="117">
        <v>75</v>
      </c>
      <c r="F132" s="117">
        <v>120</v>
      </c>
      <c r="G132" s="117">
        <v>623</v>
      </c>
      <c r="H132" s="117">
        <v>311</v>
      </c>
      <c r="I132" s="117">
        <v>16</v>
      </c>
      <c r="J132" s="117">
        <v>142</v>
      </c>
      <c r="K132" s="117">
        <v>611</v>
      </c>
      <c r="L132" s="117">
        <v>615</v>
      </c>
      <c r="M132" s="117">
        <v>191</v>
      </c>
      <c r="N132" s="117">
        <v>33.5</v>
      </c>
      <c r="O132" s="117">
        <v>142</v>
      </c>
      <c r="P132" s="117">
        <v>223</v>
      </c>
      <c r="Q132" s="117">
        <v>55</v>
      </c>
      <c r="R132" s="117">
        <v>445</v>
      </c>
      <c r="S132" s="117">
        <v>150</v>
      </c>
      <c r="T132" s="117">
        <v>37.5</v>
      </c>
      <c r="U132" s="117">
        <v>107</v>
      </c>
      <c r="V132" s="117">
        <v>3.9</v>
      </c>
      <c r="W132" s="117">
        <v>149</v>
      </c>
      <c r="X132" s="117">
        <v>316</v>
      </c>
      <c r="Y132" s="131"/>
      <c r="Z132" s="10"/>
    </row>
    <row r="133" spans="1:26" s="118" customFormat="1" ht="45" customHeight="1" x14ac:dyDescent="0.2">
      <c r="A133" s="115" t="s">
        <v>185</v>
      </c>
      <c r="B133" s="122">
        <f>B132/B131</f>
        <v>0.97460000000000002</v>
      </c>
      <c r="C133" s="122">
        <f>C132/C131</f>
        <v>0.8582465107135836</v>
      </c>
      <c r="D133" s="119">
        <f t="shared" si="39"/>
        <v>0.88061410908432547</v>
      </c>
      <c r="E133" s="145">
        <f t="shared" ref="E133:Y133" si="40">E132/E131</f>
        <v>0.84269662921348309</v>
      </c>
      <c r="F133" s="145">
        <f t="shared" si="40"/>
        <v>0.91603053435114501</v>
      </c>
      <c r="G133" s="145">
        <f t="shared" si="40"/>
        <v>1</v>
      </c>
      <c r="H133" s="145">
        <f t="shared" si="40"/>
        <v>0.93113772455089816</v>
      </c>
      <c r="I133" s="145">
        <f t="shared" si="40"/>
        <v>1</v>
      </c>
      <c r="J133" s="145">
        <f t="shared" si="40"/>
        <v>1</v>
      </c>
      <c r="K133" s="145">
        <f t="shared" si="40"/>
        <v>0.73086124401913877</v>
      </c>
      <c r="L133" s="145">
        <f t="shared" si="40"/>
        <v>0.82439678284182305</v>
      </c>
      <c r="M133" s="145">
        <f t="shared" si="40"/>
        <v>1</v>
      </c>
      <c r="N133" s="145">
        <f>N132/N131</f>
        <v>0.98529411764705888</v>
      </c>
      <c r="O133" s="145">
        <f t="shared" si="40"/>
        <v>0.66046511627906979</v>
      </c>
      <c r="P133" s="145">
        <f t="shared" si="40"/>
        <v>1</v>
      </c>
      <c r="Q133" s="145">
        <f t="shared" si="40"/>
        <v>0.82089552238805974</v>
      </c>
      <c r="R133" s="145">
        <f t="shared" si="40"/>
        <v>0.99109131403118045</v>
      </c>
      <c r="S133" s="145">
        <f t="shared" si="40"/>
        <v>0.77720207253886009</v>
      </c>
      <c r="T133" s="145">
        <f t="shared" si="40"/>
        <v>0.9375</v>
      </c>
      <c r="U133" s="145">
        <f t="shared" si="40"/>
        <v>0.89915966386554624</v>
      </c>
      <c r="V133" s="145">
        <f t="shared" si="40"/>
        <v>0.97499999999999998</v>
      </c>
      <c r="W133" s="145">
        <f t="shared" si="40"/>
        <v>0.4670846394984326</v>
      </c>
      <c r="X133" s="145">
        <f t="shared" si="40"/>
        <v>0.99684542586750791</v>
      </c>
      <c r="Y133" s="25"/>
      <c r="Z133" s="10"/>
    </row>
    <row r="134" spans="1:26" s="128" customFormat="1" ht="45" hidden="1" customHeight="1" x14ac:dyDescent="0.2">
      <c r="A134" s="127" t="s">
        <v>95</v>
      </c>
      <c r="B134" s="125">
        <f>B131-B132</f>
        <v>127</v>
      </c>
      <c r="C134" s="125">
        <f>C131-C132</f>
        <v>721.10000000000036</v>
      </c>
      <c r="D134" s="119">
        <f t="shared" si="39"/>
        <v>5.6779527559055145</v>
      </c>
      <c r="E134" s="125">
        <f t="shared" ref="E134:Y134" si="41">E131-E132</f>
        <v>14</v>
      </c>
      <c r="F134" s="125">
        <f t="shared" si="41"/>
        <v>11</v>
      </c>
      <c r="G134" s="125">
        <f t="shared" si="41"/>
        <v>0</v>
      </c>
      <c r="H134" s="125">
        <f t="shared" si="41"/>
        <v>23</v>
      </c>
      <c r="I134" s="125">
        <f t="shared" si="41"/>
        <v>0</v>
      </c>
      <c r="J134" s="125">
        <f t="shared" si="41"/>
        <v>0</v>
      </c>
      <c r="K134" s="125">
        <f t="shared" si="41"/>
        <v>225</v>
      </c>
      <c r="L134" s="125">
        <f t="shared" si="41"/>
        <v>131</v>
      </c>
      <c r="M134" s="125">
        <f t="shared" si="41"/>
        <v>0</v>
      </c>
      <c r="N134" s="125">
        <f t="shared" si="41"/>
        <v>0.5</v>
      </c>
      <c r="O134" s="125">
        <f t="shared" si="41"/>
        <v>73</v>
      </c>
      <c r="P134" s="125">
        <f t="shared" si="41"/>
        <v>0</v>
      </c>
      <c r="Q134" s="125">
        <f t="shared" si="41"/>
        <v>12</v>
      </c>
      <c r="R134" s="125">
        <f t="shared" si="41"/>
        <v>4</v>
      </c>
      <c r="S134" s="125">
        <f t="shared" si="41"/>
        <v>43</v>
      </c>
      <c r="T134" s="125">
        <f t="shared" si="41"/>
        <v>2.5</v>
      </c>
      <c r="U134" s="125">
        <f t="shared" si="41"/>
        <v>12</v>
      </c>
      <c r="V134" s="125">
        <f t="shared" si="41"/>
        <v>0.10000000000000009</v>
      </c>
      <c r="W134" s="125">
        <f t="shared" si="41"/>
        <v>170</v>
      </c>
      <c r="X134" s="125">
        <f t="shared" si="41"/>
        <v>1</v>
      </c>
      <c r="Y134" s="130">
        <f t="shared" si="41"/>
        <v>0</v>
      </c>
      <c r="Z134" s="65"/>
    </row>
    <row r="135" spans="1:26" s="118" customFormat="1" ht="45" hidden="1" customHeight="1" x14ac:dyDescent="0.2">
      <c r="A135" s="115" t="s">
        <v>188</v>
      </c>
      <c r="B135" s="123"/>
      <c r="C135" s="117"/>
      <c r="D135" s="119" t="e">
        <f t="shared" si="39"/>
        <v>#DIV/0!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31"/>
      <c r="Z135" s="10"/>
    </row>
    <row r="136" spans="1:26" s="118" customFormat="1" ht="45" customHeight="1" x14ac:dyDescent="0.2">
      <c r="A136" s="129" t="s">
        <v>104</v>
      </c>
      <c r="B136" s="116">
        <v>108990</v>
      </c>
      <c r="C136" s="121">
        <f>SUM(E136:Y136)</f>
        <v>82297.399999999994</v>
      </c>
      <c r="D136" s="119">
        <f t="shared" si="39"/>
        <v>0.75509129277915399</v>
      </c>
      <c r="E136" s="117">
        <v>1178</v>
      </c>
      <c r="F136" s="117">
        <v>1610</v>
      </c>
      <c r="G136" s="117">
        <v>8240</v>
      </c>
      <c r="H136" s="117">
        <v>6277</v>
      </c>
      <c r="I136" s="117">
        <v>261</v>
      </c>
      <c r="J136" s="117">
        <v>2627</v>
      </c>
      <c r="K136" s="117">
        <v>13569</v>
      </c>
      <c r="L136" s="117">
        <v>17645</v>
      </c>
      <c r="M136" s="117">
        <v>3233</v>
      </c>
      <c r="N136" s="117">
        <v>460</v>
      </c>
      <c r="O136" s="117">
        <v>2610</v>
      </c>
      <c r="P136" s="117">
        <v>3491</v>
      </c>
      <c r="Q136" s="117">
        <v>1163</v>
      </c>
      <c r="R136" s="117">
        <v>6897</v>
      </c>
      <c r="S136" s="117">
        <v>2022</v>
      </c>
      <c r="T136" s="117">
        <v>798</v>
      </c>
      <c r="U136" s="117">
        <v>1020</v>
      </c>
      <c r="V136" s="117">
        <v>62.4</v>
      </c>
      <c r="W136" s="117">
        <v>1734</v>
      </c>
      <c r="X136" s="117">
        <v>7400</v>
      </c>
      <c r="Y136" s="131"/>
      <c r="Z136" s="10"/>
    </row>
    <row r="137" spans="1:26" s="118" customFormat="1" ht="45" hidden="1" customHeight="1" x14ac:dyDescent="0.2">
      <c r="A137" s="115" t="s">
        <v>52</v>
      </c>
      <c r="B137" s="119" t="e">
        <f>B136/B135</f>
        <v>#DIV/0!</v>
      </c>
      <c r="C137" s="120" t="e">
        <f>C136/C135</f>
        <v>#DIV/0!</v>
      </c>
      <c r="D137" s="119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93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8" customFormat="1" ht="45" customHeight="1" x14ac:dyDescent="0.2">
      <c r="A138" s="129" t="s">
        <v>97</v>
      </c>
      <c r="B138" s="124">
        <f>B136/B132*10</f>
        <v>223.66098912374309</v>
      </c>
      <c r="C138" s="124">
        <f>(C136/C132)*10</f>
        <v>188.50042373851898</v>
      </c>
      <c r="D138" s="119">
        <f t="shared" si="39"/>
        <v>0.84279527009615829</v>
      </c>
      <c r="E138" s="152">
        <f>(E136/E132)*10</f>
        <v>157.06666666666666</v>
      </c>
      <c r="F138" s="152">
        <f>(F136/F132)*10</f>
        <v>134.16666666666666</v>
      </c>
      <c r="G138" s="152">
        <f>(G136/G132)*10</f>
        <v>132.26324237560192</v>
      </c>
      <c r="H138" s="152">
        <f>(H136/H132)*10</f>
        <v>201.83279742765274</v>
      </c>
      <c r="I138" s="152"/>
      <c r="J138" s="152">
        <f>(J136/J132)*10</f>
        <v>185</v>
      </c>
      <c r="K138" s="152">
        <f>(K136/K132)*10</f>
        <v>222.0785597381342</v>
      </c>
      <c r="L138" s="152">
        <f>(L136/L132)*10</f>
        <v>286.91056910569108</v>
      </c>
      <c r="M138" s="152">
        <f>(M136/M132)*10</f>
        <v>169.26701570680626</v>
      </c>
      <c r="N138" s="152">
        <f>(N136/N132)*10</f>
        <v>137.31343283582089</v>
      </c>
      <c r="O138" s="152">
        <f t="shared" ref="O138:P138" si="43">(O136/O132)*10</f>
        <v>183.80281690140845</v>
      </c>
      <c r="P138" s="152">
        <f t="shared" si="43"/>
        <v>156.54708520179372</v>
      </c>
      <c r="Q138" s="152">
        <f>(Q136/Q132)*10</f>
        <v>211.45454545454544</v>
      </c>
      <c r="R138" s="152">
        <f>(R136/R132)*10</f>
        <v>154.98876404494382</v>
      </c>
      <c r="S138" s="152">
        <f>(S136/S132)*10</f>
        <v>134.80000000000001</v>
      </c>
      <c r="T138" s="152">
        <f>(T136/T132)*10</f>
        <v>212.8</v>
      </c>
      <c r="U138" s="152">
        <f t="shared" ref="U138:V138" si="44">(U136/U132)*10</f>
        <v>95.327102803738327</v>
      </c>
      <c r="V138" s="152">
        <f t="shared" si="44"/>
        <v>160</v>
      </c>
      <c r="W138" s="152">
        <f>(W136/W132)*10</f>
        <v>116.3758389261745</v>
      </c>
      <c r="X138" s="152">
        <f>(X136/X132)*10</f>
        <v>234.17721518987344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1">
        <f>E139+F139+G139+H139+I139+J139+K139+L139+M139+N139+O139+P139+Q139+R139+S139+T139+U139+V139+W139+X139+Y139</f>
        <v>0</v>
      </c>
      <c r="D139" s="12" t="e">
        <f t="shared" si="39"/>
        <v>#DIV/0!</v>
      </c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33"/>
    </row>
    <row r="140" spans="1:26" s="10" customFormat="1" ht="45" hidden="1" customHeight="1" x14ac:dyDescent="0.2">
      <c r="A140" s="9" t="s">
        <v>106</v>
      </c>
      <c r="B140" s="161"/>
      <c r="C140" s="121">
        <f>SUM(E140:Y140)</f>
        <v>0</v>
      </c>
      <c r="D140" s="12" t="e">
        <f t="shared" si="39"/>
        <v>#DIV/0!</v>
      </c>
      <c r="E140" s="152"/>
      <c r="F140" s="152"/>
      <c r="G140" s="165"/>
      <c r="H140" s="152"/>
      <c r="I140" s="152"/>
      <c r="J140" s="152"/>
      <c r="K140" s="152"/>
      <c r="L140" s="117"/>
      <c r="M140" s="152"/>
      <c r="N140" s="152"/>
      <c r="O140" s="152"/>
      <c r="P140" s="152"/>
      <c r="Q140" s="152"/>
      <c r="R140" s="152"/>
      <c r="S140" s="152"/>
      <c r="T140" s="96"/>
      <c r="U140" s="152"/>
      <c r="V140" s="152"/>
      <c r="W140" s="152"/>
      <c r="X140" s="161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v>850</v>
      </c>
      <c r="D141" s="12" t="e">
        <f t="shared" si="39"/>
        <v>#DIV/0!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33"/>
    </row>
    <row r="142" spans="1:26" s="10" customFormat="1" ht="45" customHeight="1" outlineLevel="1" x14ac:dyDescent="0.2">
      <c r="A142" s="35" t="s">
        <v>176</v>
      </c>
      <c r="B142" s="116">
        <v>421</v>
      </c>
      <c r="C142" s="121">
        <f>SUM(E142:Y142)</f>
        <v>388.91</v>
      </c>
      <c r="D142" s="12">
        <f t="shared" si="39"/>
        <v>0.92377672209026129</v>
      </c>
      <c r="E142" s="117">
        <v>10</v>
      </c>
      <c r="F142" s="117">
        <v>20</v>
      </c>
      <c r="G142" s="117">
        <v>73</v>
      </c>
      <c r="H142" s="117">
        <v>1</v>
      </c>
      <c r="I142" s="117">
        <v>8</v>
      </c>
      <c r="J142" s="117">
        <v>5</v>
      </c>
      <c r="K142" s="117">
        <v>39.5</v>
      </c>
      <c r="L142" s="117">
        <v>43</v>
      </c>
      <c r="M142" s="117">
        <v>10</v>
      </c>
      <c r="N142" s="96">
        <v>2.5</v>
      </c>
      <c r="O142" s="96">
        <v>13.5</v>
      </c>
      <c r="P142" s="117">
        <v>31</v>
      </c>
      <c r="Q142" s="117"/>
      <c r="R142" s="96">
        <v>16.91</v>
      </c>
      <c r="S142" s="117"/>
      <c r="T142" s="117">
        <v>12.5</v>
      </c>
      <c r="U142" s="117">
        <v>5</v>
      </c>
      <c r="V142" s="117">
        <v>16</v>
      </c>
      <c r="W142" s="117">
        <v>25</v>
      </c>
      <c r="X142" s="117">
        <v>57</v>
      </c>
      <c r="Y142" s="131"/>
    </row>
    <row r="143" spans="1:26" s="10" customFormat="1" ht="45" hidden="1" customHeight="1" x14ac:dyDescent="0.2">
      <c r="A143" s="115" t="s">
        <v>185</v>
      </c>
      <c r="B143" s="122" t="e">
        <f>B142/B141</f>
        <v>#DIV/0!</v>
      </c>
      <c r="C143" s="86">
        <f>C142/C141</f>
        <v>0.45754117647058828</v>
      </c>
      <c r="D143" s="119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93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3"/>
      <c r="C144" s="111"/>
      <c r="D144" s="12" t="e">
        <f t="shared" si="39"/>
        <v>#DIV/0!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31"/>
    </row>
    <row r="145" spans="1:25" s="10" customFormat="1" ht="45" customHeight="1" x14ac:dyDescent="0.2">
      <c r="A145" s="24" t="s">
        <v>108</v>
      </c>
      <c r="B145" s="116">
        <v>13732</v>
      </c>
      <c r="C145" s="121">
        <f>SUM(E145:Y145)</f>
        <v>10605.1</v>
      </c>
      <c r="D145" s="12">
        <f t="shared" si="39"/>
        <v>0.77229099912612875</v>
      </c>
      <c r="E145" s="117">
        <v>165</v>
      </c>
      <c r="F145" s="117">
        <v>600</v>
      </c>
      <c r="G145" s="117">
        <v>1100</v>
      </c>
      <c r="H145" s="117">
        <v>20</v>
      </c>
      <c r="I145" s="117">
        <v>139</v>
      </c>
      <c r="J145" s="117">
        <v>125</v>
      </c>
      <c r="K145" s="117">
        <v>2161</v>
      </c>
      <c r="L145" s="117">
        <v>1940</v>
      </c>
      <c r="M145" s="117">
        <v>270</v>
      </c>
      <c r="N145" s="96">
        <v>40</v>
      </c>
      <c r="O145" s="117">
        <v>307</v>
      </c>
      <c r="P145" s="117">
        <v>930</v>
      </c>
      <c r="Q145" s="117"/>
      <c r="R145" s="117">
        <v>155.1</v>
      </c>
      <c r="S145" s="117"/>
      <c r="T145" s="117">
        <v>350</v>
      </c>
      <c r="U145" s="117">
        <v>43</v>
      </c>
      <c r="V145" s="117">
        <v>136</v>
      </c>
      <c r="W145" s="117">
        <v>950</v>
      </c>
      <c r="X145" s="117">
        <v>1174</v>
      </c>
      <c r="Y145" s="131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87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4">
        <f>B145/B142*10</f>
        <v>326.17577197149643</v>
      </c>
      <c r="C147" s="124">
        <f>C145/C142*10</f>
        <v>272.68776837828801</v>
      </c>
      <c r="D147" s="12">
        <f t="shared" si="39"/>
        <v>0.83601478653698846</v>
      </c>
      <c r="E147" s="152">
        <f t="shared" ref="E147:K147" si="47">E145/E142*10</f>
        <v>165</v>
      </c>
      <c r="F147" s="152">
        <f t="shared" si="47"/>
        <v>300</v>
      </c>
      <c r="G147" s="152">
        <f t="shared" si="47"/>
        <v>150.68493150684932</v>
      </c>
      <c r="H147" s="152">
        <f t="shared" si="47"/>
        <v>200</v>
      </c>
      <c r="I147" s="152">
        <f t="shared" si="47"/>
        <v>173.75</v>
      </c>
      <c r="J147" s="152">
        <f t="shared" si="47"/>
        <v>250</v>
      </c>
      <c r="K147" s="152">
        <f t="shared" si="47"/>
        <v>547.08860759493666</v>
      </c>
      <c r="L147" s="152">
        <f>L145/L142*10</f>
        <v>451.16279069767444</v>
      </c>
      <c r="M147" s="152">
        <f>M145/M142*10</f>
        <v>270</v>
      </c>
      <c r="N147" s="152">
        <f>N145/N142*10</f>
        <v>160</v>
      </c>
      <c r="O147" s="152">
        <v>227</v>
      </c>
      <c r="P147" s="152">
        <f>P145/P142*10</f>
        <v>300</v>
      </c>
      <c r="Q147" s="152"/>
      <c r="R147" s="152">
        <f t="shared" ref="R147" si="48">R145/R142*10</f>
        <v>91.72087522176227</v>
      </c>
      <c r="S147" s="152"/>
      <c r="T147" s="152">
        <f>T145/T142*10</f>
        <v>280</v>
      </c>
      <c r="U147" s="152">
        <f>U145/U142*10</f>
        <v>86</v>
      </c>
      <c r="V147" s="152">
        <f>V145/V142*10</f>
        <v>85</v>
      </c>
      <c r="W147" s="152">
        <f>W145/W142*10</f>
        <v>380</v>
      </c>
      <c r="X147" s="152">
        <f>X145/X142*10</f>
        <v>205.96491228070175</v>
      </c>
      <c r="Y147" s="36"/>
    </row>
    <row r="148" spans="1:25" s="10" customFormat="1" ht="45" hidden="1" customHeight="1" outlineLevel="1" x14ac:dyDescent="0.2">
      <c r="A148" s="35" t="s">
        <v>177</v>
      </c>
      <c r="B148" s="88"/>
      <c r="C148" s="121">
        <f>SUM(E148:Y148)</f>
        <v>543.6</v>
      </c>
      <c r="D148" s="12"/>
      <c r="E148" s="148"/>
      <c r="F148" s="141"/>
      <c r="G148" s="161">
        <v>502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>
        <v>1.6</v>
      </c>
      <c r="S148" s="155"/>
      <c r="T148" s="141"/>
      <c r="U148" s="141">
        <v>4.5</v>
      </c>
      <c r="V148" s="141"/>
      <c r="W148" s="141"/>
      <c r="X148" s="141">
        <v>35.5</v>
      </c>
      <c r="Y148" s="26"/>
    </row>
    <row r="149" spans="1:25" s="10" customFormat="1" ht="27" hidden="1" customHeight="1" x14ac:dyDescent="0.2">
      <c r="A149" s="24" t="s">
        <v>178</v>
      </c>
      <c r="B149" s="116"/>
      <c r="C149" s="121">
        <f>SUM(E149:Y149)</f>
        <v>5781.1</v>
      </c>
      <c r="D149" s="12"/>
      <c r="E149" s="148"/>
      <c r="F149" s="141"/>
      <c r="G149" s="141">
        <v>5393</v>
      </c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>
        <v>12.8</v>
      </c>
      <c r="S149" s="155"/>
      <c r="T149" s="141"/>
      <c r="U149" s="141">
        <v>42.3</v>
      </c>
      <c r="V149" s="141"/>
      <c r="W149" s="141"/>
      <c r="X149" s="141">
        <v>333</v>
      </c>
      <c r="Y149" s="26"/>
    </row>
    <row r="150" spans="1:25" s="10" customFormat="1" ht="32.25" hidden="1" customHeight="1" x14ac:dyDescent="0.2">
      <c r="A150" s="24" t="s">
        <v>97</v>
      </c>
      <c r="B150" s="124"/>
      <c r="C150" s="124">
        <f>C149/C148*10</f>
        <v>106.34841795437822</v>
      </c>
      <c r="D150" s="12"/>
      <c r="E150" s="148"/>
      <c r="F150" s="152"/>
      <c r="G150" s="152">
        <f>G149/G148*10</f>
        <v>107.43027888446215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f>R149/R148*10</f>
        <v>80</v>
      </c>
      <c r="S150" s="152"/>
      <c r="T150" s="152"/>
      <c r="U150" s="152">
        <f>U149/U148*10</f>
        <v>93.999999999999986</v>
      </c>
      <c r="V150" s="148"/>
      <c r="W150" s="152"/>
      <c r="X150" s="152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99.8</v>
      </c>
      <c r="C151" s="95">
        <f>SUM(E151:Y151)</f>
        <v>106.8</v>
      </c>
      <c r="D151" s="12">
        <f t="shared" si="39"/>
        <v>1.0701402805611222</v>
      </c>
      <c r="E151" s="148"/>
      <c r="F151" s="141"/>
      <c r="G151" s="152"/>
      <c r="H151" s="141">
        <v>15</v>
      </c>
      <c r="I151" s="141"/>
      <c r="J151" s="141"/>
      <c r="K151" s="141"/>
      <c r="L151" s="141"/>
      <c r="M151" s="141"/>
      <c r="N151" s="141"/>
      <c r="O151" s="141">
        <v>4</v>
      </c>
      <c r="P151" s="141"/>
      <c r="Q151" s="141"/>
      <c r="R151" s="141">
        <v>34</v>
      </c>
      <c r="S151" s="155">
        <v>15.8</v>
      </c>
      <c r="T151" s="141"/>
      <c r="U151" s="141"/>
      <c r="V151" s="141"/>
      <c r="W151" s="141">
        <v>38</v>
      </c>
      <c r="X151" s="141"/>
      <c r="Y151" s="26"/>
    </row>
    <row r="152" spans="1:25" s="10" customFormat="1" ht="45" customHeight="1" x14ac:dyDescent="0.2">
      <c r="A152" s="24" t="s">
        <v>110</v>
      </c>
      <c r="B152" s="85">
        <v>185.1</v>
      </c>
      <c r="C152" s="95">
        <f>SUM(E152:Y152)</f>
        <v>160.47999999999999</v>
      </c>
      <c r="D152" s="12">
        <f t="shared" si="39"/>
        <v>0.86699081577525661</v>
      </c>
      <c r="E152" s="148"/>
      <c r="F152" s="141"/>
      <c r="G152" s="141"/>
      <c r="H152" s="141">
        <v>22</v>
      </c>
      <c r="I152" s="141"/>
      <c r="J152" s="141"/>
      <c r="K152" s="141"/>
      <c r="L152" s="141"/>
      <c r="M152" s="141"/>
      <c r="N152" s="141"/>
      <c r="O152" s="141">
        <v>1.4</v>
      </c>
      <c r="P152" s="141"/>
      <c r="Q152" s="141"/>
      <c r="R152" s="141">
        <v>58.08</v>
      </c>
      <c r="S152" s="155">
        <v>14.2</v>
      </c>
      <c r="T152" s="141"/>
      <c r="U152" s="141"/>
      <c r="V152" s="141"/>
      <c r="W152" s="155">
        <v>64.8</v>
      </c>
      <c r="X152" s="141"/>
      <c r="Y152" s="26"/>
    </row>
    <row r="153" spans="1:25" s="10" customFormat="1" ht="45" customHeight="1" x14ac:dyDescent="0.2">
      <c r="A153" s="24" t="s">
        <v>97</v>
      </c>
      <c r="B153" s="124">
        <f>B152/B151*10</f>
        <v>18.547094188376754</v>
      </c>
      <c r="C153" s="124">
        <f>C152/C151*10</f>
        <v>15.026217228464418</v>
      </c>
      <c r="D153" s="12">
        <f t="shared" si="39"/>
        <v>0.81016557504092324</v>
      </c>
      <c r="E153" s="148"/>
      <c r="F153" s="152"/>
      <c r="G153" s="152"/>
      <c r="H153" s="152">
        <f>H152/H151*10</f>
        <v>14.666666666666666</v>
      </c>
      <c r="I153" s="152"/>
      <c r="J153" s="152"/>
      <c r="K153" s="152"/>
      <c r="L153" s="152"/>
      <c r="M153" s="152"/>
      <c r="N153" s="152"/>
      <c r="O153" s="152">
        <f>O152/O151*10</f>
        <v>3.5</v>
      </c>
      <c r="P153" s="152"/>
      <c r="Q153" s="152"/>
      <c r="R153" s="152">
        <f>R152/R151*10</f>
        <v>17.08235294117647</v>
      </c>
      <c r="S153" s="152">
        <f>S152/S151*10</f>
        <v>8.9873417721518969</v>
      </c>
      <c r="T153" s="152"/>
      <c r="U153" s="152"/>
      <c r="V153" s="152"/>
      <c r="W153" s="152">
        <f>W152/W151*10</f>
        <v>17.05263157894737</v>
      </c>
      <c r="X153" s="148"/>
      <c r="Y153" s="27"/>
    </row>
    <row r="154" spans="1:25" s="10" customFormat="1" ht="45" customHeight="1" x14ac:dyDescent="0.2">
      <c r="A154" s="35" t="s">
        <v>154</v>
      </c>
      <c r="B154" s="124">
        <v>272</v>
      </c>
      <c r="C154" s="95">
        <f>SUM(E154:Y154)</f>
        <v>70</v>
      </c>
      <c r="D154" s="12">
        <f>C154/B154</f>
        <v>0.25735294117647056</v>
      </c>
      <c r="E154" s="148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>
        <v>70</v>
      </c>
      <c r="R154" s="152"/>
      <c r="S154" s="152"/>
      <c r="T154" s="152"/>
      <c r="U154" s="161"/>
      <c r="V154" s="148"/>
      <c r="W154" s="152"/>
      <c r="X154" s="148"/>
      <c r="Y154" s="27"/>
    </row>
    <row r="155" spans="1:25" s="10" customFormat="1" ht="45" customHeight="1" x14ac:dyDescent="0.2">
      <c r="A155" s="24" t="s">
        <v>155</v>
      </c>
      <c r="B155" s="124">
        <v>395</v>
      </c>
      <c r="C155" s="95">
        <f>SUM(E155:Y155)</f>
        <v>156</v>
      </c>
      <c r="D155" s="12">
        <f>C155/B155</f>
        <v>0.39493670886075949</v>
      </c>
      <c r="E155" s="148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>
        <v>156</v>
      </c>
      <c r="R155" s="152"/>
      <c r="S155" s="152"/>
      <c r="T155" s="152"/>
      <c r="U155" s="161"/>
      <c r="V155" s="148"/>
      <c r="W155" s="152"/>
      <c r="X155" s="148"/>
      <c r="Y155" s="27"/>
    </row>
    <row r="156" spans="1:25" s="10" customFormat="1" ht="45" customHeight="1" x14ac:dyDescent="0.2">
      <c r="A156" s="24" t="s">
        <v>97</v>
      </c>
      <c r="B156" s="124">
        <f>B155/B154*10</f>
        <v>14.522058823529411</v>
      </c>
      <c r="C156" s="124">
        <f>C155/C154*10</f>
        <v>22.285714285714285</v>
      </c>
      <c r="D156" s="12">
        <f>C156/B156</f>
        <v>1.5346112115732369</v>
      </c>
      <c r="E156" s="148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>
        <f>Q155/Q154*10</f>
        <v>22.285714285714285</v>
      </c>
      <c r="R156" s="152"/>
      <c r="S156" s="152"/>
      <c r="T156" s="152"/>
      <c r="U156" s="152"/>
      <c r="V156" s="148"/>
      <c r="W156" s="152"/>
      <c r="X156" s="148"/>
      <c r="Y156" s="27"/>
    </row>
    <row r="157" spans="1:25" s="10" customFormat="1" ht="45" customHeight="1" x14ac:dyDescent="0.2">
      <c r="A157" s="35" t="s">
        <v>111</v>
      </c>
      <c r="B157" s="121">
        <v>3756</v>
      </c>
      <c r="C157" s="121">
        <f>SUM(E157:Y157)</f>
        <v>5248</v>
      </c>
      <c r="D157" s="12">
        <f t="shared" si="39"/>
        <v>1.3972310969116082</v>
      </c>
      <c r="E157" s="141"/>
      <c r="F157" s="141"/>
      <c r="G157" s="141"/>
      <c r="H157" s="141"/>
      <c r="I157" s="141"/>
      <c r="J157" s="141">
        <v>1276</v>
      </c>
      <c r="K157" s="141"/>
      <c r="L157" s="141">
        <v>80</v>
      </c>
      <c r="M157" s="141"/>
      <c r="N157" s="141">
        <v>90</v>
      </c>
      <c r="O157" s="141"/>
      <c r="P157" s="141">
        <v>327</v>
      </c>
      <c r="Q157" s="141">
        <v>394</v>
      </c>
      <c r="R157" s="141"/>
      <c r="S157" s="141">
        <v>600</v>
      </c>
      <c r="T157" s="141"/>
      <c r="U157" s="141"/>
      <c r="V157" s="141">
        <v>585</v>
      </c>
      <c r="W157" s="141">
        <v>1285</v>
      </c>
      <c r="X157" s="141">
        <v>611</v>
      </c>
      <c r="Y157" s="26"/>
    </row>
    <row r="158" spans="1:25" s="10" customFormat="1" ht="45" customHeight="1" x14ac:dyDescent="0.2">
      <c r="A158" s="24" t="s">
        <v>112</v>
      </c>
      <c r="B158" s="121">
        <v>4295</v>
      </c>
      <c r="C158" s="121">
        <f>SUM(E158:Y158)</f>
        <v>4628.1000000000004</v>
      </c>
      <c r="D158" s="12">
        <f t="shared" si="39"/>
        <v>1.0775552968568103</v>
      </c>
      <c r="E158" s="141"/>
      <c r="F158" s="145"/>
      <c r="G158" s="152"/>
      <c r="H158" s="117"/>
      <c r="I158" s="117"/>
      <c r="J158" s="117">
        <v>1084.5999999999999</v>
      </c>
      <c r="K158" s="117"/>
      <c r="L158" s="148">
        <v>89.5</v>
      </c>
      <c r="M158" s="148"/>
      <c r="N158" s="148">
        <v>80</v>
      </c>
      <c r="O158" s="145"/>
      <c r="P158" s="148">
        <v>292</v>
      </c>
      <c r="Q158" s="148">
        <v>665</v>
      </c>
      <c r="R158" s="148"/>
      <c r="S158" s="148">
        <v>600</v>
      </c>
      <c r="T158" s="148"/>
      <c r="U158" s="148"/>
      <c r="V158" s="148">
        <v>400</v>
      </c>
      <c r="W158" s="148">
        <v>686</v>
      </c>
      <c r="X158" s="148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11.435037273695421</v>
      </c>
      <c r="C159" s="95">
        <f>C158/C157*10</f>
        <v>8.8187881097560989</v>
      </c>
      <c r="D159" s="12">
        <f t="shared" si="39"/>
        <v>0.77120764005224463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>
        <f>L158/L157*10</f>
        <v>11.1875</v>
      </c>
      <c r="M159" s="96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1"/>
    </row>
    <row r="160" spans="1:25" s="10" customFormat="1" ht="45" customHeight="1" x14ac:dyDescent="0.2">
      <c r="A160" s="35" t="s">
        <v>183</v>
      </c>
      <c r="B160" s="121">
        <v>3548</v>
      </c>
      <c r="C160" s="121">
        <f>SUM(E160:Y160)</f>
        <v>4088</v>
      </c>
      <c r="D160" s="12">
        <f t="shared" si="39"/>
        <v>1.1521984216459977</v>
      </c>
      <c r="E160" s="141"/>
      <c r="F160" s="141"/>
      <c r="G160" s="141"/>
      <c r="H160" s="141">
        <v>499</v>
      </c>
      <c r="I160" s="141">
        <v>344</v>
      </c>
      <c r="J160" s="141">
        <v>1750</v>
      </c>
      <c r="K160" s="141">
        <v>168</v>
      </c>
      <c r="L160" s="141"/>
      <c r="M160" s="141">
        <v>689</v>
      </c>
      <c r="N160" s="141"/>
      <c r="O160" s="141"/>
      <c r="P160" s="141"/>
      <c r="Q160" s="141"/>
      <c r="R160" s="141"/>
      <c r="S160" s="141">
        <v>407</v>
      </c>
      <c r="T160" s="141"/>
      <c r="U160" s="141"/>
      <c r="V160" s="141"/>
      <c r="W160" s="141"/>
      <c r="X160" s="141">
        <v>231</v>
      </c>
      <c r="Y160" s="26"/>
    </row>
    <row r="161" spans="1:25" s="10" customFormat="1" ht="45.75" customHeight="1" x14ac:dyDescent="0.2">
      <c r="A161" s="24" t="s">
        <v>184</v>
      </c>
      <c r="B161" s="121">
        <v>3045</v>
      </c>
      <c r="C161" s="121">
        <f>SUM(E161:Y161)</f>
        <v>2762.7</v>
      </c>
      <c r="D161" s="12">
        <f t="shared" si="39"/>
        <v>0.90729064039408858</v>
      </c>
      <c r="E161" s="141"/>
      <c r="F161" s="145"/>
      <c r="G161" s="152"/>
      <c r="H161" s="117">
        <v>316</v>
      </c>
      <c r="I161" s="117">
        <v>241</v>
      </c>
      <c r="J161" s="117">
        <v>1312.5</v>
      </c>
      <c r="K161" s="117">
        <v>67.2</v>
      </c>
      <c r="L161" s="148"/>
      <c r="M161" s="148">
        <v>397</v>
      </c>
      <c r="N161" s="117"/>
      <c r="O161" s="145"/>
      <c r="P161" s="145"/>
      <c r="Q161" s="148"/>
      <c r="R161" s="148"/>
      <c r="S161" s="148">
        <v>292</v>
      </c>
      <c r="T161" s="148"/>
      <c r="U161" s="145"/>
      <c r="V161" s="148"/>
      <c r="W161" s="145"/>
      <c r="X161" s="148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8.5822998872604277</v>
      </c>
      <c r="C162" s="95">
        <f>C161/C160*10</f>
        <v>6.7580724070450096</v>
      </c>
      <c r="D162" s="12">
        <f t="shared" si="39"/>
        <v>0.78744305090954669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96">
        <f>M161/M160*10</f>
        <v>5.7619738751814218</v>
      </c>
      <c r="N162" s="96"/>
      <c r="O162" s="117"/>
      <c r="P162" s="117"/>
      <c r="Q162" s="96"/>
      <c r="R162" s="96"/>
      <c r="S162" s="96">
        <f>S161/S160*10</f>
        <v>7.1744471744471747</v>
      </c>
      <c r="T162" s="96"/>
      <c r="U162" s="117"/>
      <c r="V162" s="96"/>
      <c r="W162" s="96"/>
      <c r="X162" s="96">
        <f>X161/X160*10</f>
        <v>5.9307359307359313</v>
      </c>
      <c r="Y162" s="131"/>
    </row>
    <row r="163" spans="1:25" s="10" customFormat="1" ht="45" hidden="1" customHeight="1" x14ac:dyDescent="0.2">
      <c r="A163" s="35" t="s">
        <v>179</v>
      </c>
      <c r="B163" s="121">
        <v>75</v>
      </c>
      <c r="C163" s="121">
        <f>SUM(E163:Y163)</f>
        <v>165</v>
      </c>
      <c r="D163" s="12">
        <f t="shared" si="39"/>
        <v>2.2000000000000002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>
        <v>50</v>
      </c>
      <c r="R163" s="141"/>
      <c r="S163" s="141"/>
      <c r="T163" s="141">
        <v>115</v>
      </c>
      <c r="U163" s="141"/>
      <c r="V163" s="141"/>
      <c r="W163" s="141"/>
      <c r="X163" s="141"/>
      <c r="Y163" s="26"/>
    </row>
    <row r="164" spans="1:25" s="10" customFormat="1" ht="45" hidden="1" customHeight="1" x14ac:dyDescent="0.2">
      <c r="A164" s="24" t="s">
        <v>180</v>
      </c>
      <c r="B164" s="121">
        <v>83</v>
      </c>
      <c r="C164" s="121">
        <f>SUM(E164:Y164)</f>
        <v>104</v>
      </c>
      <c r="D164" s="12">
        <f t="shared" si="39"/>
        <v>1.2530120481927711</v>
      </c>
      <c r="E164" s="141"/>
      <c r="F164" s="145"/>
      <c r="G164" s="152"/>
      <c r="H164" s="145"/>
      <c r="I164" s="145"/>
      <c r="J164" s="145"/>
      <c r="K164" s="148"/>
      <c r="L164" s="148"/>
      <c r="M164" s="148"/>
      <c r="N164" s="145"/>
      <c r="O164" s="145"/>
      <c r="P164" s="145"/>
      <c r="Q164" s="148">
        <v>20</v>
      </c>
      <c r="R164" s="148"/>
      <c r="S164" s="148"/>
      <c r="T164" s="148">
        <v>84</v>
      </c>
      <c r="U164" s="145"/>
      <c r="V164" s="148"/>
      <c r="W164" s="145"/>
      <c r="X164" s="148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7"/>
      <c r="I165" s="117"/>
      <c r="J165" s="117"/>
      <c r="K165" s="96"/>
      <c r="L165" s="96"/>
      <c r="M165" s="96"/>
      <c r="N165" s="117"/>
      <c r="O165" s="117"/>
      <c r="P165" s="117"/>
      <c r="Q165" s="96">
        <f>Q164/Q163*10</f>
        <v>4</v>
      </c>
      <c r="R165" s="96"/>
      <c r="S165" s="96"/>
      <c r="T165" s="96">
        <f>T164/T163*10</f>
        <v>7.304347826086957</v>
      </c>
      <c r="U165" s="117"/>
      <c r="V165" s="96"/>
      <c r="W165" s="96"/>
      <c r="X165" s="96"/>
      <c r="Y165" s="131"/>
    </row>
    <row r="166" spans="1:25" s="10" customFormat="1" ht="45" customHeight="1" outlineLevel="1" x14ac:dyDescent="0.2">
      <c r="A166" s="35" t="s">
        <v>113</v>
      </c>
      <c r="B166" s="121">
        <v>330</v>
      </c>
      <c r="C166" s="121">
        <f>SUM(E166:Y166)</f>
        <v>545</v>
      </c>
      <c r="D166" s="12">
        <f>C166/B166</f>
        <v>1.6515151515151516</v>
      </c>
      <c r="E166" s="141"/>
      <c r="F166" s="141"/>
      <c r="G166" s="141">
        <v>250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>
        <v>295</v>
      </c>
      <c r="V166" s="141"/>
      <c r="W166" s="141"/>
      <c r="X166" s="141"/>
      <c r="Y166" s="26"/>
    </row>
    <row r="167" spans="1:25" s="10" customFormat="1" ht="45" customHeight="1" outlineLevel="1" x14ac:dyDescent="0.2">
      <c r="A167" s="24" t="s">
        <v>114</v>
      </c>
      <c r="B167" s="121">
        <v>9900</v>
      </c>
      <c r="C167" s="121">
        <f>SUM(E167:Y167)</f>
        <v>6335</v>
      </c>
      <c r="D167" s="12">
        <f>C167/B167</f>
        <v>0.63989898989898986</v>
      </c>
      <c r="E167" s="141"/>
      <c r="F167" s="141"/>
      <c r="G167" s="141">
        <v>2500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>
        <v>3835</v>
      </c>
      <c r="V167" s="141"/>
      <c r="W167" s="141"/>
      <c r="X167" s="141"/>
      <c r="Y167" s="26"/>
    </row>
    <row r="168" spans="1:25" s="10" customFormat="1" ht="45" customHeight="1" x14ac:dyDescent="0.2">
      <c r="A168" s="24" t="s">
        <v>97</v>
      </c>
      <c r="B168" s="124">
        <f>B167/B166*10</f>
        <v>300</v>
      </c>
      <c r="C168" s="124">
        <f>C167/C166*10</f>
        <v>116.23853211009175</v>
      </c>
      <c r="D168" s="12">
        <f>C168/B168</f>
        <v>0.38746177370030582</v>
      </c>
      <c r="E168" s="152"/>
      <c r="F168" s="152"/>
      <c r="G168" s="152">
        <f>G167/G166*10</f>
        <v>100</v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>
        <v>130</v>
      </c>
      <c r="V168" s="152"/>
      <c r="W168" s="152"/>
      <c r="X168" s="152"/>
      <c r="Y168" s="36"/>
    </row>
    <row r="169" spans="1:25" s="10" customFormat="1" ht="45" customHeight="1" outlineLevel="1" x14ac:dyDescent="0.2">
      <c r="A169" s="35" t="s">
        <v>115</v>
      </c>
      <c r="B169" s="121">
        <v>80</v>
      </c>
      <c r="C169" s="121">
        <f>SUM(E169:Y169)</f>
        <v>800</v>
      </c>
      <c r="D169" s="12"/>
      <c r="E169" s="141"/>
      <c r="F169" s="141"/>
      <c r="G169" s="141">
        <v>390</v>
      </c>
      <c r="H169" s="141"/>
      <c r="I169" s="141"/>
      <c r="J169" s="141">
        <v>250</v>
      </c>
      <c r="K169" s="141"/>
      <c r="L169" s="141">
        <v>160</v>
      </c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26"/>
    </row>
    <row r="170" spans="1:25" s="10" customFormat="1" ht="45" customHeight="1" outlineLevel="1" x14ac:dyDescent="0.2">
      <c r="A170" s="24" t="s">
        <v>116</v>
      </c>
      <c r="B170" s="121">
        <v>80</v>
      </c>
      <c r="C170" s="121">
        <f>SUM(E170:Y170)</f>
        <v>1126</v>
      </c>
      <c r="D170" s="12"/>
      <c r="E170" s="141"/>
      <c r="F170" s="141"/>
      <c r="G170" s="141">
        <v>451</v>
      </c>
      <c r="H170" s="141"/>
      <c r="I170" s="141"/>
      <c r="J170" s="141">
        <v>375</v>
      </c>
      <c r="K170" s="141"/>
      <c r="L170" s="141">
        <v>300</v>
      </c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26"/>
    </row>
    <row r="171" spans="1:25" s="10" customFormat="1" ht="45" customHeight="1" x14ac:dyDescent="0.2">
      <c r="A171" s="24" t="s">
        <v>97</v>
      </c>
      <c r="B171" s="124">
        <v>10</v>
      </c>
      <c r="C171" s="124">
        <f>C170/C169*10</f>
        <v>14.074999999999999</v>
      </c>
      <c r="D171" s="12"/>
      <c r="E171" s="124"/>
      <c r="F171" s="124"/>
      <c r="G171" s="152">
        <f>G170/G169*10</f>
        <v>11.564102564102566</v>
      </c>
      <c r="H171" s="124"/>
      <c r="I171" s="124"/>
      <c r="J171" s="152">
        <f>J170/J169*10</f>
        <v>15</v>
      </c>
      <c r="K171" s="152"/>
      <c r="L171" s="152">
        <f>L170/L169*10</f>
        <v>18.75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36"/>
    </row>
    <row r="172" spans="1:25" s="10" customFormat="1" ht="45" customHeight="1" x14ac:dyDescent="0.2">
      <c r="A172" s="35" t="s">
        <v>117</v>
      </c>
      <c r="B172" s="116">
        <v>8344</v>
      </c>
      <c r="C172" s="121">
        <f>SUM(E172:Y172)</f>
        <v>9912</v>
      </c>
      <c r="D172" s="12">
        <f>C172/B172</f>
        <v>1.1879194630872483</v>
      </c>
      <c r="E172" s="141"/>
      <c r="F172" s="141">
        <v>264</v>
      </c>
      <c r="G172" s="141">
        <v>940</v>
      </c>
      <c r="H172" s="141">
        <v>944</v>
      </c>
      <c r="I172" s="141">
        <v>314</v>
      </c>
      <c r="J172" s="141">
        <v>150</v>
      </c>
      <c r="K172" s="141">
        <v>148</v>
      </c>
      <c r="L172" s="141">
        <v>974</v>
      </c>
      <c r="M172" s="141">
        <v>195</v>
      </c>
      <c r="N172" s="141">
        <v>310</v>
      </c>
      <c r="O172" s="141">
        <v>303</v>
      </c>
      <c r="P172" s="161">
        <v>766</v>
      </c>
      <c r="Q172" s="141">
        <v>70</v>
      </c>
      <c r="R172" s="141"/>
      <c r="S172" s="141">
        <v>26</v>
      </c>
      <c r="T172" s="141">
        <v>1665</v>
      </c>
      <c r="U172" s="141">
        <v>396</v>
      </c>
      <c r="V172" s="141"/>
      <c r="W172" s="141">
        <v>550</v>
      </c>
      <c r="X172" s="141">
        <v>1167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6"/>
      <c r="C173" s="121"/>
      <c r="D173" s="12" t="e">
        <f t="shared" ref="D173:D174" si="50">C173/B173</f>
        <v>#DIV/0!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26"/>
    </row>
    <row r="174" spans="1:25" s="10" customFormat="1" ht="45" hidden="1" customHeight="1" x14ac:dyDescent="0.2">
      <c r="A174" s="35" t="s">
        <v>119</v>
      </c>
      <c r="B174" s="116"/>
      <c r="C174" s="121"/>
      <c r="D174" s="12" t="e">
        <f t="shared" si="50"/>
        <v>#DIV/0!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26"/>
    </row>
    <row r="175" spans="1:25" s="33" customFormat="1" ht="30" customHeight="1" x14ac:dyDescent="0.2">
      <c r="A175" s="24" t="s">
        <v>120</v>
      </c>
      <c r="B175" s="116">
        <v>91661</v>
      </c>
      <c r="C175" s="121">
        <f>SUM(E175:Y175)</f>
        <v>96513</v>
      </c>
      <c r="D175" s="12">
        <f t="shared" ref="D175:D185" si="51">C175/B175</f>
        <v>1.0529341813857584</v>
      </c>
      <c r="E175" s="117">
        <v>7460</v>
      </c>
      <c r="F175" s="117">
        <v>3500</v>
      </c>
      <c r="G175" s="117">
        <v>5500</v>
      </c>
      <c r="H175" s="117">
        <v>6500</v>
      </c>
      <c r="I175" s="117">
        <v>3210</v>
      </c>
      <c r="J175" s="117">
        <v>5990</v>
      </c>
      <c r="K175" s="117">
        <v>2502</v>
      </c>
      <c r="L175" s="117">
        <v>4391</v>
      </c>
      <c r="M175" s="117">
        <v>4711</v>
      </c>
      <c r="N175" s="117">
        <v>2230</v>
      </c>
      <c r="O175" s="117">
        <v>3550</v>
      </c>
      <c r="P175" s="117">
        <v>6485</v>
      </c>
      <c r="Q175" s="117">
        <v>6080</v>
      </c>
      <c r="R175" s="117">
        <v>4500</v>
      </c>
      <c r="S175" s="117">
        <v>6737</v>
      </c>
      <c r="T175" s="117">
        <v>3392</v>
      </c>
      <c r="U175" s="117">
        <v>1870</v>
      </c>
      <c r="V175" s="117">
        <v>2275</v>
      </c>
      <c r="W175" s="117">
        <v>6096</v>
      </c>
      <c r="X175" s="117">
        <v>6884</v>
      </c>
      <c r="Y175" s="131">
        <v>2650</v>
      </c>
    </row>
    <row r="176" spans="1:25" s="33" customFormat="1" ht="30" customHeight="1" x14ac:dyDescent="0.2">
      <c r="A176" s="11" t="s">
        <v>121</v>
      </c>
      <c r="B176" s="98">
        <f>B175/B178</f>
        <v>0.87296190476190472</v>
      </c>
      <c r="C176" s="98">
        <f>C175/C178</f>
        <v>0.91917142857142853</v>
      </c>
      <c r="D176" s="12">
        <f t="shared" si="51"/>
        <v>1.0529341813857584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87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0.88079859072225486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6">
        <v>123365</v>
      </c>
      <c r="C177" s="121">
        <f>SUM(E177:Y177)</f>
        <v>175503</v>
      </c>
      <c r="D177" s="12">
        <f t="shared" si="51"/>
        <v>1.4226320269120092</v>
      </c>
      <c r="E177" s="136">
        <v>6900</v>
      </c>
      <c r="F177" s="136">
        <v>4910</v>
      </c>
      <c r="G177" s="136">
        <v>20592</v>
      </c>
      <c r="H177" s="136">
        <v>11410</v>
      </c>
      <c r="I177" s="136">
        <v>7547</v>
      </c>
      <c r="J177" s="136">
        <v>19900</v>
      </c>
      <c r="K177" s="136">
        <v>8440</v>
      </c>
      <c r="L177" s="136">
        <v>8304</v>
      </c>
      <c r="M177" s="136">
        <v>3440</v>
      </c>
      <c r="N177" s="136">
        <v>2610</v>
      </c>
      <c r="O177" s="136">
        <v>2105</v>
      </c>
      <c r="P177" s="136">
        <v>5046</v>
      </c>
      <c r="Q177" s="136">
        <v>7854</v>
      </c>
      <c r="R177" s="136">
        <v>12500</v>
      </c>
      <c r="S177" s="136">
        <v>5775</v>
      </c>
      <c r="T177" s="136">
        <v>4279</v>
      </c>
      <c r="U177" s="136">
        <v>6960</v>
      </c>
      <c r="V177" s="136">
        <v>3428</v>
      </c>
      <c r="W177" s="136">
        <v>5120</v>
      </c>
      <c r="X177" s="136">
        <v>25093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6">
        <v>105000</v>
      </c>
      <c r="C178" s="121">
        <f t="shared" ref="C178:C184" si="53">SUM(E178:Y178)</f>
        <v>105000</v>
      </c>
      <c r="D178" s="12">
        <f t="shared" si="51"/>
        <v>1</v>
      </c>
      <c r="E178" s="136">
        <v>7447</v>
      </c>
      <c r="F178" s="136">
        <v>4086</v>
      </c>
      <c r="G178" s="136">
        <v>5495</v>
      </c>
      <c r="H178" s="136">
        <v>6742</v>
      </c>
      <c r="I178" s="136">
        <v>3371</v>
      </c>
      <c r="J178" s="136">
        <v>5932</v>
      </c>
      <c r="K178" s="136">
        <v>4299</v>
      </c>
      <c r="L178" s="136">
        <v>5051</v>
      </c>
      <c r="M178" s="136">
        <v>4521</v>
      </c>
      <c r="N178" s="136">
        <v>2229</v>
      </c>
      <c r="O178" s="136">
        <v>3099</v>
      </c>
      <c r="P178" s="136">
        <v>7053</v>
      </c>
      <c r="Q178" s="136">
        <v>7553</v>
      </c>
      <c r="R178" s="136">
        <v>5109</v>
      </c>
      <c r="S178" s="136">
        <v>7663</v>
      </c>
      <c r="T178" s="136">
        <v>4085</v>
      </c>
      <c r="U178" s="136">
        <v>3293</v>
      </c>
      <c r="V178" s="136">
        <v>2128</v>
      </c>
      <c r="W178" s="136">
        <v>6096</v>
      </c>
      <c r="X178" s="136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6">
        <v>98160</v>
      </c>
      <c r="C179" s="121">
        <f t="shared" si="53"/>
        <v>87911</v>
      </c>
      <c r="D179" s="12">
        <f t="shared" si="51"/>
        <v>0.89558883455582727</v>
      </c>
      <c r="E179" s="123">
        <v>7450</v>
      </c>
      <c r="F179" s="123">
        <v>3312</v>
      </c>
      <c r="G179" s="123">
        <v>3845</v>
      </c>
      <c r="H179" s="123">
        <v>6773</v>
      </c>
      <c r="I179" s="123">
        <v>2567</v>
      </c>
      <c r="J179" s="123">
        <v>5990</v>
      </c>
      <c r="K179" s="123">
        <v>2476</v>
      </c>
      <c r="L179" s="123">
        <v>3503</v>
      </c>
      <c r="M179" s="123">
        <v>4578</v>
      </c>
      <c r="N179" s="123">
        <v>1725</v>
      </c>
      <c r="O179" s="123">
        <v>3550</v>
      </c>
      <c r="P179" s="123">
        <v>6485</v>
      </c>
      <c r="Q179" s="123">
        <v>6080</v>
      </c>
      <c r="R179" s="123">
        <v>3178</v>
      </c>
      <c r="S179" s="123">
        <v>6367</v>
      </c>
      <c r="T179" s="123">
        <v>4019</v>
      </c>
      <c r="U179" s="123">
        <v>1720</v>
      </c>
      <c r="V179" s="123">
        <v>2225</v>
      </c>
      <c r="W179" s="123">
        <v>6102</v>
      </c>
      <c r="X179" s="123">
        <v>3776</v>
      </c>
      <c r="Y179" s="71">
        <v>2190</v>
      </c>
    </row>
    <row r="180" spans="1:25" s="10" customFormat="1" ht="30" customHeight="1" x14ac:dyDescent="0.2">
      <c r="A180" s="11" t="s">
        <v>52</v>
      </c>
      <c r="B180" s="162">
        <f>B179/B178</f>
        <v>0.93485714285714283</v>
      </c>
      <c r="C180" s="162">
        <f>C179/C178</f>
        <v>0.83724761904761902</v>
      </c>
      <c r="D180" s="12">
        <f t="shared" si="51"/>
        <v>0.89558883455582716</v>
      </c>
      <c r="E180" s="139">
        <f>E179/E178</f>
        <v>1.0004028467839399</v>
      </c>
      <c r="F180" s="139">
        <f t="shared" ref="F180:Y180" si="54">F179/F178</f>
        <v>0.81057268722466957</v>
      </c>
      <c r="G180" s="139">
        <f t="shared" si="54"/>
        <v>0.6997270245677889</v>
      </c>
      <c r="H180" s="139">
        <f t="shared" si="54"/>
        <v>1.0045980421239988</v>
      </c>
      <c r="I180" s="139">
        <f t="shared" si="54"/>
        <v>0.76149510530999698</v>
      </c>
      <c r="J180" s="139">
        <f t="shared" si="54"/>
        <v>1.0097774780849629</v>
      </c>
      <c r="K180" s="139">
        <f t="shared" si="54"/>
        <v>0.57594789485926956</v>
      </c>
      <c r="L180" s="139">
        <f t="shared" si="54"/>
        <v>0.69352603444862404</v>
      </c>
      <c r="M180" s="139">
        <f t="shared" si="54"/>
        <v>1.0126078301260784</v>
      </c>
      <c r="N180" s="139">
        <f t="shared" si="54"/>
        <v>0.77388963660834453</v>
      </c>
      <c r="O180" s="139">
        <f t="shared" si="54"/>
        <v>1.1455308163923847</v>
      </c>
      <c r="P180" s="139">
        <f t="shared" si="54"/>
        <v>0.91946689352048772</v>
      </c>
      <c r="Q180" s="139">
        <f t="shared" si="54"/>
        <v>0.80497815437574471</v>
      </c>
      <c r="R180" s="139">
        <f t="shared" si="54"/>
        <v>0.6220395380700724</v>
      </c>
      <c r="S180" s="139">
        <f t="shared" si="54"/>
        <v>0.83087563617382221</v>
      </c>
      <c r="T180" s="139">
        <f t="shared" si="54"/>
        <v>0.98384332925336593</v>
      </c>
      <c r="U180" s="139">
        <f t="shared" si="54"/>
        <v>0.52232007288187066</v>
      </c>
      <c r="V180" s="139">
        <f t="shared" si="54"/>
        <v>1.0455827067669172</v>
      </c>
      <c r="W180" s="139">
        <f t="shared" si="54"/>
        <v>1.0009842519685039</v>
      </c>
      <c r="X180" s="139">
        <f t="shared" si="54"/>
        <v>0.54716707723518332</v>
      </c>
      <c r="Y180" s="13">
        <f t="shared" si="54"/>
        <v>0.76923076923076927</v>
      </c>
    </row>
    <row r="181" spans="1:25" s="10" customFormat="1" ht="30" customHeight="1" x14ac:dyDescent="0.2">
      <c r="A181" s="9" t="s">
        <v>125</v>
      </c>
      <c r="B181" s="117">
        <v>85207</v>
      </c>
      <c r="C181" s="121">
        <f t="shared" si="53"/>
        <v>75052</v>
      </c>
      <c r="D181" s="12">
        <f t="shared" si="51"/>
        <v>0.88081965096764347</v>
      </c>
      <c r="E181" s="136">
        <v>7210</v>
      </c>
      <c r="F181" s="136">
        <v>2980</v>
      </c>
      <c r="G181" s="136">
        <v>3741</v>
      </c>
      <c r="H181" s="136">
        <v>6159</v>
      </c>
      <c r="I181" s="136">
        <v>2258</v>
      </c>
      <c r="J181" s="136">
        <v>5490</v>
      </c>
      <c r="K181" s="136">
        <v>1440</v>
      </c>
      <c r="L181" s="136">
        <v>2673</v>
      </c>
      <c r="M181" s="136">
        <v>4558</v>
      </c>
      <c r="N181" s="136">
        <v>1635</v>
      </c>
      <c r="O181" s="136">
        <v>2693</v>
      </c>
      <c r="P181" s="136">
        <v>5820</v>
      </c>
      <c r="Q181" s="136">
        <v>4489</v>
      </c>
      <c r="R181" s="136">
        <v>2808</v>
      </c>
      <c r="S181" s="136">
        <v>5270</v>
      </c>
      <c r="T181" s="136">
        <v>3829</v>
      </c>
      <c r="U181" s="136">
        <v>1720</v>
      </c>
      <c r="V181" s="136">
        <v>1968</v>
      </c>
      <c r="W181" s="136">
        <v>5132</v>
      </c>
      <c r="X181" s="136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7">
        <v>10226</v>
      </c>
      <c r="C182" s="121">
        <f t="shared" si="53"/>
        <v>10126</v>
      </c>
      <c r="D182" s="12">
        <f t="shared" si="51"/>
        <v>0.99022100528065715</v>
      </c>
      <c r="E182" s="136">
        <v>240</v>
      </c>
      <c r="F182" s="136">
        <v>350</v>
      </c>
      <c r="G182" s="136">
        <v>104</v>
      </c>
      <c r="H182" s="136">
        <v>549</v>
      </c>
      <c r="I182" s="136">
        <v>309</v>
      </c>
      <c r="J182" s="136">
        <v>500</v>
      </c>
      <c r="K182" s="136">
        <v>1011</v>
      </c>
      <c r="L182" s="136">
        <v>830</v>
      </c>
      <c r="M182" s="136">
        <v>20</v>
      </c>
      <c r="N182" s="136">
        <v>90</v>
      </c>
      <c r="O182" s="136">
        <v>857</v>
      </c>
      <c r="P182" s="136">
        <v>358</v>
      </c>
      <c r="Q182" s="136">
        <v>115</v>
      </c>
      <c r="R182" s="136">
        <v>370</v>
      </c>
      <c r="S182" s="136">
        <v>486</v>
      </c>
      <c r="T182" s="136">
        <v>190</v>
      </c>
      <c r="U182" s="136"/>
      <c r="V182" s="136">
        <v>50</v>
      </c>
      <c r="W182" s="136">
        <v>970</v>
      </c>
      <c r="X182" s="136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3"/>
      <c r="C183" s="121">
        <f t="shared" si="53"/>
        <v>372</v>
      </c>
      <c r="D183" s="12"/>
      <c r="E183" s="136"/>
      <c r="F183" s="136"/>
      <c r="G183" s="136"/>
      <c r="H183" s="136">
        <v>65</v>
      </c>
      <c r="I183" s="136"/>
      <c r="J183" s="136"/>
      <c r="K183" s="136"/>
      <c r="L183" s="136"/>
      <c r="M183" s="136"/>
      <c r="N183" s="136"/>
      <c r="O183" s="136"/>
      <c r="P183" s="136">
        <v>307</v>
      </c>
      <c r="Q183" s="136"/>
      <c r="R183" s="136"/>
      <c r="S183" s="136"/>
      <c r="T183" s="136"/>
      <c r="U183" s="136"/>
      <c r="V183" s="136"/>
      <c r="W183" s="136"/>
      <c r="X183" s="136"/>
      <c r="Y183" s="8"/>
    </row>
    <row r="184" spans="1:25" s="10" customFormat="1" ht="45" hidden="1" customHeight="1" x14ac:dyDescent="0.2">
      <c r="A184" s="24" t="s">
        <v>149</v>
      </c>
      <c r="B184" s="116"/>
      <c r="C184" s="121">
        <f t="shared" si="53"/>
        <v>0</v>
      </c>
      <c r="D184" s="12" t="e">
        <f t="shared" si="51"/>
        <v>#DIV/0!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37"/>
    </row>
    <row r="185" spans="1:25" s="33" customFormat="1" ht="45" hidden="1" customHeight="1" outlineLevel="1" x14ac:dyDescent="0.2">
      <c r="A185" s="9" t="s">
        <v>201</v>
      </c>
      <c r="B185" s="121">
        <v>98826</v>
      </c>
      <c r="C185" s="121">
        <f>SUM(E185:Y185)</f>
        <v>93927</v>
      </c>
      <c r="D185" s="12">
        <f t="shared" si="51"/>
        <v>0.95042802501366042</v>
      </c>
      <c r="E185" s="142">
        <v>915</v>
      </c>
      <c r="F185" s="142">
        <v>2066</v>
      </c>
      <c r="G185" s="142">
        <v>9743</v>
      </c>
      <c r="H185" s="142">
        <v>6815</v>
      </c>
      <c r="I185" s="142">
        <v>6386</v>
      </c>
      <c r="J185" s="142">
        <v>4980</v>
      </c>
      <c r="K185" s="142">
        <v>3415</v>
      </c>
      <c r="L185" s="142">
        <v>4239</v>
      </c>
      <c r="M185" s="142">
        <v>2497</v>
      </c>
      <c r="N185" s="142">
        <v>3286</v>
      </c>
      <c r="O185" s="142">
        <v>2979</v>
      </c>
      <c r="P185" s="142">
        <v>4879</v>
      </c>
      <c r="Q185" s="142">
        <v>5814</v>
      </c>
      <c r="R185" s="142">
        <v>2912</v>
      </c>
      <c r="S185" s="142">
        <v>4255</v>
      </c>
      <c r="T185" s="142">
        <v>4497</v>
      </c>
      <c r="U185" s="142">
        <v>1106</v>
      </c>
      <c r="V185" s="142">
        <v>1952</v>
      </c>
      <c r="W185" s="142">
        <v>8713</v>
      </c>
      <c r="X185" s="142">
        <v>7227</v>
      </c>
      <c r="Y185" s="132">
        <v>5251</v>
      </c>
    </row>
    <row r="186" spans="1:25" s="38" customFormat="1" ht="30" hidden="1" customHeight="1" outlineLevel="1" x14ac:dyDescent="0.2">
      <c r="A186" s="24" t="s">
        <v>127</v>
      </c>
      <c r="B186" s="121">
        <v>90324</v>
      </c>
      <c r="C186" s="121">
        <f>SUM(E186:Y186)</f>
        <v>88096</v>
      </c>
      <c r="D186" s="12">
        <f>C186/B186</f>
        <v>0.97533324476329653</v>
      </c>
      <c r="E186" s="141">
        <v>910</v>
      </c>
      <c r="F186" s="141">
        <v>1895</v>
      </c>
      <c r="G186" s="141">
        <v>9743</v>
      </c>
      <c r="H186" s="141">
        <v>4256</v>
      </c>
      <c r="I186" s="141">
        <v>6130</v>
      </c>
      <c r="J186" s="141">
        <v>4980</v>
      </c>
      <c r="K186" s="141">
        <v>3223</v>
      </c>
      <c r="L186" s="141">
        <v>3810</v>
      </c>
      <c r="M186" s="141">
        <v>2497</v>
      </c>
      <c r="N186" s="147">
        <v>3286</v>
      </c>
      <c r="O186" s="141">
        <v>2934</v>
      </c>
      <c r="P186" s="141">
        <v>4540</v>
      </c>
      <c r="Q186" s="141">
        <v>5814</v>
      </c>
      <c r="R186" s="141">
        <v>2700</v>
      </c>
      <c r="S186" s="141">
        <v>3482</v>
      </c>
      <c r="T186" s="147">
        <v>4200</v>
      </c>
      <c r="U186" s="141">
        <v>1106</v>
      </c>
      <c r="V186" s="141">
        <v>1952</v>
      </c>
      <c r="W186" s="141">
        <v>8713</v>
      </c>
      <c r="X186" s="141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7">
        <f t="shared" ref="E187:Y187" si="55">E186/E185</f>
        <v>0.99453551912568305</v>
      </c>
      <c r="F187" s="157">
        <f t="shared" si="55"/>
        <v>0.91723136495643753</v>
      </c>
      <c r="G187" s="157">
        <f t="shared" si="55"/>
        <v>1</v>
      </c>
      <c r="H187" s="157">
        <f t="shared" si="55"/>
        <v>0.62450476889214968</v>
      </c>
      <c r="I187" s="157">
        <f t="shared" si="55"/>
        <v>0.95991230817413087</v>
      </c>
      <c r="J187" s="157">
        <f t="shared" si="55"/>
        <v>1</v>
      </c>
      <c r="K187" s="157">
        <f t="shared" si="55"/>
        <v>0.94377745241581257</v>
      </c>
      <c r="L187" s="157">
        <f t="shared" si="55"/>
        <v>0.89879688605803254</v>
      </c>
      <c r="M187" s="157">
        <f>M186/M185</f>
        <v>1</v>
      </c>
      <c r="N187" s="157">
        <f t="shared" si="55"/>
        <v>1</v>
      </c>
      <c r="O187" s="157">
        <f t="shared" si="55"/>
        <v>0.98489425981873113</v>
      </c>
      <c r="P187" s="157">
        <f t="shared" si="55"/>
        <v>0.93051854888296781</v>
      </c>
      <c r="Q187" s="157">
        <f t="shared" si="55"/>
        <v>1</v>
      </c>
      <c r="R187" s="157">
        <f t="shared" si="55"/>
        <v>0.92719780219780223</v>
      </c>
      <c r="S187" s="157">
        <f t="shared" si="55"/>
        <v>0.81833137485311402</v>
      </c>
      <c r="T187" s="157">
        <f t="shared" si="55"/>
        <v>0.93395597064709801</v>
      </c>
      <c r="U187" s="157">
        <f t="shared" si="55"/>
        <v>1</v>
      </c>
      <c r="V187" s="157">
        <f t="shared" si="55"/>
        <v>1</v>
      </c>
      <c r="W187" s="157">
        <f t="shared" si="55"/>
        <v>1</v>
      </c>
      <c r="X187" s="157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1"/>
      <c r="C188" s="121">
        <f>SUM(E188:Y188)</f>
        <v>0</v>
      </c>
      <c r="D188" s="12" t="e">
        <f>C188/B188</f>
        <v>#DIV/0!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32"/>
    </row>
    <row r="189" spans="1:25" s="38" customFormat="1" ht="45" hidden="1" customHeight="1" outlineLevel="1" x14ac:dyDescent="0.2">
      <c r="A189" s="24" t="s">
        <v>130</v>
      </c>
      <c r="B189" s="116">
        <v>14646</v>
      </c>
      <c r="C189" s="121">
        <f>SUM(E189:Y189)</f>
        <v>10389</v>
      </c>
      <c r="D189" s="12">
        <f>C189/B189</f>
        <v>0.70934043424825888</v>
      </c>
      <c r="E189" s="147">
        <v>32</v>
      </c>
      <c r="F189" s="141">
        <v>100</v>
      </c>
      <c r="G189" s="141">
        <v>1429</v>
      </c>
      <c r="H189" s="141"/>
      <c r="I189" s="141">
        <v>140</v>
      </c>
      <c r="J189" s="141">
        <v>1875</v>
      </c>
      <c r="K189" s="141"/>
      <c r="L189" s="141">
        <v>533</v>
      </c>
      <c r="M189" s="141"/>
      <c r="N189" s="141">
        <v>148</v>
      </c>
      <c r="O189" s="147"/>
      <c r="P189" s="141">
        <v>788</v>
      </c>
      <c r="Q189" s="141"/>
      <c r="R189" s="141">
        <v>250</v>
      </c>
      <c r="S189" s="141"/>
      <c r="T189" s="141">
        <v>564</v>
      </c>
      <c r="U189" s="141">
        <v>10</v>
      </c>
      <c r="V189" s="141"/>
      <c r="W189" s="141">
        <v>280</v>
      </c>
      <c r="X189" s="141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19"/>
      <c r="C190" s="121">
        <f>SUM(E190:Y190)</f>
        <v>0</v>
      </c>
      <c r="D190" s="12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"/>
    </row>
    <row r="191" spans="1:25" s="33" customFormat="1" ht="30" customHeight="1" x14ac:dyDescent="0.2">
      <c r="A191" s="11" t="s">
        <v>132</v>
      </c>
      <c r="B191" s="116"/>
      <c r="C191" s="121"/>
      <c r="D191" s="2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26"/>
    </row>
    <row r="192" spans="1:25" s="38" customFormat="1" ht="30" customHeight="1" outlineLevel="1" x14ac:dyDescent="0.2">
      <c r="A192" s="35" t="s">
        <v>133</v>
      </c>
      <c r="B192" s="116">
        <v>125020</v>
      </c>
      <c r="C192" s="121">
        <f>SUM(E192:Y192)</f>
        <v>100153</v>
      </c>
      <c r="D192" s="7">
        <f>C192/B192</f>
        <v>0.80109582466805307</v>
      </c>
      <c r="E192" s="117">
        <v>2300</v>
      </c>
      <c r="F192" s="117">
        <v>2500</v>
      </c>
      <c r="G192" s="117">
        <v>11455</v>
      </c>
      <c r="H192" s="117">
        <v>11788</v>
      </c>
      <c r="I192" s="117">
        <v>6412</v>
      </c>
      <c r="J192" s="117">
        <v>4820</v>
      </c>
      <c r="K192" s="117">
        <v>3176</v>
      </c>
      <c r="L192" s="117">
        <v>6059</v>
      </c>
      <c r="M192" s="117">
        <v>4304</v>
      </c>
      <c r="N192" s="117">
        <v>3461</v>
      </c>
      <c r="O192" s="117">
        <v>3135</v>
      </c>
      <c r="P192" s="117">
        <v>5779</v>
      </c>
      <c r="Q192" s="117">
        <v>7786</v>
      </c>
      <c r="R192" s="117">
        <v>3000</v>
      </c>
      <c r="S192" s="117">
        <v>3443</v>
      </c>
      <c r="T192" s="117">
        <v>2374</v>
      </c>
      <c r="U192" s="117">
        <v>1960</v>
      </c>
      <c r="V192" s="117">
        <v>1180</v>
      </c>
      <c r="W192" s="117">
        <v>3310</v>
      </c>
      <c r="X192" s="117">
        <v>6301</v>
      </c>
      <c r="Y192" s="131">
        <v>5610</v>
      </c>
    </row>
    <row r="193" spans="1:35" s="33" customFormat="1" ht="45" hidden="1" customHeight="1" outlineLevel="1" x14ac:dyDescent="0.2">
      <c r="A193" s="11" t="s">
        <v>134</v>
      </c>
      <c r="B193" s="116">
        <v>95000</v>
      </c>
      <c r="C193" s="121">
        <f>SUM(E193:Y193)</f>
        <v>99221</v>
      </c>
      <c r="D193" s="7">
        <f>C193/B193</f>
        <v>1.0444315789473684</v>
      </c>
      <c r="E193" s="147">
        <v>1355</v>
      </c>
      <c r="F193" s="147">
        <v>2371</v>
      </c>
      <c r="G193" s="147">
        <v>10316</v>
      </c>
      <c r="H193" s="147">
        <v>9808</v>
      </c>
      <c r="I193" s="147">
        <v>4306</v>
      </c>
      <c r="J193" s="147">
        <v>4618</v>
      </c>
      <c r="K193" s="147">
        <v>2544</v>
      </c>
      <c r="L193" s="147">
        <v>9760</v>
      </c>
      <c r="M193" s="147">
        <v>4171</v>
      </c>
      <c r="N193" s="147">
        <v>3368</v>
      </c>
      <c r="O193" s="147">
        <v>2671</v>
      </c>
      <c r="P193" s="147">
        <v>5628</v>
      </c>
      <c r="Q193" s="147">
        <v>4878</v>
      </c>
      <c r="R193" s="147">
        <v>3000</v>
      </c>
      <c r="S193" s="147">
        <v>4108</v>
      </c>
      <c r="T193" s="147">
        <v>5335</v>
      </c>
      <c r="U193" s="147">
        <v>1948</v>
      </c>
      <c r="V193" s="147">
        <v>411</v>
      </c>
      <c r="W193" s="147">
        <v>3260</v>
      </c>
      <c r="X193" s="147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1">
        <f>B192*0.45</f>
        <v>56259</v>
      </c>
      <c r="C194" s="121">
        <f>C192*0.45</f>
        <v>45068.85</v>
      </c>
      <c r="D194" s="7">
        <f>C194/B194</f>
        <v>0.80109582466805307</v>
      </c>
      <c r="E194" s="117">
        <f>E192*0.45</f>
        <v>1035</v>
      </c>
      <c r="F194" s="117">
        <f t="shared" ref="F194:Y194" si="56">F192*0.45</f>
        <v>1125</v>
      </c>
      <c r="G194" s="117">
        <f t="shared" si="56"/>
        <v>5154.75</v>
      </c>
      <c r="H194" s="117">
        <f t="shared" si="56"/>
        <v>5304.6</v>
      </c>
      <c r="I194" s="117">
        <f t="shared" si="56"/>
        <v>2885.4</v>
      </c>
      <c r="J194" s="117">
        <f t="shared" si="56"/>
        <v>2169</v>
      </c>
      <c r="K194" s="117">
        <f t="shared" si="56"/>
        <v>1429.2</v>
      </c>
      <c r="L194" s="117">
        <f t="shared" si="56"/>
        <v>2726.55</v>
      </c>
      <c r="M194" s="117">
        <f t="shared" si="56"/>
        <v>1936.8</v>
      </c>
      <c r="N194" s="117">
        <f t="shared" si="56"/>
        <v>1557.45</v>
      </c>
      <c r="O194" s="117">
        <f t="shared" si="56"/>
        <v>1410.75</v>
      </c>
      <c r="P194" s="117">
        <f t="shared" si="56"/>
        <v>2600.5500000000002</v>
      </c>
      <c r="Q194" s="117">
        <f t="shared" si="56"/>
        <v>3503.7000000000003</v>
      </c>
      <c r="R194" s="117">
        <f t="shared" si="56"/>
        <v>1350</v>
      </c>
      <c r="S194" s="117">
        <f t="shared" si="56"/>
        <v>1549.3500000000001</v>
      </c>
      <c r="T194" s="117">
        <f t="shared" si="56"/>
        <v>1068.3</v>
      </c>
      <c r="U194" s="117">
        <f t="shared" si="56"/>
        <v>882</v>
      </c>
      <c r="V194" s="117">
        <f t="shared" si="56"/>
        <v>531</v>
      </c>
      <c r="W194" s="117">
        <f t="shared" si="56"/>
        <v>1489.5</v>
      </c>
      <c r="X194" s="117">
        <f t="shared" si="56"/>
        <v>2835.4500000000003</v>
      </c>
      <c r="Y194" s="131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1.3160000000000001</v>
      </c>
      <c r="C195" s="99">
        <f>C192/C193</f>
        <v>1.0093931728162384</v>
      </c>
      <c r="D195" s="7"/>
      <c r="E195" s="157">
        <f t="shared" ref="E195:Y195" si="57">E192/E193</f>
        <v>1.6974169741697418</v>
      </c>
      <c r="F195" s="157">
        <f t="shared" si="57"/>
        <v>1.0544074230282581</v>
      </c>
      <c r="G195" s="157">
        <f t="shared" si="57"/>
        <v>1.1104110120201629</v>
      </c>
      <c r="H195" s="157">
        <f t="shared" si="57"/>
        <v>1.2018760195758564</v>
      </c>
      <c r="I195" s="157">
        <f t="shared" si="57"/>
        <v>1.489084997677659</v>
      </c>
      <c r="J195" s="157">
        <f t="shared" si="57"/>
        <v>1.0437418796015592</v>
      </c>
      <c r="K195" s="157">
        <f t="shared" si="57"/>
        <v>1.2484276729559749</v>
      </c>
      <c r="L195" s="157">
        <f t="shared" si="57"/>
        <v>0.62079918032786885</v>
      </c>
      <c r="M195" s="157">
        <f t="shared" si="57"/>
        <v>1.0318868376888037</v>
      </c>
      <c r="N195" s="157">
        <f t="shared" si="57"/>
        <v>1.0276128266033253</v>
      </c>
      <c r="O195" s="157">
        <f t="shared" si="57"/>
        <v>1.1737177087233246</v>
      </c>
      <c r="P195" s="157">
        <f t="shared" si="57"/>
        <v>1.0268301350390903</v>
      </c>
      <c r="Q195" s="157">
        <f t="shared" si="57"/>
        <v>1.5961459614596145</v>
      </c>
      <c r="R195" s="157">
        <f t="shared" si="57"/>
        <v>1</v>
      </c>
      <c r="S195" s="157">
        <f t="shared" si="57"/>
        <v>0.83812074001947423</v>
      </c>
      <c r="T195" s="157">
        <f t="shared" si="57"/>
        <v>0.44498594189315838</v>
      </c>
      <c r="U195" s="157">
        <f t="shared" si="57"/>
        <v>1.0061601642710472</v>
      </c>
      <c r="V195" s="157">
        <f>V192/V193</f>
        <v>2.8710462287104623</v>
      </c>
      <c r="W195" s="157">
        <f t="shared" si="57"/>
        <v>1.0153374233128833</v>
      </c>
      <c r="X195" s="157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6">
        <v>321505</v>
      </c>
      <c r="C196" s="121">
        <f>SUM(E196:Y196)</f>
        <v>257176</v>
      </c>
      <c r="D196" s="7">
        <f>C196/B196</f>
        <v>0.79991290959705141</v>
      </c>
      <c r="E196" s="117">
        <v>653</v>
      </c>
      <c r="F196" s="117">
        <v>6800</v>
      </c>
      <c r="G196" s="117">
        <v>23800</v>
      </c>
      <c r="H196" s="117">
        <v>13920</v>
      </c>
      <c r="I196" s="117">
        <v>8850</v>
      </c>
      <c r="J196" s="117">
        <v>12580</v>
      </c>
      <c r="K196" s="117">
        <v>500</v>
      </c>
      <c r="L196" s="117">
        <v>14689</v>
      </c>
      <c r="M196" s="117">
        <v>11655</v>
      </c>
      <c r="N196" s="117">
        <v>11850</v>
      </c>
      <c r="O196" s="117">
        <v>7733</v>
      </c>
      <c r="P196" s="117">
        <v>16648</v>
      </c>
      <c r="Q196" s="117">
        <v>2400</v>
      </c>
      <c r="R196" s="117">
        <v>3500</v>
      </c>
      <c r="S196" s="117">
        <v>7150</v>
      </c>
      <c r="T196" s="117">
        <v>44906</v>
      </c>
      <c r="U196" s="117">
        <v>3400</v>
      </c>
      <c r="V196" s="117">
        <v>600</v>
      </c>
      <c r="W196" s="117">
        <v>8427</v>
      </c>
      <c r="X196" s="117">
        <v>41415</v>
      </c>
      <c r="Y196" s="131">
        <v>15700</v>
      </c>
    </row>
    <row r="197" spans="1:35" s="33" customFormat="1" ht="45" hidden="1" customHeight="1" outlineLevel="1" x14ac:dyDescent="0.2">
      <c r="A197" s="11" t="s">
        <v>134</v>
      </c>
      <c r="B197" s="116">
        <v>271000</v>
      </c>
      <c r="C197" s="121">
        <f>SUM(E197:Y197)</f>
        <v>283125</v>
      </c>
      <c r="D197" s="7">
        <f t="shared" ref="D197:D211" si="58">C197/B197</f>
        <v>1.0447416974169741</v>
      </c>
      <c r="E197" s="147">
        <v>3252</v>
      </c>
      <c r="F197" s="147">
        <v>6349</v>
      </c>
      <c r="G197" s="147">
        <v>21277</v>
      </c>
      <c r="H197" s="147">
        <v>19442</v>
      </c>
      <c r="I197" s="147">
        <v>7381</v>
      </c>
      <c r="J197" s="147">
        <v>15831</v>
      </c>
      <c r="K197" s="147">
        <v>1192</v>
      </c>
      <c r="L197" s="147">
        <v>25096</v>
      </c>
      <c r="M197" s="147">
        <v>10726</v>
      </c>
      <c r="N197" s="147">
        <v>11786</v>
      </c>
      <c r="O197" s="147">
        <v>7347</v>
      </c>
      <c r="P197" s="147">
        <v>19701</v>
      </c>
      <c r="Q197" s="147">
        <v>4369</v>
      </c>
      <c r="R197" s="147">
        <v>5848</v>
      </c>
      <c r="S197" s="147">
        <v>8900</v>
      </c>
      <c r="T197" s="147">
        <v>37348</v>
      </c>
      <c r="U197" s="147">
        <v>2923</v>
      </c>
      <c r="V197" s="147">
        <v>1336</v>
      </c>
      <c r="W197" s="147">
        <v>11411</v>
      </c>
      <c r="X197" s="147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1">
        <f>B196*0.3</f>
        <v>96451.5</v>
      </c>
      <c r="C198" s="121">
        <f>C196*0.3</f>
        <v>77152.800000000003</v>
      </c>
      <c r="D198" s="7">
        <f t="shared" si="58"/>
        <v>0.79991290959705141</v>
      </c>
      <c r="E198" s="117">
        <f>E196*0.3</f>
        <v>195.9</v>
      </c>
      <c r="F198" s="117">
        <f t="shared" ref="F198:Y198" si="59">F196*0.3</f>
        <v>2040</v>
      </c>
      <c r="G198" s="117">
        <f t="shared" si="59"/>
        <v>7140</v>
      </c>
      <c r="H198" s="117">
        <f t="shared" si="59"/>
        <v>4176</v>
      </c>
      <c r="I198" s="117">
        <f t="shared" si="59"/>
        <v>2655</v>
      </c>
      <c r="J198" s="117">
        <f t="shared" si="59"/>
        <v>3774</v>
      </c>
      <c r="K198" s="117">
        <f t="shared" si="59"/>
        <v>150</v>
      </c>
      <c r="L198" s="117">
        <f t="shared" si="59"/>
        <v>4406.7</v>
      </c>
      <c r="M198" s="117">
        <f t="shared" si="59"/>
        <v>3496.5</v>
      </c>
      <c r="N198" s="117">
        <f t="shared" si="59"/>
        <v>3555</v>
      </c>
      <c r="O198" s="117">
        <f t="shared" si="59"/>
        <v>2319.9</v>
      </c>
      <c r="P198" s="117">
        <f t="shared" si="59"/>
        <v>4994.3999999999996</v>
      </c>
      <c r="Q198" s="117">
        <f t="shared" si="59"/>
        <v>720</v>
      </c>
      <c r="R198" s="117">
        <f t="shared" si="59"/>
        <v>1050</v>
      </c>
      <c r="S198" s="117">
        <f t="shared" si="59"/>
        <v>2145</v>
      </c>
      <c r="T198" s="117">
        <f t="shared" si="59"/>
        <v>13471.8</v>
      </c>
      <c r="U198" s="117">
        <f t="shared" si="59"/>
        <v>1020</v>
      </c>
      <c r="V198" s="117">
        <f t="shared" si="59"/>
        <v>180</v>
      </c>
      <c r="W198" s="117">
        <f t="shared" si="59"/>
        <v>2528.1</v>
      </c>
      <c r="X198" s="117">
        <f t="shared" si="59"/>
        <v>12424.5</v>
      </c>
      <c r="Y198" s="131">
        <f t="shared" si="59"/>
        <v>4710</v>
      </c>
    </row>
    <row r="199" spans="1:35" s="38" customFormat="1" ht="30" customHeight="1" collapsed="1" x14ac:dyDescent="0.2">
      <c r="A199" s="11" t="s">
        <v>136</v>
      </c>
      <c r="B199" s="120">
        <f>B196/B197</f>
        <v>1.1863653136531365</v>
      </c>
      <c r="C199" s="120">
        <f>C196/C197</f>
        <v>0.9083479028697572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0.71597572266227749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87">
        <f t="shared" si="60"/>
        <v>1.0866119709118032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6">
        <v>214183</v>
      </c>
      <c r="C200" s="121">
        <f>SUM(E200:Y200)</f>
        <v>215604</v>
      </c>
      <c r="D200" s="110">
        <f>C200/B200</f>
        <v>1.0066345134767931</v>
      </c>
      <c r="E200" s="117"/>
      <c r="F200" s="117">
        <v>6800</v>
      </c>
      <c r="G200" s="117">
        <v>29014</v>
      </c>
      <c r="H200" s="117">
        <v>27225</v>
      </c>
      <c r="I200" s="117">
        <v>6300</v>
      </c>
      <c r="J200" s="117">
        <v>1200</v>
      </c>
      <c r="K200" s="117">
        <v>2000</v>
      </c>
      <c r="L200" s="117">
        <v>16769</v>
      </c>
      <c r="M200" s="117">
        <v>3100</v>
      </c>
      <c r="N200" s="117">
        <v>7000</v>
      </c>
      <c r="O200" s="117">
        <v>8696</v>
      </c>
      <c r="P200" s="117">
        <v>15850</v>
      </c>
      <c r="Q200" s="117">
        <v>1707</v>
      </c>
      <c r="R200" s="117">
        <v>1500</v>
      </c>
      <c r="S200" s="117">
        <v>2000</v>
      </c>
      <c r="T200" s="117">
        <v>40993</v>
      </c>
      <c r="U200" s="117">
        <v>3250</v>
      </c>
      <c r="V200" s="117"/>
      <c r="W200" s="117">
        <v>10091</v>
      </c>
      <c r="X200" s="117">
        <v>20109</v>
      </c>
      <c r="Y200" s="131">
        <v>12000</v>
      </c>
    </row>
    <row r="201" spans="1:35" s="33" customFormat="1" ht="45" hidden="1" customHeight="1" outlineLevel="1" x14ac:dyDescent="0.2">
      <c r="A201" s="11" t="s">
        <v>134</v>
      </c>
      <c r="B201" s="116">
        <v>334708</v>
      </c>
      <c r="C201" s="121">
        <f>SUM(E201:Y201)</f>
        <v>337167</v>
      </c>
      <c r="D201" s="110">
        <f t="shared" si="58"/>
        <v>1.0073467022001268</v>
      </c>
      <c r="E201" s="147"/>
      <c r="F201" s="147">
        <v>13121</v>
      </c>
      <c r="G201" s="147">
        <v>29014</v>
      </c>
      <c r="H201" s="147">
        <v>52320</v>
      </c>
      <c r="I201" s="147">
        <v>16915</v>
      </c>
      <c r="J201" s="147">
        <v>4947</v>
      </c>
      <c r="K201" s="147">
        <v>1987</v>
      </c>
      <c r="L201" s="147">
        <v>21959</v>
      </c>
      <c r="M201" s="147">
        <v>11918</v>
      </c>
      <c r="N201" s="147">
        <v>12628</v>
      </c>
      <c r="O201" s="147">
        <v>13357</v>
      </c>
      <c r="P201" s="147">
        <v>18763</v>
      </c>
      <c r="Q201" s="147">
        <v>10379</v>
      </c>
      <c r="R201" s="147">
        <v>2250</v>
      </c>
      <c r="S201" s="147">
        <v>6846</v>
      </c>
      <c r="T201" s="147">
        <v>53354</v>
      </c>
      <c r="U201" s="147">
        <v>6090</v>
      </c>
      <c r="V201" s="147">
        <v>1713</v>
      </c>
      <c r="W201" s="147">
        <v>12226</v>
      </c>
      <c r="X201" s="147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1">
        <f>B200*0.19</f>
        <v>40694.770000000004</v>
      </c>
      <c r="C202" s="121">
        <f>C200*0.19</f>
        <v>40964.76</v>
      </c>
      <c r="D202" s="110">
        <f t="shared" si="58"/>
        <v>1.0066345134767931</v>
      </c>
      <c r="E202" s="117">
        <f t="shared" ref="E202:J202" si="61">E200*0.19</f>
        <v>0</v>
      </c>
      <c r="F202" s="117">
        <f t="shared" si="61"/>
        <v>1292</v>
      </c>
      <c r="G202" s="117">
        <f t="shared" si="61"/>
        <v>5512.66</v>
      </c>
      <c r="H202" s="117">
        <f t="shared" si="61"/>
        <v>5172.75</v>
      </c>
      <c r="I202" s="117">
        <f t="shared" si="61"/>
        <v>1197</v>
      </c>
      <c r="J202" s="117">
        <f t="shared" si="61"/>
        <v>228</v>
      </c>
      <c r="K202" s="117">
        <f>K200*0.19</f>
        <v>380</v>
      </c>
      <c r="L202" s="117">
        <f t="shared" ref="L202:Y202" si="62">L200*0.19</f>
        <v>3186.11</v>
      </c>
      <c r="M202" s="117">
        <f t="shared" si="62"/>
        <v>589</v>
      </c>
      <c r="N202" s="117">
        <f t="shared" si="62"/>
        <v>1330</v>
      </c>
      <c r="O202" s="117">
        <f t="shared" si="62"/>
        <v>1652.24</v>
      </c>
      <c r="P202" s="117">
        <f t="shared" si="62"/>
        <v>3011.5</v>
      </c>
      <c r="Q202" s="117">
        <f t="shared" si="62"/>
        <v>324.33</v>
      </c>
      <c r="R202" s="117">
        <f t="shared" si="62"/>
        <v>285</v>
      </c>
      <c r="S202" s="117">
        <f t="shared" si="62"/>
        <v>380</v>
      </c>
      <c r="T202" s="117">
        <f t="shared" si="62"/>
        <v>7788.67</v>
      </c>
      <c r="U202" s="117">
        <f t="shared" si="62"/>
        <v>617.5</v>
      </c>
      <c r="V202" s="117">
        <f t="shared" si="62"/>
        <v>0</v>
      </c>
      <c r="W202" s="117">
        <f t="shared" si="62"/>
        <v>1917.29</v>
      </c>
      <c r="X202" s="117">
        <f t="shared" si="62"/>
        <v>3820.71</v>
      </c>
      <c r="Y202" s="131">
        <f t="shared" si="62"/>
        <v>2280</v>
      </c>
    </row>
    <row r="203" spans="1:35" s="38" customFormat="1" ht="30" customHeight="1" collapsed="1" x14ac:dyDescent="0.2">
      <c r="A203" s="11" t="s">
        <v>140</v>
      </c>
      <c r="B203" s="120">
        <f>B200/B201</f>
        <v>0.63991001111416523</v>
      </c>
      <c r="C203" s="120">
        <f>C200/C201</f>
        <v>0.63945759816352132</v>
      </c>
      <c r="D203" s="110"/>
      <c r="E203" s="87"/>
      <c r="F203" s="87"/>
      <c r="G203" s="87">
        <f t="shared" ref="G203:N203" si="63">G200/G201</f>
        <v>1</v>
      </c>
      <c r="H203" s="87">
        <f t="shared" si="63"/>
        <v>0.52035550458715596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0.76365043945534861</v>
      </c>
      <c r="M203" s="87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0.65104439619675081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0.76832102560257898</v>
      </c>
      <c r="U203" s="87">
        <f t="shared" si="64"/>
        <v>0.5336617405582923</v>
      </c>
      <c r="V203" s="87"/>
      <c r="W203" s="87">
        <f>W200/W201</f>
        <v>0.82537215769671191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1">
        <v>170</v>
      </c>
      <c r="C204" s="121">
        <f>SUM(E204:Y204)</f>
        <v>50</v>
      </c>
      <c r="D204" s="11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>
        <v>50</v>
      </c>
      <c r="Q204" s="141"/>
      <c r="R204" s="141"/>
      <c r="S204" s="141"/>
      <c r="T204" s="141"/>
      <c r="U204" s="141"/>
      <c r="V204" s="141"/>
      <c r="W204" s="141"/>
      <c r="X204" s="141"/>
      <c r="Y204" s="26"/>
    </row>
    <row r="205" spans="1:35" s="33" customFormat="1" ht="45" hidden="1" customHeight="1" x14ac:dyDescent="0.2">
      <c r="A205" s="11" t="s">
        <v>139</v>
      </c>
      <c r="B205" s="121"/>
      <c r="C205" s="121">
        <f>C204*0.7</f>
        <v>35</v>
      </c>
      <c r="D205" s="110" t="e">
        <f t="shared" si="58"/>
        <v>#DIV/0!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31"/>
    </row>
    <row r="206" spans="1:35" s="33" customFormat="1" ht="45" hidden="1" customHeight="1" x14ac:dyDescent="0.2">
      <c r="A206" s="24" t="s">
        <v>142</v>
      </c>
      <c r="B206" s="121"/>
      <c r="C206" s="121">
        <f>SUM(E206:Y206)</f>
        <v>0</v>
      </c>
      <c r="D206" s="110" t="e">
        <f t="shared" si="58"/>
        <v>#DIV/0!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32"/>
    </row>
    <row r="207" spans="1:35" s="33" customFormat="1" ht="45" hidden="1" customHeight="1" x14ac:dyDescent="0.2">
      <c r="A207" s="11" t="s">
        <v>139</v>
      </c>
      <c r="B207" s="121">
        <f>B206*0.2</f>
        <v>0</v>
      </c>
      <c r="C207" s="121">
        <f>C206*0.2</f>
        <v>0</v>
      </c>
      <c r="D207" s="110" t="e">
        <f t="shared" si="58"/>
        <v>#DIV/0!</v>
      </c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31"/>
    </row>
    <row r="208" spans="1:35" s="33" customFormat="1" ht="45" hidden="1" customHeight="1" x14ac:dyDescent="0.2">
      <c r="A208" s="24" t="s">
        <v>163</v>
      </c>
      <c r="B208" s="121"/>
      <c r="C208" s="121">
        <f>SUM(E208:Y208)</f>
        <v>0</v>
      </c>
      <c r="D208" s="110" t="e">
        <f t="shared" si="58"/>
        <v>#DIV/0!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32"/>
    </row>
    <row r="209" spans="1:25" s="33" customFormat="1" ht="22.5" hidden="1" x14ac:dyDescent="0.2">
      <c r="A209" s="24" t="s">
        <v>143</v>
      </c>
      <c r="B209" s="117">
        <f>B207+B205+B202+B198+B194</f>
        <v>193405.27000000002</v>
      </c>
      <c r="C209" s="117">
        <f>C207+C205+C202+C198+C194</f>
        <v>163221.41</v>
      </c>
      <c r="D209" s="110">
        <f t="shared" si="58"/>
        <v>0.84393465596878503</v>
      </c>
      <c r="E209" s="117">
        <f>E207+E205+E202+E198+E194</f>
        <v>1230.9000000000001</v>
      </c>
      <c r="F209" s="117">
        <f t="shared" ref="F209:Y209" si="65">F207+F205+F202+F198+F194</f>
        <v>4457</v>
      </c>
      <c r="G209" s="117">
        <f t="shared" si="65"/>
        <v>17807.41</v>
      </c>
      <c r="H209" s="117">
        <f t="shared" si="65"/>
        <v>14653.35</v>
      </c>
      <c r="I209" s="117">
        <f t="shared" si="65"/>
        <v>6737.4</v>
      </c>
      <c r="J209" s="117">
        <f t="shared" si="65"/>
        <v>6171</v>
      </c>
      <c r="K209" s="117">
        <f>K207+K205+K202+K198+K194</f>
        <v>1959.2</v>
      </c>
      <c r="L209" s="117">
        <f t="shared" si="65"/>
        <v>10319.36</v>
      </c>
      <c r="M209" s="117">
        <f t="shared" si="65"/>
        <v>6022.3</v>
      </c>
      <c r="N209" s="117">
        <f t="shared" si="65"/>
        <v>6442.45</v>
      </c>
      <c r="O209" s="117">
        <f t="shared" si="65"/>
        <v>5382.89</v>
      </c>
      <c r="P209" s="117">
        <f t="shared" si="65"/>
        <v>10606.45</v>
      </c>
      <c r="Q209" s="117">
        <f t="shared" si="65"/>
        <v>4548.0300000000007</v>
      </c>
      <c r="R209" s="117">
        <f t="shared" si="65"/>
        <v>2685</v>
      </c>
      <c r="S209" s="117">
        <f t="shared" si="65"/>
        <v>4074.3500000000004</v>
      </c>
      <c r="T209" s="117">
        <f t="shared" si="65"/>
        <v>22328.77</v>
      </c>
      <c r="U209" s="117">
        <f t="shared" si="65"/>
        <v>2519.5</v>
      </c>
      <c r="V209" s="117">
        <f t="shared" si="65"/>
        <v>711</v>
      </c>
      <c r="W209" s="117">
        <f t="shared" si="65"/>
        <v>5934.8899999999994</v>
      </c>
      <c r="X209" s="117">
        <f t="shared" si="65"/>
        <v>19080.66</v>
      </c>
      <c r="Y209" s="131">
        <f t="shared" si="65"/>
        <v>9514.5</v>
      </c>
    </row>
    <row r="210" spans="1:25" s="33" customFormat="1" ht="45" hidden="1" x14ac:dyDescent="0.2">
      <c r="A210" s="11" t="s">
        <v>169</v>
      </c>
      <c r="B210" s="117">
        <v>68302</v>
      </c>
      <c r="C210" s="117">
        <f>SUM(E210:Y210)</f>
        <v>69686.5</v>
      </c>
      <c r="D210" s="7">
        <f t="shared" si="58"/>
        <v>1.0202702702702702</v>
      </c>
      <c r="E210" s="117">
        <v>610</v>
      </c>
      <c r="F210" s="117">
        <v>1904.5</v>
      </c>
      <c r="G210" s="117">
        <v>5803</v>
      </c>
      <c r="H210" s="117">
        <v>6976</v>
      </c>
      <c r="I210" s="117">
        <v>2768</v>
      </c>
      <c r="J210" s="117">
        <v>2968</v>
      </c>
      <c r="K210" s="117">
        <v>715</v>
      </c>
      <c r="L210" s="117">
        <v>6274</v>
      </c>
      <c r="M210" s="117">
        <v>2681</v>
      </c>
      <c r="N210" s="117">
        <v>2526</v>
      </c>
      <c r="O210" s="117">
        <v>2004</v>
      </c>
      <c r="P210" s="117">
        <v>4222</v>
      </c>
      <c r="Q210" s="117">
        <v>1996</v>
      </c>
      <c r="R210" s="117">
        <v>1350</v>
      </c>
      <c r="S210" s="117">
        <v>2054</v>
      </c>
      <c r="T210" s="117">
        <v>8003</v>
      </c>
      <c r="U210" s="117">
        <v>1096</v>
      </c>
      <c r="V210" s="117">
        <v>308</v>
      </c>
      <c r="W210" s="117">
        <v>2445</v>
      </c>
      <c r="X210" s="117">
        <v>7996</v>
      </c>
      <c r="Y210" s="131">
        <v>4987</v>
      </c>
    </row>
    <row r="211" spans="1:25" s="33" customFormat="1" ht="22.5" x14ac:dyDescent="0.2">
      <c r="A211" s="35" t="s">
        <v>162</v>
      </c>
      <c r="B211" s="95">
        <v>28.2</v>
      </c>
      <c r="C211" s="95">
        <f>C209/C210*10</f>
        <v>23.42224247164085</v>
      </c>
      <c r="D211" s="7">
        <f t="shared" si="58"/>
        <v>0.8305759741716614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30.686558676546611</v>
      </c>
      <c r="H211" s="96">
        <f t="shared" si="66"/>
        <v>21.005375573394499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16.447816385081289</v>
      </c>
      <c r="M211" s="96">
        <f t="shared" si="66"/>
        <v>22.462886982469229</v>
      </c>
      <c r="N211" s="96">
        <f t="shared" si="66"/>
        <v>25.504552652414883</v>
      </c>
      <c r="O211" s="96">
        <v>26.4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27.900499812570288</v>
      </c>
      <c r="U211" s="96">
        <f t="shared" si="66"/>
        <v>22.988138686131386</v>
      </c>
      <c r="V211" s="96">
        <v>23.6</v>
      </c>
      <c r="W211" s="96">
        <f t="shared" si="66"/>
        <v>24.273578732106337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88"/>
      <c r="P212" s="100"/>
      <c r="Q212" s="100"/>
      <c r="R212" s="100"/>
      <c r="S212" s="100"/>
      <c r="T212" s="100"/>
      <c r="U212" s="100"/>
      <c r="V212" s="188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01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101">
        <v>5</v>
      </c>
      <c r="N213" s="101">
        <v>4</v>
      </c>
      <c r="O213" s="189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89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01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101">
        <v>22</v>
      </c>
      <c r="N214" s="101">
        <v>5</v>
      </c>
      <c r="O214" s="189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89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90"/>
      <c r="P215" s="102"/>
      <c r="Q215" s="102"/>
      <c r="R215" s="102"/>
      <c r="S215" s="102"/>
      <c r="T215" s="102"/>
      <c r="U215" s="102"/>
      <c r="V215" s="190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91"/>
      <c r="P216" s="103"/>
      <c r="Q216" s="103"/>
      <c r="R216" s="103"/>
      <c r="S216" s="103"/>
      <c r="T216" s="103"/>
      <c r="U216" s="103"/>
      <c r="V216" s="191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91"/>
      <c r="P217" s="103"/>
      <c r="Q217" s="103"/>
      <c r="R217" s="103"/>
      <c r="S217" s="103"/>
      <c r="T217" s="103"/>
      <c r="U217" s="103"/>
      <c r="V217" s="191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92"/>
      <c r="P218" s="104"/>
      <c r="Q218" s="104"/>
      <c r="R218" s="104"/>
      <c r="S218" s="104"/>
      <c r="T218" s="104"/>
      <c r="U218" s="104"/>
      <c r="V218" s="192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92"/>
      <c r="P219" s="104"/>
      <c r="Q219" s="104"/>
      <c r="R219" s="104"/>
      <c r="S219" s="104"/>
      <c r="T219" s="104"/>
      <c r="U219" s="104"/>
      <c r="V219" s="192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93"/>
      <c r="P220" s="158"/>
      <c r="Q220" s="158"/>
      <c r="R220" s="158"/>
      <c r="S220" s="158"/>
      <c r="T220" s="158"/>
      <c r="U220" s="158"/>
      <c r="V220" s="193"/>
      <c r="W220" s="158"/>
      <c r="X220" s="158"/>
      <c r="Y220" s="3"/>
    </row>
    <row r="221" spans="1:25" ht="41.45" hidden="1" customHeight="1" x14ac:dyDescent="0.35">
      <c r="A221" s="199"/>
      <c r="B221" s="199"/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</row>
    <row r="222" spans="1:25" ht="20.45" hidden="1" customHeight="1" x14ac:dyDescent="0.25">
      <c r="A222" s="197"/>
      <c r="B222" s="198"/>
      <c r="C222" s="198"/>
      <c r="D222" s="198"/>
      <c r="E222" s="198"/>
      <c r="F222" s="198"/>
      <c r="G222" s="198"/>
      <c r="H222" s="198"/>
      <c r="I222" s="198"/>
      <c r="J222" s="198"/>
      <c r="K222" s="158"/>
      <c r="L222" s="158"/>
      <c r="M222" s="158"/>
      <c r="N222" s="158"/>
      <c r="O222" s="193"/>
      <c r="P222" s="158"/>
      <c r="Q222" s="158"/>
      <c r="R222" s="158"/>
      <c r="S222" s="158"/>
      <c r="T222" s="158"/>
      <c r="U222" s="158"/>
      <c r="V222" s="193"/>
      <c r="W222" s="158"/>
      <c r="X222" s="158"/>
      <c r="Y222" s="3"/>
    </row>
    <row r="223" spans="1:25" ht="16.899999999999999" hidden="1" customHeight="1" x14ac:dyDescent="0.25">
      <c r="A223" s="62"/>
      <c r="B223" s="106"/>
      <c r="C223" s="106"/>
      <c r="D223" s="5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93"/>
      <c r="P223" s="158"/>
      <c r="Q223" s="158"/>
      <c r="R223" s="158"/>
      <c r="S223" s="158"/>
      <c r="T223" s="158"/>
      <c r="U223" s="158"/>
      <c r="V223" s="193"/>
      <c r="W223" s="158"/>
      <c r="X223" s="158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94"/>
      <c r="P224" s="107"/>
      <c r="Q224" s="107"/>
      <c r="R224" s="107"/>
      <c r="S224" s="107"/>
      <c r="T224" s="107"/>
      <c r="U224" s="107"/>
      <c r="V224" s="194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1"/>
      <c r="C225" s="121">
        <f>SUM(E225:Y225)</f>
        <v>259083</v>
      </c>
      <c r="D225" s="21"/>
      <c r="E225" s="123">
        <v>9345</v>
      </c>
      <c r="F225" s="123">
        <v>9100</v>
      </c>
      <c r="G225" s="123">
        <v>16579</v>
      </c>
      <c r="H225" s="123">
        <v>16195</v>
      </c>
      <c r="I225" s="123">
        <v>7250</v>
      </c>
      <c r="J225" s="123">
        <v>17539</v>
      </c>
      <c r="K225" s="123">
        <v>12001</v>
      </c>
      <c r="L225" s="123">
        <v>14609</v>
      </c>
      <c r="M225" s="123">
        <v>13004</v>
      </c>
      <c r="N225" s="123">
        <v>3780</v>
      </c>
      <c r="O225" s="173">
        <v>8536</v>
      </c>
      <c r="P225" s="123">
        <v>11438</v>
      </c>
      <c r="Q225" s="123">
        <v>16561</v>
      </c>
      <c r="R225" s="123">
        <v>15418</v>
      </c>
      <c r="S225" s="123">
        <v>18986</v>
      </c>
      <c r="T225" s="123">
        <v>13238</v>
      </c>
      <c r="U225" s="123">
        <v>7143</v>
      </c>
      <c r="V225" s="173">
        <v>4504</v>
      </c>
      <c r="W225" s="123">
        <v>11688</v>
      </c>
      <c r="X225" s="123">
        <v>21385</v>
      </c>
      <c r="Y225" s="71">
        <v>10784</v>
      </c>
    </row>
    <row r="226" spans="1:25" ht="21" hidden="1" customHeight="1" x14ac:dyDescent="0.25">
      <c r="A226" s="40" t="s">
        <v>150</v>
      </c>
      <c r="B226" s="163"/>
      <c r="C226" s="121">
        <f>SUM(E226:Y226)</f>
        <v>380</v>
      </c>
      <c r="D226" s="21"/>
      <c r="E226" s="108">
        <v>16</v>
      </c>
      <c r="F226" s="108">
        <v>21</v>
      </c>
      <c r="G226" s="108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108">
        <v>18</v>
      </c>
      <c r="N226" s="108">
        <v>8</v>
      </c>
      <c r="O226" s="195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95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3"/>
      <c r="C227" s="121">
        <f>SUM(E227:Y227)</f>
        <v>208</v>
      </c>
      <c r="D227" s="21"/>
      <c r="E227" s="108">
        <v>10</v>
      </c>
      <c r="F227" s="108">
        <v>2</v>
      </c>
      <c r="G227" s="108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108">
        <v>1</v>
      </c>
      <c r="N227" s="108">
        <v>2</v>
      </c>
      <c r="O227" s="195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95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3"/>
      <c r="C228" s="121">
        <f>SUM(E228:Y228)</f>
        <v>194</v>
      </c>
      <c r="D228" s="21"/>
      <c r="E228" s="108">
        <v>10</v>
      </c>
      <c r="F228" s="108">
        <v>2</v>
      </c>
      <c r="G228" s="108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108">
        <v>1</v>
      </c>
      <c r="N228" s="108">
        <v>2</v>
      </c>
      <c r="O228" s="195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95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1">
        <v>554</v>
      </c>
      <c r="C229" s="121">
        <f>SUM(E229:Y229)</f>
        <v>574</v>
      </c>
      <c r="D229" s="21"/>
      <c r="E229" s="159">
        <v>11</v>
      </c>
      <c r="F229" s="159">
        <v>15</v>
      </c>
      <c r="G229" s="159">
        <v>93</v>
      </c>
      <c r="H229" s="159">
        <v>30</v>
      </c>
      <c r="I229" s="159">
        <v>15</v>
      </c>
      <c r="J229" s="159">
        <v>55</v>
      </c>
      <c r="K229" s="159">
        <v>16</v>
      </c>
      <c r="L229" s="159">
        <v>18</v>
      </c>
      <c r="M229" s="159">
        <v>16</v>
      </c>
      <c r="N229" s="159">
        <v>10</v>
      </c>
      <c r="O229" s="196">
        <v>11</v>
      </c>
      <c r="P229" s="159">
        <v>40</v>
      </c>
      <c r="Q229" s="159">
        <v>22</v>
      </c>
      <c r="R229" s="159">
        <v>55</v>
      </c>
      <c r="S229" s="159">
        <v>14</v>
      </c>
      <c r="T229" s="159">
        <v>29</v>
      </c>
      <c r="U229" s="159">
        <v>22</v>
      </c>
      <c r="V229" s="196">
        <v>9</v>
      </c>
      <c r="W229" s="159">
        <v>7</v>
      </c>
      <c r="X229" s="159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3"/>
      <c r="C231" s="108">
        <f>SUM(E231:Y231)</f>
        <v>40</v>
      </c>
      <c r="E231" s="108">
        <v>3</v>
      </c>
      <c r="F231" s="108"/>
      <c r="G231" s="108">
        <v>1</v>
      </c>
      <c r="H231" s="108">
        <v>6</v>
      </c>
      <c r="I231" s="108"/>
      <c r="J231" s="108">
        <v>1</v>
      </c>
      <c r="K231" s="108"/>
      <c r="L231" s="108"/>
      <c r="M231" s="108">
        <v>1</v>
      </c>
      <c r="N231" s="108"/>
      <c r="O231" s="195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95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1">
        <v>45</v>
      </c>
      <c r="C233" s="121">
        <f>SUM(E233:Y233)</f>
        <v>58</v>
      </c>
      <c r="D233" s="21"/>
      <c r="E233" s="159">
        <v>5</v>
      </c>
      <c r="F233" s="159">
        <v>3</v>
      </c>
      <c r="G233" s="159"/>
      <c r="H233" s="159">
        <v>5</v>
      </c>
      <c r="I233" s="159">
        <v>2</v>
      </c>
      <c r="J233" s="159"/>
      <c r="K233" s="159">
        <v>2</v>
      </c>
      <c r="L233" s="159">
        <v>0</v>
      </c>
      <c r="M233" s="159">
        <v>3</v>
      </c>
      <c r="N233" s="159">
        <v>3</v>
      </c>
      <c r="O233" s="196">
        <v>3</v>
      </c>
      <c r="P233" s="159">
        <v>2</v>
      </c>
      <c r="Q233" s="159">
        <v>2</v>
      </c>
      <c r="R233" s="159">
        <v>10</v>
      </c>
      <c r="S233" s="159">
        <v>6</v>
      </c>
      <c r="T233" s="159">
        <v>6</v>
      </c>
      <c r="U233" s="159">
        <v>1</v>
      </c>
      <c r="V233" s="196">
        <v>1</v>
      </c>
      <c r="W233" s="159">
        <v>4</v>
      </c>
      <c r="X233" s="159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5" t="s">
        <v>171</v>
      </c>
      <c r="S237" s="135" t="s">
        <v>174</v>
      </c>
      <c r="U237" s="135" t="s">
        <v>172</v>
      </c>
      <c r="X237" s="135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3"/>
      <c r="C239" s="101">
        <f>SUM(E239:Y239)</f>
        <v>49</v>
      </c>
      <c r="D239" s="47"/>
      <c r="E239" s="108">
        <v>1</v>
      </c>
      <c r="F239" s="108">
        <v>2</v>
      </c>
      <c r="G239" s="108"/>
      <c r="H239" s="108">
        <v>2</v>
      </c>
      <c r="I239" s="108"/>
      <c r="J239" s="108">
        <v>3</v>
      </c>
      <c r="K239" s="108">
        <v>1</v>
      </c>
      <c r="L239" s="108">
        <v>1</v>
      </c>
      <c r="M239" s="108">
        <v>8</v>
      </c>
      <c r="N239" s="108">
        <v>6</v>
      </c>
      <c r="O239" s="195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95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2021-10-11T08:01:15Z</cp:lastPrinted>
  <dcterms:created xsi:type="dcterms:W3CDTF">2017-06-08T05:54:08Z</dcterms:created>
  <dcterms:modified xsi:type="dcterms:W3CDTF">2021-10-11T10:04:29Z</dcterms:modified>
</cp:coreProperties>
</file>