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hidePivotFieldList="1" defaultThemeVersion="124226"/>
  <bookViews>
    <workbookView xWindow="0" yWindow="0" windowWidth="19200" windowHeight="10005"/>
  </bookViews>
  <sheets>
    <sheet name="Прил 1 (параметры)" sheetId="1" r:id="rId1"/>
    <sheet name="Прил 2 по ГП (тыс руб)" sheetId="2" r:id="rId2"/>
  </sheets>
  <definedNames>
    <definedName name="_xlnm._FilterDatabase" localSheetId="0" hidden="1">'Прил 1 (параметры)'!$A$8:$P$66</definedName>
    <definedName name="_xlnm._FilterDatabase" localSheetId="1" hidden="1">'Прил 2 по ГП (тыс руб)'!$C$7:$AM$121</definedName>
    <definedName name="Z_133630D6_971E_4B3C_94DF_B21C9BF4489A_.wvu.Cols" localSheetId="1" hidden="1">'Прил 2 по ГП (тыс руб)'!$A:$A</definedName>
    <definedName name="Z_133630D6_971E_4B3C_94DF_B21C9BF4489A_.wvu.FilterData" localSheetId="0" hidden="1">'Прил 1 (параметры)'!$A$8:$P$66</definedName>
    <definedName name="Z_133630D6_971E_4B3C_94DF_B21C9BF4489A_.wvu.FilterData" localSheetId="1" hidden="1">'Прил 2 по ГП (тыс руб)'!$C$7:$AM$121</definedName>
    <definedName name="Z_133630D6_971E_4B3C_94DF_B21C9BF4489A_.wvu.PrintArea" localSheetId="0" hidden="1">'Прил 1 (параметры)'!$A$1:$U$66</definedName>
    <definedName name="Z_133630D6_971E_4B3C_94DF_B21C9BF4489A_.wvu.PrintArea" localSheetId="1" hidden="1">'Прил 2 по ГП (тыс руб)'!$A$1:$V$121</definedName>
    <definedName name="Z_133630D6_971E_4B3C_94DF_B21C9BF4489A_.wvu.PrintTitles" localSheetId="0" hidden="1">'Прил 1 (параметры)'!$6:$8</definedName>
    <definedName name="Z_133630D6_971E_4B3C_94DF_B21C9BF4489A_.wvu.PrintTitles" localSheetId="1" hidden="1">'Прил 2 по ГП (тыс руб)'!$5:$7</definedName>
    <definedName name="Z_22A44135_8AD9_431F_9316_0D72B3B7995B_.wvu.Cols" localSheetId="1" hidden="1">'Прил 2 по ГП (тыс руб)'!$A:$A</definedName>
    <definedName name="Z_22A44135_8AD9_431F_9316_0D72B3B7995B_.wvu.FilterData" localSheetId="0" hidden="1">'Прил 1 (параметры)'!$A$8:$P$66</definedName>
    <definedName name="Z_22A44135_8AD9_431F_9316_0D72B3B7995B_.wvu.FilterData" localSheetId="1" hidden="1">'Прил 2 по ГП (тыс руб)'!$C$7:$AM$121</definedName>
    <definedName name="Z_22A44135_8AD9_431F_9316_0D72B3B7995B_.wvu.PrintArea" localSheetId="0" hidden="1">'Прил 1 (параметры)'!$A$1:$U$66</definedName>
    <definedName name="Z_22A44135_8AD9_431F_9316_0D72B3B7995B_.wvu.PrintArea" localSheetId="1" hidden="1">'Прил 2 по ГП (тыс руб)'!$A$1:$V$121</definedName>
    <definedName name="Z_22A44135_8AD9_431F_9316_0D72B3B7995B_.wvu.PrintTitles" localSheetId="1" hidden="1">'Прил 2 по ГП (тыс руб)'!$5:$7</definedName>
    <definedName name="Z_6381F897_E55B_4DA2_849B_8B0DD0BEBC90_.wvu.FilterData" localSheetId="0" hidden="1">'Прил 1 (параметры)'!$A$8:$P$66</definedName>
    <definedName name="Z_8D14CFC2_29AF_4BF0_B89C_105408D35759_.wvu.FilterData" localSheetId="0" hidden="1">'Прил 1 (параметры)'!$A$8:$P$66</definedName>
    <definedName name="Z_8DA9F801_E304_41E0_AD8A_609D16888EB2_.wvu.Cols" localSheetId="1" hidden="1">'Прил 2 по ГП (тыс руб)'!$A:$A</definedName>
    <definedName name="Z_8DA9F801_E304_41E0_AD8A_609D16888EB2_.wvu.FilterData" localSheetId="0" hidden="1">'Прил 1 (параметры)'!$A$8:$P$66</definedName>
    <definedName name="Z_8DA9F801_E304_41E0_AD8A_609D16888EB2_.wvu.FilterData" localSheetId="1" hidden="1">'Прил 2 по ГП (тыс руб)'!$C$7:$AM$121</definedName>
    <definedName name="Z_8DA9F801_E304_41E0_AD8A_609D16888EB2_.wvu.PrintArea" localSheetId="0" hidden="1">'Прил 1 (параметры)'!$A$1:$U$66</definedName>
    <definedName name="Z_8DA9F801_E304_41E0_AD8A_609D16888EB2_.wvu.PrintArea" localSheetId="1" hidden="1">'Прил 2 по ГП (тыс руб)'!$A$1:$Q$121</definedName>
    <definedName name="Z_8DA9F801_E304_41E0_AD8A_609D16888EB2_.wvu.PrintTitles" localSheetId="1" hidden="1">'Прил 2 по ГП (тыс руб)'!$5:$7</definedName>
    <definedName name="Z_944DCEA1_E92D_4FDD_BFB5_73D3DBB15FBF_.wvu.FilterData" localSheetId="0" hidden="1">'Прил 1 (параметры)'!$A$8:$P$66</definedName>
    <definedName name="Z_A572704F_B4CF_4F45_8192_0DA1C8A349EB_.wvu.FilterData" localSheetId="0" hidden="1">'Прил 1 (параметры)'!$A$8:$P$66</definedName>
    <definedName name="Z_A95FDB70_9451_48B5_90E4_8287D4B00645_.wvu.Cols" localSheetId="1" hidden="1">'Прил 2 по ГП (тыс руб)'!$A:$A</definedName>
    <definedName name="Z_A95FDB70_9451_48B5_90E4_8287D4B00645_.wvu.FilterData" localSheetId="0" hidden="1">'Прил 1 (параметры)'!$A$8:$P$66</definedName>
    <definedName name="Z_A95FDB70_9451_48B5_90E4_8287D4B00645_.wvu.FilterData" localSheetId="1" hidden="1">'Прил 2 по ГП (тыс руб)'!$C$7:$AM$121</definedName>
    <definedName name="Z_A95FDB70_9451_48B5_90E4_8287D4B00645_.wvu.PrintArea" localSheetId="0" hidden="1">'Прил 1 (параметры)'!$A$1:$U$66</definedName>
    <definedName name="Z_A95FDB70_9451_48B5_90E4_8287D4B00645_.wvu.PrintArea" localSheetId="1" hidden="1">'Прил 2 по ГП (тыс руб)'!$A$1:$V$121</definedName>
    <definedName name="Z_A95FDB70_9451_48B5_90E4_8287D4B00645_.wvu.PrintTitles" localSheetId="1" hidden="1">'Прил 2 по ГП (тыс руб)'!$5:$7</definedName>
    <definedName name="Z_DB3A3525_BE72_427D_A14F_48B4A4429D11_.wvu.Cols" localSheetId="1" hidden="1">'Прил 2 по ГП (тыс руб)'!$A:$A</definedName>
    <definedName name="Z_DB3A3525_BE72_427D_A14F_48B4A4429D11_.wvu.FilterData" localSheetId="0" hidden="1">'Прил 1 (параметры)'!$A$8:$P$66</definedName>
    <definedName name="Z_DB3A3525_BE72_427D_A14F_48B4A4429D11_.wvu.FilterData" localSheetId="1" hidden="1">'Прил 2 по ГП (тыс руб)'!$C$7:$AM$121</definedName>
    <definedName name="Z_DB3A3525_BE72_427D_A14F_48B4A4429D11_.wvu.PrintArea" localSheetId="0" hidden="1">'Прил 1 (параметры)'!$A$1:$U$66</definedName>
    <definedName name="Z_DB3A3525_BE72_427D_A14F_48B4A4429D11_.wvu.PrintArea" localSheetId="1" hidden="1">'Прил 2 по ГП (тыс руб)'!$A$1:$V$121</definedName>
    <definedName name="Z_DB3A3525_BE72_427D_A14F_48B4A4429D11_.wvu.PrintTitles" localSheetId="0" hidden="1">'Прил 1 (параметры)'!$6:$8</definedName>
    <definedName name="Z_DB3A3525_BE72_427D_A14F_48B4A4429D11_.wvu.PrintTitles" localSheetId="1" hidden="1">'Прил 2 по ГП (тыс руб)'!$5:$7</definedName>
    <definedName name="Z_E28C272D_125B_47E1_A5B7_95B8D50816F9_.wvu.Cols" localSheetId="1" hidden="1">'Прил 2 по ГП (тыс руб)'!$A:$A</definedName>
    <definedName name="Z_E28C272D_125B_47E1_A5B7_95B8D50816F9_.wvu.FilterData" localSheetId="0" hidden="1">'Прил 1 (параметры)'!$A$8:$P$66</definedName>
    <definedName name="Z_E28C272D_125B_47E1_A5B7_95B8D50816F9_.wvu.FilterData" localSheetId="1" hidden="1">'Прил 2 по ГП (тыс руб)'!$C$7:$AM$121</definedName>
    <definedName name="Z_E28C272D_125B_47E1_A5B7_95B8D50816F9_.wvu.PrintArea" localSheetId="0" hidden="1">'Прил 1 (параметры)'!$A$1:$U$66</definedName>
    <definedName name="Z_E28C272D_125B_47E1_A5B7_95B8D50816F9_.wvu.PrintArea" localSheetId="1" hidden="1">'Прил 2 по ГП (тыс руб)'!$A$1:$V$121</definedName>
    <definedName name="Z_E28C272D_125B_47E1_A5B7_95B8D50816F9_.wvu.PrintTitles" localSheetId="0" hidden="1">'Прил 1 (параметры)'!$6:$8</definedName>
    <definedName name="Z_E28C272D_125B_47E1_A5B7_95B8D50816F9_.wvu.PrintTitles" localSheetId="1" hidden="1">'Прил 2 по ГП (тыс руб)'!$5:$7</definedName>
    <definedName name="Z_F75FBE57_A4A2_4643_A8F4_F6BC3B61B526_.wvu.Cols" localSheetId="1" hidden="1">'Прил 2 по ГП (тыс руб)'!$A:$A</definedName>
    <definedName name="Z_F75FBE57_A4A2_4643_A8F4_F6BC3B61B526_.wvu.FilterData" localSheetId="0" hidden="1">'Прил 1 (параметры)'!$A$8:$P$66</definedName>
    <definedName name="Z_F75FBE57_A4A2_4643_A8F4_F6BC3B61B526_.wvu.FilterData" localSheetId="1" hidden="1">'Прил 2 по ГП (тыс руб)'!$C$7:$AM$121</definedName>
    <definedName name="Z_F75FBE57_A4A2_4643_A8F4_F6BC3B61B526_.wvu.PrintArea" localSheetId="1" hidden="1">'Прил 2 по ГП (тыс руб)'!$A$1:$Q$121</definedName>
    <definedName name="Z_F75FBE57_A4A2_4643_A8F4_F6BC3B61B526_.wvu.PrintTitles" localSheetId="1" hidden="1">'Прил 2 по ГП (тыс руб)'!$5:$7</definedName>
    <definedName name="_xlnm.Print_Titles" localSheetId="0">'Прил 1 (параметры)'!$6:$8</definedName>
    <definedName name="_xlnm.Print_Titles" localSheetId="1">'Прил 2 по ГП (тыс руб)'!$5:$7</definedName>
    <definedName name="_xlnm.Print_Area" localSheetId="0">'Прил 1 (параметры)'!$A$1:$U$66</definedName>
    <definedName name="_xlnm.Print_Area" localSheetId="1">'Прил 2 по ГП (тыс руб)'!$A$1:$V$121</definedName>
  </definedNames>
  <calcPr calcId="114210" fullCalcOnLoad="1"/>
  <customWorkbookViews>
    <customWorkbookView name="Ярухин Алексей Владимирович - Личное представление" guid="{133630D6-971E-4B3C-94DF-B21C9BF4489A}" mergeInterval="0" personalView="1" maximized="1" xWindow="-8" yWindow="-8" windowWidth="1936" windowHeight="1056" activeSheetId="1"/>
    <customWorkbookView name="Лукин Алексей Михайлович - Личное представление" guid="{F75FBE57-A4A2-4643-A8F4-F6BC3B61B526}" mergeInterval="0" personalView="1" maximized="1" windowWidth="1916" windowHeight="855" activeSheetId="8"/>
    <customWorkbookView name="Грибоедова София Александровна - Личное представление" guid="{8DA9F801-E304-41E0-AD8A-609D16888EB2}" mergeInterval="0" personalView="1" maximized="1" windowWidth="1916" windowHeight="834" activeSheetId="1"/>
    <customWorkbookView name="Ахмеева Валентина Андреевна - Личное представление" guid="{22A44135-8AD9-431F-9316-0D72B3B7995B}" mergeInterval="0" personalView="1" maximized="1" windowWidth="1904" windowHeight="889" activeSheetId="4"/>
    <customWorkbookView name="Иванова Светлана Алексеевна - Личное представление" guid="{A95FDB70-9451-48B5-90E4-8287D4B00645}" mergeInterval="0" personalView="1" maximized="1" xWindow="-8" yWindow="-8" windowWidth="1936" windowHeight="1056" activeSheetId="4"/>
    <customWorkbookView name="Тамиров Владимир Николаевич - Личное представление" guid="{DB3A3525-BE72-427D-A14F-48B4A4429D11}" mergeInterval="0" personalView="1" maximized="1" windowWidth="1916" windowHeight="854" activeSheetId="4"/>
    <customWorkbookView name="Любовь Леонидовна Гаврилова - Личное представление" guid="{E28C272D-125B-47E1-A5B7-95B8D50816F9}" mergeInterval="0" personalView="1" maximized="1" windowWidth="1916" windowHeight="855" activeSheetId="4"/>
  </customWorkbookViews>
</workbook>
</file>

<file path=xl/calcChain.xml><?xml version="1.0" encoding="utf-8"?>
<calcChain xmlns="http://schemas.openxmlformats.org/spreadsheetml/2006/main">
  <c r="H77" i="2"/>
  <c r="I77"/>
  <c r="G77"/>
  <c r="H72"/>
  <c r="I72"/>
  <c r="G72"/>
  <c r="H67"/>
  <c r="I67"/>
  <c r="G67"/>
  <c r="H62"/>
  <c r="I62"/>
  <c r="G62"/>
  <c r="G57"/>
  <c r="H57"/>
  <c r="I57"/>
  <c r="H52"/>
  <c r="I52"/>
  <c r="G52"/>
  <c r="G47"/>
  <c r="H47"/>
  <c r="I47"/>
  <c r="H42"/>
  <c r="I42"/>
  <c r="G42"/>
  <c r="H37"/>
  <c r="I37"/>
  <c r="J37"/>
  <c r="K37"/>
  <c r="L37"/>
  <c r="M37"/>
  <c r="G37"/>
  <c r="G32"/>
  <c r="H32"/>
  <c r="I32"/>
  <c r="G27"/>
  <c r="H27"/>
  <c r="I27"/>
  <c r="G22"/>
  <c r="H22"/>
  <c r="I22"/>
  <c r="J22"/>
  <c r="G17"/>
  <c r="H17"/>
  <c r="I17"/>
  <c r="G117"/>
  <c r="H117"/>
  <c r="I117"/>
  <c r="H112"/>
  <c r="I112"/>
  <c r="G112"/>
  <c r="G107"/>
  <c r="H107"/>
  <c r="I107"/>
  <c r="H102"/>
  <c r="I102"/>
  <c r="G102"/>
  <c r="K31" i="1"/>
  <c r="L31"/>
  <c r="M31"/>
  <c r="N31"/>
  <c r="O31"/>
  <c r="P31"/>
  <c r="Q31"/>
  <c r="R31"/>
  <c r="S31"/>
  <c r="T31"/>
  <c r="U31"/>
  <c r="F31"/>
  <c r="G31"/>
  <c r="H31"/>
  <c r="I31"/>
  <c r="J31"/>
  <c r="F29"/>
  <c r="J30"/>
  <c r="K30"/>
  <c r="L30"/>
  <c r="M30"/>
  <c r="N30"/>
  <c r="O30"/>
  <c r="P30"/>
  <c r="Q30"/>
  <c r="R30"/>
  <c r="S30"/>
  <c r="T30"/>
  <c r="U30"/>
  <c r="I30"/>
  <c r="J49"/>
  <c r="K49"/>
  <c r="L49"/>
  <c r="M49"/>
  <c r="N49"/>
  <c r="O49"/>
  <c r="P49"/>
  <c r="Q49"/>
  <c r="R49"/>
  <c r="S49"/>
  <c r="T49"/>
  <c r="U49"/>
  <c r="J47"/>
  <c r="K47"/>
  <c r="L47"/>
  <c r="M47"/>
  <c r="N47"/>
  <c r="O47"/>
  <c r="P47"/>
  <c r="Q47"/>
  <c r="R47"/>
  <c r="S47"/>
  <c r="T47"/>
  <c r="U47"/>
  <c r="I49"/>
  <c r="I47"/>
  <c r="H19"/>
  <c r="G49"/>
  <c r="H49"/>
  <c r="F49"/>
  <c r="G56"/>
  <c r="F56"/>
  <c r="H56"/>
  <c r="F33" i="2"/>
  <c r="F93"/>
  <c r="F38"/>
  <c r="F58"/>
  <c r="F17" i="1"/>
  <c r="G17"/>
  <c r="H17"/>
  <c r="I17"/>
  <c r="J17"/>
  <c r="K17"/>
  <c r="L17"/>
  <c r="M17"/>
  <c r="N17"/>
  <c r="O17"/>
  <c r="P17"/>
  <c r="Q17"/>
  <c r="R17"/>
  <c r="S17"/>
  <c r="T17"/>
  <c r="U17"/>
  <c r="E17"/>
  <c r="H13"/>
  <c r="I13"/>
  <c r="J13"/>
  <c r="K13"/>
  <c r="L13"/>
  <c r="M13"/>
  <c r="N13"/>
  <c r="O13"/>
  <c r="P13"/>
  <c r="Q13"/>
  <c r="R13"/>
  <c r="S13"/>
  <c r="T13"/>
  <c r="U13"/>
  <c r="G13"/>
  <c r="F13"/>
  <c r="F28"/>
  <c r="E28"/>
  <c r="G25"/>
  <c r="H25"/>
  <c r="F25"/>
  <c r="G24"/>
  <c r="G28"/>
  <c r="F24"/>
  <c r="F22"/>
  <c r="H46"/>
  <c r="I46"/>
  <c r="J46"/>
  <c r="K46"/>
  <c r="L46"/>
  <c r="M46"/>
  <c r="N46"/>
  <c r="O46"/>
  <c r="P46"/>
  <c r="Q46"/>
  <c r="R46"/>
  <c r="S46"/>
  <c r="T46"/>
  <c r="U46"/>
  <c r="G46"/>
  <c r="F46"/>
  <c r="E46"/>
  <c r="S45"/>
  <c r="T45"/>
  <c r="U45"/>
  <c r="K45"/>
  <c r="L45"/>
  <c r="M45"/>
  <c r="N45"/>
  <c r="O45"/>
  <c r="P45"/>
  <c r="Q45"/>
  <c r="R45"/>
  <c r="J45"/>
  <c r="H45"/>
  <c r="G45"/>
  <c r="F45"/>
  <c r="G40"/>
  <c r="F11"/>
  <c r="H11"/>
  <c r="H40"/>
  <c r="G11"/>
  <c r="F18"/>
  <c r="F20"/>
  <c r="F40"/>
  <c r="G22"/>
  <c r="G29"/>
  <c r="H24"/>
  <c r="H18"/>
  <c r="G18"/>
  <c r="G20"/>
  <c r="H22"/>
  <c r="H29"/>
  <c r="H28"/>
  <c r="I24"/>
  <c r="I54"/>
  <c r="H20"/>
  <c r="I25"/>
  <c r="J54"/>
  <c r="J24"/>
  <c r="I28"/>
  <c r="I22"/>
  <c r="I29"/>
  <c r="F51"/>
  <c r="J25"/>
  <c r="J22"/>
  <c r="J29"/>
  <c r="K54"/>
  <c r="I11"/>
  <c r="I40"/>
  <c r="F57"/>
  <c r="K24"/>
  <c r="J28"/>
  <c r="L54"/>
  <c r="K25"/>
  <c r="K22"/>
  <c r="K29"/>
  <c r="I18"/>
  <c r="I19"/>
  <c r="J11"/>
  <c r="J40"/>
  <c r="G51"/>
  <c r="G57"/>
  <c r="L24"/>
  <c r="K28"/>
  <c r="J15" i="2"/>
  <c r="K15"/>
  <c r="L15"/>
  <c r="M15"/>
  <c r="N15"/>
  <c r="O15"/>
  <c r="P15"/>
  <c r="Q15"/>
  <c r="R15"/>
  <c r="S15"/>
  <c r="T15"/>
  <c r="U15"/>
  <c r="V15"/>
  <c r="J116"/>
  <c r="K116"/>
  <c r="L116"/>
  <c r="M116"/>
  <c r="N116"/>
  <c r="O116"/>
  <c r="P116"/>
  <c r="Q116"/>
  <c r="R116"/>
  <c r="S116"/>
  <c r="T116"/>
  <c r="U116"/>
  <c r="V116"/>
  <c r="J115"/>
  <c r="K115"/>
  <c r="J111"/>
  <c r="K111"/>
  <c r="L111"/>
  <c r="J110"/>
  <c r="K110"/>
  <c r="L110"/>
  <c r="M110"/>
  <c r="N110"/>
  <c r="O110"/>
  <c r="P110"/>
  <c r="Q110"/>
  <c r="R110"/>
  <c r="S110"/>
  <c r="T110"/>
  <c r="U110"/>
  <c r="V110"/>
  <c r="J106"/>
  <c r="K106"/>
  <c r="J105"/>
  <c r="K105"/>
  <c r="L105"/>
  <c r="M105"/>
  <c r="N105"/>
  <c r="O105"/>
  <c r="P105"/>
  <c r="Q105"/>
  <c r="R105"/>
  <c r="S105"/>
  <c r="T105"/>
  <c r="U105"/>
  <c r="V105"/>
  <c r="J101"/>
  <c r="K101"/>
  <c r="L101"/>
  <c r="M101"/>
  <c r="N101"/>
  <c r="O101"/>
  <c r="P101"/>
  <c r="Q101"/>
  <c r="R101"/>
  <c r="S101"/>
  <c r="T101"/>
  <c r="U101"/>
  <c r="V101"/>
  <c r="J100"/>
  <c r="K100"/>
  <c r="J96"/>
  <c r="K96"/>
  <c r="J95"/>
  <c r="K95"/>
  <c r="L95"/>
  <c r="M95"/>
  <c r="N95"/>
  <c r="O95"/>
  <c r="P95"/>
  <c r="Q95"/>
  <c r="R95"/>
  <c r="S95"/>
  <c r="T95"/>
  <c r="U95"/>
  <c r="V95"/>
  <c r="J76"/>
  <c r="K76"/>
  <c r="L76"/>
  <c r="J75"/>
  <c r="K75"/>
  <c r="L75"/>
  <c r="M75"/>
  <c r="N75"/>
  <c r="O75"/>
  <c r="P75"/>
  <c r="Q75"/>
  <c r="R75"/>
  <c r="S75"/>
  <c r="T75"/>
  <c r="U75"/>
  <c r="V75"/>
  <c r="J71"/>
  <c r="K71"/>
  <c r="L71"/>
  <c r="J70"/>
  <c r="K70"/>
  <c r="L70"/>
  <c r="M70"/>
  <c r="N70"/>
  <c r="O70"/>
  <c r="P70"/>
  <c r="Q70"/>
  <c r="R70"/>
  <c r="S70"/>
  <c r="T70"/>
  <c r="U70"/>
  <c r="V70"/>
  <c r="J66"/>
  <c r="K66"/>
  <c r="L66"/>
  <c r="M66"/>
  <c r="N66"/>
  <c r="O66"/>
  <c r="P66"/>
  <c r="Q66"/>
  <c r="R66"/>
  <c r="S66"/>
  <c r="T66"/>
  <c r="U66"/>
  <c r="V66"/>
  <c r="J65"/>
  <c r="K65"/>
  <c r="J61"/>
  <c r="K61"/>
  <c r="L61"/>
  <c r="M61"/>
  <c r="N61"/>
  <c r="O61"/>
  <c r="P61"/>
  <c r="Q61"/>
  <c r="R61"/>
  <c r="S61"/>
  <c r="T61"/>
  <c r="U61"/>
  <c r="V61"/>
  <c r="J60"/>
  <c r="K60"/>
  <c r="L60"/>
  <c r="M60"/>
  <c r="N60"/>
  <c r="O60"/>
  <c r="P60"/>
  <c r="Q60"/>
  <c r="R60"/>
  <c r="S60"/>
  <c r="T60"/>
  <c r="U60"/>
  <c r="V60"/>
  <c r="J56"/>
  <c r="K56"/>
  <c r="J55"/>
  <c r="K55"/>
  <c r="L55"/>
  <c r="M55"/>
  <c r="N55"/>
  <c r="O55"/>
  <c r="P55"/>
  <c r="Q55"/>
  <c r="R55"/>
  <c r="S55"/>
  <c r="T55"/>
  <c r="U55"/>
  <c r="V55"/>
  <c r="J51"/>
  <c r="K51"/>
  <c r="L51"/>
  <c r="M51"/>
  <c r="N51"/>
  <c r="O51"/>
  <c r="P51"/>
  <c r="Q51"/>
  <c r="R51"/>
  <c r="S51"/>
  <c r="T51"/>
  <c r="U51"/>
  <c r="V51"/>
  <c r="J50"/>
  <c r="J46"/>
  <c r="K46"/>
  <c r="L46"/>
  <c r="M46"/>
  <c r="N46"/>
  <c r="O46"/>
  <c r="P46"/>
  <c r="Q46"/>
  <c r="R46"/>
  <c r="S46"/>
  <c r="T46"/>
  <c r="U46"/>
  <c r="V46"/>
  <c r="J45"/>
  <c r="J41"/>
  <c r="K41"/>
  <c r="L41"/>
  <c r="J40"/>
  <c r="K40"/>
  <c r="L40"/>
  <c r="M40"/>
  <c r="N40"/>
  <c r="O40"/>
  <c r="P40"/>
  <c r="Q40"/>
  <c r="R40"/>
  <c r="S40"/>
  <c r="T40"/>
  <c r="U40"/>
  <c r="V40"/>
  <c r="J36"/>
  <c r="J35"/>
  <c r="K35"/>
  <c r="L35"/>
  <c r="M35"/>
  <c r="N35"/>
  <c r="O35"/>
  <c r="P35"/>
  <c r="Q35"/>
  <c r="R35"/>
  <c r="S35"/>
  <c r="T35"/>
  <c r="U35"/>
  <c r="V35"/>
  <c r="J31"/>
  <c r="K31"/>
  <c r="L31"/>
  <c r="M31"/>
  <c r="N31"/>
  <c r="O31"/>
  <c r="P31"/>
  <c r="Q31"/>
  <c r="R31"/>
  <c r="S31"/>
  <c r="T31"/>
  <c r="U31"/>
  <c r="V31"/>
  <c r="J30"/>
  <c r="K30"/>
  <c r="L30"/>
  <c r="M30"/>
  <c r="N30"/>
  <c r="O30"/>
  <c r="P30"/>
  <c r="Q30"/>
  <c r="R30"/>
  <c r="S30"/>
  <c r="T30"/>
  <c r="U30"/>
  <c r="V30"/>
  <c r="J26"/>
  <c r="K26"/>
  <c r="L26"/>
  <c r="J25"/>
  <c r="K25"/>
  <c r="L25"/>
  <c r="M25"/>
  <c r="N25"/>
  <c r="O25"/>
  <c r="P25"/>
  <c r="Q25"/>
  <c r="R25"/>
  <c r="S25"/>
  <c r="T25"/>
  <c r="U25"/>
  <c r="V25"/>
  <c r="J21"/>
  <c r="K21"/>
  <c r="L21"/>
  <c r="M21"/>
  <c r="N21"/>
  <c r="O21"/>
  <c r="P21"/>
  <c r="Q21"/>
  <c r="R21"/>
  <c r="S21"/>
  <c r="T21"/>
  <c r="U21"/>
  <c r="V21"/>
  <c r="J20"/>
  <c r="K20"/>
  <c r="L20"/>
  <c r="M20"/>
  <c r="N20"/>
  <c r="O20"/>
  <c r="P20"/>
  <c r="Q20"/>
  <c r="R20"/>
  <c r="S20"/>
  <c r="T20"/>
  <c r="U20"/>
  <c r="V20"/>
  <c r="J16"/>
  <c r="J112"/>
  <c r="K112"/>
  <c r="L112"/>
  <c r="M112"/>
  <c r="N112"/>
  <c r="O112"/>
  <c r="P112"/>
  <c r="Q112"/>
  <c r="R112"/>
  <c r="S112"/>
  <c r="T112"/>
  <c r="U112"/>
  <c r="V112"/>
  <c r="J107"/>
  <c r="K107"/>
  <c r="L107"/>
  <c r="M107"/>
  <c r="N107"/>
  <c r="O107"/>
  <c r="P107"/>
  <c r="Q107"/>
  <c r="R107"/>
  <c r="S107"/>
  <c r="T107"/>
  <c r="U107"/>
  <c r="V107"/>
  <c r="J102"/>
  <c r="K102"/>
  <c r="L102"/>
  <c r="M102"/>
  <c r="N102"/>
  <c r="O102"/>
  <c r="P102"/>
  <c r="Q102"/>
  <c r="R102"/>
  <c r="S102"/>
  <c r="T102"/>
  <c r="U102"/>
  <c r="V102"/>
  <c r="J77"/>
  <c r="K77"/>
  <c r="L77"/>
  <c r="M77"/>
  <c r="N77"/>
  <c r="O77"/>
  <c r="P77"/>
  <c r="Q77"/>
  <c r="R77"/>
  <c r="S77"/>
  <c r="T77"/>
  <c r="U77"/>
  <c r="V77"/>
  <c r="J47"/>
  <c r="K47"/>
  <c r="L47"/>
  <c r="M47"/>
  <c r="N47"/>
  <c r="O47"/>
  <c r="P47"/>
  <c r="Q47"/>
  <c r="R47"/>
  <c r="S47"/>
  <c r="T47"/>
  <c r="U47"/>
  <c r="V47"/>
  <c r="J43"/>
  <c r="J97"/>
  <c r="K97"/>
  <c r="L97"/>
  <c r="M97"/>
  <c r="N97"/>
  <c r="O97"/>
  <c r="P97"/>
  <c r="Q97"/>
  <c r="R97"/>
  <c r="S97"/>
  <c r="T97"/>
  <c r="U97"/>
  <c r="V97"/>
  <c r="M54" i="1"/>
  <c r="L25"/>
  <c r="J18"/>
  <c r="J19"/>
  <c r="I20"/>
  <c r="K11"/>
  <c r="K40"/>
  <c r="H51"/>
  <c r="H57"/>
  <c r="I53"/>
  <c r="M24"/>
  <c r="L22"/>
  <c r="L29"/>
  <c r="L28"/>
  <c r="J52" i="2"/>
  <c r="K52"/>
  <c r="L52"/>
  <c r="M52"/>
  <c r="N52"/>
  <c r="O52"/>
  <c r="P52"/>
  <c r="Q52"/>
  <c r="R52"/>
  <c r="S52"/>
  <c r="T52"/>
  <c r="U52"/>
  <c r="V52"/>
  <c r="J57"/>
  <c r="K57"/>
  <c r="L57"/>
  <c r="M57"/>
  <c r="N57"/>
  <c r="O57"/>
  <c r="P57"/>
  <c r="Q57"/>
  <c r="R57"/>
  <c r="S57"/>
  <c r="T57"/>
  <c r="U57"/>
  <c r="V57"/>
  <c r="M111"/>
  <c r="N111"/>
  <c r="L108"/>
  <c r="J108"/>
  <c r="M108"/>
  <c r="K108"/>
  <c r="L96"/>
  <c r="M96"/>
  <c r="M76"/>
  <c r="N76"/>
  <c r="L73"/>
  <c r="J73"/>
  <c r="K73"/>
  <c r="M71"/>
  <c r="N71"/>
  <c r="O71"/>
  <c r="P71"/>
  <c r="K50"/>
  <c r="M41"/>
  <c r="N41"/>
  <c r="M26"/>
  <c r="N26"/>
  <c r="K16"/>
  <c r="L65"/>
  <c r="K36"/>
  <c r="L36"/>
  <c r="M36"/>
  <c r="N36"/>
  <c r="O36"/>
  <c r="P36"/>
  <c r="Q36"/>
  <c r="R36"/>
  <c r="S36"/>
  <c r="T36"/>
  <c r="U36"/>
  <c r="V36"/>
  <c r="L106"/>
  <c r="K103"/>
  <c r="J103"/>
  <c r="L115"/>
  <c r="K45"/>
  <c r="L100"/>
  <c r="K98"/>
  <c r="J98"/>
  <c r="L56"/>
  <c r="J53"/>
  <c r="F117"/>
  <c r="F107"/>
  <c r="F102"/>
  <c r="F77"/>
  <c r="F72"/>
  <c r="F57"/>
  <c r="F52"/>
  <c r="F47"/>
  <c r="F32"/>
  <c r="F27"/>
  <c r="F22"/>
  <c r="K93"/>
  <c r="L93"/>
  <c r="J93"/>
  <c r="K18" i="1"/>
  <c r="K19"/>
  <c r="L11"/>
  <c r="L40"/>
  <c r="N54"/>
  <c r="M25"/>
  <c r="M22"/>
  <c r="M29"/>
  <c r="J20"/>
  <c r="J53"/>
  <c r="I51"/>
  <c r="I57"/>
  <c r="N24"/>
  <c r="M28"/>
  <c r="J48" i="2"/>
  <c r="K53"/>
  <c r="J72"/>
  <c r="J67"/>
  <c r="J117"/>
  <c r="J42"/>
  <c r="O111"/>
  <c r="N108"/>
  <c r="N96"/>
  <c r="M93"/>
  <c r="O76"/>
  <c r="N73"/>
  <c r="M73"/>
  <c r="Q71"/>
  <c r="L50"/>
  <c r="K48"/>
  <c r="O41"/>
  <c r="O26"/>
  <c r="L16"/>
  <c r="M65"/>
  <c r="M106"/>
  <c r="L103"/>
  <c r="M115"/>
  <c r="L45"/>
  <c r="K43"/>
  <c r="M100"/>
  <c r="L98"/>
  <c r="M56"/>
  <c r="L53"/>
  <c r="E118"/>
  <c r="E121"/>
  <c r="K20" i="1"/>
  <c r="O54"/>
  <c r="N25"/>
  <c r="L18"/>
  <c r="L19"/>
  <c r="M11"/>
  <c r="M40"/>
  <c r="J62" i="2"/>
  <c r="K53" i="1"/>
  <c r="J51"/>
  <c r="J57"/>
  <c r="O24"/>
  <c r="N22"/>
  <c r="N29"/>
  <c r="N28"/>
  <c r="K72" i="2"/>
  <c r="J68"/>
  <c r="K67"/>
  <c r="J63"/>
  <c r="K117"/>
  <c r="J113"/>
  <c r="K42"/>
  <c r="J38"/>
  <c r="J32"/>
  <c r="P111"/>
  <c r="O108"/>
  <c r="O96"/>
  <c r="N93"/>
  <c r="P76"/>
  <c r="O73"/>
  <c r="R71"/>
  <c r="M50"/>
  <c r="L48"/>
  <c r="P41"/>
  <c r="P26"/>
  <c r="M16"/>
  <c r="N65"/>
  <c r="N106"/>
  <c r="M103"/>
  <c r="N115"/>
  <c r="M45"/>
  <c r="L43"/>
  <c r="N100"/>
  <c r="M98"/>
  <c r="N56"/>
  <c r="M53"/>
  <c r="E117"/>
  <c r="E77"/>
  <c r="E72"/>
  <c r="E67"/>
  <c r="E62"/>
  <c r="E57"/>
  <c r="E52"/>
  <c r="E47"/>
  <c r="E42"/>
  <c r="E37"/>
  <c r="E32"/>
  <c r="E27"/>
  <c r="E22"/>
  <c r="E17"/>
  <c r="E12"/>
  <c r="D118"/>
  <c r="D121"/>
  <c r="D77"/>
  <c r="D72"/>
  <c r="N11" i="1"/>
  <c r="N40"/>
  <c r="P54"/>
  <c r="O25"/>
  <c r="O22"/>
  <c r="O29"/>
  <c r="M18"/>
  <c r="M19"/>
  <c r="L20"/>
  <c r="K62" i="2"/>
  <c r="J58"/>
  <c r="L53" i="1"/>
  <c r="K51"/>
  <c r="K57"/>
  <c r="P24"/>
  <c r="O28"/>
  <c r="J33" i="2"/>
  <c r="L72"/>
  <c r="K68"/>
  <c r="L67"/>
  <c r="K63"/>
  <c r="L117"/>
  <c r="K113"/>
  <c r="L42"/>
  <c r="K38"/>
  <c r="K32"/>
  <c r="J28"/>
  <c r="K27"/>
  <c r="J23"/>
  <c r="J18"/>
  <c r="Q111"/>
  <c r="P108"/>
  <c r="P96"/>
  <c r="O93"/>
  <c r="Q76"/>
  <c r="P73"/>
  <c r="S71"/>
  <c r="N50"/>
  <c r="M48"/>
  <c r="Q41"/>
  <c r="Q26"/>
  <c r="N16"/>
  <c r="O65"/>
  <c r="O106"/>
  <c r="N103"/>
  <c r="O115"/>
  <c r="N45"/>
  <c r="M43"/>
  <c r="O100"/>
  <c r="N98"/>
  <c r="O56"/>
  <c r="N53"/>
  <c r="D67"/>
  <c r="D62"/>
  <c r="D57"/>
  <c r="D52"/>
  <c r="D47"/>
  <c r="D37"/>
  <c r="D32"/>
  <c r="D27"/>
  <c r="D22"/>
  <c r="D17"/>
  <c r="D12"/>
  <c r="Q54" i="1"/>
  <c r="P25"/>
  <c r="N18"/>
  <c r="N19"/>
  <c r="M20"/>
  <c r="O40"/>
  <c r="O11"/>
  <c r="L62" i="2"/>
  <c r="K58"/>
  <c r="M53" i="1"/>
  <c r="L51"/>
  <c r="L57"/>
  <c r="Q24"/>
  <c r="P22"/>
  <c r="P29"/>
  <c r="P28"/>
  <c r="K33" i="2"/>
  <c r="M72"/>
  <c r="L68"/>
  <c r="M67"/>
  <c r="L63"/>
  <c r="M117"/>
  <c r="L113"/>
  <c r="M42"/>
  <c r="L38"/>
  <c r="L32"/>
  <c r="K28"/>
  <c r="L27"/>
  <c r="K23"/>
  <c r="K18"/>
  <c r="R111"/>
  <c r="Q108"/>
  <c r="Q96"/>
  <c r="P93"/>
  <c r="R76"/>
  <c r="Q73"/>
  <c r="T71"/>
  <c r="O50"/>
  <c r="N48"/>
  <c r="R41"/>
  <c r="R26"/>
  <c r="O16"/>
  <c r="P65"/>
  <c r="P106"/>
  <c r="O103"/>
  <c r="P115"/>
  <c r="O45"/>
  <c r="N43"/>
  <c r="P100"/>
  <c r="O98"/>
  <c r="P56"/>
  <c r="O53"/>
  <c r="E57" i="1"/>
  <c r="E56"/>
  <c r="E51"/>
  <c r="E60"/>
  <c r="E45"/>
  <c r="E40"/>
  <c r="E49"/>
  <c r="E27"/>
  <c r="E22"/>
  <c r="E31"/>
  <c r="E11"/>
  <c r="E20"/>
  <c r="E16"/>
  <c r="D60"/>
  <c r="D57"/>
  <c r="D56"/>
  <c r="D51"/>
  <c r="D46"/>
  <c r="D45"/>
  <c r="D40"/>
  <c r="D49"/>
  <c r="D31"/>
  <c r="D28"/>
  <c r="D27"/>
  <c r="D22"/>
  <c r="D20"/>
  <c r="D17"/>
  <c r="D16"/>
  <c r="D11"/>
  <c r="C57"/>
  <c r="C56"/>
  <c r="C51"/>
  <c r="C60"/>
  <c r="B51"/>
  <c r="C49"/>
  <c r="C46"/>
  <c r="C45"/>
  <c r="C40"/>
  <c r="C31"/>
  <c r="C28"/>
  <c r="C27"/>
  <c r="B22"/>
  <c r="C22"/>
  <c r="C20"/>
  <c r="C17"/>
  <c r="C16"/>
  <c r="C11"/>
  <c r="P11"/>
  <c r="P40"/>
  <c r="R54"/>
  <c r="Q25"/>
  <c r="Q22"/>
  <c r="Q29"/>
  <c r="O18"/>
  <c r="O19"/>
  <c r="N20"/>
  <c r="M62" i="2"/>
  <c r="L58"/>
  <c r="N53" i="1"/>
  <c r="M51"/>
  <c r="M57"/>
  <c r="R24"/>
  <c r="Q28"/>
  <c r="L33" i="2"/>
  <c r="N72"/>
  <c r="M68"/>
  <c r="N67"/>
  <c r="M63"/>
  <c r="N117"/>
  <c r="M113"/>
  <c r="N42"/>
  <c r="M38"/>
  <c r="M32"/>
  <c r="L28"/>
  <c r="M27"/>
  <c r="L23"/>
  <c r="L18"/>
  <c r="S111"/>
  <c r="R108"/>
  <c r="R96"/>
  <c r="Q93"/>
  <c r="S76"/>
  <c r="R73"/>
  <c r="U71"/>
  <c r="P50"/>
  <c r="O48"/>
  <c r="S41"/>
  <c r="S26"/>
  <c r="P16"/>
  <c r="Q65"/>
  <c r="Q106"/>
  <c r="P103"/>
  <c r="Q115"/>
  <c r="P45"/>
  <c r="O43"/>
  <c r="Q100"/>
  <c r="P98"/>
  <c r="Q56"/>
  <c r="P53"/>
  <c r="S54" i="1"/>
  <c r="R25"/>
  <c r="P18"/>
  <c r="P19"/>
  <c r="O20"/>
  <c r="Q11"/>
  <c r="Q40"/>
  <c r="N62" i="2"/>
  <c r="M58"/>
  <c r="O53" i="1"/>
  <c r="N51"/>
  <c r="N57"/>
  <c r="S24"/>
  <c r="R22"/>
  <c r="R29"/>
  <c r="R28"/>
  <c r="M33" i="2"/>
  <c r="O72"/>
  <c r="N68"/>
  <c r="O67"/>
  <c r="N63"/>
  <c r="O117"/>
  <c r="N113"/>
  <c r="O42"/>
  <c r="N38"/>
  <c r="N32"/>
  <c r="M28"/>
  <c r="N27"/>
  <c r="M23"/>
  <c r="N22"/>
  <c r="M18"/>
  <c r="T111"/>
  <c r="S108"/>
  <c r="S96"/>
  <c r="R93"/>
  <c r="T76"/>
  <c r="S73"/>
  <c r="V71"/>
  <c r="Q50"/>
  <c r="P48"/>
  <c r="T41"/>
  <c r="T26"/>
  <c r="Q16"/>
  <c r="R65"/>
  <c r="R106"/>
  <c r="Q103"/>
  <c r="R115"/>
  <c r="Q45"/>
  <c r="P43"/>
  <c r="R100"/>
  <c r="Q98"/>
  <c r="R56"/>
  <c r="Q53"/>
  <c r="Q18" i="1"/>
  <c r="Q19"/>
  <c r="R11"/>
  <c r="R40"/>
  <c r="T54"/>
  <c r="S25"/>
  <c r="S22"/>
  <c r="S29"/>
  <c r="P20"/>
  <c r="O62" i="2"/>
  <c r="N58"/>
  <c r="P53" i="1"/>
  <c r="O51"/>
  <c r="O57"/>
  <c r="T24"/>
  <c r="S28"/>
  <c r="N33" i="2"/>
  <c r="P72"/>
  <c r="O68"/>
  <c r="P67"/>
  <c r="O63"/>
  <c r="P117"/>
  <c r="O113"/>
  <c r="P42"/>
  <c r="O38"/>
  <c r="O32"/>
  <c r="N28"/>
  <c r="O27"/>
  <c r="N23"/>
  <c r="O22"/>
  <c r="N18"/>
  <c r="U111"/>
  <c r="T108"/>
  <c r="T96"/>
  <c r="S93"/>
  <c r="U76"/>
  <c r="T73"/>
  <c r="R50"/>
  <c r="Q48"/>
  <c r="U41"/>
  <c r="U26"/>
  <c r="R16"/>
  <c r="S65"/>
  <c r="S106"/>
  <c r="R103"/>
  <c r="S115"/>
  <c r="R45"/>
  <c r="Q43"/>
  <c r="S100"/>
  <c r="R98"/>
  <c r="S56"/>
  <c r="R53"/>
  <c r="Q20" i="1"/>
  <c r="U54"/>
  <c r="T25"/>
  <c r="R18"/>
  <c r="R19"/>
  <c r="S40"/>
  <c r="S11"/>
  <c r="P62" i="2"/>
  <c r="O58"/>
  <c r="Q53" i="1"/>
  <c r="P51"/>
  <c r="P57"/>
  <c r="U24"/>
  <c r="T22"/>
  <c r="T29"/>
  <c r="T28"/>
  <c r="O33" i="2"/>
  <c r="Q72"/>
  <c r="P68"/>
  <c r="Q67"/>
  <c r="P63"/>
  <c r="Q117"/>
  <c r="P113"/>
  <c r="Q42"/>
  <c r="P38"/>
  <c r="P32"/>
  <c r="O28"/>
  <c r="P27"/>
  <c r="O23"/>
  <c r="P22"/>
  <c r="O18"/>
  <c r="V111"/>
  <c r="V108"/>
  <c r="U108"/>
  <c r="U96"/>
  <c r="T93"/>
  <c r="V76"/>
  <c r="V73"/>
  <c r="U73"/>
  <c r="S50"/>
  <c r="R48"/>
  <c r="V41"/>
  <c r="V26"/>
  <c r="S16"/>
  <c r="T65"/>
  <c r="T106"/>
  <c r="S103"/>
  <c r="T115"/>
  <c r="S45"/>
  <c r="R43"/>
  <c r="T100"/>
  <c r="S98"/>
  <c r="T56"/>
  <c r="S53"/>
  <c r="S18" i="1"/>
  <c r="S19"/>
  <c r="T11"/>
  <c r="T40"/>
  <c r="U25"/>
  <c r="R20"/>
  <c r="Q62" i="2"/>
  <c r="P58"/>
  <c r="R53" i="1"/>
  <c r="Q51"/>
  <c r="Q57"/>
  <c r="U28"/>
  <c r="U22"/>
  <c r="U29"/>
  <c r="P33" i="2"/>
  <c r="R72"/>
  <c r="Q68"/>
  <c r="R67"/>
  <c r="Q63"/>
  <c r="R117"/>
  <c r="Q113"/>
  <c r="R42"/>
  <c r="R38"/>
  <c r="Q38"/>
  <c r="Q32"/>
  <c r="P28"/>
  <c r="Q27"/>
  <c r="P23"/>
  <c r="Q22"/>
  <c r="P18"/>
  <c r="V96"/>
  <c r="V93"/>
  <c r="U93"/>
  <c r="T50"/>
  <c r="S48"/>
  <c r="T16"/>
  <c r="U65"/>
  <c r="U106"/>
  <c r="T103"/>
  <c r="U115"/>
  <c r="T45"/>
  <c r="S43"/>
  <c r="U100"/>
  <c r="T98"/>
  <c r="U56"/>
  <c r="T53"/>
  <c r="S20" i="1"/>
  <c r="U11"/>
  <c r="U40"/>
  <c r="T20"/>
  <c r="T18"/>
  <c r="T19"/>
  <c r="R62" i="2"/>
  <c r="Q58"/>
  <c r="S53" i="1"/>
  <c r="R51"/>
  <c r="R57"/>
  <c r="Q33" i="2"/>
  <c r="S72"/>
  <c r="R68"/>
  <c r="S67"/>
  <c r="R63"/>
  <c r="S117"/>
  <c r="R113"/>
  <c r="S42"/>
  <c r="R32"/>
  <c r="Q28"/>
  <c r="R27"/>
  <c r="Q23"/>
  <c r="R22"/>
  <c r="Q18"/>
  <c r="U50"/>
  <c r="T48"/>
  <c r="U16"/>
  <c r="V65"/>
  <c r="V106"/>
  <c r="V103"/>
  <c r="U103"/>
  <c r="V115"/>
  <c r="U45"/>
  <c r="T43"/>
  <c r="V100"/>
  <c r="U98"/>
  <c r="V56"/>
  <c r="U53"/>
  <c r="U18" i="1"/>
  <c r="U19"/>
  <c r="S62" i="2"/>
  <c r="R58"/>
  <c r="T53" i="1"/>
  <c r="S51"/>
  <c r="S57"/>
  <c r="R33" i="2"/>
  <c r="T72"/>
  <c r="S68"/>
  <c r="T67"/>
  <c r="S63"/>
  <c r="T117"/>
  <c r="S113"/>
  <c r="T42"/>
  <c r="T38"/>
  <c r="S38"/>
  <c r="S32"/>
  <c r="R28"/>
  <c r="S27"/>
  <c r="R23"/>
  <c r="S22"/>
  <c r="R18"/>
  <c r="V50"/>
  <c r="V48"/>
  <c r="U48"/>
  <c r="V16"/>
  <c r="V45"/>
  <c r="V43"/>
  <c r="U43"/>
  <c r="V98"/>
  <c r="V53"/>
  <c r="U20" i="1"/>
  <c r="T62" i="2"/>
  <c r="S58"/>
  <c r="U53" i="1"/>
  <c r="T51"/>
  <c r="T57"/>
  <c r="S33" i="2"/>
  <c r="U72"/>
  <c r="T68"/>
  <c r="U67"/>
  <c r="T63"/>
  <c r="U117"/>
  <c r="T113"/>
  <c r="U42"/>
  <c r="T32"/>
  <c r="S28"/>
  <c r="T27"/>
  <c r="S23"/>
  <c r="S18"/>
  <c r="U62"/>
  <c r="T58"/>
  <c r="U51" i="1"/>
  <c r="U57"/>
  <c r="T33" i="2"/>
  <c r="V72"/>
  <c r="V68"/>
  <c r="U68"/>
  <c r="V67"/>
  <c r="V63"/>
  <c r="U63"/>
  <c r="V117"/>
  <c r="V113"/>
  <c r="U113"/>
  <c r="V42"/>
  <c r="V38"/>
  <c r="U38"/>
  <c r="U32"/>
  <c r="T28"/>
  <c r="T23"/>
  <c r="U22"/>
  <c r="T18"/>
  <c r="V62"/>
  <c r="V58"/>
  <c r="U58"/>
  <c r="V33"/>
  <c r="U33"/>
  <c r="V32"/>
  <c r="V28"/>
  <c r="U28"/>
  <c r="V27"/>
  <c r="V23"/>
  <c r="U23"/>
  <c r="V18"/>
  <c r="U18"/>
  <c r="F17"/>
  <c r="H118"/>
  <c r="F60" i="1"/>
  <c r="H121" i="2"/>
  <c r="I118"/>
  <c r="J17"/>
  <c r="K17"/>
  <c r="J13"/>
  <c r="J118"/>
  <c r="J120"/>
  <c r="I59" i="1"/>
  <c r="G60"/>
  <c r="J121" i="2"/>
  <c r="I121"/>
  <c r="K13"/>
  <c r="K118"/>
  <c r="K120"/>
  <c r="L17"/>
  <c r="I58" i="1"/>
  <c r="I60"/>
  <c r="L13" i="2"/>
  <c r="L118"/>
  <c r="L120"/>
  <c r="M17"/>
  <c r="H60" i="1"/>
  <c r="L121" i="2"/>
  <c r="I48" i="1"/>
  <c r="J59"/>
  <c r="M13" i="2"/>
  <c r="M118"/>
  <c r="M120"/>
  <c r="N17"/>
  <c r="K121"/>
  <c r="N13"/>
  <c r="N118"/>
  <c r="N120"/>
  <c r="O17"/>
  <c r="K58" i="1"/>
  <c r="K60"/>
  <c r="J58"/>
  <c r="J60"/>
  <c r="M121" i="2"/>
  <c r="K59" i="1"/>
  <c r="L58"/>
  <c r="L60"/>
  <c r="O13" i="2"/>
  <c r="O118"/>
  <c r="O120"/>
  <c r="P17"/>
  <c r="L59" i="1"/>
  <c r="J48"/>
  <c r="K48"/>
  <c r="M59"/>
  <c r="O121" i="2"/>
  <c r="L48" i="1"/>
  <c r="N121" i="2"/>
  <c r="P13"/>
  <c r="P118"/>
  <c r="P120"/>
  <c r="Q17"/>
  <c r="P121"/>
  <c r="N58" i="1"/>
  <c r="N60"/>
  <c r="Q13" i="2"/>
  <c r="Q118"/>
  <c r="Q120"/>
  <c r="R17"/>
  <c r="M58" i="1"/>
  <c r="M60"/>
  <c r="N59"/>
  <c r="Q121" i="2"/>
  <c r="N48" i="1"/>
  <c r="O58"/>
  <c r="O60"/>
  <c r="M48"/>
  <c r="S17" i="2"/>
  <c r="R13"/>
  <c r="R118"/>
  <c r="R120"/>
  <c r="O59" i="1"/>
  <c r="S13" i="2"/>
  <c r="S118"/>
  <c r="S120"/>
  <c r="T17"/>
  <c r="P58" i="1"/>
  <c r="P60"/>
  <c r="P48"/>
  <c r="O48"/>
  <c r="P59"/>
  <c r="Q59"/>
  <c r="U17" i="2"/>
  <c r="T13"/>
  <c r="T118"/>
  <c r="T120"/>
  <c r="R121"/>
  <c r="R59" i="1"/>
  <c r="T121" i="2"/>
  <c r="S121"/>
  <c r="Q58" i="1"/>
  <c r="Q60"/>
  <c r="Q48"/>
  <c r="V17" i="2"/>
  <c r="V13"/>
  <c r="V118"/>
  <c r="V120"/>
  <c r="U13"/>
  <c r="U118"/>
  <c r="U120"/>
  <c r="U121"/>
  <c r="S58" i="1"/>
  <c r="S60"/>
  <c r="S48"/>
  <c r="R58"/>
  <c r="R60"/>
  <c r="R48"/>
  <c r="S59"/>
  <c r="U59"/>
  <c r="T58"/>
  <c r="T60"/>
  <c r="T48"/>
  <c r="V121" i="2"/>
  <c r="T59" i="1"/>
  <c r="U58"/>
  <c r="U60"/>
  <c r="U48"/>
  <c r="G118" i="2"/>
  <c r="G121"/>
  <c r="F63"/>
  <c r="F118"/>
  <c r="F121"/>
</calcChain>
</file>

<file path=xl/sharedStrings.xml><?xml version="1.0" encoding="utf-8"?>
<sst xmlns="http://schemas.openxmlformats.org/spreadsheetml/2006/main" count="509" uniqueCount="91">
  <si>
    <t>Наименование показателя</t>
  </si>
  <si>
    <t>дефицит, процентов</t>
  </si>
  <si>
    <t>Отношение бюджетных показателей к валовому региональному продукту</t>
  </si>
  <si>
    <t>Дефицит/профицит, млн. рублей</t>
  </si>
  <si>
    <t>Ц1</t>
  </si>
  <si>
    <t>Ц3</t>
  </si>
  <si>
    <t>Ц4</t>
  </si>
  <si>
    <t>Ц5</t>
  </si>
  <si>
    <t>Ц6</t>
  </si>
  <si>
    <t>Ц7</t>
  </si>
  <si>
    <t>Ц8</t>
  </si>
  <si>
    <t>Ц9</t>
  </si>
  <si>
    <t>Ч1</t>
  </si>
  <si>
    <t>Ч2</t>
  </si>
  <si>
    <t>Ч3</t>
  </si>
  <si>
    <t>Ч4</t>
  </si>
  <si>
    <t>Ч5</t>
  </si>
  <si>
    <t>Ч6</t>
  </si>
  <si>
    <t xml:space="preserve"> в том числе:</t>
  </si>
  <si>
    <t>в том числе:</t>
  </si>
  <si>
    <t>х</t>
  </si>
  <si>
    <t>Приложение 2</t>
  </si>
  <si>
    <t>Приложение 1</t>
  </si>
  <si>
    <t xml:space="preserve">к предыдущему году, процентов </t>
  </si>
  <si>
    <t xml:space="preserve">к 2014 г., процентов </t>
  </si>
  <si>
    <t>в том числе за счет:</t>
  </si>
  <si>
    <t>федеральных средств</t>
  </si>
  <si>
    <t>собственных средств</t>
  </si>
  <si>
    <t>Развитие жилищного строительства и сферы жилищно-коммунального хозяйства</t>
  </si>
  <si>
    <t>Социальная поддержка граждан</t>
  </si>
  <si>
    <t>Развитие культуры и туризма</t>
  </si>
  <si>
    <t>Содействие занятости населения</t>
  </si>
  <si>
    <t>Развитие образования</t>
  </si>
  <si>
    <t>Наименование государственной программы Чувашской Республики</t>
  </si>
  <si>
    <t>Развитие физической культуры и спорта</t>
  </si>
  <si>
    <t>Развитие промышленности и инновационная экономика</t>
  </si>
  <si>
    <t>Итого по программам</t>
  </si>
  <si>
    <t>Справочно</t>
  </si>
  <si>
    <t xml:space="preserve">Всего расходы </t>
  </si>
  <si>
    <t>Доступная среда</t>
  </si>
  <si>
    <t>Развитие строительного комплекса и архитектуры</t>
  </si>
  <si>
    <t>Модернизация и развитие сферы жилищно-коммунального хозяйства</t>
  </si>
  <si>
    <t>Обеспечение общественного порядка и противодействие преступности</t>
  </si>
  <si>
    <t>Развитие земельных и имущественных отношений</t>
  </si>
  <si>
    <t>2017
(отчет)</t>
  </si>
  <si>
    <t>Развитие потенциала природно-сырьевых ресурсов и обеспечение экологической безопасности</t>
  </si>
  <si>
    <t>I. Консервативный вариант</t>
  </si>
  <si>
    <t>I. Базовый вариант</t>
  </si>
  <si>
    <t>2019 (оценка)</t>
  </si>
  <si>
    <t>2018
(отчет)</t>
  </si>
  <si>
    <t xml:space="preserve">Прогноз основных характеристик консолидированного бюджета и бюджета Батыревского роайона до 2035 года
</t>
  </si>
  <si>
    <t xml:space="preserve">к бюджетному прогнозу Батыревского района
на период  до 2035 года 
</t>
  </si>
  <si>
    <t>Консолидированный бюджет Батыревского района</t>
  </si>
  <si>
    <t>Бюджет Батыревского района</t>
  </si>
  <si>
    <t>Доходы консолидированного бюджета Батыревского района, тыс. рублей</t>
  </si>
  <si>
    <t xml:space="preserve">налоговые и неналоговые доходы, тыс. рублей </t>
  </si>
  <si>
    <t>безвозмездные перечисления, тыс. рублей</t>
  </si>
  <si>
    <t>Изменение собственных доходов консолидированного бюджета Батыревского района</t>
  </si>
  <si>
    <t>Расходы консолидированного бюджета Батыревского района, тыс. рублей</t>
  </si>
  <si>
    <t>Дефицит/профицит, тыс. рублей</t>
  </si>
  <si>
    <t>Доходы бюджета Батыревского района, тыс. рублей</t>
  </si>
  <si>
    <t>налоговые и неналоговые доходы, тыс. рублей</t>
  </si>
  <si>
    <t>Изменение собственных доходов бюджета Батыревского района</t>
  </si>
  <si>
    <t>Расходы бюджета Батыревского района, тыс. рублей</t>
  </si>
  <si>
    <t xml:space="preserve">из них условно утверждаемые (утвержденные) расходы, тыс. рублей </t>
  </si>
  <si>
    <t>из них условно-утвержденные расходы, тыс. рублей</t>
  </si>
  <si>
    <t>Муниципальный долг Батыревского района, тыс. рублей</t>
  </si>
  <si>
    <t>Отношение муниципального долга Батыревского района к налоговым и неналоговым доходам, процентов</t>
  </si>
  <si>
    <t>Налоговые доходы консолидированного бюджета Батыревского района к валовому региональному продукту (далее - ВРП), процентов</t>
  </si>
  <si>
    <t>Налоговые доходы бюджета Батыревского района к валовому региональному продукту, процентов</t>
  </si>
  <si>
    <t>Мунимципальный долг Батыревского района, тыс. рублей</t>
  </si>
  <si>
    <t>Отношение муниципального долга Бавтыревского района к налоговым и неналоговым доходам, процентов</t>
  </si>
  <si>
    <t xml:space="preserve">к бюджетному прогнозу Батыревского района 
на период  до 2035 года 
</t>
  </si>
  <si>
    <t>тыс. рублей</t>
  </si>
  <si>
    <t>Показатели финансового обеспечения муниципальных программ Батыревского района до 2035 года</t>
  </si>
  <si>
    <t>республиканских средств</t>
  </si>
  <si>
    <t>Повышение безопасности жизнедеятельности населения и территорий Батыревского района</t>
  </si>
  <si>
    <t>Развитие сельского хозяйства и регулирование рынка сельскохозяйственной продукции, сырья и продовольствия Батыревского района</t>
  </si>
  <si>
    <t>Экономическое развитие Батыревского района</t>
  </si>
  <si>
    <t>Развитие транспортной системы Батыревского района</t>
  </si>
  <si>
    <t>Управление общественными финансами и муниципальным долгом Батыревского района</t>
  </si>
  <si>
    <t>Развитие потенциала муниципального управления</t>
  </si>
  <si>
    <t>Цифровое общество Батыревского района</t>
  </si>
  <si>
    <t>Обеспечение граждан Батыревского района доступным и комфортным жильем</t>
  </si>
  <si>
    <t>Формирование современной городской среды на территории Батыревского района</t>
  </si>
  <si>
    <t>А1</t>
  </si>
  <si>
    <t>А2</t>
  </si>
  <si>
    <t>А3</t>
  </si>
  <si>
    <t>А4</t>
  </si>
  <si>
    <t>А5</t>
  </si>
  <si>
    <t>Условно утверждаемые расходы, зарезервированные средства, распределение которых осуществляется по мере исполнения бюджета Батыревского района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</si>
</sst>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ET"/>
    </font>
    <font>
      <b/>
      <sz val="11"/>
      <color indexed="8"/>
      <name val="TimesET"/>
    </font>
    <font>
      <i/>
      <sz val="11"/>
      <color indexed="8"/>
      <name val="TimesET"/>
    </font>
    <font>
      <sz val="11"/>
      <color indexed="10"/>
      <name val="TimesET"/>
    </font>
    <font>
      <b/>
      <sz val="11"/>
      <color indexed="8"/>
      <name val="TimesET"/>
      <charset val="204"/>
    </font>
    <font>
      <b/>
      <sz val="11"/>
      <name val="TimesET"/>
      <charset val="204"/>
    </font>
    <font>
      <b/>
      <i/>
      <sz val="11"/>
      <color indexed="8"/>
      <name val="TimesET"/>
      <charset val="204"/>
    </font>
    <font>
      <sz val="11"/>
      <name val="TimesET"/>
    </font>
    <font>
      <b/>
      <sz val="11"/>
      <name val="TimesET"/>
    </font>
    <font>
      <i/>
      <sz val="11"/>
      <name val="TimesET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D5AB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9">
    <xf numFmtId="0" fontId="0" fillId="0" borderId="0"/>
    <xf numFmtId="0" fontId="11" fillId="2" borderId="8">
      <alignment horizontal="left" vertical="top" wrapText="1"/>
    </xf>
    <xf numFmtId="49" fontId="11" fillId="2" borderId="9">
      <alignment horizontal="center" vertical="top" wrapText="1" shrinkToFit="1"/>
    </xf>
    <xf numFmtId="4" fontId="11" fillId="2" borderId="9">
      <alignment horizontal="right" vertical="top" wrapText="1" shrinkToFit="1"/>
    </xf>
    <xf numFmtId="0" fontId="12" fillId="0" borderId="0">
      <alignment horizontal="right" vertical="top" wrapText="1"/>
    </xf>
    <xf numFmtId="164" fontId="11" fillId="3" borderId="10">
      <alignment horizontal="right" shrinkToFit="1"/>
    </xf>
    <xf numFmtId="164" fontId="11" fillId="2" borderId="9">
      <alignment horizontal="right" vertical="top" wrapText="1" shrinkToFit="1"/>
    </xf>
    <xf numFmtId="164" fontId="11" fillId="2" borderId="11">
      <alignment horizontal="right" vertical="top" shrinkToFit="1"/>
    </xf>
    <xf numFmtId="49" fontId="13" fillId="0" borderId="12">
      <alignment horizontal="center" vertical="center" wrapText="1"/>
    </xf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2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 indent="2"/>
    </xf>
    <xf numFmtId="164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4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 indent="2"/>
    </xf>
    <xf numFmtId="164" fontId="10" fillId="0" borderId="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 indent="2"/>
    </xf>
    <xf numFmtId="164" fontId="1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2"/>
    </xf>
    <xf numFmtId="0" fontId="8" fillId="0" borderId="0" xfId="0" applyFont="1"/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9">
    <cellStyle name="ex60" xfId="1"/>
    <cellStyle name="ex61" xfId="2"/>
    <cellStyle name="ex62" xfId="3"/>
    <cellStyle name="st57" xfId="4"/>
    <cellStyle name="st76" xfId="5"/>
    <cellStyle name="st78" xfId="6"/>
    <cellStyle name="st79" xfId="7"/>
    <cellStyle name="xl_bot_header" xf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U68"/>
  <sheetViews>
    <sheetView tabSelected="1" zoomScaleNormal="100" zoomScaleSheetLayoutView="100" workbookViewId="0">
      <pane xSplit="2" ySplit="10" topLeftCell="C62" activePane="bottomRight" state="frozen"/>
      <selection pane="topRight" activeCell="C1" sqref="C1"/>
      <selection pane="bottomLeft" activeCell="A11" sqref="A11"/>
      <selection pane="bottomRight" activeCell="A8" sqref="A8"/>
    </sheetView>
  </sheetViews>
  <sheetFormatPr defaultRowHeight="14.25"/>
  <cols>
    <col min="1" max="1" width="55.5703125" style="1" customWidth="1"/>
    <col min="2" max="2" width="10.140625" style="5" hidden="1" customWidth="1"/>
    <col min="3" max="5" width="11.7109375" style="3" customWidth="1"/>
    <col min="6" max="6" width="11.140625" style="9" customWidth="1"/>
    <col min="7" max="8" width="11.5703125" style="9" customWidth="1"/>
    <col min="9" max="10" width="11.5703125" style="43" customWidth="1"/>
    <col min="11" max="16" width="11.5703125" style="1" customWidth="1"/>
    <col min="17" max="17" width="10.42578125" style="1" customWidth="1"/>
    <col min="18" max="18" width="11" style="1" customWidth="1"/>
    <col min="19" max="19" width="10.85546875" style="1" customWidth="1"/>
    <col min="20" max="20" width="9.85546875" style="1" customWidth="1"/>
    <col min="21" max="21" width="10.140625" style="1" customWidth="1"/>
    <col min="22" max="16384" width="9.140625" style="1"/>
  </cols>
  <sheetData>
    <row r="1" spans="1:21" s="9" customFormat="1" ht="15.75" customHeight="1">
      <c r="A1" s="20"/>
      <c r="B1" s="20"/>
      <c r="C1" s="50"/>
      <c r="D1" s="50"/>
      <c r="E1" s="50"/>
      <c r="F1" s="50"/>
      <c r="G1" s="50"/>
      <c r="H1" s="50"/>
      <c r="I1" s="50"/>
      <c r="K1" s="29"/>
      <c r="L1" s="29"/>
      <c r="M1" s="29"/>
      <c r="N1" s="29"/>
      <c r="O1" s="29"/>
      <c r="P1" s="44" t="s">
        <v>22</v>
      </c>
      <c r="Q1" s="44"/>
      <c r="R1" s="44"/>
      <c r="S1" s="44"/>
      <c r="T1" s="44"/>
      <c r="U1" s="44"/>
    </row>
    <row r="2" spans="1:21" s="9" customFormat="1" ht="29.25" customHeight="1">
      <c r="A2" s="21"/>
      <c r="B2" s="21"/>
      <c r="C2" s="45"/>
      <c r="D2" s="45"/>
      <c r="E2" s="45"/>
      <c r="F2" s="45"/>
      <c r="G2" s="45"/>
      <c r="H2" s="45"/>
      <c r="I2" s="45"/>
      <c r="K2" s="32"/>
      <c r="L2" s="32"/>
      <c r="M2" s="32"/>
      <c r="N2" s="32"/>
      <c r="O2" s="32"/>
      <c r="P2" s="45" t="s">
        <v>51</v>
      </c>
      <c r="Q2" s="45"/>
      <c r="R2" s="45"/>
      <c r="S2" s="45"/>
      <c r="T2" s="45"/>
      <c r="U2" s="45"/>
    </row>
    <row r="3" spans="1:21" s="9" customFormat="1" ht="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1" s="29" customFormat="1" ht="15" customHeight="1">
      <c r="A4" s="45" t="s">
        <v>50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9" customFormat="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1" s="9" customFormat="1">
      <c r="A6" s="48" t="s">
        <v>0</v>
      </c>
      <c r="B6" s="11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9" customFormat="1">
      <c r="A7" s="48"/>
      <c r="B7" s="11">
        <v>2014</v>
      </c>
      <c r="C7" s="10">
        <v>2017</v>
      </c>
      <c r="D7" s="10">
        <v>2018</v>
      </c>
      <c r="E7" s="10">
        <v>2019</v>
      </c>
      <c r="F7" s="10">
        <v>2020</v>
      </c>
      <c r="G7" s="10">
        <v>2021</v>
      </c>
      <c r="H7" s="10">
        <v>2022</v>
      </c>
      <c r="I7" s="10">
        <v>2023</v>
      </c>
      <c r="J7" s="10">
        <v>2024</v>
      </c>
      <c r="K7" s="10">
        <v>2025</v>
      </c>
      <c r="L7" s="10">
        <v>2026</v>
      </c>
      <c r="M7" s="10">
        <v>2027</v>
      </c>
      <c r="N7" s="10">
        <v>2028</v>
      </c>
      <c r="O7" s="10">
        <v>2029</v>
      </c>
      <c r="P7" s="10">
        <v>2030</v>
      </c>
      <c r="Q7" s="10">
        <v>2031</v>
      </c>
      <c r="R7" s="10">
        <v>2032</v>
      </c>
      <c r="S7" s="10">
        <v>2033</v>
      </c>
      <c r="T7" s="10">
        <v>2034</v>
      </c>
      <c r="U7" s="10">
        <v>2035</v>
      </c>
    </row>
    <row r="8" spans="1:21" s="9" customFormat="1">
      <c r="A8" s="11">
        <v>1</v>
      </c>
      <c r="B8" s="11"/>
      <c r="C8" s="11">
        <v>5</v>
      </c>
      <c r="D8" s="11">
        <v>6</v>
      </c>
      <c r="E8" s="11">
        <v>7</v>
      </c>
      <c r="F8" s="11">
        <v>8</v>
      </c>
      <c r="G8" s="11">
        <v>9</v>
      </c>
      <c r="H8" s="11">
        <v>10</v>
      </c>
      <c r="I8" s="11">
        <v>11</v>
      </c>
      <c r="J8" s="11">
        <v>12</v>
      </c>
      <c r="K8" s="11">
        <v>13</v>
      </c>
      <c r="L8" s="11">
        <v>14</v>
      </c>
      <c r="M8" s="11">
        <v>15</v>
      </c>
      <c r="N8" s="11">
        <v>16</v>
      </c>
      <c r="O8" s="11">
        <v>17</v>
      </c>
      <c r="P8" s="11">
        <v>18</v>
      </c>
      <c r="Q8" s="11">
        <v>19</v>
      </c>
      <c r="R8" s="11">
        <v>20</v>
      </c>
      <c r="S8" s="11">
        <v>21</v>
      </c>
      <c r="T8" s="11">
        <v>22</v>
      </c>
      <c r="U8" s="11">
        <v>23</v>
      </c>
    </row>
    <row r="9" spans="1:21" s="9" customFormat="1">
      <c r="A9" s="49" t="s">
        <v>46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s="9" customFormat="1" ht="15" customHeight="1">
      <c r="A10" s="49" t="s">
        <v>52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s="9" customFormat="1" ht="28.5">
      <c r="A11" s="31" t="s">
        <v>54</v>
      </c>
      <c r="B11" s="22">
        <v>645171.19999999995</v>
      </c>
      <c r="C11" s="22">
        <f>C13+C14</f>
        <v>701527.6</v>
      </c>
      <c r="D11" s="22">
        <f>D13+D14</f>
        <v>855762.5</v>
      </c>
      <c r="E11" s="22">
        <f>E13+E14</f>
        <v>796723.60000000009</v>
      </c>
      <c r="F11" s="22">
        <f>F13+F14</f>
        <v>763421.55884057225</v>
      </c>
      <c r="G11" s="22">
        <f t="shared" ref="G11:U11" si="0">G13+G14</f>
        <v>677927.51444314932</v>
      </c>
      <c r="H11" s="22">
        <f t="shared" si="0"/>
        <v>653817.02069012332</v>
      </c>
      <c r="I11" s="22">
        <f t="shared" si="0"/>
        <v>659446.31635033875</v>
      </c>
      <c r="J11" s="22">
        <f t="shared" si="0"/>
        <v>665535.58678185788</v>
      </c>
      <c r="K11" s="22">
        <f t="shared" si="0"/>
        <v>672293.4497972409</v>
      </c>
      <c r="L11" s="22">
        <f t="shared" si="0"/>
        <v>679367.83639030135</v>
      </c>
      <c r="M11" s="22">
        <f t="shared" si="0"/>
        <v>686950.4379790707</v>
      </c>
      <c r="N11" s="22">
        <f t="shared" si="0"/>
        <v>695183.85943744949</v>
      </c>
      <c r="O11" s="22">
        <f t="shared" si="0"/>
        <v>703319.53096742788</v>
      </c>
      <c r="P11" s="22">
        <f t="shared" si="0"/>
        <v>716341.0062779705</v>
      </c>
      <c r="Q11" s="22">
        <f t="shared" si="0"/>
        <v>727167.12821820599</v>
      </c>
      <c r="R11" s="22">
        <f t="shared" si="0"/>
        <v>738726.58620137558</v>
      </c>
      <c r="S11" s="22">
        <f t="shared" si="0"/>
        <v>751111.20591779484</v>
      </c>
      <c r="T11" s="22">
        <f t="shared" si="0"/>
        <v>764336.64428240235</v>
      </c>
      <c r="U11" s="22">
        <f t="shared" si="0"/>
        <v>778527.31029498042</v>
      </c>
    </row>
    <row r="12" spans="1:21" s="9" customFormat="1">
      <c r="A12" s="23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9" customFormat="1">
      <c r="A13" s="23" t="s">
        <v>55</v>
      </c>
      <c r="B13" s="22">
        <v>131742.20000000001</v>
      </c>
      <c r="C13" s="22">
        <v>139851.4</v>
      </c>
      <c r="D13" s="22">
        <v>155075.20000000001</v>
      </c>
      <c r="E13" s="22">
        <v>165186.79999999999</v>
      </c>
      <c r="F13" s="22">
        <f>E13*F16/100</f>
        <v>164937.55884057225</v>
      </c>
      <c r="G13" s="22">
        <f>F13*G16/100</f>
        <v>168517.91444314938</v>
      </c>
      <c r="H13" s="22">
        <f t="shared" ref="H13:U13" si="1">G13*H16/100</f>
        <v>171218.52069012329</v>
      </c>
      <c r="I13" s="22">
        <f t="shared" si="1"/>
        <v>176847.81635033875</v>
      </c>
      <c r="J13" s="22">
        <f t="shared" si="1"/>
        <v>182937.08678185791</v>
      </c>
      <c r="K13" s="22">
        <f t="shared" si="1"/>
        <v>189694.94979724093</v>
      </c>
      <c r="L13" s="22">
        <f t="shared" si="1"/>
        <v>196769.33639030129</v>
      </c>
      <c r="M13" s="22">
        <f t="shared" si="1"/>
        <v>204351.93797907076</v>
      </c>
      <c r="N13" s="22">
        <f t="shared" si="1"/>
        <v>212585.35943744946</v>
      </c>
      <c r="O13" s="22">
        <f t="shared" si="1"/>
        <v>220721.03096742785</v>
      </c>
      <c r="P13" s="22">
        <f t="shared" si="1"/>
        <v>233742.50627797056</v>
      </c>
      <c r="Q13" s="22">
        <f t="shared" si="1"/>
        <v>244568.62821820599</v>
      </c>
      <c r="R13" s="22">
        <f t="shared" si="1"/>
        <v>256128.08620137558</v>
      </c>
      <c r="S13" s="22">
        <f t="shared" si="1"/>
        <v>268512.70591779484</v>
      </c>
      <c r="T13" s="22">
        <f t="shared" si="1"/>
        <v>281738.14428240235</v>
      </c>
      <c r="U13" s="22">
        <f t="shared" si="1"/>
        <v>295928.81029498036</v>
      </c>
    </row>
    <row r="14" spans="1:21" s="9" customFormat="1">
      <c r="A14" s="23" t="s">
        <v>56</v>
      </c>
      <c r="B14" s="22">
        <v>513429</v>
      </c>
      <c r="C14" s="22">
        <v>561676.19999999995</v>
      </c>
      <c r="D14" s="22">
        <v>700687.3</v>
      </c>
      <c r="E14" s="22">
        <v>631536.80000000005</v>
      </c>
      <c r="F14" s="22">
        <v>598484</v>
      </c>
      <c r="G14" s="22">
        <v>509409.6</v>
      </c>
      <c r="H14" s="22">
        <v>482598.5</v>
      </c>
      <c r="I14" s="22">
        <v>482598.5</v>
      </c>
      <c r="J14" s="22">
        <v>482598.5</v>
      </c>
      <c r="K14" s="22">
        <v>482598.5</v>
      </c>
      <c r="L14" s="22">
        <v>482598.5</v>
      </c>
      <c r="M14" s="22">
        <v>482598.5</v>
      </c>
      <c r="N14" s="22">
        <v>482598.5</v>
      </c>
      <c r="O14" s="22">
        <v>482598.5</v>
      </c>
      <c r="P14" s="22">
        <v>482598.5</v>
      </c>
      <c r="Q14" s="22">
        <v>482598.5</v>
      </c>
      <c r="R14" s="22">
        <v>482598.5</v>
      </c>
      <c r="S14" s="22">
        <v>482598.5</v>
      </c>
      <c r="T14" s="22">
        <v>482598.5</v>
      </c>
      <c r="U14" s="22">
        <v>482598.5</v>
      </c>
    </row>
    <row r="15" spans="1:21" s="25" customFormat="1" ht="28.5">
      <c r="A15" s="30" t="s">
        <v>57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9" customFormat="1">
      <c r="A16" s="23" t="s">
        <v>23</v>
      </c>
      <c r="B16" s="26"/>
      <c r="C16" s="26">
        <f>C13/B13*100</f>
        <v>106.15535492803367</v>
      </c>
      <c r="D16" s="26">
        <f>D13/C13*100</f>
        <v>110.88569724722099</v>
      </c>
      <c r="E16" s="26">
        <f>E13/D13*100</f>
        <v>106.52044943356512</v>
      </c>
      <c r="F16" s="26">
        <v>99.849115571324262</v>
      </c>
      <c r="G16" s="26">
        <v>102.17073396001808</v>
      </c>
      <c r="H16" s="26">
        <v>101.60256329773473</v>
      </c>
      <c r="I16" s="26">
        <v>103.28778431067254</v>
      </c>
      <c r="J16" s="26">
        <v>103.44322624796011</v>
      </c>
      <c r="K16" s="26">
        <v>103.69409130442828</v>
      </c>
      <c r="L16" s="26">
        <v>103.72934893660688</v>
      </c>
      <c r="M16" s="26">
        <v>103.85354838709677</v>
      </c>
      <c r="N16" s="26">
        <v>104.02904006676069</v>
      </c>
      <c r="O16" s="26">
        <v>103.82701402933263</v>
      </c>
      <c r="P16" s="26">
        <v>105.89951725645224</v>
      </c>
      <c r="Q16" s="26">
        <v>104.63164450173252</v>
      </c>
      <c r="R16" s="26">
        <v>104.72646801324663</v>
      </c>
      <c r="S16" s="26">
        <v>104.83532278716285</v>
      </c>
      <c r="T16" s="26">
        <v>104.92544228750818</v>
      </c>
      <c r="U16" s="26">
        <v>105.03682809749533</v>
      </c>
    </row>
    <row r="17" spans="1:21" s="9" customFormat="1">
      <c r="A17" s="23" t="s">
        <v>24</v>
      </c>
      <c r="B17" s="26"/>
      <c r="C17" s="26">
        <f>C13/B13*100</f>
        <v>106.15535492803367</v>
      </c>
      <c r="D17" s="26">
        <f>D13/B13*100</f>
        <v>117.71110547721231</v>
      </c>
      <c r="E17" s="26">
        <f>E13/$B13*100</f>
        <v>125.38639858754443</v>
      </c>
      <c r="F17" s="26">
        <f t="shared" ref="F17:U17" si="2">F13/$B13*100</f>
        <v>125.19721003639854</v>
      </c>
      <c r="G17" s="26">
        <f t="shared" si="2"/>
        <v>127.91490839165382</v>
      </c>
      <c r="H17" s="26">
        <f t="shared" si="2"/>
        <v>129.96482576586945</v>
      </c>
      <c r="I17" s="26">
        <f t="shared" si="2"/>
        <v>134.2377889167926</v>
      </c>
      <c r="J17" s="26">
        <f t="shared" si="2"/>
        <v>138.85989969945689</v>
      </c>
      <c r="K17" s="26">
        <f t="shared" si="2"/>
        <v>143.98951117959234</v>
      </c>
      <c r="L17" s="26">
        <f t="shared" si="2"/>
        <v>149.35938248359392</v>
      </c>
      <c r="M17" s="26">
        <f t="shared" si="2"/>
        <v>155.11501855826816</v>
      </c>
      <c r="N17" s="26">
        <f t="shared" si="2"/>
        <v>161.36466480554404</v>
      </c>
      <c r="O17" s="26">
        <f t="shared" si="2"/>
        <v>167.5401131660378</v>
      </c>
      <c r="P17" s="26">
        <f t="shared" si="2"/>
        <v>177.42417105374781</v>
      </c>
      <c r="Q17" s="26">
        <f t="shared" si="2"/>
        <v>185.64182791710323</v>
      </c>
      <c r="R17" s="26">
        <f t="shared" si="2"/>
        <v>194.41612953281145</v>
      </c>
      <c r="S17" s="26">
        <f t="shared" si="2"/>
        <v>203.81677694603161</v>
      </c>
      <c r="T17" s="26">
        <f t="shared" si="2"/>
        <v>213.85565466676763</v>
      </c>
      <c r="U17" s="26">
        <f t="shared" si="2"/>
        <v>224.627196369106</v>
      </c>
    </row>
    <row r="18" spans="1:21" s="9" customFormat="1" ht="31.5" customHeight="1">
      <c r="A18" s="31" t="s">
        <v>58</v>
      </c>
      <c r="B18" s="26"/>
      <c r="C18" s="26">
        <v>701109.7</v>
      </c>
      <c r="D18" s="26">
        <v>811090</v>
      </c>
      <c r="E18" s="26">
        <v>848235.3</v>
      </c>
      <c r="F18" s="26">
        <f>F11</f>
        <v>763421.55884057225</v>
      </c>
      <c r="G18" s="26">
        <f t="shared" ref="G18:U18" si="3">G11</f>
        <v>677927.51444314932</v>
      </c>
      <c r="H18" s="26">
        <f t="shared" si="3"/>
        <v>653817.02069012332</v>
      </c>
      <c r="I18" s="26">
        <f t="shared" si="3"/>
        <v>659446.31635033875</v>
      </c>
      <c r="J18" s="26">
        <f t="shared" si="3"/>
        <v>665535.58678185788</v>
      </c>
      <c r="K18" s="26">
        <f t="shared" si="3"/>
        <v>672293.4497972409</v>
      </c>
      <c r="L18" s="26">
        <f t="shared" si="3"/>
        <v>679367.83639030135</v>
      </c>
      <c r="M18" s="26">
        <f t="shared" si="3"/>
        <v>686950.4379790707</v>
      </c>
      <c r="N18" s="26">
        <f t="shared" si="3"/>
        <v>695183.85943744949</v>
      </c>
      <c r="O18" s="26">
        <f t="shared" si="3"/>
        <v>703319.53096742788</v>
      </c>
      <c r="P18" s="26">
        <f t="shared" si="3"/>
        <v>716341.0062779705</v>
      </c>
      <c r="Q18" s="26">
        <f t="shared" si="3"/>
        <v>727167.12821820599</v>
      </c>
      <c r="R18" s="26">
        <f t="shared" si="3"/>
        <v>738726.58620137558</v>
      </c>
      <c r="S18" s="26">
        <f t="shared" si="3"/>
        <v>751111.20591779484</v>
      </c>
      <c r="T18" s="26">
        <f t="shared" si="3"/>
        <v>764336.64428240235</v>
      </c>
      <c r="U18" s="26">
        <f t="shared" si="3"/>
        <v>778527.31029498042</v>
      </c>
    </row>
    <row r="19" spans="1:21" s="29" customFormat="1" ht="28.5">
      <c r="A19" s="27" t="s">
        <v>64</v>
      </c>
      <c r="B19" s="28"/>
      <c r="C19" s="28">
        <v>0</v>
      </c>
      <c r="D19" s="28">
        <v>0</v>
      </c>
      <c r="E19" s="28">
        <v>0</v>
      </c>
      <c r="F19" s="28">
        <v>0</v>
      </c>
      <c r="G19" s="28">
        <v>5626.8</v>
      </c>
      <c r="H19" s="28">
        <f>H18/100*1.7</f>
        <v>11114.889351732098</v>
      </c>
      <c r="I19" s="28">
        <f t="shared" ref="I19:U19" si="4">I18/100*1.7</f>
        <v>11210.587377955759</v>
      </c>
      <c r="J19" s="28">
        <f t="shared" si="4"/>
        <v>11314.104975291584</v>
      </c>
      <c r="K19" s="28">
        <f t="shared" si="4"/>
        <v>11428.988646553094</v>
      </c>
      <c r="L19" s="28">
        <f t="shared" si="4"/>
        <v>11549.253218635124</v>
      </c>
      <c r="M19" s="28">
        <f t="shared" si="4"/>
        <v>11678.157445644203</v>
      </c>
      <c r="N19" s="28">
        <f t="shared" si="4"/>
        <v>11818.125610436642</v>
      </c>
      <c r="O19" s="28">
        <f t="shared" si="4"/>
        <v>11956.432026446275</v>
      </c>
      <c r="P19" s="28">
        <f t="shared" si="4"/>
        <v>12177.797106725498</v>
      </c>
      <c r="Q19" s="28">
        <f t="shared" si="4"/>
        <v>12361.841179709501</v>
      </c>
      <c r="R19" s="28">
        <f t="shared" si="4"/>
        <v>12558.351965423384</v>
      </c>
      <c r="S19" s="28">
        <f t="shared" si="4"/>
        <v>12768.890500602511</v>
      </c>
      <c r="T19" s="28">
        <f t="shared" si="4"/>
        <v>12993.722952800839</v>
      </c>
      <c r="U19" s="28">
        <f t="shared" si="4"/>
        <v>13234.964275014667</v>
      </c>
    </row>
    <row r="20" spans="1:21" s="9" customFormat="1">
      <c r="A20" s="31" t="s">
        <v>59</v>
      </c>
      <c r="B20" s="22"/>
      <c r="C20" s="22">
        <f>C11-C18</f>
        <v>417.90000000002328</v>
      </c>
      <c r="D20" s="22">
        <f>D11-D18</f>
        <v>44672.5</v>
      </c>
      <c r="E20" s="22">
        <f>E11-E18</f>
        <v>-51511.699999999953</v>
      </c>
      <c r="F20" s="22">
        <f>F11-F18</f>
        <v>0</v>
      </c>
      <c r="G20" s="22">
        <f t="shared" ref="G20:U20" si="5">G11-G18</f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0</v>
      </c>
      <c r="R20" s="22">
        <f t="shared" si="5"/>
        <v>0</v>
      </c>
      <c r="S20" s="22">
        <f t="shared" si="5"/>
        <v>0</v>
      </c>
      <c r="T20" s="22">
        <f t="shared" si="5"/>
        <v>0</v>
      </c>
      <c r="U20" s="22">
        <f t="shared" si="5"/>
        <v>0</v>
      </c>
    </row>
    <row r="21" spans="1:21" s="9" customFormat="1">
      <c r="A21" s="46" t="s">
        <v>53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s="9" customFormat="1">
      <c r="A22" s="31" t="s">
        <v>60</v>
      </c>
      <c r="B22" s="22">
        <f>B24+B25</f>
        <v>608981</v>
      </c>
      <c r="C22" s="22">
        <f>C24+C25</f>
        <v>681002.2</v>
      </c>
      <c r="D22" s="22">
        <f>D24+D25</f>
        <v>833213.8</v>
      </c>
      <c r="E22" s="22">
        <f>E24+E25</f>
        <v>759578.7</v>
      </c>
      <c r="F22" s="22">
        <f>F24+F25</f>
        <v>734993.35683147667</v>
      </c>
      <c r="G22" s="22">
        <f t="shared" ref="G22:U22" si="6">G24+G25</f>
        <v>650557.20161212853</v>
      </c>
      <c r="H22" s="22">
        <f t="shared" si="6"/>
        <v>626264.34810459753</v>
      </c>
      <c r="I22" s="22">
        <f t="shared" si="6"/>
        <v>630652.96863423102</v>
      </c>
      <c r="J22" s="22">
        <f t="shared" si="6"/>
        <v>635439.8569818323</v>
      </c>
      <c r="K22" s="22">
        <f t="shared" si="6"/>
        <v>640698.93100813963</v>
      </c>
      <c r="L22" s="22">
        <f t="shared" si="6"/>
        <v>646175.3154665631</v>
      </c>
      <c r="M22" s="22">
        <f t="shared" si="6"/>
        <v>651978.06949589727</v>
      </c>
      <c r="N22" s="22">
        <f t="shared" si="6"/>
        <v>658194.44040717755</v>
      </c>
      <c r="O22" s="22">
        <f t="shared" si="6"/>
        <v>664414.04270034807</v>
      </c>
      <c r="P22" s="22">
        <f t="shared" si="6"/>
        <v>673924.40352595528</v>
      </c>
      <c r="Q22" s="22">
        <f t="shared" si="6"/>
        <v>682002.85825146572</v>
      </c>
      <c r="R22" s="22">
        <f t="shared" si="6"/>
        <v>690610.85568423336</v>
      </c>
      <c r="S22" s="22">
        <f t="shared" si="6"/>
        <v>699796.46262987505</v>
      </c>
      <c r="T22" s="22">
        <f t="shared" si="6"/>
        <v>709542.31041073089</v>
      </c>
      <c r="U22" s="22">
        <f t="shared" si="6"/>
        <v>719969.57584768347</v>
      </c>
    </row>
    <row r="23" spans="1:21" s="9" customFormat="1">
      <c r="A23" s="23" t="s">
        <v>19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9" customFormat="1">
      <c r="A24" s="23" t="s">
        <v>61</v>
      </c>
      <c r="B24" s="22">
        <v>94610.7</v>
      </c>
      <c r="C24" s="22">
        <v>111975.5</v>
      </c>
      <c r="D24" s="22">
        <v>122863.9</v>
      </c>
      <c r="E24" s="22">
        <v>122770.7</v>
      </c>
      <c r="F24" s="22">
        <f>E24*F27/100</f>
        <v>124794.75683147665</v>
      </c>
      <c r="G24" s="22">
        <f>F24*G27/100</f>
        <v>129433.00161212847</v>
      </c>
      <c r="H24" s="22">
        <f>G24*H27/100</f>
        <v>131950.24810459753</v>
      </c>
      <c r="I24" s="22">
        <f t="shared" ref="I24:U24" si="7">H24*I27/100</f>
        <v>136338.8686342311</v>
      </c>
      <c r="J24" s="22">
        <f t="shared" si="7"/>
        <v>141125.75698183227</v>
      </c>
      <c r="K24" s="22">
        <f t="shared" si="7"/>
        <v>146384.83100813959</v>
      </c>
      <c r="L24" s="22">
        <f t="shared" si="7"/>
        <v>151861.2154665631</v>
      </c>
      <c r="M24" s="22">
        <f t="shared" si="7"/>
        <v>157663.96949589727</v>
      </c>
      <c r="N24" s="22">
        <f t="shared" si="7"/>
        <v>163880.3404071776</v>
      </c>
      <c r="O24" s="22">
        <f t="shared" si="7"/>
        <v>170099.9427003481</v>
      </c>
      <c r="P24" s="22">
        <f t="shared" si="7"/>
        <v>179610.3035259553</v>
      </c>
      <c r="Q24" s="22">
        <f t="shared" si="7"/>
        <v>187688.75825146574</v>
      </c>
      <c r="R24" s="22">
        <f t="shared" si="7"/>
        <v>196296.75568423342</v>
      </c>
      <c r="S24" s="22">
        <f t="shared" si="7"/>
        <v>205482.3626298751</v>
      </c>
      <c r="T24" s="22">
        <f t="shared" si="7"/>
        <v>215228.21041073088</v>
      </c>
      <c r="U24" s="22">
        <f t="shared" si="7"/>
        <v>225655.47584768356</v>
      </c>
    </row>
    <row r="25" spans="1:21" s="9" customFormat="1">
      <c r="A25" s="23" t="s">
        <v>56</v>
      </c>
      <c r="B25" s="22">
        <v>514370.3</v>
      </c>
      <c r="C25" s="22">
        <v>569026.69999999995</v>
      </c>
      <c r="D25" s="22">
        <v>710349.9</v>
      </c>
      <c r="E25" s="22">
        <v>636808</v>
      </c>
      <c r="F25" s="22">
        <f>F54</f>
        <v>610198.6</v>
      </c>
      <c r="G25" s="22">
        <f t="shared" ref="G25:U25" si="8">G54</f>
        <v>521124.2</v>
      </c>
      <c r="H25" s="22">
        <f t="shared" si="8"/>
        <v>494314.1</v>
      </c>
      <c r="I25" s="22">
        <f t="shared" si="8"/>
        <v>494314.1</v>
      </c>
      <c r="J25" s="22">
        <f t="shared" si="8"/>
        <v>494314.1</v>
      </c>
      <c r="K25" s="22">
        <f t="shared" si="8"/>
        <v>494314.1</v>
      </c>
      <c r="L25" s="22">
        <f t="shared" si="8"/>
        <v>494314.1</v>
      </c>
      <c r="M25" s="22">
        <f t="shared" si="8"/>
        <v>494314.1</v>
      </c>
      <c r="N25" s="22">
        <f t="shared" si="8"/>
        <v>494314.1</v>
      </c>
      <c r="O25" s="22">
        <f t="shared" si="8"/>
        <v>494314.1</v>
      </c>
      <c r="P25" s="22">
        <f t="shared" si="8"/>
        <v>494314.1</v>
      </c>
      <c r="Q25" s="22">
        <f t="shared" si="8"/>
        <v>494314.1</v>
      </c>
      <c r="R25" s="22">
        <f t="shared" si="8"/>
        <v>494314.1</v>
      </c>
      <c r="S25" s="22">
        <f t="shared" si="8"/>
        <v>494314.1</v>
      </c>
      <c r="T25" s="22">
        <f t="shared" si="8"/>
        <v>494314.1</v>
      </c>
      <c r="U25" s="22">
        <f t="shared" si="8"/>
        <v>494314.1</v>
      </c>
    </row>
    <row r="26" spans="1:21" s="9" customFormat="1" ht="28.5">
      <c r="A26" s="30" t="s">
        <v>62</v>
      </c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9" customFormat="1">
      <c r="A27" s="23" t="s">
        <v>23</v>
      </c>
      <c r="B27" s="23"/>
      <c r="C27" s="22">
        <f>C24/B24*100</f>
        <v>118.35394939473021</v>
      </c>
      <c r="D27" s="22">
        <f>D24/C24*100</f>
        <v>109.72391282021515</v>
      </c>
      <c r="E27" s="22">
        <f>E24/D24*100</f>
        <v>99.924143706979834</v>
      </c>
      <c r="F27" s="22">
        <v>101.64864811512572</v>
      </c>
      <c r="G27" s="22">
        <v>103.71669844023602</v>
      </c>
      <c r="H27" s="22">
        <v>101.94482586443641</v>
      </c>
      <c r="I27" s="22">
        <v>103.32596610667582</v>
      </c>
      <c r="J27" s="22">
        <v>103.51102249531159</v>
      </c>
      <c r="K27" s="22">
        <v>103.72651607954482</v>
      </c>
      <c r="L27" s="22">
        <v>103.74108739321426</v>
      </c>
      <c r="M27" s="22">
        <v>103.82109020496534</v>
      </c>
      <c r="N27" s="22">
        <v>103.94279741348393</v>
      </c>
      <c r="O27" s="22">
        <v>103.79520952770616</v>
      </c>
      <c r="P27" s="22">
        <v>105.59104293313071</v>
      </c>
      <c r="Q27" s="22">
        <v>104.49776798263861</v>
      </c>
      <c r="R27" s="22">
        <v>104.58631487200458</v>
      </c>
      <c r="S27" s="22">
        <v>104.67944919090655</v>
      </c>
      <c r="T27" s="22">
        <v>104.74291207095496</v>
      </c>
      <c r="U27" s="22">
        <v>104.84474847282044</v>
      </c>
    </row>
    <row r="28" spans="1:21" s="9" customFormat="1">
      <c r="A28" s="23" t="s">
        <v>24</v>
      </c>
      <c r="B28" s="23"/>
      <c r="C28" s="22">
        <f>C24/B24*100</f>
        <v>118.35394939473021</v>
      </c>
      <c r="D28" s="22">
        <f>D24/B24*100</f>
        <v>129.86258425315529</v>
      </c>
      <c r="E28" s="22">
        <f>E24/$B24*100</f>
        <v>129.76407531072067</v>
      </c>
      <c r="F28" s="22">
        <f>F24/$B24*100</f>
        <v>131.90342829244119</v>
      </c>
      <c r="G28" s="22">
        <f t="shared" ref="G28:U28" si="9">G24/$B24*100</f>
        <v>136.80588095440419</v>
      </c>
      <c r="H28" s="22">
        <f t="shared" si="9"/>
        <v>139.46651711127552</v>
      </c>
      <c r="I28" s="22">
        <f t="shared" si="9"/>
        <v>144.10512620055775</v>
      </c>
      <c r="J28" s="22">
        <f t="shared" si="9"/>
        <v>149.16468959835649</v>
      </c>
      <c r="K28" s="22">
        <f t="shared" si="9"/>
        <v>154.72333574124238</v>
      </c>
      <c r="L28" s="22">
        <f t="shared" si="9"/>
        <v>160.51167094901854</v>
      </c>
      <c r="M28" s="22">
        <f t="shared" si="9"/>
        <v>166.64496668547773</v>
      </c>
      <c r="N28" s="22">
        <f t="shared" si="9"/>
        <v>173.2154401216539</v>
      </c>
      <c r="O28" s="22">
        <f t="shared" si="9"/>
        <v>179.78932900860906</v>
      </c>
      <c r="P28" s="22">
        <f t="shared" si="9"/>
        <v>189.84142758266805</v>
      </c>
      <c r="Q28" s="22">
        <f t="shared" si="9"/>
        <v>198.38005453026534</v>
      </c>
      <c r="R28" s="22">
        <f t="shared" si="9"/>
        <v>207.47838847427769</v>
      </c>
      <c r="S28" s="22">
        <f t="shared" si="9"/>
        <v>217.18723424504321</v>
      </c>
      <c r="T28" s="22">
        <f t="shared" si="9"/>
        <v>227.48823379462459</v>
      </c>
      <c r="U28" s="22">
        <f t="shared" si="9"/>
        <v>238.5094665272359</v>
      </c>
    </row>
    <row r="29" spans="1:21" s="9" customFormat="1">
      <c r="A29" s="31" t="s">
        <v>63</v>
      </c>
      <c r="B29" s="31"/>
      <c r="C29" s="22">
        <v>678744.9</v>
      </c>
      <c r="D29" s="22">
        <v>790810.4</v>
      </c>
      <c r="E29" s="22">
        <v>812234.6</v>
      </c>
      <c r="F29" s="22">
        <f>F22</f>
        <v>734993.35683147667</v>
      </c>
      <c r="G29" s="22">
        <f t="shared" ref="G29:U29" si="10">G22</f>
        <v>650557.20161212853</v>
      </c>
      <c r="H29" s="22">
        <f t="shared" si="10"/>
        <v>626264.34810459753</v>
      </c>
      <c r="I29" s="22">
        <f t="shared" si="10"/>
        <v>630652.96863423102</v>
      </c>
      <c r="J29" s="22">
        <f t="shared" si="10"/>
        <v>635439.8569818323</v>
      </c>
      <c r="K29" s="22">
        <f t="shared" si="10"/>
        <v>640698.93100813963</v>
      </c>
      <c r="L29" s="22">
        <f t="shared" si="10"/>
        <v>646175.3154665631</v>
      </c>
      <c r="M29" s="22">
        <f t="shared" si="10"/>
        <v>651978.06949589727</v>
      </c>
      <c r="N29" s="22">
        <f t="shared" si="10"/>
        <v>658194.44040717755</v>
      </c>
      <c r="O29" s="22">
        <f t="shared" si="10"/>
        <v>664414.04270034807</v>
      </c>
      <c r="P29" s="22">
        <f t="shared" si="10"/>
        <v>673924.40352595528</v>
      </c>
      <c r="Q29" s="22">
        <f t="shared" si="10"/>
        <v>682002.85825146572</v>
      </c>
      <c r="R29" s="22">
        <f t="shared" si="10"/>
        <v>690610.85568423336</v>
      </c>
      <c r="S29" s="22">
        <f t="shared" si="10"/>
        <v>699796.46262987505</v>
      </c>
      <c r="T29" s="22">
        <f t="shared" si="10"/>
        <v>709542.31041073089</v>
      </c>
      <c r="U29" s="22">
        <f t="shared" si="10"/>
        <v>719969.57584768347</v>
      </c>
    </row>
    <row r="30" spans="1:21" s="29" customFormat="1" ht="28.5">
      <c r="A30" s="27" t="s">
        <v>65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3838.3</v>
      </c>
      <c r="H30" s="28">
        <v>7765.7</v>
      </c>
      <c r="I30" s="28">
        <f>I29/100*1.24</f>
        <v>7820.0968110644644</v>
      </c>
      <c r="J30" s="28">
        <f t="shared" ref="J30:U30" si="11">J29/100*1.24</f>
        <v>7879.4542265747205</v>
      </c>
      <c r="K30" s="28">
        <f t="shared" si="11"/>
        <v>7944.6667445009307</v>
      </c>
      <c r="L30" s="28">
        <f t="shared" si="11"/>
        <v>8012.5739117853827</v>
      </c>
      <c r="M30" s="28">
        <f t="shared" si="11"/>
        <v>8084.5280617491262</v>
      </c>
      <c r="N30" s="28">
        <f t="shared" si="11"/>
        <v>8161.6110610490014</v>
      </c>
      <c r="O30" s="28">
        <f t="shared" si="11"/>
        <v>8238.7341294843154</v>
      </c>
      <c r="P30" s="28">
        <f t="shared" si="11"/>
        <v>8356.6626037218466</v>
      </c>
      <c r="Q30" s="28">
        <f t="shared" si="11"/>
        <v>8456.8354423181754</v>
      </c>
      <c r="R30" s="28">
        <f t="shared" si="11"/>
        <v>8563.574610484493</v>
      </c>
      <c r="S30" s="28">
        <f t="shared" si="11"/>
        <v>8677.4761366104503</v>
      </c>
      <c r="T30" s="28">
        <f t="shared" si="11"/>
        <v>8798.3246490930633</v>
      </c>
      <c r="U30" s="28">
        <f t="shared" si="11"/>
        <v>8927.622740511275</v>
      </c>
    </row>
    <row r="31" spans="1:21" s="9" customFormat="1">
      <c r="A31" s="31" t="s">
        <v>59</v>
      </c>
      <c r="B31" s="31"/>
      <c r="C31" s="22">
        <f>C22-C29</f>
        <v>2257.2999999999302</v>
      </c>
      <c r="D31" s="22">
        <f>D22-D29</f>
        <v>42403.400000000023</v>
      </c>
      <c r="E31" s="22">
        <f>E22-E29</f>
        <v>-52655.900000000023</v>
      </c>
      <c r="F31" s="22">
        <f t="shared" ref="F31:U31" si="12">F22-F29</f>
        <v>0</v>
      </c>
      <c r="G31" s="22">
        <f t="shared" si="12"/>
        <v>0</v>
      </c>
      <c r="H31" s="22">
        <f t="shared" si="12"/>
        <v>0</v>
      </c>
      <c r="I31" s="22">
        <f t="shared" si="12"/>
        <v>0</v>
      </c>
      <c r="J31" s="22">
        <f t="shared" si="12"/>
        <v>0</v>
      </c>
      <c r="K31" s="22">
        <f t="shared" si="12"/>
        <v>0</v>
      </c>
      <c r="L31" s="22">
        <f t="shared" si="12"/>
        <v>0</v>
      </c>
      <c r="M31" s="22">
        <f t="shared" si="12"/>
        <v>0</v>
      </c>
      <c r="N31" s="22">
        <f t="shared" si="12"/>
        <v>0</v>
      </c>
      <c r="O31" s="22">
        <f t="shared" si="12"/>
        <v>0</v>
      </c>
      <c r="P31" s="22">
        <f t="shared" si="12"/>
        <v>0</v>
      </c>
      <c r="Q31" s="22">
        <f t="shared" si="12"/>
        <v>0</v>
      </c>
      <c r="R31" s="22">
        <f t="shared" si="12"/>
        <v>0</v>
      </c>
      <c r="S31" s="22">
        <f t="shared" si="12"/>
        <v>0</v>
      </c>
      <c r="T31" s="22">
        <f t="shared" si="12"/>
        <v>0</v>
      </c>
      <c r="U31" s="22">
        <f t="shared" si="12"/>
        <v>0</v>
      </c>
    </row>
    <row r="32" spans="1:21" s="9" customFormat="1">
      <c r="A32" s="23" t="s">
        <v>1</v>
      </c>
      <c r="B32" s="23"/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9" customFormat="1" ht="28.5">
      <c r="A33" s="31" t="s">
        <v>66</v>
      </c>
      <c r="B33" s="31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9" customFormat="1" ht="29.25" customHeight="1">
      <c r="A34" s="31" t="s">
        <v>67</v>
      </c>
      <c r="B34" s="31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s="9" customFormat="1" ht="15" hidden="1" customHeight="1">
      <c r="A35" s="46" t="s">
        <v>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s="9" customFormat="1" ht="42.75" hidden="1">
      <c r="A36" s="31" t="s">
        <v>68</v>
      </c>
      <c r="B36" s="31"/>
      <c r="C36" s="22">
        <v>11.646921716587608</v>
      </c>
      <c r="D36" s="22">
        <v>12.273730762364494</v>
      </c>
      <c r="E36" s="22">
        <v>12.100458236105959</v>
      </c>
      <c r="F36" s="22">
        <v>11.700640301511337</v>
      </c>
      <c r="G36" s="22">
        <v>11.330140639127913</v>
      </c>
      <c r="H36" s="22">
        <v>10.88294586668165</v>
      </c>
      <c r="I36" s="22">
        <v>10.612782524503457</v>
      </c>
      <c r="J36" s="22">
        <v>10.357795688597085</v>
      </c>
      <c r="K36" s="22">
        <v>10.133600048320689</v>
      </c>
      <c r="L36" s="22">
        <v>9.9065868830943575</v>
      </c>
      <c r="M36" s="22">
        <v>9.7031002556823029</v>
      </c>
      <c r="N36" s="22">
        <v>9.5172008570258502</v>
      </c>
      <c r="O36" s="22">
        <v>9.3376260403004459</v>
      </c>
      <c r="P36" s="22">
        <v>9.3410182024199298</v>
      </c>
      <c r="Q36" s="22">
        <v>9.2271467630934652</v>
      </c>
      <c r="R36" s="22">
        <v>9.1401272593179339</v>
      </c>
      <c r="S36" s="22">
        <v>9.0532367852452307</v>
      </c>
      <c r="T36" s="22">
        <v>8.9730736655390508</v>
      </c>
      <c r="U36" s="22">
        <v>8.910830853817739</v>
      </c>
    </row>
    <row r="37" spans="1:21" s="9" customFormat="1" ht="28.5" hidden="1">
      <c r="A37" s="31" t="s">
        <v>69</v>
      </c>
      <c r="B37" s="31"/>
      <c r="C37" s="22">
        <v>9.5057690332278302</v>
      </c>
      <c r="D37" s="22">
        <v>10.125761595607978</v>
      </c>
      <c r="E37" s="22">
        <v>9.8970981524019912</v>
      </c>
      <c r="F37" s="22">
        <v>9.5851079439548759</v>
      </c>
      <c r="G37" s="22">
        <v>9.4077457432425078</v>
      </c>
      <c r="H37" s="22">
        <v>9.0523624117078363</v>
      </c>
      <c r="I37" s="22">
        <v>8.8195786942164212</v>
      </c>
      <c r="J37" s="22">
        <v>8.6010435770772951</v>
      </c>
      <c r="K37" s="22">
        <v>8.4053268804286478</v>
      </c>
      <c r="L37" s="22">
        <v>8.2066040485424558</v>
      </c>
      <c r="M37" s="22">
        <v>8.0254466870121846</v>
      </c>
      <c r="N37" s="22">
        <v>7.8563274899153077</v>
      </c>
      <c r="O37" s="22">
        <v>7.6959714658317466</v>
      </c>
      <c r="P37" s="22">
        <v>7.6638533030401632</v>
      </c>
      <c r="Q37" s="22">
        <v>7.5510067722360175</v>
      </c>
      <c r="R37" s="22">
        <v>7.4604659350207809</v>
      </c>
      <c r="S37" s="22">
        <v>7.3698825041307146</v>
      </c>
      <c r="T37" s="22">
        <v>7.2839656135411515</v>
      </c>
      <c r="U37" s="22">
        <v>7.2126886653843219</v>
      </c>
    </row>
    <row r="38" spans="1:21" s="9" customFormat="1">
      <c r="A38" s="51" t="s">
        <v>47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9" customFormat="1" ht="15" customHeight="1">
      <c r="A39" s="53" t="s">
        <v>52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s="9" customFormat="1" ht="28.5">
      <c r="A40" s="31" t="s">
        <v>54</v>
      </c>
      <c r="B40" s="22">
        <v>645171.19999999995</v>
      </c>
      <c r="C40" s="22">
        <f>C42+C43</f>
        <v>701527.6</v>
      </c>
      <c r="D40" s="22">
        <f>D42+D43</f>
        <v>855762.5</v>
      </c>
      <c r="E40" s="22">
        <f>E42+E43</f>
        <v>796723.60000000009</v>
      </c>
      <c r="F40" s="22">
        <f>F42+F43</f>
        <v>768120.2</v>
      </c>
      <c r="G40" s="22">
        <f t="shared" ref="G40:U40" si="13">G42+G43</f>
        <v>681158.89999999991</v>
      </c>
      <c r="H40" s="22">
        <f t="shared" si="13"/>
        <v>655566.19999999995</v>
      </c>
      <c r="I40" s="22">
        <f t="shared" si="13"/>
        <v>662657.5</v>
      </c>
      <c r="J40" s="22">
        <f t="shared" si="13"/>
        <v>684642.2</v>
      </c>
      <c r="K40" s="22">
        <f t="shared" si="13"/>
        <v>693308.27170484222</v>
      </c>
      <c r="L40" s="22">
        <f t="shared" si="13"/>
        <v>702497.81139412918</v>
      </c>
      <c r="M40" s="22">
        <f t="shared" si="13"/>
        <v>712239.54942259472</v>
      </c>
      <c r="N40" s="22">
        <f t="shared" si="13"/>
        <v>722649.89401867427</v>
      </c>
      <c r="O40" s="22">
        <f t="shared" si="13"/>
        <v>733244.9616556887</v>
      </c>
      <c r="P40" s="22">
        <f t="shared" si="13"/>
        <v>748949.68966000527</v>
      </c>
      <c r="Q40" s="22">
        <f t="shared" si="13"/>
        <v>762618.0662736143</v>
      </c>
      <c r="R40" s="22">
        <f t="shared" si="13"/>
        <v>777272.35150454345</v>
      </c>
      <c r="S40" s="22">
        <f t="shared" si="13"/>
        <v>792903.2634606146</v>
      </c>
      <c r="T40" s="22">
        <f t="shared" si="13"/>
        <v>809613.00625440036</v>
      </c>
      <c r="U40" s="22">
        <f t="shared" si="13"/>
        <v>827606.61856316566</v>
      </c>
    </row>
    <row r="41" spans="1:21" s="9" customFormat="1">
      <c r="A41" s="23" t="s">
        <v>18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9" customFormat="1">
      <c r="A42" s="23" t="s">
        <v>55</v>
      </c>
      <c r="B42" s="22">
        <v>131742.20000000001</v>
      </c>
      <c r="C42" s="22">
        <v>139851.4</v>
      </c>
      <c r="D42" s="22">
        <v>155075.20000000001</v>
      </c>
      <c r="E42" s="22">
        <v>165186.79999999999</v>
      </c>
      <c r="F42" s="22">
        <v>169636.2</v>
      </c>
      <c r="G42" s="22">
        <v>171749.3</v>
      </c>
      <c r="H42" s="22">
        <v>172967.7</v>
      </c>
      <c r="I42" s="22">
        <v>180059</v>
      </c>
      <c r="J42" s="22">
        <v>202043.7</v>
      </c>
      <c r="K42" s="22">
        <v>210709.77170484222</v>
      </c>
      <c r="L42" s="22">
        <v>219899.31139412912</v>
      </c>
      <c r="M42" s="22">
        <v>229641.04942259472</v>
      </c>
      <c r="N42" s="22">
        <v>240051.39401867427</v>
      </c>
      <c r="O42" s="22">
        <v>250646.4616556887</v>
      </c>
      <c r="P42" s="22">
        <v>266351.18966000533</v>
      </c>
      <c r="Q42" s="22">
        <v>280019.5662736143</v>
      </c>
      <c r="R42" s="22">
        <v>294673.85150454345</v>
      </c>
      <c r="S42" s="22">
        <v>310304.7634606146</v>
      </c>
      <c r="T42" s="22">
        <v>327014.50625440036</v>
      </c>
      <c r="U42" s="22">
        <v>345008.11856316566</v>
      </c>
    </row>
    <row r="43" spans="1:21" s="9" customFormat="1">
      <c r="A43" s="23" t="s">
        <v>56</v>
      </c>
      <c r="B43" s="22">
        <v>513429</v>
      </c>
      <c r="C43" s="22">
        <v>561676.19999999995</v>
      </c>
      <c r="D43" s="22">
        <v>700687.3</v>
      </c>
      <c r="E43" s="22">
        <v>631536.80000000005</v>
      </c>
      <c r="F43" s="22">
        <v>598484</v>
      </c>
      <c r="G43" s="22">
        <v>509409.6</v>
      </c>
      <c r="H43" s="22">
        <v>482598.5</v>
      </c>
      <c r="I43" s="22">
        <v>482598.5</v>
      </c>
      <c r="J43" s="22">
        <v>482598.5</v>
      </c>
      <c r="K43" s="22">
        <v>482598.5</v>
      </c>
      <c r="L43" s="22">
        <v>482598.5</v>
      </c>
      <c r="M43" s="22">
        <v>482598.5</v>
      </c>
      <c r="N43" s="22">
        <v>482598.5</v>
      </c>
      <c r="O43" s="22">
        <v>482598.5</v>
      </c>
      <c r="P43" s="22">
        <v>482598.5</v>
      </c>
      <c r="Q43" s="22">
        <v>482598.5</v>
      </c>
      <c r="R43" s="22">
        <v>482598.5</v>
      </c>
      <c r="S43" s="22">
        <v>482598.5</v>
      </c>
      <c r="T43" s="22">
        <v>482598.5</v>
      </c>
      <c r="U43" s="22">
        <v>482598.5</v>
      </c>
    </row>
    <row r="44" spans="1:21" s="25" customFormat="1" ht="28.5">
      <c r="A44" s="30" t="s">
        <v>57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9" customFormat="1">
      <c r="A45" s="23" t="s">
        <v>23</v>
      </c>
      <c r="B45" s="26"/>
      <c r="C45" s="26">
        <f t="shared" ref="C45:J45" si="14">C42/B42*100</f>
        <v>106.15535492803367</v>
      </c>
      <c r="D45" s="26">
        <f t="shared" si="14"/>
        <v>110.88569724722099</v>
      </c>
      <c r="E45" s="26">
        <f t="shared" si="14"/>
        <v>106.52044943356512</v>
      </c>
      <c r="F45" s="26">
        <f t="shared" si="14"/>
        <v>102.69355662801145</v>
      </c>
      <c r="G45" s="26">
        <f t="shared" si="14"/>
        <v>101.24566572465075</v>
      </c>
      <c r="H45" s="26">
        <f t="shared" si="14"/>
        <v>100.70940609364931</v>
      </c>
      <c r="I45" s="26">
        <v>104.1</v>
      </c>
      <c r="J45" s="26">
        <f t="shared" si="14"/>
        <v>112.20972014728505</v>
      </c>
      <c r="K45" s="26">
        <f t="shared" ref="K45:U45" si="15">K42/J42*100</f>
        <v>104.28920659483181</v>
      </c>
      <c r="L45" s="26">
        <f t="shared" si="15"/>
        <v>104.36123090777176</v>
      </c>
      <c r="M45" s="26">
        <f t="shared" si="15"/>
        <v>104.43009028391421</v>
      </c>
      <c r="N45" s="26">
        <f t="shared" si="15"/>
        <v>104.533311715068</v>
      </c>
      <c r="O45" s="26">
        <f t="shared" si="15"/>
        <v>104.4136663652077</v>
      </c>
      <c r="P45" s="26">
        <f t="shared" si="15"/>
        <v>106.26568909075209</v>
      </c>
      <c r="Q45" s="26">
        <f t="shared" si="15"/>
        <v>105.13171224467084</v>
      </c>
      <c r="R45" s="26">
        <f t="shared" si="15"/>
        <v>105.23330759558782</v>
      </c>
      <c r="S45" s="26">
        <f>S42/R42*100</f>
        <v>105.3044787911323</v>
      </c>
      <c r="T45" s="26">
        <f t="shared" si="15"/>
        <v>105.38494562810881</v>
      </c>
      <c r="U45" s="26">
        <f t="shared" si="15"/>
        <v>105.5023896385707</v>
      </c>
    </row>
    <row r="46" spans="1:21" s="9" customFormat="1">
      <c r="A46" s="23" t="s">
        <v>24</v>
      </c>
      <c r="B46" s="26"/>
      <c r="C46" s="26">
        <f>C42/B42*100</f>
        <v>106.15535492803367</v>
      </c>
      <c r="D46" s="26">
        <f>D42/B42*100</f>
        <v>117.71110547721231</v>
      </c>
      <c r="E46" s="26">
        <f>E42/$B42*100</f>
        <v>125.38639858754443</v>
      </c>
      <c r="F46" s="26">
        <f>F42/$B42*100</f>
        <v>128.7637522373241</v>
      </c>
      <c r="G46" s="26">
        <f>G42/$B42*100</f>
        <v>130.36771816471867</v>
      </c>
      <c r="H46" s="26">
        <f t="shared" ref="H46:U46" si="16">H42/$B42*100</f>
        <v>131.29255470153072</v>
      </c>
      <c r="I46" s="26">
        <f t="shared" si="16"/>
        <v>136.67526426611974</v>
      </c>
      <c r="J46" s="26">
        <f t="shared" si="16"/>
        <v>153.36293154357526</v>
      </c>
      <c r="K46" s="26">
        <f t="shared" si="16"/>
        <v>159.94098451736969</v>
      </c>
      <c r="L46" s="26">
        <f t="shared" si="16"/>
        <v>166.91638016833565</v>
      </c>
      <c r="M46" s="26">
        <f t="shared" si="16"/>
        <v>174.31092650843442</v>
      </c>
      <c r="N46" s="26">
        <f t="shared" si="16"/>
        <v>182.21298416048484</v>
      </c>
      <c r="O46" s="26">
        <f t="shared" si="16"/>
        <v>190.2552573554174</v>
      </c>
      <c r="P46" s="26">
        <f t="shared" si="16"/>
        <v>202.17606026011811</v>
      </c>
      <c r="Q46" s="26">
        <f t="shared" si="16"/>
        <v>212.5511539002797</v>
      </c>
      <c r="R46" s="26">
        <f t="shared" si="16"/>
        <v>223.67460958185262</v>
      </c>
      <c r="S46" s="26">
        <f t="shared" si="16"/>
        <v>235.53938180826992</v>
      </c>
      <c r="T46" s="26">
        <f t="shared" si="16"/>
        <v>248.22304945142886</v>
      </c>
      <c r="U46" s="26">
        <f t="shared" si="16"/>
        <v>261.88124880498856</v>
      </c>
    </row>
    <row r="47" spans="1:21" s="9" customFormat="1" ht="31.5" customHeight="1">
      <c r="A47" s="31" t="s">
        <v>58</v>
      </c>
      <c r="B47" s="26"/>
      <c r="C47" s="26">
        <v>701109.7</v>
      </c>
      <c r="D47" s="26">
        <v>811090</v>
      </c>
      <c r="E47" s="26">
        <v>848235.3</v>
      </c>
      <c r="F47" s="26">
        <v>771988.9</v>
      </c>
      <c r="G47" s="26">
        <v>684863.9</v>
      </c>
      <c r="H47" s="26">
        <v>659038.4</v>
      </c>
      <c r="I47" s="26">
        <f>I40</f>
        <v>662657.5</v>
      </c>
      <c r="J47" s="26">
        <f t="shared" ref="J47:U47" si="17">J40</f>
        <v>684642.2</v>
      </c>
      <c r="K47" s="26">
        <f t="shared" si="17"/>
        <v>693308.27170484222</v>
      </c>
      <c r="L47" s="26">
        <f t="shared" si="17"/>
        <v>702497.81139412918</v>
      </c>
      <c r="M47" s="26">
        <f t="shared" si="17"/>
        <v>712239.54942259472</v>
      </c>
      <c r="N47" s="26">
        <f t="shared" si="17"/>
        <v>722649.89401867427</v>
      </c>
      <c r="O47" s="26">
        <f t="shared" si="17"/>
        <v>733244.9616556887</v>
      </c>
      <c r="P47" s="26">
        <f t="shared" si="17"/>
        <v>748949.68966000527</v>
      </c>
      <c r="Q47" s="26">
        <f t="shared" si="17"/>
        <v>762618.0662736143</v>
      </c>
      <c r="R47" s="26">
        <f t="shared" si="17"/>
        <v>777272.35150454345</v>
      </c>
      <c r="S47" s="26">
        <f t="shared" si="17"/>
        <v>792903.2634606146</v>
      </c>
      <c r="T47" s="26">
        <f t="shared" si="17"/>
        <v>809613.00625440036</v>
      </c>
      <c r="U47" s="26">
        <f t="shared" si="17"/>
        <v>827606.61856316566</v>
      </c>
    </row>
    <row r="48" spans="1:21" s="29" customFormat="1" ht="28.5">
      <c r="A48" s="27" t="s">
        <v>64</v>
      </c>
      <c r="B48" s="28"/>
      <c r="C48" s="28">
        <v>0</v>
      </c>
      <c r="D48" s="28">
        <v>0</v>
      </c>
      <c r="E48" s="28">
        <v>0</v>
      </c>
      <c r="F48" s="28">
        <v>0</v>
      </c>
      <c r="G48" s="28">
        <v>5745.5</v>
      </c>
      <c r="H48" s="28">
        <v>11267.5</v>
      </c>
      <c r="I48" s="28">
        <f t="shared" ref="I48:U48" si="18">I47/100*1.6</f>
        <v>10602.52</v>
      </c>
      <c r="J48" s="28">
        <f t="shared" si="18"/>
        <v>10954.2752</v>
      </c>
      <c r="K48" s="28">
        <f t="shared" si="18"/>
        <v>11092.932347277478</v>
      </c>
      <c r="L48" s="28">
        <f t="shared" si="18"/>
        <v>11239.964982306068</v>
      </c>
      <c r="M48" s="28">
        <f t="shared" si="18"/>
        <v>11395.832790761517</v>
      </c>
      <c r="N48" s="28">
        <f t="shared" si="18"/>
        <v>11562.398304298789</v>
      </c>
      <c r="O48" s="28">
        <f t="shared" si="18"/>
        <v>11731.919386491019</v>
      </c>
      <c r="P48" s="28">
        <f t="shared" si="18"/>
        <v>11983.195034560085</v>
      </c>
      <c r="Q48" s="28">
        <f t="shared" si="18"/>
        <v>12201.889060377829</v>
      </c>
      <c r="R48" s="28">
        <f t="shared" si="18"/>
        <v>12436.357624072696</v>
      </c>
      <c r="S48" s="28">
        <f t="shared" si="18"/>
        <v>12686.452215369834</v>
      </c>
      <c r="T48" s="28">
        <f t="shared" si="18"/>
        <v>12953.808100070406</v>
      </c>
      <c r="U48" s="28">
        <f t="shared" si="18"/>
        <v>13241.705897010652</v>
      </c>
    </row>
    <row r="49" spans="1:21" s="9" customFormat="1">
      <c r="A49" s="31" t="s">
        <v>3</v>
      </c>
      <c r="B49" s="22"/>
      <c r="C49" s="22">
        <f>C40-C47</f>
        <v>417.90000000002328</v>
      </c>
      <c r="D49" s="22">
        <f>D40-D47</f>
        <v>44672.5</v>
      </c>
      <c r="E49" s="22">
        <f>E40-E47</f>
        <v>-51511.699999999953</v>
      </c>
      <c r="F49" s="22">
        <f>F40-F47</f>
        <v>-3868.7000000000698</v>
      </c>
      <c r="G49" s="22">
        <f t="shared" ref="G49:U49" si="19">G40-G47</f>
        <v>-3705.0000000001164</v>
      </c>
      <c r="H49" s="22">
        <f t="shared" si="19"/>
        <v>-3472.2000000000698</v>
      </c>
      <c r="I49" s="22">
        <f t="shared" si="19"/>
        <v>0</v>
      </c>
      <c r="J49" s="22">
        <f t="shared" si="19"/>
        <v>0</v>
      </c>
      <c r="K49" s="22">
        <f t="shared" si="19"/>
        <v>0</v>
      </c>
      <c r="L49" s="22">
        <f t="shared" si="19"/>
        <v>0</v>
      </c>
      <c r="M49" s="22">
        <f t="shared" si="19"/>
        <v>0</v>
      </c>
      <c r="N49" s="22">
        <f t="shared" si="19"/>
        <v>0</v>
      </c>
      <c r="O49" s="22">
        <f t="shared" si="19"/>
        <v>0</v>
      </c>
      <c r="P49" s="22">
        <f t="shared" si="19"/>
        <v>0</v>
      </c>
      <c r="Q49" s="22">
        <f t="shared" si="19"/>
        <v>0</v>
      </c>
      <c r="R49" s="22">
        <f t="shared" si="19"/>
        <v>0</v>
      </c>
      <c r="S49" s="22">
        <f t="shared" si="19"/>
        <v>0</v>
      </c>
      <c r="T49" s="22">
        <f t="shared" si="19"/>
        <v>0</v>
      </c>
      <c r="U49" s="22">
        <f t="shared" si="19"/>
        <v>0</v>
      </c>
    </row>
    <row r="50" spans="1:21" s="9" customFormat="1">
      <c r="A50" s="46" t="s">
        <v>53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9" customFormat="1">
      <c r="A51" s="31" t="s">
        <v>60</v>
      </c>
      <c r="B51" s="22">
        <f>B53+B54</f>
        <v>608981</v>
      </c>
      <c r="C51" s="22">
        <f>C53+C54</f>
        <v>681002.2</v>
      </c>
      <c r="D51" s="22">
        <f>D53+D54</f>
        <v>833213.8</v>
      </c>
      <c r="E51" s="22">
        <f>E53+E54</f>
        <v>759578.7</v>
      </c>
      <c r="F51" s="22">
        <f>F53+F54</f>
        <v>743085.2</v>
      </c>
      <c r="G51" s="22">
        <f t="shared" ref="G51:U51" si="20">G53+G54</f>
        <v>655826.69999999995</v>
      </c>
      <c r="H51" s="22">
        <f t="shared" si="20"/>
        <v>629650</v>
      </c>
      <c r="I51" s="22">
        <f t="shared" si="20"/>
        <v>635247.19351611333</v>
      </c>
      <c r="J51" s="22">
        <f t="shared" si="20"/>
        <v>641347.79436202813</v>
      </c>
      <c r="K51" s="22">
        <f t="shared" si="20"/>
        <v>647650.07449953677</v>
      </c>
      <c r="L51" s="22">
        <f t="shared" si="20"/>
        <v>654321.30910578463</v>
      </c>
      <c r="M51" s="22">
        <f t="shared" si="20"/>
        <v>661422.79286743235</v>
      </c>
      <c r="N51" s="22">
        <f t="shared" si="20"/>
        <v>669013.44777359278</v>
      </c>
      <c r="O51" s="22">
        <f t="shared" si="20"/>
        <v>676730.64654898853</v>
      </c>
      <c r="P51" s="22">
        <f t="shared" si="20"/>
        <v>688143.32175564603</v>
      </c>
      <c r="Q51" s="22">
        <f t="shared" si="20"/>
        <v>698106.67420996795</v>
      </c>
      <c r="R51" s="22">
        <f t="shared" si="20"/>
        <v>708790.14037015708</v>
      </c>
      <c r="S51" s="22">
        <f t="shared" si="20"/>
        <v>720169.59781114035</v>
      </c>
      <c r="T51" s="22">
        <f t="shared" si="20"/>
        <v>732322.5546528243</v>
      </c>
      <c r="U51" s="22">
        <f t="shared" si="20"/>
        <v>745420.24056826776</v>
      </c>
    </row>
    <row r="52" spans="1:21" s="9" customFormat="1">
      <c r="A52" s="23" t="s">
        <v>19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9" customFormat="1">
      <c r="A53" s="23" t="s">
        <v>61</v>
      </c>
      <c r="B53" s="22">
        <v>94610.7</v>
      </c>
      <c r="C53" s="22">
        <v>111975.5</v>
      </c>
      <c r="D53" s="22">
        <v>122863.9</v>
      </c>
      <c r="E53" s="22">
        <v>122770.7</v>
      </c>
      <c r="F53" s="22">
        <v>132886.6</v>
      </c>
      <c r="G53" s="22">
        <v>134702.5</v>
      </c>
      <c r="H53" s="22">
        <v>135335.9</v>
      </c>
      <c r="I53" s="22">
        <f t="shared" ref="I53:U53" si="21">H53*I56/100</f>
        <v>140933.09351611332</v>
      </c>
      <c r="J53" s="22">
        <f t="shared" si="21"/>
        <v>147033.69436202821</v>
      </c>
      <c r="K53" s="22">
        <f t="shared" si="21"/>
        <v>153335.97449953685</v>
      </c>
      <c r="L53" s="22">
        <f t="shared" si="21"/>
        <v>160007.20910578463</v>
      </c>
      <c r="M53" s="22">
        <f t="shared" si="21"/>
        <v>167108.6928674324</v>
      </c>
      <c r="N53" s="22">
        <f t="shared" si="21"/>
        <v>174699.3477735928</v>
      </c>
      <c r="O53" s="22">
        <f t="shared" si="21"/>
        <v>182416.54654898852</v>
      </c>
      <c r="P53" s="22">
        <f t="shared" si="21"/>
        <v>193829.22175564599</v>
      </c>
      <c r="Q53" s="22">
        <f t="shared" si="21"/>
        <v>203792.57420996804</v>
      </c>
      <c r="R53" s="22">
        <f t="shared" si="21"/>
        <v>214476.04037015716</v>
      </c>
      <c r="S53" s="22">
        <f t="shared" si="21"/>
        <v>225855.49781114038</v>
      </c>
      <c r="T53" s="22">
        <f t="shared" si="21"/>
        <v>238008.45465282426</v>
      </c>
      <c r="U53" s="22">
        <f t="shared" si="21"/>
        <v>251106.14056826782</v>
      </c>
    </row>
    <row r="54" spans="1:21" s="9" customFormat="1">
      <c r="A54" s="23" t="s">
        <v>56</v>
      </c>
      <c r="B54" s="22">
        <v>514370.3</v>
      </c>
      <c r="C54" s="22">
        <v>569026.69999999995</v>
      </c>
      <c r="D54" s="22">
        <v>710349.9</v>
      </c>
      <c r="E54" s="22">
        <v>636808</v>
      </c>
      <c r="F54" s="22">
        <v>610198.6</v>
      </c>
      <c r="G54" s="22">
        <v>521124.2</v>
      </c>
      <c r="H54" s="22">
        <v>494314.1</v>
      </c>
      <c r="I54" s="22">
        <f>H54</f>
        <v>494314.1</v>
      </c>
      <c r="J54" s="22">
        <f t="shared" ref="J54:U54" si="22">I54</f>
        <v>494314.1</v>
      </c>
      <c r="K54" s="22">
        <f t="shared" si="22"/>
        <v>494314.1</v>
      </c>
      <c r="L54" s="22">
        <f t="shared" si="22"/>
        <v>494314.1</v>
      </c>
      <c r="M54" s="22">
        <f t="shared" si="22"/>
        <v>494314.1</v>
      </c>
      <c r="N54" s="22">
        <f t="shared" si="22"/>
        <v>494314.1</v>
      </c>
      <c r="O54" s="22">
        <f t="shared" si="22"/>
        <v>494314.1</v>
      </c>
      <c r="P54" s="22">
        <f t="shared" si="22"/>
        <v>494314.1</v>
      </c>
      <c r="Q54" s="22">
        <f t="shared" si="22"/>
        <v>494314.1</v>
      </c>
      <c r="R54" s="22">
        <f t="shared" si="22"/>
        <v>494314.1</v>
      </c>
      <c r="S54" s="22">
        <f t="shared" si="22"/>
        <v>494314.1</v>
      </c>
      <c r="T54" s="22">
        <f t="shared" si="22"/>
        <v>494314.1</v>
      </c>
      <c r="U54" s="22">
        <f t="shared" si="22"/>
        <v>494314.1</v>
      </c>
    </row>
    <row r="55" spans="1:21" s="9" customFormat="1" ht="28.5">
      <c r="A55" s="30" t="s">
        <v>62</v>
      </c>
      <c r="B55" s="3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9" customFormat="1">
      <c r="A56" s="23" t="s">
        <v>23</v>
      </c>
      <c r="B56" s="23"/>
      <c r="C56" s="22">
        <f t="shared" ref="C56:H56" si="23">C53/B53*100</f>
        <v>118.35394939473021</v>
      </c>
      <c r="D56" s="22">
        <f t="shared" si="23"/>
        <v>109.72391282021515</v>
      </c>
      <c r="E56" s="22">
        <f t="shared" si="23"/>
        <v>99.924143706979834</v>
      </c>
      <c r="F56" s="22">
        <f t="shared" si="23"/>
        <v>108.23966956285173</v>
      </c>
      <c r="G56" s="22">
        <f t="shared" si="23"/>
        <v>101.36650346987581</v>
      </c>
      <c r="H56" s="22">
        <f t="shared" si="23"/>
        <v>100.47022141385646</v>
      </c>
      <c r="I56" s="22">
        <v>104.13577884073133</v>
      </c>
      <c r="J56" s="22">
        <v>104.32872130577151</v>
      </c>
      <c r="K56" s="22">
        <v>104.28628292640944</v>
      </c>
      <c r="L56" s="22">
        <v>104.35073023667249</v>
      </c>
      <c r="M56" s="22">
        <v>104.4382273782132</v>
      </c>
      <c r="N56" s="22">
        <v>104.54234592821696</v>
      </c>
      <c r="O56" s="22">
        <v>104.41741705034701</v>
      </c>
      <c r="P56" s="22">
        <v>106.25638157424089</v>
      </c>
      <c r="Q56" s="22">
        <v>105.14027367188343</v>
      </c>
      <c r="R56" s="22">
        <v>105.2423235741563</v>
      </c>
      <c r="S56" s="22">
        <v>105.30570101039901</v>
      </c>
      <c r="T56" s="22">
        <v>105.38085499775885</v>
      </c>
      <c r="U56" s="22">
        <v>105.50303388782922</v>
      </c>
    </row>
    <row r="57" spans="1:21" s="9" customFormat="1">
      <c r="A57" s="23" t="s">
        <v>24</v>
      </c>
      <c r="B57" s="23"/>
      <c r="C57" s="22">
        <f>C53/B53*100</f>
        <v>118.35394939473021</v>
      </c>
      <c r="D57" s="22">
        <f>D53/B53*100</f>
        <v>129.86258425315529</v>
      </c>
      <c r="E57" s="22">
        <f>E53/B53*100</f>
        <v>129.76407531072067</v>
      </c>
      <c r="F57" s="22">
        <f>F53/$B53*100</f>
        <v>140.4562063276141</v>
      </c>
      <c r="G57" s="22">
        <f>G53/$B53*100</f>
        <v>142.37554526073691</v>
      </c>
      <c r="H57" s="22">
        <f t="shared" ref="H57:U57" si="24">H53/$B53*100</f>
        <v>143.04502556264777</v>
      </c>
      <c r="I57" s="22">
        <f t="shared" si="24"/>
        <v>148.96105146258651</v>
      </c>
      <c r="J57" s="22">
        <f t="shared" si="24"/>
        <v>155.40916023454875</v>
      </c>
      <c r="K57" s="22">
        <f t="shared" si="24"/>
        <v>162.07043653575849</v>
      </c>
      <c r="L57" s="22">
        <f t="shared" si="24"/>
        <v>169.12168402282683</v>
      </c>
      <c r="M57" s="22">
        <f t="shared" si="24"/>
        <v>176.62768890562316</v>
      </c>
      <c r="N57" s="22">
        <f t="shared" si="24"/>
        <v>184.65072954073145</v>
      </c>
      <c r="O57" s="22">
        <f t="shared" si="24"/>
        <v>192.80752235105388</v>
      </c>
      <c r="P57" s="22">
        <f t="shared" si="24"/>
        <v>204.87029665317559</v>
      </c>
      <c r="Q57" s="22">
        <f t="shared" si="24"/>
        <v>215.40119057354826</v>
      </c>
      <c r="R57" s="22">
        <f t="shared" si="24"/>
        <v>226.69321796599874</v>
      </c>
      <c r="S57" s="22">
        <f t="shared" si="24"/>
        <v>238.72088232212678</v>
      </c>
      <c r="T57" s="22">
        <f t="shared" si="24"/>
        <v>251.56610684925096</v>
      </c>
      <c r="U57" s="22">
        <f t="shared" si="24"/>
        <v>265.40987495945785</v>
      </c>
    </row>
    <row r="58" spans="1:21" s="9" customFormat="1">
      <c r="A58" s="31" t="s">
        <v>63</v>
      </c>
      <c r="B58" s="31"/>
      <c r="C58" s="22">
        <v>678744.9</v>
      </c>
      <c r="D58" s="22">
        <v>790810.4</v>
      </c>
      <c r="E58" s="22">
        <v>812234.6</v>
      </c>
      <c r="F58" s="22">
        <v>746385.2</v>
      </c>
      <c r="G58" s="22">
        <v>658967.5</v>
      </c>
      <c r="H58" s="22">
        <v>632550.9</v>
      </c>
      <c r="I58" s="22">
        <f ca="1">'Прил 2 по ГП (тыс руб)'!J121</f>
        <v>635247.19187930343</v>
      </c>
      <c r="J58" s="22">
        <f ca="1">'Прил 2 по ГП (тыс руб)'!K121</f>
        <v>641347.78904283093</v>
      </c>
      <c r="K58" s="22">
        <f ca="1">'Прил 2 по ГП (тыс руб)'!L121</f>
        <v>647650.09160986845</v>
      </c>
      <c r="L58" s="22">
        <f ca="1">'Прил 2 по ГП (тыс руб)'!M121</f>
        <v>654321.29767561809</v>
      </c>
      <c r="M58" s="22">
        <f ca="1">'Прил 2 по ГП (тыс руб)'!N121</f>
        <v>661422.77845447627</v>
      </c>
      <c r="N58" s="22">
        <f ca="1">'Прил 2 по ГП (тыс руб)'!O121</f>
        <v>669013.49275182921</v>
      </c>
      <c r="O58" s="22">
        <f ca="1">'Прил 2 по ГП (тыс руб)'!P121</f>
        <v>676730.63650110504</v>
      </c>
      <c r="P58" s="22">
        <f ca="1">'Прил 2 по ГП (тыс руб)'!Q121</f>
        <v>688143.28420576069</v>
      </c>
      <c r="Q58" s="22">
        <f ca="1">'Прил 2 по ГП (тыс руб)'!R121</f>
        <v>698106.70067674702</v>
      </c>
      <c r="R58" s="22">
        <f ca="1">'Прил 2 по ГП (тыс руб)'!S121</f>
        <v>708790.13612293219</v>
      </c>
      <c r="S58" s="22">
        <f ca="1">'Прил 2 по ГП (тыс руб)'!T121</f>
        <v>720169.57661579712</v>
      </c>
      <c r="T58" s="22">
        <f ca="1">'Прил 2 по ГП (тыс руб)'!U121</f>
        <v>732322.58919082186</v>
      </c>
      <c r="U58" s="22">
        <f ca="1">'Прил 2 по ГП (тыс руб)'!V121</f>
        <v>745420.2800112376</v>
      </c>
    </row>
    <row r="59" spans="1:21" s="29" customFormat="1" ht="28.5">
      <c r="A59" s="27" t="s">
        <v>65</v>
      </c>
      <c r="B59" s="27"/>
      <c r="C59" s="28">
        <v>0</v>
      </c>
      <c r="D59" s="28">
        <v>0</v>
      </c>
      <c r="E59" s="28">
        <v>0</v>
      </c>
      <c r="F59" s="28">
        <v>0</v>
      </c>
      <c r="G59" s="28">
        <v>3910.8</v>
      </c>
      <c r="H59" s="28">
        <v>7559.2</v>
      </c>
      <c r="I59" s="28">
        <f ca="1">'Прил 2 по ГП (тыс руб)'!J120</f>
        <v>7877.0651793033612</v>
      </c>
      <c r="J59" s="28">
        <f ca="1">'Прил 2 по ГП (тыс руб)'!K120</f>
        <v>7952.7125841311035</v>
      </c>
      <c r="K59" s="28">
        <f ca="1">'Прил 2 по ГП (тыс руб)'!L120</f>
        <v>8030.8611359623674</v>
      </c>
      <c r="L59" s="28">
        <f ca="1">'Прил 2 по ГП (тыс руб)'!M120</f>
        <v>8113.5840911776631</v>
      </c>
      <c r="M59" s="28">
        <f ca="1">'Прил 2 по ГП (тыс руб)'!N120</f>
        <v>8201.6424528355055</v>
      </c>
      <c r="N59" s="28">
        <f ca="1">'Прил 2 по ГП (тыс руб)'!O120</f>
        <v>8295.767310122681</v>
      </c>
      <c r="O59" s="28">
        <f ca="1">'Прил 2 по ГП (тыс руб)'!P120</f>
        <v>8391.4598926137023</v>
      </c>
      <c r="P59" s="28">
        <f ca="1">'Прил 2 по ГП (тыс руб)'!Q120</f>
        <v>8532.9767241514328</v>
      </c>
      <c r="Q59" s="28">
        <f ca="1">'Прил 2 по ГП (тыс руб)'!R120</f>
        <v>8656.5230883916629</v>
      </c>
      <c r="R59" s="28">
        <f ca="1">'Прил 2 по ГП (тыс руб)'!S120</f>
        <v>8788.9976879243586</v>
      </c>
      <c r="S59" s="28">
        <f ca="1">'Прил 2 по ГП (тыс руб)'!T120</f>
        <v>8930.1027500358832</v>
      </c>
      <c r="T59" s="28">
        <f ca="1">'Прил 2 по ГП (тыс руб)'!U120</f>
        <v>9080.800105966191</v>
      </c>
      <c r="U59" s="28">
        <f ca="1">'Прил 2 по ГП (тыс руб)'!V120</f>
        <v>9243.2114721393446</v>
      </c>
    </row>
    <row r="60" spans="1:21" s="9" customFormat="1">
      <c r="A60" s="31" t="s">
        <v>59</v>
      </c>
      <c r="B60" s="31"/>
      <c r="C60" s="22">
        <f>C51-C58</f>
        <v>2257.2999999999302</v>
      </c>
      <c r="D60" s="22">
        <f>D51-D58</f>
        <v>42403.400000000023</v>
      </c>
      <c r="E60" s="22">
        <f>E51-E58</f>
        <v>-52655.900000000023</v>
      </c>
      <c r="F60" s="22">
        <f t="shared" ref="F60:U60" si="25">F51-F58</f>
        <v>-3300</v>
      </c>
      <c r="G60" s="22">
        <f t="shared" si="25"/>
        <v>-3140.8000000000466</v>
      </c>
      <c r="H60" s="22">
        <f t="shared" si="25"/>
        <v>-2900.9000000000233</v>
      </c>
      <c r="I60" s="22">
        <f t="shared" si="25"/>
        <v>1.6368099022656679E-3</v>
      </c>
      <c r="J60" s="22">
        <f t="shared" si="25"/>
        <v>5.3191971965134144E-3</v>
      </c>
      <c r="K60" s="22">
        <f t="shared" si="25"/>
        <v>-1.7110331682488322E-2</v>
      </c>
      <c r="L60" s="22">
        <f t="shared" si="25"/>
        <v>1.1430166545324028E-2</v>
      </c>
      <c r="M60" s="22">
        <f t="shared" si="25"/>
        <v>1.4412956079468131E-2</v>
      </c>
      <c r="N60" s="22">
        <f t="shared" si="25"/>
        <v>-4.4978236430324614E-2</v>
      </c>
      <c r="O60" s="22">
        <f t="shared" si="25"/>
        <v>1.0047883493825793E-2</v>
      </c>
      <c r="P60" s="22">
        <f t="shared" si="25"/>
        <v>3.7549885339103639E-2</v>
      </c>
      <c r="Q60" s="22">
        <f t="shared" si="25"/>
        <v>-2.6466779061593115E-2</v>
      </c>
      <c r="R60" s="22">
        <f t="shared" si="25"/>
        <v>4.2472248896956444E-3</v>
      </c>
      <c r="S60" s="22">
        <f t="shared" si="25"/>
        <v>2.1195343229919672E-2</v>
      </c>
      <c r="T60" s="22">
        <f t="shared" si="25"/>
        <v>-3.453799756243825E-2</v>
      </c>
      <c r="U60" s="22">
        <f t="shared" si="25"/>
        <v>-3.9442969835363328E-2</v>
      </c>
    </row>
    <row r="61" spans="1:21" s="9" customFormat="1">
      <c r="A61" s="23" t="s">
        <v>1</v>
      </c>
      <c r="B61" s="23"/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9" customFormat="1" ht="28.5">
      <c r="A62" s="31" t="s">
        <v>70</v>
      </c>
      <c r="B62" s="31"/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s="9" customFormat="1" ht="42.75">
      <c r="A63" s="31" t="s">
        <v>71</v>
      </c>
      <c r="B63" s="31"/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9" customFormat="1" ht="0.75" customHeight="1">
      <c r="A64" s="46" t="s">
        <v>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s="9" customFormat="1" ht="42.75" hidden="1">
      <c r="A65" s="31" t="s">
        <v>68</v>
      </c>
      <c r="B65" s="31"/>
      <c r="C65" s="22">
        <v>11.646921716587608</v>
      </c>
      <c r="D65" s="22">
        <v>12.273695411248372</v>
      </c>
      <c r="E65" s="22">
        <v>12.100458236105959</v>
      </c>
      <c r="F65" s="22">
        <v>11.910128263410211</v>
      </c>
      <c r="G65" s="22">
        <v>11.431757154883408</v>
      </c>
      <c r="H65" s="22">
        <v>11.091879770254689</v>
      </c>
      <c r="I65" s="22">
        <v>10.816176121272884</v>
      </c>
      <c r="J65" s="22">
        <v>10.566781584627069</v>
      </c>
      <c r="K65" s="22">
        <v>10.328086946380877</v>
      </c>
      <c r="L65" s="22">
        <v>10.09250645109943</v>
      </c>
      <c r="M65" s="22">
        <v>9.8720775921184405</v>
      </c>
      <c r="N65" s="22">
        <v>9.6677896986971792</v>
      </c>
      <c r="O65" s="22">
        <v>9.4725513899016232</v>
      </c>
      <c r="P65" s="22">
        <v>9.4567127401284647</v>
      </c>
      <c r="Q65" s="22">
        <v>9.3295647655949754</v>
      </c>
      <c r="R65" s="22">
        <v>9.2308564700293747</v>
      </c>
      <c r="S65" s="22">
        <v>9.1383143363454842</v>
      </c>
      <c r="T65" s="22">
        <v>9.0540504540628834</v>
      </c>
      <c r="U65" s="22">
        <v>8.9377143400841987</v>
      </c>
    </row>
    <row r="66" spans="1:21" s="9" customFormat="1" ht="28.5" hidden="1">
      <c r="A66" s="31" t="s">
        <v>69</v>
      </c>
      <c r="B66" s="31"/>
      <c r="C66" s="22">
        <v>9.5057690332278302</v>
      </c>
      <c r="D66" s="22">
        <v>10.125761595607978</v>
      </c>
      <c r="E66" s="22">
        <v>9.8970981524019912</v>
      </c>
      <c r="F66" s="22">
        <v>9.7588772855108967</v>
      </c>
      <c r="G66" s="22">
        <v>9.5001754575151534</v>
      </c>
      <c r="H66" s="22">
        <v>9.2574434466023465</v>
      </c>
      <c r="I66" s="22">
        <v>9.0118749047590754</v>
      </c>
      <c r="J66" s="22">
        <v>8.7901092035666721</v>
      </c>
      <c r="K66" s="22">
        <v>8.5779502293336467</v>
      </c>
      <c r="L66" s="22">
        <v>8.3673935740348604</v>
      </c>
      <c r="M66" s="22">
        <v>8.1676558083087905</v>
      </c>
      <c r="N66" s="22">
        <v>7.9795205232276771</v>
      </c>
      <c r="O66" s="22">
        <v>7.8025260412718147</v>
      </c>
      <c r="P66" s="22">
        <v>7.7506033621000947</v>
      </c>
      <c r="Q66" s="22">
        <v>7.623609537826928</v>
      </c>
      <c r="R66" s="22">
        <v>7.5201930745535464</v>
      </c>
      <c r="S66" s="22">
        <v>7.4220909210188664</v>
      </c>
      <c r="T66" s="22">
        <v>7.3299163506052203</v>
      </c>
      <c r="U66" s="22">
        <v>7.2120770022426282</v>
      </c>
    </row>
    <row r="67" spans="1:21" s="9" customFormat="1"/>
    <row r="68" spans="1:21" s="9" customFormat="1"/>
  </sheetData>
  <autoFilter ref="A8:P66"/>
  <customSheetViews>
    <customSheetView guid="{133630D6-971E-4B3C-94DF-B21C9BF4489A}" scale="96" showPageBreaks="1" fitToPage="1" printArea="1" showAutoFilter="1" view="pageBreakPreview">
      <selection activeCell="G18" sqref="G18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1"/>
      <autoFilter ref="B1:S1"/>
    </customSheetView>
    <customSheetView guid="{8DA9F801-E304-41E0-AD8A-609D16888EB2}" scale="96" showPageBreaks="1" fitToPage="1" printArea="1" showAutoFilter="1" view="pageBreakPreview">
      <pane ySplit="7" topLeftCell="A8" activePane="bottomLeft" state="frozen"/>
      <selection pane="bottomLeft" activeCell="U84" sqref="U8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2"/>
      <autoFilter ref="B1:S1"/>
    </customSheetView>
    <customSheetView guid="{22A44135-8AD9-431F-9316-0D72B3B7995B}" scale="96" showPageBreaks="1" fitToPage="1" printArea="1" showAutoFilter="1" view="pageBreakPreview">
      <selection activeCell="I44" sqref="I4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3"/>
      <autoFilter ref="B1:S1"/>
    </customSheetView>
    <customSheetView guid="{A95FDB70-9451-48B5-90E4-8287D4B00645}" scale="96" showPageBreaks="1" fitToPage="1" printArea="1" showAutoFilter="1" view="pageBreakPreview">
      <selection activeCell="I44" sqref="I4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4"/>
      <autoFilter ref="B1:S1"/>
    </customSheetView>
    <customSheetView guid="{DB3A3525-BE72-427D-A14F-48B4A4429D11}" scale="96" showPageBreaks="1" fitToPage="1" printArea="1" showAutoFilter="1" view="pageBreakPreview" topLeftCell="A4">
      <selection activeCell="G14" sqref="G1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5"/>
      <autoFilter ref="B1:S1"/>
    </customSheetView>
    <customSheetView guid="{E28C272D-125B-47E1-A5B7-95B8D50816F9}" scale="96" showPageBreaks="1" fitToPage="1" printArea="1" showAutoFilter="1" view="pageBreakPreview" topLeftCell="A4">
      <selection activeCell="G14" sqref="G1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6"/>
      <autoFilter ref="B1:S1"/>
    </customSheetView>
  </customSheetViews>
  <mergeCells count="15">
    <mergeCell ref="A50:U50"/>
    <mergeCell ref="A64:U64"/>
    <mergeCell ref="A4:U4"/>
    <mergeCell ref="A38:U38"/>
    <mergeCell ref="A39:U39"/>
    <mergeCell ref="P1:U1"/>
    <mergeCell ref="P2:U2"/>
    <mergeCell ref="A21:U21"/>
    <mergeCell ref="A35:U35"/>
    <mergeCell ref="A6:A7"/>
    <mergeCell ref="C6:U6"/>
    <mergeCell ref="A9:U9"/>
    <mergeCell ref="A10:U10"/>
    <mergeCell ref="C1:I1"/>
    <mergeCell ref="C2:I2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4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3" tint="0.39997558519241921"/>
    <pageSetUpPr fitToPage="1"/>
  </sheetPr>
  <dimension ref="A1:V121"/>
  <sheetViews>
    <sheetView view="pageBreakPreview" topLeftCell="P41" zoomScaleNormal="100" zoomScaleSheetLayoutView="100" workbookViewId="0">
      <selection activeCell="K130" sqref="K130"/>
    </sheetView>
  </sheetViews>
  <sheetFormatPr defaultRowHeight="14.25"/>
  <cols>
    <col min="1" max="2" width="4.140625" style="9" hidden="1" customWidth="1"/>
    <col min="3" max="3" width="46.7109375" style="9" customWidth="1"/>
    <col min="4" max="4" width="11" style="9" customWidth="1"/>
    <col min="5" max="5" width="11.42578125" style="9" customWidth="1"/>
    <col min="6" max="17" width="10.42578125" style="9" customWidth="1"/>
    <col min="18" max="20" width="10.28515625" style="9" customWidth="1"/>
    <col min="21" max="21" width="10.7109375" style="9" customWidth="1"/>
    <col min="22" max="22" width="10.5703125" style="9" customWidth="1"/>
    <col min="23" max="16384" width="9.140625" style="1"/>
  </cols>
  <sheetData>
    <row r="1" spans="1:22">
      <c r="M1" s="44"/>
      <c r="N1" s="44"/>
      <c r="O1" s="44"/>
      <c r="P1" s="44"/>
      <c r="Q1" s="44"/>
      <c r="R1" s="44" t="s">
        <v>21</v>
      </c>
      <c r="S1" s="44"/>
      <c r="T1" s="44"/>
      <c r="U1" s="44"/>
      <c r="V1" s="44"/>
    </row>
    <row r="2" spans="1:22" ht="30" customHeight="1">
      <c r="M2" s="45"/>
      <c r="N2" s="45"/>
      <c r="O2" s="45"/>
      <c r="P2" s="45"/>
      <c r="Q2" s="45"/>
      <c r="R2" s="45" t="s">
        <v>72</v>
      </c>
      <c r="S2" s="45"/>
      <c r="T2" s="45"/>
      <c r="U2" s="45"/>
      <c r="V2" s="45"/>
    </row>
    <row r="3" spans="1:22">
      <c r="C3" s="50" t="s">
        <v>74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>
      <c r="V4" s="33" t="s">
        <v>73</v>
      </c>
    </row>
    <row r="5" spans="1:22">
      <c r="C5" s="48" t="s">
        <v>33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28.5">
      <c r="C6" s="48"/>
      <c r="D6" s="10" t="s">
        <v>44</v>
      </c>
      <c r="E6" s="10" t="s">
        <v>49</v>
      </c>
      <c r="F6" s="10" t="s">
        <v>48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  <c r="L6" s="10">
        <v>2025</v>
      </c>
      <c r="M6" s="10">
        <v>2026</v>
      </c>
      <c r="N6" s="10">
        <v>2027</v>
      </c>
      <c r="O6" s="10">
        <v>2028</v>
      </c>
      <c r="P6" s="10">
        <v>2029</v>
      </c>
      <c r="Q6" s="10">
        <v>2030</v>
      </c>
      <c r="R6" s="10">
        <v>2031</v>
      </c>
      <c r="S6" s="10">
        <v>2032</v>
      </c>
      <c r="T6" s="10">
        <v>2033</v>
      </c>
      <c r="U6" s="10">
        <v>2034</v>
      </c>
      <c r="V6" s="10">
        <v>2035</v>
      </c>
    </row>
    <row r="7" spans="1:22">
      <c r="C7" s="11">
        <v>1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</row>
    <row r="8" spans="1:22" s="6" customFormat="1" ht="28.5">
      <c r="A8" s="34" t="s">
        <v>4</v>
      </c>
      <c r="B8" s="34"/>
      <c r="C8" s="35" t="s">
        <v>28</v>
      </c>
      <c r="D8" s="15">
        <v>33669.9</v>
      </c>
      <c r="E8" s="15">
        <v>27389.200000000001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12" t="s">
        <v>20</v>
      </c>
      <c r="U8" s="12" t="s">
        <v>20</v>
      </c>
      <c r="V8" s="12" t="s">
        <v>20</v>
      </c>
    </row>
    <row r="9" spans="1:22" s="2" customFormat="1">
      <c r="A9" s="36"/>
      <c r="B9" s="36"/>
      <c r="C9" s="37" t="s">
        <v>25</v>
      </c>
      <c r="D9" s="38"/>
      <c r="E9" s="38"/>
      <c r="F9" s="13"/>
      <c r="G9" s="13"/>
      <c r="H9" s="14"/>
      <c r="I9" s="14"/>
      <c r="J9" s="13"/>
      <c r="K9" s="13"/>
      <c r="L9" s="14"/>
      <c r="M9" s="14"/>
      <c r="N9" s="13"/>
      <c r="O9" s="13"/>
      <c r="P9" s="14"/>
      <c r="Q9" s="14"/>
      <c r="R9" s="14"/>
      <c r="S9" s="14"/>
      <c r="T9" s="14"/>
      <c r="U9" s="14"/>
      <c r="V9" s="14"/>
    </row>
    <row r="10" spans="1:22" s="2" customFormat="1">
      <c r="A10" s="25"/>
      <c r="B10" s="25"/>
      <c r="C10" s="37" t="s">
        <v>26</v>
      </c>
      <c r="D10" s="14">
        <v>10104.299999999999</v>
      </c>
      <c r="E10" s="14">
        <v>5784.8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3" t="s">
        <v>20</v>
      </c>
      <c r="O10" s="13" t="s">
        <v>20</v>
      </c>
      <c r="P10" s="13" t="s">
        <v>20</v>
      </c>
      <c r="Q10" s="13" t="s">
        <v>20</v>
      </c>
      <c r="R10" s="13" t="s">
        <v>20</v>
      </c>
      <c r="S10" s="13" t="s">
        <v>20</v>
      </c>
      <c r="T10" s="13" t="s">
        <v>20</v>
      </c>
      <c r="U10" s="13" t="s">
        <v>20</v>
      </c>
      <c r="V10" s="13" t="s">
        <v>20</v>
      </c>
    </row>
    <row r="11" spans="1:22" s="2" customFormat="1">
      <c r="A11" s="25"/>
      <c r="B11" s="25"/>
      <c r="C11" s="37" t="s">
        <v>75</v>
      </c>
      <c r="D11" s="14">
        <v>17209</v>
      </c>
      <c r="E11" s="14">
        <v>11316.6</v>
      </c>
      <c r="F11" s="13" t="s">
        <v>20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2" customFormat="1">
      <c r="A12" s="25"/>
      <c r="B12" s="25"/>
      <c r="C12" s="37" t="s">
        <v>27</v>
      </c>
      <c r="D12" s="14">
        <f>D8-D10-D11</f>
        <v>6356.6000000000022</v>
      </c>
      <c r="E12" s="14">
        <f>E8-E10-E11</f>
        <v>10287.800000000001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3" t="s">
        <v>20</v>
      </c>
      <c r="O12" s="13" t="s">
        <v>20</v>
      </c>
      <c r="P12" s="13" t="s">
        <v>20</v>
      </c>
      <c r="Q12" s="13" t="s">
        <v>20</v>
      </c>
      <c r="R12" s="13" t="s">
        <v>20</v>
      </c>
      <c r="S12" s="13" t="s">
        <v>20</v>
      </c>
      <c r="T12" s="13" t="s">
        <v>20</v>
      </c>
      <c r="U12" s="13" t="s">
        <v>20</v>
      </c>
      <c r="V12" s="13" t="s">
        <v>20</v>
      </c>
    </row>
    <row r="13" spans="1:22" s="6" customFormat="1">
      <c r="A13" s="34" t="s">
        <v>5</v>
      </c>
      <c r="B13" s="34" t="s">
        <v>5</v>
      </c>
      <c r="C13" s="39" t="s">
        <v>29</v>
      </c>
      <c r="D13" s="15">
        <v>12163.8</v>
      </c>
      <c r="E13" s="15">
        <v>9402.6</v>
      </c>
      <c r="F13" s="15">
        <v>9872.2000000000007</v>
      </c>
      <c r="G13" s="15">
        <v>9841.5</v>
      </c>
      <c r="H13" s="15">
        <v>9841.5</v>
      </c>
      <c r="I13" s="15">
        <v>9841.5</v>
      </c>
      <c r="J13" s="15">
        <f>J15+J16+J17</f>
        <v>9861.3528000000006</v>
      </c>
      <c r="K13" s="15">
        <f t="shared" ref="K13:V13" si="0">K15+K16+K17</f>
        <v>9870.1922591999992</v>
      </c>
      <c r="L13" s="15">
        <f t="shared" si="0"/>
        <v>9886.4412250848</v>
      </c>
      <c r="M13" s="15">
        <f t="shared" si="0"/>
        <v>9895.755650412937</v>
      </c>
      <c r="N13" s="15">
        <f t="shared" si="0"/>
        <v>9905.6757651286298</v>
      </c>
      <c r="O13" s="15">
        <f t="shared" si="0"/>
        <v>9916.514795733774</v>
      </c>
      <c r="P13" s="15">
        <f t="shared" si="0"/>
        <v>9927.2237579716566</v>
      </c>
      <c r="Q13" s="15">
        <f t="shared" si="0"/>
        <v>9945.0677072079288</v>
      </c>
      <c r="R13" s="15">
        <f t="shared" si="0"/>
        <v>9957.7927832034529</v>
      </c>
      <c r="S13" s="15">
        <f t="shared" si="0"/>
        <v>9972.9781440140159</v>
      </c>
      <c r="T13" s="15">
        <f t="shared" si="0"/>
        <v>9989.5537730707019</v>
      </c>
      <c r="U13" s="15">
        <f t="shared" si="0"/>
        <v>10006.586754178095</v>
      </c>
      <c r="V13" s="15">
        <f t="shared" si="0"/>
        <v>10025.181091887001</v>
      </c>
    </row>
    <row r="14" spans="1:22">
      <c r="A14" s="21"/>
      <c r="B14" s="21"/>
      <c r="C14" s="37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2" customFormat="1">
      <c r="A15" s="21"/>
      <c r="B15" s="21"/>
      <c r="C15" s="37" t="s">
        <v>26</v>
      </c>
      <c r="D15" s="14">
        <v>1090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I15</f>
        <v>0</v>
      </c>
      <c r="K15" s="14">
        <f>J15</f>
        <v>0</v>
      </c>
      <c r="L15" s="14">
        <f t="shared" ref="L15:V16" si="1">K15</f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</row>
    <row r="16" spans="1:22" s="2" customFormat="1">
      <c r="A16" s="21"/>
      <c r="B16" s="21"/>
      <c r="C16" s="37" t="s">
        <v>75</v>
      </c>
      <c r="D16" s="14">
        <v>10565.2</v>
      </c>
      <c r="E16" s="14">
        <v>9227.7999999999993</v>
      </c>
      <c r="F16" s="14">
        <v>9294.4</v>
      </c>
      <c r="G16" s="14">
        <v>9634.7000000000007</v>
      </c>
      <c r="H16" s="14">
        <v>9634.7000000000007</v>
      </c>
      <c r="I16" s="14">
        <v>9634.7000000000007</v>
      </c>
      <c r="J16" s="14">
        <f>I16</f>
        <v>9634.7000000000007</v>
      </c>
      <c r="K16" s="14">
        <f>J16</f>
        <v>9634.7000000000007</v>
      </c>
      <c r="L16" s="14">
        <f t="shared" si="1"/>
        <v>9634.7000000000007</v>
      </c>
      <c r="M16" s="14">
        <f t="shared" si="1"/>
        <v>9634.7000000000007</v>
      </c>
      <c r="N16" s="14">
        <f t="shared" si="1"/>
        <v>9634.7000000000007</v>
      </c>
      <c r="O16" s="14">
        <f t="shared" si="1"/>
        <v>9634.7000000000007</v>
      </c>
      <c r="P16" s="14">
        <f t="shared" si="1"/>
        <v>9634.7000000000007</v>
      </c>
      <c r="Q16" s="14">
        <f t="shared" si="1"/>
        <v>9634.7000000000007</v>
      </c>
      <c r="R16" s="14">
        <f t="shared" si="1"/>
        <v>9634.7000000000007</v>
      </c>
      <c r="S16" s="14">
        <f t="shared" si="1"/>
        <v>9634.7000000000007</v>
      </c>
      <c r="T16" s="14">
        <f t="shared" si="1"/>
        <v>9634.7000000000007</v>
      </c>
      <c r="U16" s="14">
        <f t="shared" si="1"/>
        <v>9634.7000000000007</v>
      </c>
      <c r="V16" s="14">
        <f t="shared" si="1"/>
        <v>9634.7000000000007</v>
      </c>
    </row>
    <row r="17" spans="1:22" s="2" customFormat="1">
      <c r="A17" s="21"/>
      <c r="B17" s="21"/>
      <c r="C17" s="37" t="s">
        <v>27</v>
      </c>
      <c r="D17" s="14">
        <f>D13-D15-D16</f>
        <v>508.59999999999854</v>
      </c>
      <c r="E17" s="14">
        <f>E13-E16</f>
        <v>174.80000000000109</v>
      </c>
      <c r="F17" s="14">
        <f>F13-F16</f>
        <v>577.80000000000109</v>
      </c>
      <c r="G17" s="14">
        <f>G13-G16</f>
        <v>206.79999999999927</v>
      </c>
      <c r="H17" s="14">
        <f>H13-H16</f>
        <v>206.79999999999927</v>
      </c>
      <c r="I17" s="14">
        <f>I13-I16</f>
        <v>206.79999999999927</v>
      </c>
      <c r="J17" s="17">
        <f>I17*1.096</f>
        <v>226.65279999999922</v>
      </c>
      <c r="K17" s="17">
        <f>J17*1.039</f>
        <v>235.49225919999918</v>
      </c>
      <c r="L17" s="17">
        <f>K17*1.069</f>
        <v>251.74122508479911</v>
      </c>
      <c r="M17" s="17">
        <f>L17*1.037</f>
        <v>261.05565041293664</v>
      </c>
      <c r="N17" s="17">
        <f>M17*1.038</f>
        <v>270.97576512862827</v>
      </c>
      <c r="O17" s="17">
        <f>N17*1.04</f>
        <v>281.81479573377339</v>
      </c>
      <c r="P17" s="17">
        <f>O17*1.038</f>
        <v>292.52375797165678</v>
      </c>
      <c r="Q17" s="17">
        <f>P17*1.061</f>
        <v>310.36770720792782</v>
      </c>
      <c r="R17" s="17">
        <f>Q17*1.041</f>
        <v>323.09278320345283</v>
      </c>
      <c r="S17" s="17">
        <f>R17*1.047</f>
        <v>338.27814401401508</v>
      </c>
      <c r="T17" s="17">
        <f>S17*1.049</f>
        <v>354.85377307070178</v>
      </c>
      <c r="U17" s="17">
        <f>T17*1.048</f>
        <v>371.88675417809549</v>
      </c>
      <c r="V17" s="17">
        <f>U17*1.05</f>
        <v>390.48109188700028</v>
      </c>
    </row>
    <row r="18" spans="1:22" s="6" customFormat="1">
      <c r="A18" s="34" t="s">
        <v>6</v>
      </c>
      <c r="B18" s="34" t="s">
        <v>6</v>
      </c>
      <c r="C18" s="39" t="s">
        <v>30</v>
      </c>
      <c r="D18" s="15">
        <v>42377.599999999999</v>
      </c>
      <c r="E18" s="15">
        <v>49769.5</v>
      </c>
      <c r="F18" s="15">
        <v>62947.199999999997</v>
      </c>
      <c r="G18" s="15">
        <v>65891.5</v>
      </c>
      <c r="H18" s="15">
        <v>33695.699999999997</v>
      </c>
      <c r="I18" s="15">
        <v>33145.699999999997</v>
      </c>
      <c r="J18" s="15">
        <f>J20+J21+J22</f>
        <v>28836.758999999998</v>
      </c>
      <c r="K18" s="15">
        <f t="shared" ref="K18:V18" si="2">K20+K21+K22</f>
        <v>31469.7</v>
      </c>
      <c r="L18" s="15">
        <f t="shared" si="2"/>
        <v>31764.1</v>
      </c>
      <c r="M18" s="15">
        <f t="shared" si="2"/>
        <v>34792.9</v>
      </c>
      <c r="N18" s="15">
        <f t="shared" si="2"/>
        <v>36115.030200000001</v>
      </c>
      <c r="O18" s="15">
        <f t="shared" si="2"/>
        <v>37559.631408000001</v>
      </c>
      <c r="P18" s="15">
        <f t="shared" si="2"/>
        <v>38986.897401504</v>
      </c>
      <c r="Q18" s="15">
        <f t="shared" si="2"/>
        <v>41365.098142995739</v>
      </c>
      <c r="R18" s="15">
        <f t="shared" si="2"/>
        <v>43061.067166858564</v>
      </c>
      <c r="S18" s="15">
        <f t="shared" si="2"/>
        <v>45084.937323700913</v>
      </c>
      <c r="T18" s="15">
        <f t="shared" si="2"/>
        <v>48300</v>
      </c>
      <c r="U18" s="15">
        <f t="shared" si="2"/>
        <v>50618.400000000001</v>
      </c>
      <c r="V18" s="15">
        <f t="shared" si="2"/>
        <v>54200</v>
      </c>
    </row>
    <row r="19" spans="1:22">
      <c r="A19" s="21"/>
      <c r="B19" s="21"/>
      <c r="C19" s="37" t="s">
        <v>25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2" customFormat="1">
      <c r="A20" s="21"/>
      <c r="B20" s="21"/>
      <c r="C20" s="37" t="s">
        <v>26</v>
      </c>
      <c r="D20" s="14">
        <v>2344.3000000000002</v>
      </c>
      <c r="E20" s="14">
        <v>6322</v>
      </c>
      <c r="F20" s="14">
        <v>6984.9</v>
      </c>
      <c r="G20" s="14">
        <v>29.9</v>
      </c>
      <c r="H20" s="14">
        <v>0</v>
      </c>
      <c r="I20" s="14">
        <v>0</v>
      </c>
      <c r="J20" s="14">
        <f>I20</f>
        <v>0</v>
      </c>
      <c r="K20" s="14">
        <f>J20</f>
        <v>0</v>
      </c>
      <c r="L20" s="14">
        <f t="shared" ref="L20:V20" si="3">K20</f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si="3"/>
        <v>0</v>
      </c>
      <c r="Q20" s="14">
        <f t="shared" si="3"/>
        <v>0</v>
      </c>
      <c r="R20" s="14">
        <f t="shared" si="3"/>
        <v>0</v>
      </c>
      <c r="S20" s="14">
        <f t="shared" si="3"/>
        <v>0</v>
      </c>
      <c r="T20" s="14">
        <f t="shared" si="3"/>
        <v>0</v>
      </c>
      <c r="U20" s="14">
        <f t="shared" si="3"/>
        <v>0</v>
      </c>
      <c r="V20" s="14">
        <f t="shared" si="3"/>
        <v>0</v>
      </c>
    </row>
    <row r="21" spans="1:22" s="2" customFormat="1">
      <c r="A21" s="21"/>
      <c r="B21" s="21"/>
      <c r="C21" s="37" t="s">
        <v>75</v>
      </c>
      <c r="D21" s="14">
        <v>7022</v>
      </c>
      <c r="E21" s="14">
        <v>5235.3</v>
      </c>
      <c r="F21" s="14">
        <v>17189.3</v>
      </c>
      <c r="G21" s="14">
        <v>16812.8</v>
      </c>
      <c r="H21" s="14">
        <v>0</v>
      </c>
      <c r="I21" s="14">
        <v>0</v>
      </c>
      <c r="J21" s="14">
        <f>I21</f>
        <v>0</v>
      </c>
      <c r="K21" s="14">
        <f>J21</f>
        <v>0</v>
      </c>
      <c r="L21" s="14">
        <f t="shared" ref="L21:V21" si="4">K21</f>
        <v>0</v>
      </c>
      <c r="M21" s="14">
        <f t="shared" si="4"/>
        <v>0</v>
      </c>
      <c r="N21" s="14">
        <f t="shared" si="4"/>
        <v>0</v>
      </c>
      <c r="O21" s="14">
        <f t="shared" si="4"/>
        <v>0</v>
      </c>
      <c r="P21" s="14">
        <f t="shared" si="4"/>
        <v>0</v>
      </c>
      <c r="Q21" s="14">
        <f t="shared" si="4"/>
        <v>0</v>
      </c>
      <c r="R21" s="14">
        <f t="shared" si="4"/>
        <v>0</v>
      </c>
      <c r="S21" s="14">
        <f t="shared" si="4"/>
        <v>0</v>
      </c>
      <c r="T21" s="14">
        <f t="shared" si="4"/>
        <v>0</v>
      </c>
      <c r="U21" s="14">
        <f t="shared" si="4"/>
        <v>0</v>
      </c>
      <c r="V21" s="14">
        <f t="shared" si="4"/>
        <v>0</v>
      </c>
    </row>
    <row r="22" spans="1:22" s="2" customFormat="1">
      <c r="A22" s="21"/>
      <c r="B22" s="21"/>
      <c r="C22" s="37" t="s">
        <v>27</v>
      </c>
      <c r="D22" s="14">
        <f t="shared" ref="D22:I22" si="5">D18-D20-D21</f>
        <v>33011.299999999996</v>
      </c>
      <c r="E22" s="14">
        <f t="shared" si="5"/>
        <v>38212.199999999997</v>
      </c>
      <c r="F22" s="14">
        <f t="shared" si="5"/>
        <v>38773</v>
      </c>
      <c r="G22" s="14">
        <f t="shared" si="5"/>
        <v>49048.800000000003</v>
      </c>
      <c r="H22" s="14">
        <f t="shared" si="5"/>
        <v>33695.699999999997</v>
      </c>
      <c r="I22" s="14">
        <f t="shared" si="5"/>
        <v>33145.699999999997</v>
      </c>
      <c r="J22" s="17">
        <f>I22*0.87</f>
        <v>28836.758999999998</v>
      </c>
      <c r="K22" s="17">
        <v>31469.7</v>
      </c>
      <c r="L22" s="17">
        <v>31764.1</v>
      </c>
      <c r="M22" s="17">
        <v>34792.9</v>
      </c>
      <c r="N22" s="17">
        <f>M22*1.038</f>
        <v>36115.030200000001</v>
      </c>
      <c r="O22" s="17">
        <f>N22*1.04</f>
        <v>37559.631408000001</v>
      </c>
      <c r="P22" s="17">
        <f>O22*1.038</f>
        <v>38986.897401504</v>
      </c>
      <c r="Q22" s="17">
        <f>P22*1.061</f>
        <v>41365.098142995739</v>
      </c>
      <c r="R22" s="17">
        <f>Q22*1.041</f>
        <v>43061.067166858564</v>
      </c>
      <c r="S22" s="17">
        <f>R22*1.047</f>
        <v>45084.937323700913</v>
      </c>
      <c r="T22" s="17">
        <v>48300</v>
      </c>
      <c r="U22" s="17">
        <f>T22*1.048</f>
        <v>50618.400000000001</v>
      </c>
      <c r="V22" s="17">
        <v>54200</v>
      </c>
    </row>
    <row r="23" spans="1:22" s="6" customFormat="1">
      <c r="A23" s="34" t="s">
        <v>7</v>
      </c>
      <c r="B23" s="34" t="s">
        <v>7</v>
      </c>
      <c r="C23" s="39" t="s">
        <v>34</v>
      </c>
      <c r="D23" s="15">
        <v>21599.9</v>
      </c>
      <c r="E23" s="15">
        <v>15642.2</v>
      </c>
      <c r="F23" s="15">
        <v>23685.599999999999</v>
      </c>
      <c r="G23" s="15">
        <v>20656.8</v>
      </c>
      <c r="H23" s="15">
        <v>15316.3</v>
      </c>
      <c r="I23" s="15">
        <v>12666.3</v>
      </c>
      <c r="J23" s="15">
        <f>J25+J26+J27</f>
        <v>13366.8</v>
      </c>
      <c r="K23" s="15">
        <f t="shared" ref="K23:V23" si="6">K25+K26+K27</f>
        <v>13888.105199999998</v>
      </c>
      <c r="L23" s="15">
        <f t="shared" si="6"/>
        <v>14846.384458799997</v>
      </c>
      <c r="M23" s="15">
        <f t="shared" si="6"/>
        <v>15395.700683775596</v>
      </c>
      <c r="N23" s="15">
        <f t="shared" si="6"/>
        <v>15980.73730975907</v>
      </c>
      <c r="O23" s="15">
        <f t="shared" si="6"/>
        <v>16619.966802149433</v>
      </c>
      <c r="P23" s="15">
        <f t="shared" si="6"/>
        <v>17251.525540631112</v>
      </c>
      <c r="Q23" s="15">
        <f t="shared" si="6"/>
        <v>18303.86859860961</v>
      </c>
      <c r="R23" s="15">
        <f t="shared" si="6"/>
        <v>19054.327211152602</v>
      </c>
      <c r="S23" s="15">
        <f t="shared" si="6"/>
        <v>19949.880590076773</v>
      </c>
      <c r="T23" s="15">
        <f t="shared" si="6"/>
        <v>20927.424738990532</v>
      </c>
      <c r="U23" s="15">
        <f t="shared" si="6"/>
        <v>23900</v>
      </c>
      <c r="V23" s="15">
        <f t="shared" si="6"/>
        <v>25095</v>
      </c>
    </row>
    <row r="24" spans="1:22">
      <c r="A24" s="21"/>
      <c r="B24" s="21"/>
      <c r="C24" s="37" t="s">
        <v>25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2" customFormat="1">
      <c r="A25" s="21"/>
      <c r="B25" s="21"/>
      <c r="C25" s="37" t="s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I25</f>
        <v>0</v>
      </c>
      <c r="K25" s="14">
        <f>J25</f>
        <v>0</v>
      </c>
      <c r="L25" s="14">
        <f t="shared" ref="L25:V25" si="7">K25</f>
        <v>0</v>
      </c>
      <c r="M25" s="14">
        <f t="shared" si="7"/>
        <v>0</v>
      </c>
      <c r="N25" s="14">
        <f t="shared" si="7"/>
        <v>0</v>
      </c>
      <c r="O25" s="14">
        <f t="shared" si="7"/>
        <v>0</v>
      </c>
      <c r="P25" s="14">
        <f t="shared" si="7"/>
        <v>0</v>
      </c>
      <c r="Q25" s="14">
        <f t="shared" si="7"/>
        <v>0</v>
      </c>
      <c r="R25" s="14">
        <f t="shared" si="7"/>
        <v>0</v>
      </c>
      <c r="S25" s="14">
        <f t="shared" si="7"/>
        <v>0</v>
      </c>
      <c r="T25" s="14">
        <f t="shared" si="7"/>
        <v>0</v>
      </c>
      <c r="U25" s="14">
        <f t="shared" si="7"/>
        <v>0</v>
      </c>
      <c r="V25" s="14">
        <f t="shared" si="7"/>
        <v>0</v>
      </c>
    </row>
    <row r="26" spans="1:22" s="2" customFormat="1">
      <c r="A26" s="21"/>
      <c r="B26" s="21"/>
      <c r="C26" s="37" t="s">
        <v>75</v>
      </c>
      <c r="D26" s="14">
        <v>10000</v>
      </c>
      <c r="E26" s="14">
        <v>0</v>
      </c>
      <c r="F26" s="14">
        <v>6764</v>
      </c>
      <c r="G26" s="14">
        <v>4585.3999999999996</v>
      </c>
      <c r="H26" s="14">
        <v>0</v>
      </c>
      <c r="I26" s="14">
        <v>0</v>
      </c>
      <c r="J26" s="14">
        <f>I26</f>
        <v>0</v>
      </c>
      <c r="K26" s="14">
        <f>J26</f>
        <v>0</v>
      </c>
      <c r="L26" s="14">
        <f t="shared" ref="L26:V26" si="8">K26</f>
        <v>0</v>
      </c>
      <c r="M26" s="14">
        <f t="shared" si="8"/>
        <v>0</v>
      </c>
      <c r="N26" s="14">
        <f t="shared" si="8"/>
        <v>0</v>
      </c>
      <c r="O26" s="14">
        <f t="shared" si="8"/>
        <v>0</v>
      </c>
      <c r="P26" s="14">
        <f t="shared" si="8"/>
        <v>0</v>
      </c>
      <c r="Q26" s="14">
        <f t="shared" si="8"/>
        <v>0</v>
      </c>
      <c r="R26" s="14">
        <f t="shared" si="8"/>
        <v>0</v>
      </c>
      <c r="S26" s="14">
        <f t="shared" si="8"/>
        <v>0</v>
      </c>
      <c r="T26" s="14">
        <f t="shared" si="8"/>
        <v>0</v>
      </c>
      <c r="U26" s="14">
        <f t="shared" si="8"/>
        <v>0</v>
      </c>
      <c r="V26" s="14">
        <f t="shared" si="8"/>
        <v>0</v>
      </c>
    </row>
    <row r="27" spans="1:22" s="2" customFormat="1">
      <c r="A27" s="21"/>
      <c r="B27" s="21"/>
      <c r="C27" s="37" t="s">
        <v>27</v>
      </c>
      <c r="D27" s="14">
        <f>D23-D26</f>
        <v>11599.900000000001</v>
      </c>
      <c r="E27" s="14">
        <f>E23</f>
        <v>15642.2</v>
      </c>
      <c r="F27" s="14">
        <f>F23-F26</f>
        <v>16921.599999999999</v>
      </c>
      <c r="G27" s="14">
        <f>G23-G26</f>
        <v>16071.4</v>
      </c>
      <c r="H27" s="14">
        <f>H23-H26</f>
        <v>15316.3</v>
      </c>
      <c r="I27" s="14">
        <f>I23-I26</f>
        <v>12666.3</v>
      </c>
      <c r="J27" s="17">
        <v>13366.8</v>
      </c>
      <c r="K27" s="17">
        <f>J27*1.039</f>
        <v>13888.105199999998</v>
      </c>
      <c r="L27" s="17">
        <f>K27*1.069</f>
        <v>14846.384458799997</v>
      </c>
      <c r="M27" s="17">
        <f>L27*1.037</f>
        <v>15395.700683775596</v>
      </c>
      <c r="N27" s="17">
        <f>M27*1.038</f>
        <v>15980.73730975907</v>
      </c>
      <c r="O27" s="17">
        <f>N27*1.04</f>
        <v>16619.966802149433</v>
      </c>
      <c r="P27" s="17">
        <f>O27*1.038</f>
        <v>17251.525540631112</v>
      </c>
      <c r="Q27" s="17">
        <f>P27*1.061</f>
        <v>18303.86859860961</v>
      </c>
      <c r="R27" s="17">
        <f>Q27*1.041</f>
        <v>19054.327211152602</v>
      </c>
      <c r="S27" s="17">
        <f>R27*1.047</f>
        <v>19949.880590076773</v>
      </c>
      <c r="T27" s="17">
        <f>S27*1.049</f>
        <v>20927.424738990532</v>
      </c>
      <c r="U27" s="17">
        <v>23900</v>
      </c>
      <c r="V27" s="17">
        <f>U27*1.05</f>
        <v>25095</v>
      </c>
    </row>
    <row r="28" spans="1:22" s="6" customFormat="1">
      <c r="A28" s="34" t="s">
        <v>8</v>
      </c>
      <c r="B28" s="34" t="s">
        <v>8</v>
      </c>
      <c r="C28" s="39" t="s">
        <v>31</v>
      </c>
      <c r="D28" s="15">
        <v>350</v>
      </c>
      <c r="E28" s="15">
        <v>386</v>
      </c>
      <c r="F28" s="15">
        <v>354</v>
      </c>
      <c r="G28" s="15">
        <v>357.1</v>
      </c>
      <c r="H28" s="15">
        <v>88</v>
      </c>
      <c r="I28" s="15">
        <v>88</v>
      </c>
      <c r="J28" s="15">
        <f>J30+J31+J32</f>
        <v>88</v>
      </c>
      <c r="K28" s="15">
        <f t="shared" ref="K28:V28" si="9">K30+K31+K32</f>
        <v>88</v>
      </c>
      <c r="L28" s="15">
        <f t="shared" si="9"/>
        <v>88</v>
      </c>
      <c r="M28" s="15">
        <f t="shared" si="9"/>
        <v>88</v>
      </c>
      <c r="N28" s="15">
        <f t="shared" si="9"/>
        <v>88</v>
      </c>
      <c r="O28" s="15">
        <f t="shared" si="9"/>
        <v>88</v>
      </c>
      <c r="P28" s="15">
        <f t="shared" si="9"/>
        <v>88</v>
      </c>
      <c r="Q28" s="15">
        <f t="shared" si="9"/>
        <v>88</v>
      </c>
      <c r="R28" s="15">
        <f t="shared" si="9"/>
        <v>88</v>
      </c>
      <c r="S28" s="15">
        <f t="shared" si="9"/>
        <v>88</v>
      </c>
      <c r="T28" s="15">
        <f t="shared" si="9"/>
        <v>88</v>
      </c>
      <c r="U28" s="15">
        <f t="shared" si="9"/>
        <v>88</v>
      </c>
      <c r="V28" s="15">
        <f t="shared" si="9"/>
        <v>88</v>
      </c>
    </row>
    <row r="29" spans="1:22">
      <c r="A29" s="21"/>
      <c r="B29" s="21"/>
      <c r="C29" s="37" t="s">
        <v>25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" customFormat="1">
      <c r="A30" s="21"/>
      <c r="B30" s="21"/>
      <c r="C30" s="37" t="s">
        <v>26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f>I30</f>
        <v>0</v>
      </c>
      <c r="K30" s="14">
        <f>J30</f>
        <v>0</v>
      </c>
      <c r="L30" s="14">
        <f t="shared" ref="L30:V30" si="10">K30</f>
        <v>0</v>
      </c>
      <c r="M30" s="14">
        <f t="shared" si="10"/>
        <v>0</v>
      </c>
      <c r="N30" s="14">
        <f t="shared" si="10"/>
        <v>0</v>
      </c>
      <c r="O30" s="14">
        <f t="shared" si="10"/>
        <v>0</v>
      </c>
      <c r="P30" s="14">
        <f t="shared" si="10"/>
        <v>0</v>
      </c>
      <c r="Q30" s="14">
        <f t="shared" si="10"/>
        <v>0</v>
      </c>
      <c r="R30" s="14">
        <f t="shared" si="10"/>
        <v>0</v>
      </c>
      <c r="S30" s="14">
        <f t="shared" si="10"/>
        <v>0</v>
      </c>
      <c r="T30" s="14">
        <f t="shared" si="10"/>
        <v>0</v>
      </c>
      <c r="U30" s="14">
        <f t="shared" si="10"/>
        <v>0</v>
      </c>
      <c r="V30" s="14">
        <f t="shared" si="10"/>
        <v>0</v>
      </c>
    </row>
    <row r="31" spans="1:22" s="2" customFormat="1">
      <c r="A31" s="21"/>
      <c r="B31" s="21"/>
      <c r="C31" s="37" t="s">
        <v>75</v>
      </c>
      <c r="D31" s="14">
        <v>79</v>
      </c>
      <c r="E31" s="14">
        <v>82.1</v>
      </c>
      <c r="F31" s="14">
        <v>83</v>
      </c>
      <c r="G31" s="14">
        <v>86.1</v>
      </c>
      <c r="H31" s="14">
        <v>88</v>
      </c>
      <c r="I31" s="14">
        <v>88</v>
      </c>
      <c r="J31" s="14">
        <f>I31</f>
        <v>88</v>
      </c>
      <c r="K31" s="14">
        <f>J31</f>
        <v>88</v>
      </c>
      <c r="L31" s="14">
        <f t="shared" ref="L31:V31" si="11">K31</f>
        <v>88</v>
      </c>
      <c r="M31" s="14">
        <f t="shared" si="11"/>
        <v>88</v>
      </c>
      <c r="N31" s="14">
        <f t="shared" si="11"/>
        <v>88</v>
      </c>
      <c r="O31" s="14">
        <f t="shared" si="11"/>
        <v>88</v>
      </c>
      <c r="P31" s="14">
        <f t="shared" si="11"/>
        <v>88</v>
      </c>
      <c r="Q31" s="14">
        <f t="shared" si="11"/>
        <v>88</v>
      </c>
      <c r="R31" s="14">
        <f t="shared" si="11"/>
        <v>88</v>
      </c>
      <c r="S31" s="14">
        <f t="shared" si="11"/>
        <v>88</v>
      </c>
      <c r="T31" s="14">
        <f t="shared" si="11"/>
        <v>88</v>
      </c>
      <c r="U31" s="14">
        <f t="shared" si="11"/>
        <v>88</v>
      </c>
      <c r="V31" s="14">
        <f t="shared" si="11"/>
        <v>88</v>
      </c>
    </row>
    <row r="32" spans="1:22" s="2" customFormat="1">
      <c r="A32" s="21"/>
      <c r="B32" s="21"/>
      <c r="C32" s="37" t="s">
        <v>27</v>
      </c>
      <c r="D32" s="14">
        <f t="shared" ref="D32:I32" si="12">D28-D31</f>
        <v>271</v>
      </c>
      <c r="E32" s="14">
        <f t="shared" si="12"/>
        <v>303.89999999999998</v>
      </c>
      <c r="F32" s="14">
        <f t="shared" si="12"/>
        <v>271</v>
      </c>
      <c r="G32" s="14">
        <f t="shared" si="12"/>
        <v>271</v>
      </c>
      <c r="H32" s="14">
        <f t="shared" si="12"/>
        <v>0</v>
      </c>
      <c r="I32" s="14">
        <f t="shared" si="12"/>
        <v>0</v>
      </c>
      <c r="J32" s="17">
        <f>I32*1.096</f>
        <v>0</v>
      </c>
      <c r="K32" s="17">
        <f>J32*1.039</f>
        <v>0</v>
      </c>
      <c r="L32" s="17">
        <f>K32*1.069</f>
        <v>0</v>
      </c>
      <c r="M32" s="17">
        <f>L32*1.037</f>
        <v>0</v>
      </c>
      <c r="N32" s="17">
        <f>M32*1.038</f>
        <v>0</v>
      </c>
      <c r="O32" s="17">
        <f>N32*1.04</f>
        <v>0</v>
      </c>
      <c r="P32" s="17">
        <f>O32*1.038</f>
        <v>0</v>
      </c>
      <c r="Q32" s="17">
        <f>P32*1.061</f>
        <v>0</v>
      </c>
      <c r="R32" s="17">
        <f>Q32*1.041</f>
        <v>0</v>
      </c>
      <c r="S32" s="17">
        <f>R32*1.047</f>
        <v>0</v>
      </c>
      <c r="T32" s="17">
        <f>S32*1.049</f>
        <v>0</v>
      </c>
      <c r="U32" s="17">
        <f>T32*1.048</f>
        <v>0</v>
      </c>
      <c r="V32" s="17">
        <f>U32*1.05</f>
        <v>0</v>
      </c>
    </row>
    <row r="33" spans="1:22" s="6" customFormat="1">
      <c r="A33" s="34" t="s">
        <v>9</v>
      </c>
      <c r="B33" s="34" t="s">
        <v>9</v>
      </c>
      <c r="C33" s="39" t="s">
        <v>32</v>
      </c>
      <c r="D33" s="15">
        <v>411144.7</v>
      </c>
      <c r="E33" s="15">
        <v>502624.9</v>
      </c>
      <c r="F33" s="15">
        <f>F35+F36+F37</f>
        <v>455812.19999999995</v>
      </c>
      <c r="G33" s="15">
        <v>487854.9</v>
      </c>
      <c r="H33" s="15">
        <v>453135.1</v>
      </c>
      <c r="I33" s="15">
        <v>409308.4</v>
      </c>
      <c r="J33" s="15">
        <f>J35+J36+J37</f>
        <v>409673.42130000005</v>
      </c>
      <c r="K33" s="15">
        <f t="shared" ref="K33:V33" si="13">K35+K36+K37</f>
        <v>410040.99774910003</v>
      </c>
      <c r="L33" s="15">
        <f t="shared" si="13"/>
        <v>410411.14723334368</v>
      </c>
      <c r="M33" s="15">
        <f t="shared" si="13"/>
        <v>410783.88776397711</v>
      </c>
      <c r="N33" s="15">
        <f t="shared" si="13"/>
        <v>413081</v>
      </c>
      <c r="O33" s="15">
        <f t="shared" si="13"/>
        <v>415424.4</v>
      </c>
      <c r="P33" s="15">
        <f t="shared" si="13"/>
        <v>417954.5</v>
      </c>
      <c r="Q33" s="15">
        <f t="shared" si="13"/>
        <v>420742.1</v>
      </c>
      <c r="R33" s="15">
        <f t="shared" si="13"/>
        <v>424532.1</v>
      </c>
      <c r="S33" s="15">
        <f t="shared" si="13"/>
        <v>427863.5</v>
      </c>
      <c r="T33" s="15">
        <f t="shared" si="13"/>
        <v>430215.4</v>
      </c>
      <c r="U33" s="15">
        <f t="shared" si="13"/>
        <v>432103.4</v>
      </c>
      <c r="V33" s="15">
        <f t="shared" si="13"/>
        <v>434996.6</v>
      </c>
    </row>
    <row r="34" spans="1:22">
      <c r="A34" s="21"/>
      <c r="B34" s="21"/>
      <c r="C34" s="37" t="s">
        <v>25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2" customFormat="1">
      <c r="A35" s="21"/>
      <c r="B35" s="21"/>
      <c r="C35" s="37" t="s">
        <v>26</v>
      </c>
      <c r="D35" s="14">
        <v>1112.4000000000001</v>
      </c>
      <c r="E35" s="14">
        <v>1068.9000000000001</v>
      </c>
      <c r="F35" s="14">
        <v>2111.1</v>
      </c>
      <c r="G35" s="14">
        <v>50090</v>
      </c>
      <c r="H35" s="14">
        <v>40093.599999999999</v>
      </c>
      <c r="I35" s="14">
        <v>97.4</v>
      </c>
      <c r="J35" s="14">
        <f>I35</f>
        <v>97.4</v>
      </c>
      <c r="K35" s="14">
        <f>J35</f>
        <v>97.4</v>
      </c>
      <c r="L35" s="14">
        <f t="shared" ref="L35:V35" si="14">K35</f>
        <v>97.4</v>
      </c>
      <c r="M35" s="14">
        <f t="shared" si="14"/>
        <v>97.4</v>
      </c>
      <c r="N35" s="14">
        <f t="shared" si="14"/>
        <v>97.4</v>
      </c>
      <c r="O35" s="14">
        <f t="shared" si="14"/>
        <v>97.4</v>
      </c>
      <c r="P35" s="14">
        <f t="shared" si="14"/>
        <v>97.4</v>
      </c>
      <c r="Q35" s="14">
        <f t="shared" si="14"/>
        <v>97.4</v>
      </c>
      <c r="R35" s="14">
        <f t="shared" si="14"/>
        <v>97.4</v>
      </c>
      <c r="S35" s="14">
        <f t="shared" si="14"/>
        <v>97.4</v>
      </c>
      <c r="T35" s="14">
        <f t="shared" si="14"/>
        <v>97.4</v>
      </c>
      <c r="U35" s="14">
        <f t="shared" si="14"/>
        <v>97.4</v>
      </c>
      <c r="V35" s="14">
        <f t="shared" si="14"/>
        <v>97.4</v>
      </c>
    </row>
    <row r="36" spans="1:22" s="2" customFormat="1">
      <c r="A36" s="21"/>
      <c r="B36" s="21"/>
      <c r="C36" s="37" t="s">
        <v>75</v>
      </c>
      <c r="D36" s="14">
        <v>342827.9</v>
      </c>
      <c r="E36" s="14">
        <v>424609.2</v>
      </c>
      <c r="F36" s="14">
        <v>379496</v>
      </c>
      <c r="G36" s="14">
        <v>384228.6</v>
      </c>
      <c r="H36" s="14">
        <v>357144.9</v>
      </c>
      <c r="I36" s="14">
        <v>357065.1</v>
      </c>
      <c r="J36" s="14">
        <f>I36</f>
        <v>357065.1</v>
      </c>
      <c r="K36" s="14">
        <f>J36</f>
        <v>357065.1</v>
      </c>
      <c r="L36" s="14">
        <f t="shared" ref="L36:V36" si="15">K36</f>
        <v>357065.1</v>
      </c>
      <c r="M36" s="14">
        <f t="shared" si="15"/>
        <v>357065.1</v>
      </c>
      <c r="N36" s="14">
        <f t="shared" si="15"/>
        <v>357065.1</v>
      </c>
      <c r="O36" s="14">
        <f t="shared" si="15"/>
        <v>357065.1</v>
      </c>
      <c r="P36" s="14">
        <f t="shared" si="15"/>
        <v>357065.1</v>
      </c>
      <c r="Q36" s="14">
        <f t="shared" si="15"/>
        <v>357065.1</v>
      </c>
      <c r="R36" s="14">
        <f t="shared" si="15"/>
        <v>357065.1</v>
      </c>
      <c r="S36" s="14">
        <f t="shared" si="15"/>
        <v>357065.1</v>
      </c>
      <c r="T36" s="14">
        <f t="shared" si="15"/>
        <v>357065.1</v>
      </c>
      <c r="U36" s="14">
        <f t="shared" si="15"/>
        <v>357065.1</v>
      </c>
      <c r="V36" s="14">
        <f t="shared" si="15"/>
        <v>357065.1</v>
      </c>
    </row>
    <row r="37" spans="1:22" s="2" customFormat="1">
      <c r="A37" s="21"/>
      <c r="B37" s="21"/>
      <c r="C37" s="37" t="s">
        <v>27</v>
      </c>
      <c r="D37" s="14">
        <f>D33-D35-D36</f>
        <v>67204.399999999965</v>
      </c>
      <c r="E37" s="14">
        <f>E33-E35-E36</f>
        <v>76946.799999999988</v>
      </c>
      <c r="F37" s="14">
        <v>74205.100000000006</v>
      </c>
      <c r="G37" s="14">
        <f>G33-G35-G36</f>
        <v>53536.300000000047</v>
      </c>
      <c r="H37" s="14">
        <f>H33-H35-H36</f>
        <v>55896.599999999977</v>
      </c>
      <c r="I37" s="14">
        <f>I33-I35-I36</f>
        <v>52145.900000000023</v>
      </c>
      <c r="J37" s="17">
        <f>I37*1.007</f>
        <v>52510.921300000016</v>
      </c>
      <c r="K37" s="17">
        <f>J37*1.007</f>
        <v>52878.49774910001</v>
      </c>
      <c r="L37" s="17">
        <f>K37*1.007</f>
        <v>53248.647233343705</v>
      </c>
      <c r="M37" s="17">
        <f>L37*1.007</f>
        <v>53621.387763977109</v>
      </c>
      <c r="N37" s="17">
        <v>55918.5</v>
      </c>
      <c r="O37" s="17">
        <v>58261.9</v>
      </c>
      <c r="P37" s="17">
        <v>60792</v>
      </c>
      <c r="Q37" s="17">
        <v>63579.6</v>
      </c>
      <c r="R37" s="17">
        <v>67369.600000000006</v>
      </c>
      <c r="S37" s="17">
        <v>70701</v>
      </c>
      <c r="T37" s="17">
        <v>73052.899999999994</v>
      </c>
      <c r="U37" s="17">
        <v>74940.899999999994</v>
      </c>
      <c r="V37" s="17">
        <v>77834.100000000006</v>
      </c>
    </row>
    <row r="38" spans="1:22" s="6" customFormat="1" ht="42.75">
      <c r="A38" s="34" t="s">
        <v>10</v>
      </c>
      <c r="B38" s="34" t="s">
        <v>10</v>
      </c>
      <c r="C38" s="39" t="s">
        <v>76</v>
      </c>
      <c r="D38" s="15">
        <v>2555.1999999999998</v>
      </c>
      <c r="E38" s="15">
        <v>4931.6000000000004</v>
      </c>
      <c r="F38" s="15">
        <f>F41+F42</f>
        <v>15374.5</v>
      </c>
      <c r="G38" s="15">
        <v>3334.4</v>
      </c>
      <c r="H38" s="15">
        <v>3312.8</v>
      </c>
      <c r="I38" s="15">
        <v>3312.8</v>
      </c>
      <c r="J38" s="15">
        <f>J40+J41+J42</f>
        <v>3630.8288000000007</v>
      </c>
      <c r="K38" s="15">
        <f t="shared" ref="K38:V38" si="16">K40+K41+K42</f>
        <v>3772.4311232000005</v>
      </c>
      <c r="L38" s="15">
        <f t="shared" si="16"/>
        <v>4032.7288707008001</v>
      </c>
      <c r="M38" s="15">
        <f t="shared" si="16"/>
        <v>4181.9398389167291</v>
      </c>
      <c r="N38" s="15">
        <f t="shared" si="16"/>
        <v>4340.8535527955646</v>
      </c>
      <c r="O38" s="15">
        <f t="shared" si="16"/>
        <v>4514.4876949073878</v>
      </c>
      <c r="P38" s="15">
        <f t="shared" si="16"/>
        <v>4686.0382273138684</v>
      </c>
      <c r="Q38" s="15">
        <f t="shared" si="16"/>
        <v>4971.886559180014</v>
      </c>
      <c r="R38" s="15">
        <f t="shared" si="16"/>
        <v>5175.7339081063947</v>
      </c>
      <c r="S38" s="15">
        <f t="shared" si="16"/>
        <v>5418.9934017873948</v>
      </c>
      <c r="T38" s="15">
        <f t="shared" si="16"/>
        <v>5684.5240784749767</v>
      </c>
      <c r="U38" s="15">
        <f t="shared" si="16"/>
        <v>5957.3812342417759</v>
      </c>
      <c r="V38" s="15">
        <f t="shared" si="16"/>
        <v>6255.2502959538651</v>
      </c>
    </row>
    <row r="39" spans="1:22">
      <c r="A39" s="21"/>
      <c r="B39" s="21"/>
      <c r="C39" s="37" t="s">
        <v>25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2" customFormat="1">
      <c r="A40" s="21"/>
      <c r="B40" s="21"/>
      <c r="C40" s="37" t="s">
        <v>26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f>I40</f>
        <v>0</v>
      </c>
      <c r="K40" s="14">
        <f>J40</f>
        <v>0</v>
      </c>
      <c r="L40" s="14">
        <f t="shared" ref="L40:V40" si="17">K40</f>
        <v>0</v>
      </c>
      <c r="M40" s="14">
        <f t="shared" si="17"/>
        <v>0</v>
      </c>
      <c r="N40" s="14">
        <f t="shared" si="17"/>
        <v>0</v>
      </c>
      <c r="O40" s="14">
        <f t="shared" si="17"/>
        <v>0</v>
      </c>
      <c r="P40" s="14">
        <f t="shared" si="17"/>
        <v>0</v>
      </c>
      <c r="Q40" s="14">
        <f t="shared" si="17"/>
        <v>0</v>
      </c>
      <c r="R40" s="14">
        <f t="shared" si="17"/>
        <v>0</v>
      </c>
      <c r="S40" s="14">
        <f t="shared" si="17"/>
        <v>0</v>
      </c>
      <c r="T40" s="14">
        <f t="shared" si="17"/>
        <v>0</v>
      </c>
      <c r="U40" s="14">
        <f t="shared" si="17"/>
        <v>0</v>
      </c>
      <c r="V40" s="14">
        <f t="shared" si="17"/>
        <v>0</v>
      </c>
    </row>
    <row r="41" spans="1:22" s="2" customFormat="1">
      <c r="A41" s="21"/>
      <c r="B41" s="21"/>
      <c r="C41" s="37" t="s">
        <v>75</v>
      </c>
      <c r="D41" s="14">
        <v>0</v>
      </c>
      <c r="E41" s="14">
        <v>1000.6</v>
      </c>
      <c r="F41" s="14">
        <v>10924.5</v>
      </c>
      <c r="G41" s="14">
        <v>0</v>
      </c>
      <c r="H41" s="14">
        <v>0</v>
      </c>
      <c r="I41" s="14">
        <v>0</v>
      </c>
      <c r="J41" s="14">
        <f>I41</f>
        <v>0</v>
      </c>
      <c r="K41" s="14">
        <f>J41</f>
        <v>0</v>
      </c>
      <c r="L41" s="14">
        <f t="shared" ref="L41:V41" si="18">K41</f>
        <v>0</v>
      </c>
      <c r="M41" s="14">
        <f t="shared" si="18"/>
        <v>0</v>
      </c>
      <c r="N41" s="14">
        <f t="shared" si="18"/>
        <v>0</v>
      </c>
      <c r="O41" s="14">
        <f t="shared" si="18"/>
        <v>0</v>
      </c>
      <c r="P41" s="14">
        <f t="shared" si="18"/>
        <v>0</v>
      </c>
      <c r="Q41" s="14">
        <f t="shared" si="18"/>
        <v>0</v>
      </c>
      <c r="R41" s="14">
        <f t="shared" si="18"/>
        <v>0</v>
      </c>
      <c r="S41" s="14">
        <f t="shared" si="18"/>
        <v>0</v>
      </c>
      <c r="T41" s="14">
        <f t="shared" si="18"/>
        <v>0</v>
      </c>
      <c r="U41" s="14">
        <f t="shared" si="18"/>
        <v>0</v>
      </c>
      <c r="V41" s="14">
        <f t="shared" si="18"/>
        <v>0</v>
      </c>
    </row>
    <row r="42" spans="1:22" s="2" customFormat="1">
      <c r="A42" s="21"/>
      <c r="B42" s="21"/>
      <c r="C42" s="37" t="s">
        <v>27</v>
      </c>
      <c r="D42" s="14">
        <v>2555.1999999999998</v>
      </c>
      <c r="E42" s="14">
        <f>E38-E41</f>
        <v>3931.0000000000005</v>
      </c>
      <c r="F42" s="14">
        <v>4450</v>
      </c>
      <c r="G42" s="14">
        <f>G38</f>
        <v>3334.4</v>
      </c>
      <c r="H42" s="14">
        <f>H38</f>
        <v>3312.8</v>
      </c>
      <c r="I42" s="14">
        <f>I38</f>
        <v>3312.8</v>
      </c>
      <c r="J42" s="17">
        <f>I42*1.096</f>
        <v>3630.8288000000007</v>
      </c>
      <c r="K42" s="17">
        <f>J42*1.039</f>
        <v>3772.4311232000005</v>
      </c>
      <c r="L42" s="17">
        <f>K42*1.069</f>
        <v>4032.7288707008001</v>
      </c>
      <c r="M42" s="17">
        <f>L42*1.037</f>
        <v>4181.9398389167291</v>
      </c>
      <c r="N42" s="17">
        <f>M42*1.038</f>
        <v>4340.8535527955646</v>
      </c>
      <c r="O42" s="17">
        <f>N42*1.04</f>
        <v>4514.4876949073878</v>
      </c>
      <c r="P42" s="17">
        <f>O42*1.038</f>
        <v>4686.0382273138684</v>
      </c>
      <c r="Q42" s="17">
        <f>P42*1.061</f>
        <v>4971.886559180014</v>
      </c>
      <c r="R42" s="17">
        <f>Q42*1.041</f>
        <v>5175.7339081063947</v>
      </c>
      <c r="S42" s="17">
        <f>R42*1.047</f>
        <v>5418.9934017873948</v>
      </c>
      <c r="T42" s="17">
        <f>S42*1.049</f>
        <v>5684.5240784749767</v>
      </c>
      <c r="U42" s="17">
        <f>T42*1.048</f>
        <v>5957.3812342417759</v>
      </c>
      <c r="V42" s="17">
        <f>U42*1.05</f>
        <v>6255.2502959538651</v>
      </c>
    </row>
    <row r="43" spans="1:22" s="6" customFormat="1" ht="57">
      <c r="A43" s="34" t="s">
        <v>11</v>
      </c>
      <c r="B43" s="34" t="s">
        <v>11</v>
      </c>
      <c r="C43" s="39" t="s">
        <v>77</v>
      </c>
      <c r="D43" s="15">
        <v>21385.8</v>
      </c>
      <c r="E43" s="15">
        <v>29677</v>
      </c>
      <c r="F43" s="15">
        <v>42794.8</v>
      </c>
      <c r="G43" s="15">
        <v>2681.5</v>
      </c>
      <c r="H43" s="15">
        <v>1318.6</v>
      </c>
      <c r="I43" s="15">
        <v>3223.7</v>
      </c>
      <c r="J43" s="15">
        <f>J45+J46+J47</f>
        <v>3226.6951999999997</v>
      </c>
      <c r="K43" s="15">
        <f t="shared" ref="K43:V43" si="19">K45+K46+K47</f>
        <v>3228.0288127999997</v>
      </c>
      <c r="L43" s="15">
        <f t="shared" si="19"/>
        <v>3230.4803008831996</v>
      </c>
      <c r="M43" s="15">
        <f t="shared" si="19"/>
        <v>3231.8855720158781</v>
      </c>
      <c r="N43" s="15">
        <f t="shared" si="19"/>
        <v>3233.3822237524814</v>
      </c>
      <c r="O43" s="15">
        <f t="shared" si="19"/>
        <v>3235.0175127025805</v>
      </c>
      <c r="P43" s="15">
        <f t="shared" si="19"/>
        <v>3236.6331781852787</v>
      </c>
      <c r="Q43" s="15">
        <f t="shared" si="19"/>
        <v>3239.3253020545808</v>
      </c>
      <c r="R43" s="15">
        <f t="shared" si="19"/>
        <v>3241.2451394388186</v>
      </c>
      <c r="S43" s="15">
        <f t="shared" si="19"/>
        <v>3243.536160992443</v>
      </c>
      <c r="T43" s="15">
        <f t="shared" si="19"/>
        <v>3246.0369328810725</v>
      </c>
      <c r="U43" s="15">
        <f t="shared" si="19"/>
        <v>3248.6067056593643</v>
      </c>
      <c r="V43" s="15">
        <f t="shared" si="19"/>
        <v>3251.4120409423322</v>
      </c>
    </row>
    <row r="44" spans="1:22">
      <c r="A44" s="21"/>
      <c r="B44" s="21"/>
      <c r="C44" s="37" t="s">
        <v>25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2" customFormat="1">
      <c r="A45" s="21"/>
      <c r="B45" s="21"/>
      <c r="C45" s="37" t="s">
        <v>26</v>
      </c>
      <c r="D45" s="14">
        <v>3362.3</v>
      </c>
      <c r="E45" s="14">
        <v>3636.6</v>
      </c>
      <c r="F45" s="14">
        <v>8658.2000000000007</v>
      </c>
      <c r="G45" s="14">
        <v>2188.1999999999998</v>
      </c>
      <c r="H45" s="14">
        <v>903.1</v>
      </c>
      <c r="I45" s="14">
        <v>2699.3</v>
      </c>
      <c r="J45" s="14">
        <f>I45</f>
        <v>2699.3</v>
      </c>
      <c r="K45" s="14">
        <f>J45</f>
        <v>2699.3</v>
      </c>
      <c r="L45" s="14">
        <f t="shared" ref="L45:V45" si="20">K45</f>
        <v>2699.3</v>
      </c>
      <c r="M45" s="14">
        <f t="shared" si="20"/>
        <v>2699.3</v>
      </c>
      <c r="N45" s="14">
        <f t="shared" si="20"/>
        <v>2699.3</v>
      </c>
      <c r="O45" s="14">
        <f t="shared" si="20"/>
        <v>2699.3</v>
      </c>
      <c r="P45" s="14">
        <f t="shared" si="20"/>
        <v>2699.3</v>
      </c>
      <c r="Q45" s="14">
        <f t="shared" si="20"/>
        <v>2699.3</v>
      </c>
      <c r="R45" s="14">
        <f t="shared" si="20"/>
        <v>2699.3</v>
      </c>
      <c r="S45" s="14">
        <f t="shared" si="20"/>
        <v>2699.3</v>
      </c>
      <c r="T45" s="14">
        <f t="shared" si="20"/>
        <v>2699.3</v>
      </c>
      <c r="U45" s="14">
        <f t="shared" si="20"/>
        <v>2699.3</v>
      </c>
      <c r="V45" s="14">
        <f t="shared" si="20"/>
        <v>2699.3</v>
      </c>
    </row>
    <row r="46" spans="1:22" s="2" customFormat="1">
      <c r="A46" s="21"/>
      <c r="B46" s="21"/>
      <c r="C46" s="37" t="s">
        <v>75</v>
      </c>
      <c r="D46" s="14">
        <v>16530</v>
      </c>
      <c r="E46" s="14">
        <v>25143.3</v>
      </c>
      <c r="F46" s="14">
        <v>34005</v>
      </c>
      <c r="G46" s="14">
        <v>462.2</v>
      </c>
      <c r="H46" s="14">
        <v>384.2</v>
      </c>
      <c r="I46" s="14">
        <v>493.2</v>
      </c>
      <c r="J46" s="14">
        <f>I46</f>
        <v>493.2</v>
      </c>
      <c r="K46" s="14">
        <f>J46</f>
        <v>493.2</v>
      </c>
      <c r="L46" s="14">
        <f t="shared" ref="L46:V46" si="21">K46</f>
        <v>493.2</v>
      </c>
      <c r="M46" s="14">
        <f t="shared" si="21"/>
        <v>493.2</v>
      </c>
      <c r="N46" s="14">
        <f t="shared" si="21"/>
        <v>493.2</v>
      </c>
      <c r="O46" s="14">
        <f t="shared" si="21"/>
        <v>493.2</v>
      </c>
      <c r="P46" s="14">
        <f t="shared" si="21"/>
        <v>493.2</v>
      </c>
      <c r="Q46" s="14">
        <f t="shared" si="21"/>
        <v>493.2</v>
      </c>
      <c r="R46" s="14">
        <f t="shared" si="21"/>
        <v>493.2</v>
      </c>
      <c r="S46" s="14">
        <f t="shared" si="21"/>
        <v>493.2</v>
      </c>
      <c r="T46" s="14">
        <f t="shared" si="21"/>
        <v>493.2</v>
      </c>
      <c r="U46" s="14">
        <f t="shared" si="21"/>
        <v>493.2</v>
      </c>
      <c r="V46" s="14">
        <f t="shared" si="21"/>
        <v>493.2</v>
      </c>
    </row>
    <row r="47" spans="1:22" s="2" customFormat="1">
      <c r="A47" s="21"/>
      <c r="B47" s="21"/>
      <c r="C47" s="37" t="s">
        <v>27</v>
      </c>
      <c r="D47" s="14">
        <f t="shared" ref="D47:I47" si="22">D43-D45-D46</f>
        <v>1493.5</v>
      </c>
      <c r="E47" s="14">
        <f t="shared" si="22"/>
        <v>897.10000000000218</v>
      </c>
      <c r="F47" s="14">
        <f t="shared" si="22"/>
        <v>131.60000000000582</v>
      </c>
      <c r="G47" s="14">
        <f t="shared" si="22"/>
        <v>31.100000000000193</v>
      </c>
      <c r="H47" s="14">
        <f t="shared" si="22"/>
        <v>31.299999999999898</v>
      </c>
      <c r="I47" s="14">
        <f t="shared" si="22"/>
        <v>31.199999999999648</v>
      </c>
      <c r="J47" s="17">
        <f>I47*1.096</f>
        <v>34.195199999999616</v>
      </c>
      <c r="K47" s="17">
        <f>J47*1.039</f>
        <v>35.528812799999599</v>
      </c>
      <c r="L47" s="17">
        <f>K47*1.069</f>
        <v>37.980300883199568</v>
      </c>
      <c r="M47" s="17">
        <f>L47*1.037</f>
        <v>39.385572015877948</v>
      </c>
      <c r="N47" s="17">
        <f>M47*1.038</f>
        <v>40.882223752481309</v>
      </c>
      <c r="O47" s="17">
        <f>N47*1.04</f>
        <v>42.517512702580561</v>
      </c>
      <c r="P47" s="17">
        <f>O47*1.038</f>
        <v>44.133178185278624</v>
      </c>
      <c r="Q47" s="17">
        <f>P47*1.061</f>
        <v>46.825302054580618</v>
      </c>
      <c r="R47" s="17">
        <f>Q47*1.041</f>
        <v>48.74513943881842</v>
      </c>
      <c r="S47" s="17">
        <f>R47*1.047</f>
        <v>51.036160992442881</v>
      </c>
      <c r="T47" s="17">
        <f>S47*1.049</f>
        <v>53.53693288107258</v>
      </c>
      <c r="U47" s="17">
        <f>T47*1.048</f>
        <v>56.106705659364067</v>
      </c>
      <c r="V47" s="17">
        <f>U47*1.05</f>
        <v>58.912040942332276</v>
      </c>
    </row>
    <row r="48" spans="1:22" s="6" customFormat="1" ht="28.5">
      <c r="A48" s="34" t="s">
        <v>12</v>
      </c>
      <c r="B48" s="34" t="s">
        <v>12</v>
      </c>
      <c r="C48" s="39" t="s">
        <v>78</v>
      </c>
      <c r="D48" s="15">
        <v>8309.2999999999993</v>
      </c>
      <c r="E48" s="15">
        <v>13296.2</v>
      </c>
      <c r="F48" s="15">
        <v>13248.6</v>
      </c>
      <c r="G48" s="15">
        <v>5581.5</v>
      </c>
      <c r="H48" s="15">
        <v>4378.8</v>
      </c>
      <c r="I48" s="15">
        <v>4378.8</v>
      </c>
      <c r="J48" s="15">
        <f>J50+J51+J52</f>
        <v>4799.1648000000005</v>
      </c>
      <c r="K48" s="15">
        <f t="shared" ref="K48:V48" si="23">K50+K51+K52</f>
        <v>4986.3322272000005</v>
      </c>
      <c r="L48" s="15">
        <f t="shared" si="23"/>
        <v>5330.3891508768002</v>
      </c>
      <c r="M48" s="15">
        <f t="shared" si="23"/>
        <v>5527.6135494592418</v>
      </c>
      <c r="N48" s="15">
        <f t="shared" si="23"/>
        <v>5737.662864338693</v>
      </c>
      <c r="O48" s="15">
        <f t="shared" si="23"/>
        <v>5967.169378912241</v>
      </c>
      <c r="P48" s="15">
        <f t="shared" si="23"/>
        <v>6193.9218153109059</v>
      </c>
      <c r="Q48" s="15">
        <f t="shared" si="23"/>
        <v>6571.7510460448711</v>
      </c>
      <c r="R48" s="15">
        <f t="shared" si="23"/>
        <v>6841.1928389327104</v>
      </c>
      <c r="S48" s="15">
        <f t="shared" si="23"/>
        <v>7162.7289023625472</v>
      </c>
      <c r="T48" s="15">
        <f t="shared" si="23"/>
        <v>7513.7026185783116</v>
      </c>
      <c r="U48" s="15">
        <f t="shared" si="23"/>
        <v>7874.3603442700705</v>
      </c>
      <c r="V48" s="15">
        <f t="shared" si="23"/>
        <v>8268.0783614835746</v>
      </c>
    </row>
    <row r="49" spans="1:22">
      <c r="A49" s="21"/>
      <c r="B49" s="21"/>
      <c r="C49" s="37" t="s">
        <v>25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" customFormat="1">
      <c r="A50" s="21"/>
      <c r="B50" s="21"/>
      <c r="C50" s="37" t="s">
        <v>26</v>
      </c>
      <c r="D50" s="14">
        <v>0</v>
      </c>
      <c r="E50" s="14">
        <v>0</v>
      </c>
      <c r="F50" s="14">
        <v>0</v>
      </c>
      <c r="G50" s="14">
        <v>1202.7</v>
      </c>
      <c r="H50" s="14">
        <v>0</v>
      </c>
      <c r="I50" s="14">
        <v>0</v>
      </c>
      <c r="J50" s="14">
        <f>I50</f>
        <v>0</v>
      </c>
      <c r="K50" s="14">
        <f>J50</f>
        <v>0</v>
      </c>
      <c r="L50" s="14">
        <f t="shared" ref="L50:V50" si="24">K50</f>
        <v>0</v>
      </c>
      <c r="M50" s="14">
        <f t="shared" si="24"/>
        <v>0</v>
      </c>
      <c r="N50" s="14">
        <f t="shared" si="24"/>
        <v>0</v>
      </c>
      <c r="O50" s="14">
        <f t="shared" si="24"/>
        <v>0</v>
      </c>
      <c r="P50" s="14">
        <f t="shared" si="24"/>
        <v>0</v>
      </c>
      <c r="Q50" s="14">
        <f t="shared" si="24"/>
        <v>0</v>
      </c>
      <c r="R50" s="14">
        <f t="shared" si="24"/>
        <v>0</v>
      </c>
      <c r="S50" s="14">
        <f t="shared" si="24"/>
        <v>0</v>
      </c>
      <c r="T50" s="14">
        <f t="shared" si="24"/>
        <v>0</v>
      </c>
      <c r="U50" s="14">
        <f t="shared" si="24"/>
        <v>0</v>
      </c>
      <c r="V50" s="14">
        <f t="shared" si="24"/>
        <v>0</v>
      </c>
    </row>
    <row r="51" spans="1:22" s="2" customFormat="1">
      <c r="A51" s="21"/>
      <c r="B51" s="21"/>
      <c r="C51" s="37" t="s">
        <v>75</v>
      </c>
      <c r="D51" s="14">
        <v>4110</v>
      </c>
      <c r="E51" s="14">
        <v>9000</v>
      </c>
      <c r="F51" s="14">
        <v>9000</v>
      </c>
      <c r="G51" s="14">
        <v>0</v>
      </c>
      <c r="H51" s="14">
        <v>0</v>
      </c>
      <c r="I51" s="14">
        <v>0</v>
      </c>
      <c r="J51" s="14">
        <f>I51</f>
        <v>0</v>
      </c>
      <c r="K51" s="14">
        <f>J51</f>
        <v>0</v>
      </c>
      <c r="L51" s="14">
        <f t="shared" ref="L51:V51" si="25">K51</f>
        <v>0</v>
      </c>
      <c r="M51" s="14">
        <f t="shared" si="25"/>
        <v>0</v>
      </c>
      <c r="N51" s="14">
        <f t="shared" si="25"/>
        <v>0</v>
      </c>
      <c r="O51" s="14">
        <f t="shared" si="25"/>
        <v>0</v>
      </c>
      <c r="P51" s="14">
        <f t="shared" si="25"/>
        <v>0</v>
      </c>
      <c r="Q51" s="14">
        <f t="shared" si="25"/>
        <v>0</v>
      </c>
      <c r="R51" s="14">
        <f t="shared" si="25"/>
        <v>0</v>
      </c>
      <c r="S51" s="14">
        <f t="shared" si="25"/>
        <v>0</v>
      </c>
      <c r="T51" s="14">
        <f t="shared" si="25"/>
        <v>0</v>
      </c>
      <c r="U51" s="14">
        <f t="shared" si="25"/>
        <v>0</v>
      </c>
      <c r="V51" s="14">
        <f t="shared" si="25"/>
        <v>0</v>
      </c>
    </row>
    <row r="52" spans="1:22" s="2" customFormat="1">
      <c r="A52" s="21"/>
      <c r="B52" s="21"/>
      <c r="C52" s="37" t="s">
        <v>27</v>
      </c>
      <c r="D52" s="14">
        <f>D48-D51</f>
        <v>4199.2999999999993</v>
      </c>
      <c r="E52" s="14">
        <f>E48-E51</f>
        <v>4296.2000000000007</v>
      </c>
      <c r="F52" s="14">
        <f>F48-F51</f>
        <v>4248.6000000000004</v>
      </c>
      <c r="G52" s="14">
        <f>G48-G50-G51</f>
        <v>4378.8</v>
      </c>
      <c r="H52" s="14">
        <f>H48-H50-H51</f>
        <v>4378.8</v>
      </c>
      <c r="I52" s="14">
        <f>I48-I50-I51</f>
        <v>4378.8</v>
      </c>
      <c r="J52" s="17">
        <f>I52*1.096</f>
        <v>4799.1648000000005</v>
      </c>
      <c r="K52" s="17">
        <f>J52*1.039</f>
        <v>4986.3322272000005</v>
      </c>
      <c r="L52" s="17">
        <f>K52*1.069</f>
        <v>5330.3891508768002</v>
      </c>
      <c r="M52" s="17">
        <f>L52*1.037</f>
        <v>5527.6135494592418</v>
      </c>
      <c r="N52" s="17">
        <f>M52*1.038</f>
        <v>5737.662864338693</v>
      </c>
      <c r="O52" s="17">
        <f>N52*1.04</f>
        <v>5967.169378912241</v>
      </c>
      <c r="P52" s="17">
        <f>O52*1.038</f>
        <v>6193.9218153109059</v>
      </c>
      <c r="Q52" s="17">
        <f>P52*1.061</f>
        <v>6571.7510460448711</v>
      </c>
      <c r="R52" s="17">
        <f>Q52*1.041</f>
        <v>6841.1928389327104</v>
      </c>
      <c r="S52" s="17">
        <f>R52*1.047</f>
        <v>7162.7289023625472</v>
      </c>
      <c r="T52" s="17">
        <f>S52*1.049</f>
        <v>7513.7026185783116</v>
      </c>
      <c r="U52" s="17">
        <f>T52*1.048</f>
        <v>7874.3603442700705</v>
      </c>
      <c r="V52" s="17">
        <f>U52*1.05</f>
        <v>8268.0783614835746</v>
      </c>
    </row>
    <row r="53" spans="1:22" s="6" customFormat="1" ht="28.5">
      <c r="A53" s="34" t="s">
        <v>13</v>
      </c>
      <c r="B53" s="34" t="s">
        <v>13</v>
      </c>
      <c r="C53" s="39" t="s">
        <v>79</v>
      </c>
      <c r="D53" s="15">
        <v>27733.8</v>
      </c>
      <c r="E53" s="15">
        <v>34425.300000000003</v>
      </c>
      <c r="F53" s="15">
        <v>45958.9</v>
      </c>
      <c r="G53" s="15">
        <v>37066.699999999997</v>
      </c>
      <c r="H53" s="15">
        <v>37043.599999999999</v>
      </c>
      <c r="I53" s="15">
        <v>50365</v>
      </c>
      <c r="J53" s="15">
        <f>J55+J56+J57</f>
        <v>51002.747199999998</v>
      </c>
      <c r="K53" s="15">
        <f t="shared" ref="K53:V53" si="26">K55+K56+K57</f>
        <v>51286.7041408</v>
      </c>
      <c r="L53" s="15">
        <f t="shared" si="26"/>
        <v>51808.6825265152</v>
      </c>
      <c r="M53" s="15">
        <f t="shared" si="26"/>
        <v>52107.89717999626</v>
      </c>
      <c r="N53" s="15">
        <f t="shared" si="26"/>
        <v>52426.56887283612</v>
      </c>
      <c r="O53" s="15">
        <f t="shared" si="26"/>
        <v>52774.759627749561</v>
      </c>
      <c r="P53" s="15">
        <f t="shared" si="26"/>
        <v>53118.77209360405</v>
      </c>
      <c r="Q53" s="15">
        <f t="shared" si="26"/>
        <v>53691.987391313894</v>
      </c>
      <c r="R53" s="15">
        <f t="shared" si="26"/>
        <v>54100.765074357761</v>
      </c>
      <c r="S53" s="15">
        <f t="shared" si="26"/>
        <v>54588.576432852577</v>
      </c>
      <c r="T53" s="15">
        <f t="shared" si="26"/>
        <v>55121.048478062352</v>
      </c>
      <c r="U53" s="15">
        <f t="shared" si="26"/>
        <v>55668.212405009341</v>
      </c>
      <c r="V53" s="15">
        <f t="shared" si="26"/>
        <v>56265.533025259814</v>
      </c>
    </row>
    <row r="54" spans="1:22">
      <c r="A54" s="21"/>
      <c r="B54" s="21"/>
      <c r="C54" s="37" t="s">
        <v>25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" customFormat="1">
      <c r="A55" s="21"/>
      <c r="B55" s="21"/>
      <c r="C55" s="37" t="s">
        <v>26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>I55</f>
        <v>0</v>
      </c>
      <c r="K55" s="14">
        <f>J55</f>
        <v>0</v>
      </c>
      <c r="L55" s="14">
        <f t="shared" ref="L55:V55" si="27">K55</f>
        <v>0</v>
      </c>
      <c r="M55" s="14">
        <f t="shared" si="27"/>
        <v>0</v>
      </c>
      <c r="N55" s="14">
        <f t="shared" si="27"/>
        <v>0</v>
      </c>
      <c r="O55" s="14">
        <f t="shared" si="27"/>
        <v>0</v>
      </c>
      <c r="P55" s="14">
        <f t="shared" si="27"/>
        <v>0</v>
      </c>
      <c r="Q55" s="14">
        <f t="shared" si="27"/>
        <v>0</v>
      </c>
      <c r="R55" s="14">
        <f t="shared" si="27"/>
        <v>0</v>
      </c>
      <c r="S55" s="14">
        <f t="shared" si="27"/>
        <v>0</v>
      </c>
      <c r="T55" s="14">
        <f t="shared" si="27"/>
        <v>0</v>
      </c>
      <c r="U55" s="14">
        <f t="shared" si="27"/>
        <v>0</v>
      </c>
      <c r="V55" s="14">
        <f t="shared" si="27"/>
        <v>0</v>
      </c>
    </row>
    <row r="56" spans="1:22" s="2" customFormat="1">
      <c r="A56" s="21"/>
      <c r="B56" s="21"/>
      <c r="C56" s="37" t="s">
        <v>75</v>
      </c>
      <c r="D56" s="14">
        <v>21100.799999999999</v>
      </c>
      <c r="E56" s="14">
        <v>28783.7</v>
      </c>
      <c r="F56" s="14">
        <v>40188.800000000003</v>
      </c>
      <c r="G56" s="14">
        <v>30423.5</v>
      </c>
      <c r="H56" s="14">
        <v>30400.400000000001</v>
      </c>
      <c r="I56" s="14">
        <v>43721.8</v>
      </c>
      <c r="J56" s="14">
        <f>I56</f>
        <v>43721.8</v>
      </c>
      <c r="K56" s="14">
        <f>J56</f>
        <v>43721.8</v>
      </c>
      <c r="L56" s="14">
        <f t="shared" ref="L56:V56" si="28">K56</f>
        <v>43721.8</v>
      </c>
      <c r="M56" s="14">
        <f t="shared" si="28"/>
        <v>43721.8</v>
      </c>
      <c r="N56" s="14">
        <f t="shared" si="28"/>
        <v>43721.8</v>
      </c>
      <c r="O56" s="14">
        <f t="shared" si="28"/>
        <v>43721.8</v>
      </c>
      <c r="P56" s="14">
        <f t="shared" si="28"/>
        <v>43721.8</v>
      </c>
      <c r="Q56" s="14">
        <f t="shared" si="28"/>
        <v>43721.8</v>
      </c>
      <c r="R56" s="14">
        <f t="shared" si="28"/>
        <v>43721.8</v>
      </c>
      <c r="S56" s="14">
        <f t="shared" si="28"/>
        <v>43721.8</v>
      </c>
      <c r="T56" s="14">
        <f t="shared" si="28"/>
        <v>43721.8</v>
      </c>
      <c r="U56" s="14">
        <f t="shared" si="28"/>
        <v>43721.8</v>
      </c>
      <c r="V56" s="14">
        <f t="shared" si="28"/>
        <v>43721.8</v>
      </c>
    </row>
    <row r="57" spans="1:22" s="2" customFormat="1">
      <c r="A57" s="21"/>
      <c r="B57" s="21"/>
      <c r="C57" s="37" t="s">
        <v>27</v>
      </c>
      <c r="D57" s="14">
        <f t="shared" ref="D57:I57" si="29">D53-D56</f>
        <v>6633</v>
      </c>
      <c r="E57" s="14">
        <f t="shared" si="29"/>
        <v>5641.6000000000022</v>
      </c>
      <c r="F57" s="14">
        <f t="shared" si="29"/>
        <v>5770.0999999999985</v>
      </c>
      <c r="G57" s="14">
        <f t="shared" si="29"/>
        <v>6643.1999999999971</v>
      </c>
      <c r="H57" s="14">
        <f t="shared" si="29"/>
        <v>6643.1999999999971</v>
      </c>
      <c r="I57" s="14">
        <f t="shared" si="29"/>
        <v>6643.1999999999971</v>
      </c>
      <c r="J57" s="17">
        <f>I57*1.096</f>
        <v>7280.9471999999978</v>
      </c>
      <c r="K57" s="17">
        <f>J57*1.039</f>
        <v>7564.9041407999975</v>
      </c>
      <c r="L57" s="17">
        <f>K57*1.069</f>
        <v>8086.8825265151972</v>
      </c>
      <c r="M57" s="17">
        <f>L57*1.037</f>
        <v>8386.097179996259</v>
      </c>
      <c r="N57" s="17">
        <f>M57*1.038</f>
        <v>8704.7688728361172</v>
      </c>
      <c r="O57" s="17">
        <f>N57*1.04</f>
        <v>9052.9596277495621</v>
      </c>
      <c r="P57" s="17">
        <f>O57*1.038</f>
        <v>9396.9720936040449</v>
      </c>
      <c r="Q57" s="17">
        <f>P57*1.061</f>
        <v>9970.1873913138916</v>
      </c>
      <c r="R57" s="17">
        <f>Q57*1.041</f>
        <v>10378.96507435776</v>
      </c>
      <c r="S57" s="17">
        <f>R57*1.047</f>
        <v>10866.776432852574</v>
      </c>
      <c r="T57" s="17">
        <f>S57*1.049</f>
        <v>11399.248478062349</v>
      </c>
      <c r="U57" s="17">
        <f>T57*1.048</f>
        <v>11946.412405009341</v>
      </c>
      <c r="V57" s="17">
        <f>U57*1.05</f>
        <v>12543.733025259809</v>
      </c>
    </row>
    <row r="58" spans="1:22" s="6" customFormat="1" ht="42.75">
      <c r="A58" s="34" t="s">
        <v>14</v>
      </c>
      <c r="B58" s="34" t="s">
        <v>14</v>
      </c>
      <c r="C58" s="39" t="s">
        <v>45</v>
      </c>
      <c r="D58" s="15">
        <v>7171.9</v>
      </c>
      <c r="E58" s="15">
        <v>7468.8</v>
      </c>
      <c r="F58" s="15">
        <f>SUM(F60:F62)</f>
        <v>6471.6</v>
      </c>
      <c r="G58" s="15">
        <v>1636.9</v>
      </c>
      <c r="H58" s="15">
        <v>35</v>
      </c>
      <c r="I58" s="15">
        <v>35</v>
      </c>
      <c r="J58" s="15">
        <f>J60+J61+J62</f>
        <v>38.36</v>
      </c>
      <c r="K58" s="15">
        <f t="shared" ref="K58:V58" si="30">K60+K61+K62</f>
        <v>39.856039999999993</v>
      </c>
      <c r="L58" s="15">
        <f t="shared" si="30"/>
        <v>42.606106759999989</v>
      </c>
      <c r="M58" s="15">
        <f t="shared" si="30"/>
        <v>44.182532710119986</v>
      </c>
      <c r="N58" s="15">
        <f t="shared" si="30"/>
        <v>45.861468953104549</v>
      </c>
      <c r="O58" s="15">
        <f t="shared" si="30"/>
        <v>47.695927711228734</v>
      </c>
      <c r="P58" s="15">
        <f t="shared" si="30"/>
        <v>49.508372964255429</v>
      </c>
      <c r="Q58" s="15">
        <f t="shared" si="30"/>
        <v>52.528383715075009</v>
      </c>
      <c r="R58" s="15">
        <f t="shared" si="30"/>
        <v>54.682047447393082</v>
      </c>
      <c r="S58" s="15">
        <f t="shared" si="30"/>
        <v>57.25210367742055</v>
      </c>
      <c r="T58" s="15">
        <f t="shared" si="30"/>
        <v>60.057456757614155</v>
      </c>
      <c r="U58" s="15">
        <f t="shared" si="30"/>
        <v>62.94021468197964</v>
      </c>
      <c r="V58" s="15">
        <f t="shared" si="30"/>
        <v>66.087225416078624</v>
      </c>
    </row>
    <row r="59" spans="1:22">
      <c r="A59" s="21"/>
      <c r="B59" s="21"/>
      <c r="C59" s="37" t="s">
        <v>25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" customFormat="1">
      <c r="A60" s="21"/>
      <c r="B60" s="21"/>
      <c r="C60" s="37" t="s">
        <v>26</v>
      </c>
      <c r="D60" s="14">
        <v>6439.2</v>
      </c>
      <c r="E60" s="14">
        <v>6940.9</v>
      </c>
      <c r="F60" s="14">
        <v>6050.8</v>
      </c>
      <c r="G60" s="14">
        <v>0</v>
      </c>
      <c r="H60" s="14">
        <v>0</v>
      </c>
      <c r="I60" s="14">
        <v>0</v>
      </c>
      <c r="J60" s="14">
        <f>I60</f>
        <v>0</v>
      </c>
      <c r="K60" s="14">
        <f>J60</f>
        <v>0</v>
      </c>
      <c r="L60" s="14">
        <f t="shared" ref="L60:V60" si="31">K60</f>
        <v>0</v>
      </c>
      <c r="M60" s="14">
        <f t="shared" si="31"/>
        <v>0</v>
      </c>
      <c r="N60" s="14">
        <f t="shared" si="31"/>
        <v>0</v>
      </c>
      <c r="O60" s="14">
        <f t="shared" si="31"/>
        <v>0</v>
      </c>
      <c r="P60" s="14">
        <f t="shared" si="31"/>
        <v>0</v>
      </c>
      <c r="Q60" s="14">
        <f t="shared" si="31"/>
        <v>0</v>
      </c>
      <c r="R60" s="14">
        <f t="shared" si="31"/>
        <v>0</v>
      </c>
      <c r="S60" s="14">
        <f t="shared" si="31"/>
        <v>0</v>
      </c>
      <c r="T60" s="14">
        <f t="shared" si="31"/>
        <v>0</v>
      </c>
      <c r="U60" s="14">
        <f t="shared" si="31"/>
        <v>0</v>
      </c>
      <c r="V60" s="14">
        <f t="shared" si="31"/>
        <v>0</v>
      </c>
    </row>
    <row r="61" spans="1:22" s="2" customFormat="1">
      <c r="A61" s="21"/>
      <c r="B61" s="21"/>
      <c r="C61" s="37" t="s">
        <v>75</v>
      </c>
      <c r="D61" s="14">
        <v>722.7</v>
      </c>
      <c r="E61" s="14">
        <v>497.4</v>
      </c>
      <c r="F61" s="14">
        <v>386.3</v>
      </c>
      <c r="G61" s="14">
        <v>0</v>
      </c>
      <c r="H61" s="14">
        <v>0</v>
      </c>
      <c r="I61" s="14">
        <v>0</v>
      </c>
      <c r="J61" s="14">
        <f>I61</f>
        <v>0</v>
      </c>
      <c r="K61" s="14">
        <f>J61</f>
        <v>0</v>
      </c>
      <c r="L61" s="14">
        <f t="shared" ref="L61:V61" si="32">K61</f>
        <v>0</v>
      </c>
      <c r="M61" s="14">
        <f t="shared" si="32"/>
        <v>0</v>
      </c>
      <c r="N61" s="14">
        <f t="shared" si="32"/>
        <v>0</v>
      </c>
      <c r="O61" s="14">
        <f t="shared" si="32"/>
        <v>0</v>
      </c>
      <c r="P61" s="14">
        <f t="shared" si="32"/>
        <v>0</v>
      </c>
      <c r="Q61" s="14">
        <f t="shared" si="32"/>
        <v>0</v>
      </c>
      <c r="R61" s="14">
        <f t="shared" si="32"/>
        <v>0</v>
      </c>
      <c r="S61" s="14">
        <f t="shared" si="32"/>
        <v>0</v>
      </c>
      <c r="T61" s="14">
        <f t="shared" si="32"/>
        <v>0</v>
      </c>
      <c r="U61" s="14">
        <f t="shared" si="32"/>
        <v>0</v>
      </c>
      <c r="V61" s="14">
        <f t="shared" si="32"/>
        <v>0</v>
      </c>
    </row>
    <row r="62" spans="1:22" s="2" customFormat="1">
      <c r="A62" s="21"/>
      <c r="B62" s="21"/>
      <c r="C62" s="37" t="s">
        <v>27</v>
      </c>
      <c r="D62" s="14">
        <f>D58-D60-D61</f>
        <v>9.9999999999997726</v>
      </c>
      <c r="E62" s="14">
        <f>E58-E60-E61</f>
        <v>30.500000000000568</v>
      </c>
      <c r="F62" s="14">
        <v>34.5</v>
      </c>
      <c r="G62" s="14">
        <f>G58</f>
        <v>1636.9</v>
      </c>
      <c r="H62" s="14">
        <f>H58</f>
        <v>35</v>
      </c>
      <c r="I62" s="14">
        <f>I58</f>
        <v>35</v>
      </c>
      <c r="J62" s="17">
        <f>I62*1.096</f>
        <v>38.36</v>
      </c>
      <c r="K62" s="17">
        <f>J62*1.039</f>
        <v>39.856039999999993</v>
      </c>
      <c r="L62" s="17">
        <f>K62*1.069</f>
        <v>42.606106759999989</v>
      </c>
      <c r="M62" s="17">
        <f>L62*1.037</f>
        <v>44.182532710119986</v>
      </c>
      <c r="N62" s="17">
        <f>M62*1.038</f>
        <v>45.861468953104549</v>
      </c>
      <c r="O62" s="17">
        <f>N62*1.04</f>
        <v>47.695927711228734</v>
      </c>
      <c r="P62" s="17">
        <f>O62*1.038</f>
        <v>49.508372964255429</v>
      </c>
      <c r="Q62" s="17">
        <f>P62*1.061</f>
        <v>52.528383715075009</v>
      </c>
      <c r="R62" s="17">
        <f>Q62*1.041</f>
        <v>54.682047447393082</v>
      </c>
      <c r="S62" s="17">
        <f>R62*1.047</f>
        <v>57.25210367742055</v>
      </c>
      <c r="T62" s="17">
        <f>S62*1.049</f>
        <v>60.057456757614155</v>
      </c>
      <c r="U62" s="17">
        <f>T62*1.048</f>
        <v>62.94021468197964</v>
      </c>
      <c r="V62" s="17">
        <f>U62*1.05</f>
        <v>66.087225416078624</v>
      </c>
    </row>
    <row r="63" spans="1:22" s="6" customFormat="1" ht="42.75">
      <c r="A63" s="34" t="s">
        <v>15</v>
      </c>
      <c r="B63" s="34" t="s">
        <v>15</v>
      </c>
      <c r="C63" s="39" t="s">
        <v>80</v>
      </c>
      <c r="D63" s="15">
        <v>70492.7</v>
      </c>
      <c r="E63" s="15">
        <v>53749.4</v>
      </c>
      <c r="F63" s="15">
        <f>F65+F66+F67</f>
        <v>52813.4</v>
      </c>
      <c r="G63" s="15">
        <v>41584.9</v>
      </c>
      <c r="H63" s="15">
        <v>38431.300000000003</v>
      </c>
      <c r="I63" s="15">
        <v>37839.699999999997</v>
      </c>
      <c r="J63" s="15">
        <f>J65+J66+J67</f>
        <v>38551.184799999995</v>
      </c>
      <c r="K63" s="15">
        <f t="shared" ref="K63:V63" si="33">K65+K66+K67</f>
        <v>38867.973407199999</v>
      </c>
      <c r="L63" s="15">
        <f t="shared" si="33"/>
        <v>39450.303972296795</v>
      </c>
      <c r="M63" s="15">
        <f t="shared" si="33"/>
        <v>39784.114419271777</v>
      </c>
      <c r="N63" s="15">
        <f t="shared" si="33"/>
        <v>40139.631567204109</v>
      </c>
      <c r="O63" s="15">
        <f t="shared" si="33"/>
        <v>40528.080829892271</v>
      </c>
      <c r="P63" s="15">
        <f t="shared" si="33"/>
        <v>40911.868701428175</v>
      </c>
      <c r="Q63" s="15">
        <f t="shared" si="33"/>
        <v>41551.360292215293</v>
      </c>
      <c r="R63" s="15">
        <f t="shared" si="33"/>
        <v>42007.401664196121</v>
      </c>
      <c r="S63" s="15">
        <f t="shared" si="33"/>
        <v>42551.614742413338</v>
      </c>
      <c r="T63" s="15">
        <f t="shared" si="33"/>
        <v>43145.652264791584</v>
      </c>
      <c r="U63" s="15">
        <f t="shared" si="33"/>
        <v>43756.080373501587</v>
      </c>
      <c r="V63" s="15">
        <f t="shared" si="33"/>
        <v>44422.464392176669</v>
      </c>
    </row>
    <row r="64" spans="1:22">
      <c r="A64" s="21"/>
      <c r="B64" s="21"/>
      <c r="C64" s="37" t="s">
        <v>25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2" customFormat="1">
      <c r="A65" s="21"/>
      <c r="B65" s="21"/>
      <c r="C65" s="37" t="s">
        <v>26</v>
      </c>
      <c r="D65" s="14">
        <v>1817.5</v>
      </c>
      <c r="E65" s="14">
        <v>2213</v>
      </c>
      <c r="F65" s="14">
        <v>2428.5</v>
      </c>
      <c r="G65" s="14">
        <v>2419</v>
      </c>
      <c r="H65" s="14">
        <v>2439.5</v>
      </c>
      <c r="I65" s="14">
        <v>2532.5</v>
      </c>
      <c r="J65" s="14">
        <f>I65</f>
        <v>2532.5</v>
      </c>
      <c r="K65" s="14">
        <f>J65</f>
        <v>2532.5</v>
      </c>
      <c r="L65" s="14">
        <f t="shared" ref="L65:V65" si="34">K65</f>
        <v>2532.5</v>
      </c>
      <c r="M65" s="14">
        <f t="shared" si="34"/>
        <v>2532.5</v>
      </c>
      <c r="N65" s="14">
        <f t="shared" si="34"/>
        <v>2532.5</v>
      </c>
      <c r="O65" s="14">
        <f t="shared" si="34"/>
        <v>2532.5</v>
      </c>
      <c r="P65" s="14">
        <f t="shared" si="34"/>
        <v>2532.5</v>
      </c>
      <c r="Q65" s="14">
        <f t="shared" si="34"/>
        <v>2532.5</v>
      </c>
      <c r="R65" s="14">
        <f t="shared" si="34"/>
        <v>2532.5</v>
      </c>
      <c r="S65" s="14">
        <f t="shared" si="34"/>
        <v>2532.5</v>
      </c>
      <c r="T65" s="14">
        <f t="shared" si="34"/>
        <v>2532.5</v>
      </c>
      <c r="U65" s="14">
        <f t="shared" si="34"/>
        <v>2532.5</v>
      </c>
      <c r="V65" s="14">
        <f t="shared" si="34"/>
        <v>2532.5</v>
      </c>
    </row>
    <row r="66" spans="1:22" s="2" customFormat="1">
      <c r="A66" s="21"/>
      <c r="B66" s="21"/>
      <c r="C66" s="37" t="s">
        <v>75</v>
      </c>
      <c r="D66" s="14">
        <v>53502</v>
      </c>
      <c r="E66" s="14">
        <v>34742.400000000001</v>
      </c>
      <c r="F66" s="14">
        <v>30285</v>
      </c>
      <c r="G66" s="14">
        <v>31514.5</v>
      </c>
      <c r="H66" s="14">
        <v>28668.799999999999</v>
      </c>
      <c r="I66" s="14">
        <v>27895.9</v>
      </c>
      <c r="J66" s="14">
        <f>I66</f>
        <v>27895.9</v>
      </c>
      <c r="K66" s="14">
        <f>J66</f>
        <v>27895.9</v>
      </c>
      <c r="L66" s="14">
        <f t="shared" ref="L66:V66" si="35">K66</f>
        <v>27895.9</v>
      </c>
      <c r="M66" s="14">
        <f t="shared" si="35"/>
        <v>27895.9</v>
      </c>
      <c r="N66" s="14">
        <f t="shared" si="35"/>
        <v>27895.9</v>
      </c>
      <c r="O66" s="14">
        <f t="shared" si="35"/>
        <v>27895.9</v>
      </c>
      <c r="P66" s="14">
        <f t="shared" si="35"/>
        <v>27895.9</v>
      </c>
      <c r="Q66" s="14">
        <f t="shared" si="35"/>
        <v>27895.9</v>
      </c>
      <c r="R66" s="14">
        <f t="shared" si="35"/>
        <v>27895.9</v>
      </c>
      <c r="S66" s="14">
        <f t="shared" si="35"/>
        <v>27895.9</v>
      </c>
      <c r="T66" s="14">
        <f t="shared" si="35"/>
        <v>27895.9</v>
      </c>
      <c r="U66" s="14">
        <f t="shared" si="35"/>
        <v>27895.9</v>
      </c>
      <c r="V66" s="14">
        <f t="shared" si="35"/>
        <v>27895.9</v>
      </c>
    </row>
    <row r="67" spans="1:22" s="2" customFormat="1">
      <c r="A67" s="21"/>
      <c r="B67" s="21"/>
      <c r="C67" s="37" t="s">
        <v>27</v>
      </c>
      <c r="D67" s="14">
        <f>D63-D65-D66</f>
        <v>15173.199999999997</v>
      </c>
      <c r="E67" s="14">
        <f>E63-E65-E66</f>
        <v>16794</v>
      </c>
      <c r="F67" s="14">
        <v>20099.900000000001</v>
      </c>
      <c r="G67" s="14">
        <f>G63-G65-G66</f>
        <v>7651.4000000000015</v>
      </c>
      <c r="H67" s="14">
        <f>H63-H65-H66</f>
        <v>7323.0000000000036</v>
      </c>
      <c r="I67" s="14">
        <f>I63-I65-I66</f>
        <v>7411.2999999999956</v>
      </c>
      <c r="J67" s="17">
        <f>I67*1.096</f>
        <v>8122.7847999999958</v>
      </c>
      <c r="K67" s="17">
        <f>J67*1.039</f>
        <v>8439.5734071999959</v>
      </c>
      <c r="L67" s="17">
        <f>K67*1.069</f>
        <v>9021.9039722967955</v>
      </c>
      <c r="M67" s="17">
        <f>L67*1.037</f>
        <v>9355.7144192717769</v>
      </c>
      <c r="N67" s="17">
        <f>M67*1.038</f>
        <v>9711.2315672041041</v>
      </c>
      <c r="O67" s="17">
        <f>N67*1.04</f>
        <v>10099.680829892268</v>
      </c>
      <c r="P67" s="17">
        <f>O67*1.038</f>
        <v>10483.468701428174</v>
      </c>
      <c r="Q67" s="17">
        <f>P67*1.061</f>
        <v>11122.960292215292</v>
      </c>
      <c r="R67" s="17">
        <f>Q67*1.041</f>
        <v>11579.001664196117</v>
      </c>
      <c r="S67" s="17">
        <f>R67*1.047</f>
        <v>12123.214742413335</v>
      </c>
      <c r="T67" s="17">
        <f>S67*1.049</f>
        <v>12717.252264791587</v>
      </c>
      <c r="U67" s="17">
        <f>T67*1.048</f>
        <v>13327.680373501584</v>
      </c>
      <c r="V67" s="17">
        <f>U67*1.05</f>
        <v>13994.064392176664</v>
      </c>
    </row>
    <row r="68" spans="1:22" s="7" customFormat="1" ht="28.5">
      <c r="A68" s="34" t="s">
        <v>16</v>
      </c>
      <c r="B68" s="34" t="s">
        <v>16</v>
      </c>
      <c r="C68" s="39" t="s">
        <v>81</v>
      </c>
      <c r="D68" s="15">
        <v>15793.4</v>
      </c>
      <c r="E68" s="15">
        <v>33721.800000000003</v>
      </c>
      <c r="F68" s="15">
        <v>40033.199999999997</v>
      </c>
      <c r="G68" s="15">
        <v>40560.400000000001</v>
      </c>
      <c r="H68" s="15">
        <v>38426.300000000003</v>
      </c>
      <c r="I68" s="15">
        <v>37305.599999999999</v>
      </c>
      <c r="J68" s="15">
        <f>J70+J71+J72</f>
        <v>40697.8272</v>
      </c>
      <c r="K68" s="15">
        <f t="shared" ref="K68:V68" si="36">K70+K71+K72</f>
        <v>42208.216360799997</v>
      </c>
      <c r="L68" s="15">
        <f t="shared" si="36"/>
        <v>44984.660189695198</v>
      </c>
      <c r="M68" s="15">
        <f t="shared" si="36"/>
        <v>46576.20631671392</v>
      </c>
      <c r="N68" s="15">
        <f t="shared" si="36"/>
        <v>48271.245956749051</v>
      </c>
      <c r="O68" s="15">
        <f t="shared" si="36"/>
        <v>50123.299795019018</v>
      </c>
      <c r="P68" s="15">
        <f t="shared" si="36"/>
        <v>51953.128987229742</v>
      </c>
      <c r="Q68" s="15">
        <f t="shared" si="36"/>
        <v>55002.105955450752</v>
      </c>
      <c r="R68" s="15">
        <f t="shared" si="36"/>
        <v>57176.42639962423</v>
      </c>
      <c r="S68" s="15">
        <f t="shared" si="36"/>
        <v>59771.133140406564</v>
      </c>
      <c r="T68" s="15">
        <f t="shared" si="36"/>
        <v>62603.393564286482</v>
      </c>
      <c r="U68" s="15">
        <f t="shared" si="36"/>
        <v>65513.801255372236</v>
      </c>
      <c r="V68" s="15">
        <f t="shared" si="36"/>
        <v>68690.996318140838</v>
      </c>
    </row>
    <row r="69" spans="1:22">
      <c r="A69" s="21"/>
      <c r="B69" s="21"/>
      <c r="C69" s="37" t="s">
        <v>25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2" customFormat="1">
      <c r="A70" s="21"/>
      <c r="B70" s="21"/>
      <c r="C70" s="37" t="s">
        <v>26</v>
      </c>
      <c r="D70" s="14">
        <v>2235.6999999999998</v>
      </c>
      <c r="E70" s="14">
        <v>2680.5</v>
      </c>
      <c r="F70" s="14">
        <v>2943.8</v>
      </c>
      <c r="G70" s="14">
        <v>2508.5</v>
      </c>
      <c r="H70" s="14">
        <v>1850</v>
      </c>
      <c r="I70" s="14">
        <v>1969.9</v>
      </c>
      <c r="J70" s="14">
        <f>I70</f>
        <v>1969.9</v>
      </c>
      <c r="K70" s="14">
        <f>J70</f>
        <v>1969.9</v>
      </c>
      <c r="L70" s="14">
        <f t="shared" ref="L70:V70" si="37">K70</f>
        <v>1969.9</v>
      </c>
      <c r="M70" s="14">
        <f t="shared" si="37"/>
        <v>1969.9</v>
      </c>
      <c r="N70" s="14">
        <f t="shared" si="37"/>
        <v>1969.9</v>
      </c>
      <c r="O70" s="14">
        <f t="shared" si="37"/>
        <v>1969.9</v>
      </c>
      <c r="P70" s="14">
        <f t="shared" si="37"/>
        <v>1969.9</v>
      </c>
      <c r="Q70" s="14">
        <f t="shared" si="37"/>
        <v>1969.9</v>
      </c>
      <c r="R70" s="14">
        <f t="shared" si="37"/>
        <v>1969.9</v>
      </c>
      <c r="S70" s="14">
        <f t="shared" si="37"/>
        <v>1969.9</v>
      </c>
      <c r="T70" s="14">
        <f t="shared" si="37"/>
        <v>1969.9</v>
      </c>
      <c r="U70" s="14">
        <f t="shared" si="37"/>
        <v>1969.9</v>
      </c>
      <c r="V70" s="14">
        <f t="shared" si="37"/>
        <v>1969.9</v>
      </c>
    </row>
    <row r="71" spans="1:22" s="2" customFormat="1">
      <c r="A71" s="21"/>
      <c r="B71" s="21"/>
      <c r="C71" s="37" t="s">
        <v>75</v>
      </c>
      <c r="D71" s="14">
        <v>53.5</v>
      </c>
      <c r="E71" s="14">
        <v>0.3</v>
      </c>
      <c r="F71" s="14">
        <v>0</v>
      </c>
      <c r="G71" s="14">
        <v>0</v>
      </c>
      <c r="H71" s="14">
        <v>0</v>
      </c>
      <c r="I71" s="14">
        <v>0</v>
      </c>
      <c r="J71" s="14">
        <f>I71</f>
        <v>0</v>
      </c>
      <c r="K71" s="14">
        <f>J71</f>
        <v>0</v>
      </c>
      <c r="L71" s="14">
        <f t="shared" ref="L71:V71" si="38">K71</f>
        <v>0</v>
      </c>
      <c r="M71" s="14">
        <f t="shared" si="38"/>
        <v>0</v>
      </c>
      <c r="N71" s="14">
        <f t="shared" si="38"/>
        <v>0</v>
      </c>
      <c r="O71" s="14">
        <f t="shared" si="38"/>
        <v>0</v>
      </c>
      <c r="P71" s="14">
        <f t="shared" si="38"/>
        <v>0</v>
      </c>
      <c r="Q71" s="14">
        <f t="shared" si="38"/>
        <v>0</v>
      </c>
      <c r="R71" s="14">
        <f t="shared" si="38"/>
        <v>0</v>
      </c>
      <c r="S71" s="14">
        <f t="shared" si="38"/>
        <v>0</v>
      </c>
      <c r="T71" s="14">
        <f t="shared" si="38"/>
        <v>0</v>
      </c>
      <c r="U71" s="14">
        <f t="shared" si="38"/>
        <v>0</v>
      </c>
      <c r="V71" s="14">
        <f t="shared" si="38"/>
        <v>0</v>
      </c>
    </row>
    <row r="72" spans="1:22" s="2" customFormat="1">
      <c r="A72" s="21"/>
      <c r="B72" s="21"/>
      <c r="C72" s="37" t="s">
        <v>27</v>
      </c>
      <c r="D72" s="14">
        <f>D68-D70-D71</f>
        <v>13504.2</v>
      </c>
      <c r="E72" s="14">
        <f>E68-E70-E71</f>
        <v>31041.000000000004</v>
      </c>
      <c r="F72" s="14">
        <f>F68-F70</f>
        <v>37089.399999999994</v>
      </c>
      <c r="G72" s="14">
        <f>G68-G70-G71</f>
        <v>38051.9</v>
      </c>
      <c r="H72" s="14">
        <f>H68-H70-H71</f>
        <v>36576.300000000003</v>
      </c>
      <c r="I72" s="14">
        <f>I68-I70-I71</f>
        <v>35335.699999999997</v>
      </c>
      <c r="J72" s="17">
        <f>I72*1.096</f>
        <v>38727.927199999998</v>
      </c>
      <c r="K72" s="17">
        <f>J72*1.039</f>
        <v>40238.316360799996</v>
      </c>
      <c r="L72" s="17">
        <f>K72*1.069</f>
        <v>43014.760189695196</v>
      </c>
      <c r="M72" s="17">
        <f>L72*1.037</f>
        <v>44606.306316713919</v>
      </c>
      <c r="N72" s="17">
        <f>M72*1.038</f>
        <v>46301.34595674905</v>
      </c>
      <c r="O72" s="17">
        <f>N72*1.04</f>
        <v>48153.399795019017</v>
      </c>
      <c r="P72" s="17">
        <f>O72*1.038</f>
        <v>49983.228987229741</v>
      </c>
      <c r="Q72" s="17">
        <f>P72*1.061</f>
        <v>53032.20595545075</v>
      </c>
      <c r="R72" s="17">
        <f>Q72*1.041</f>
        <v>55206.526399624228</v>
      </c>
      <c r="S72" s="17">
        <f>R72*1.047</f>
        <v>57801.233140406563</v>
      </c>
      <c r="T72" s="17">
        <f>S72*1.049</f>
        <v>60633.49356428648</v>
      </c>
      <c r="U72" s="17">
        <f>T72*1.048</f>
        <v>63543.901255372235</v>
      </c>
      <c r="V72" s="17">
        <f>U72*1.05</f>
        <v>66721.096318140844</v>
      </c>
    </row>
    <row r="73" spans="1:22" s="6" customFormat="1">
      <c r="A73" s="34" t="s">
        <v>17</v>
      </c>
      <c r="B73" s="34" t="s">
        <v>17</v>
      </c>
      <c r="C73" s="39" t="s">
        <v>82</v>
      </c>
      <c r="D73" s="19">
        <v>3996.9</v>
      </c>
      <c r="E73" s="19">
        <v>723.4</v>
      </c>
      <c r="F73" s="19">
        <v>646.1</v>
      </c>
      <c r="G73" s="19">
        <v>562.1</v>
      </c>
      <c r="H73" s="19">
        <v>562.1</v>
      </c>
      <c r="I73" s="19">
        <v>232.1</v>
      </c>
      <c r="J73" s="19">
        <f>J75+J76+J77</f>
        <v>254.38160000000002</v>
      </c>
      <c r="K73" s="19">
        <f t="shared" ref="K73:V73" si="39">K75+K76+K77</f>
        <v>264.30248239999997</v>
      </c>
      <c r="L73" s="19">
        <f t="shared" si="39"/>
        <v>282.53935368559996</v>
      </c>
      <c r="M73" s="19">
        <f t="shared" si="39"/>
        <v>292.99330977196712</v>
      </c>
      <c r="N73" s="19">
        <f t="shared" si="39"/>
        <v>304.12705554330188</v>
      </c>
      <c r="O73" s="19">
        <f t="shared" si="39"/>
        <v>316.29213776503394</v>
      </c>
      <c r="P73" s="19">
        <f t="shared" si="39"/>
        <v>328.31123900010522</v>
      </c>
      <c r="Q73" s="19">
        <f t="shared" si="39"/>
        <v>348.33822457911162</v>
      </c>
      <c r="R73" s="19">
        <f t="shared" si="39"/>
        <v>362.6200917868552</v>
      </c>
      <c r="S73" s="19">
        <f t="shared" si="39"/>
        <v>379.66323610083737</v>
      </c>
      <c r="T73" s="19">
        <f t="shared" si="39"/>
        <v>398.26673466977837</v>
      </c>
      <c r="U73" s="19">
        <f t="shared" si="39"/>
        <v>417.38353793392776</v>
      </c>
      <c r="V73" s="19">
        <f t="shared" si="39"/>
        <v>438.25271483062414</v>
      </c>
    </row>
    <row r="74" spans="1:22">
      <c r="A74" s="21"/>
      <c r="B74" s="21"/>
      <c r="C74" s="37" t="s">
        <v>25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2" customFormat="1">
      <c r="A75" s="21"/>
      <c r="B75" s="21"/>
      <c r="C75" s="37" t="s">
        <v>26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f>I75</f>
        <v>0</v>
      </c>
      <c r="K75" s="14">
        <f>J75</f>
        <v>0</v>
      </c>
      <c r="L75" s="14">
        <f t="shared" ref="L75:V75" si="40">K75</f>
        <v>0</v>
      </c>
      <c r="M75" s="14">
        <f t="shared" si="40"/>
        <v>0</v>
      </c>
      <c r="N75" s="14">
        <f t="shared" si="40"/>
        <v>0</v>
      </c>
      <c r="O75" s="14">
        <f t="shared" si="40"/>
        <v>0</v>
      </c>
      <c r="P75" s="14">
        <f t="shared" si="40"/>
        <v>0</v>
      </c>
      <c r="Q75" s="14">
        <f t="shared" si="40"/>
        <v>0</v>
      </c>
      <c r="R75" s="14">
        <f t="shared" si="40"/>
        <v>0</v>
      </c>
      <c r="S75" s="14">
        <f t="shared" si="40"/>
        <v>0</v>
      </c>
      <c r="T75" s="14">
        <f t="shared" si="40"/>
        <v>0</v>
      </c>
      <c r="U75" s="14">
        <f t="shared" si="40"/>
        <v>0</v>
      </c>
      <c r="V75" s="14">
        <f t="shared" si="40"/>
        <v>0</v>
      </c>
    </row>
    <row r="76" spans="1:22" s="2" customFormat="1">
      <c r="A76" s="21"/>
      <c r="B76" s="21"/>
      <c r="C76" s="37" t="s">
        <v>75</v>
      </c>
      <c r="D76" s="14">
        <v>3210.4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f>I76</f>
        <v>0</v>
      </c>
      <c r="K76" s="14">
        <f>J76</f>
        <v>0</v>
      </c>
      <c r="L76" s="14">
        <f t="shared" ref="L76:V76" si="41">K76</f>
        <v>0</v>
      </c>
      <c r="M76" s="14">
        <f t="shared" si="41"/>
        <v>0</v>
      </c>
      <c r="N76" s="14">
        <f t="shared" si="41"/>
        <v>0</v>
      </c>
      <c r="O76" s="14">
        <f t="shared" si="41"/>
        <v>0</v>
      </c>
      <c r="P76" s="14">
        <f t="shared" si="41"/>
        <v>0</v>
      </c>
      <c r="Q76" s="14">
        <f t="shared" si="41"/>
        <v>0</v>
      </c>
      <c r="R76" s="14">
        <f t="shared" si="41"/>
        <v>0</v>
      </c>
      <c r="S76" s="14">
        <f t="shared" si="41"/>
        <v>0</v>
      </c>
      <c r="T76" s="14">
        <f t="shared" si="41"/>
        <v>0</v>
      </c>
      <c r="U76" s="14">
        <f t="shared" si="41"/>
        <v>0</v>
      </c>
      <c r="V76" s="14">
        <f t="shared" si="41"/>
        <v>0</v>
      </c>
    </row>
    <row r="77" spans="1:22" s="2" customFormat="1" ht="21.75" customHeight="1">
      <c r="A77" s="21"/>
      <c r="B77" s="21"/>
      <c r="C77" s="37" t="s">
        <v>27</v>
      </c>
      <c r="D77" s="14">
        <f>D73-D76</f>
        <v>786.5</v>
      </c>
      <c r="E77" s="14">
        <f>E73</f>
        <v>723.4</v>
      </c>
      <c r="F77" s="14">
        <f>F73</f>
        <v>646.1</v>
      </c>
      <c r="G77" s="14">
        <f>G73</f>
        <v>562.1</v>
      </c>
      <c r="H77" s="14">
        <f>H73</f>
        <v>562.1</v>
      </c>
      <c r="I77" s="14">
        <f>I73</f>
        <v>232.1</v>
      </c>
      <c r="J77" s="17">
        <f>I77*1.096</f>
        <v>254.38160000000002</v>
      </c>
      <c r="K77" s="17">
        <f>J77*1.039</f>
        <v>264.30248239999997</v>
      </c>
      <c r="L77" s="17">
        <f>K77*1.069</f>
        <v>282.53935368559996</v>
      </c>
      <c r="M77" s="17">
        <f>L77*1.037</f>
        <v>292.99330977196712</v>
      </c>
      <c r="N77" s="17">
        <f>M77*1.038</f>
        <v>304.12705554330188</v>
      </c>
      <c r="O77" s="17">
        <f>N77*1.04</f>
        <v>316.29213776503394</v>
      </c>
      <c r="P77" s="17">
        <f>O77*1.038</f>
        <v>328.31123900010522</v>
      </c>
      <c r="Q77" s="17">
        <f>P77*1.061</f>
        <v>348.33822457911162</v>
      </c>
      <c r="R77" s="17">
        <f>Q77*1.041</f>
        <v>362.6200917868552</v>
      </c>
      <c r="S77" s="17">
        <f>R77*1.047</f>
        <v>379.66323610083737</v>
      </c>
      <c r="T77" s="17">
        <f>S77*1.049</f>
        <v>398.26673466977837</v>
      </c>
      <c r="U77" s="17">
        <f>T77*1.048</f>
        <v>417.38353793392776</v>
      </c>
      <c r="V77" s="17">
        <f>U77*1.05</f>
        <v>438.25271483062414</v>
      </c>
    </row>
    <row r="78" spans="1:22" s="6" customFormat="1" ht="28.5" hidden="1">
      <c r="A78" s="34" t="s">
        <v>12</v>
      </c>
      <c r="B78" s="34"/>
      <c r="C78" s="39" t="s">
        <v>35</v>
      </c>
      <c r="D78" s="12" t="s">
        <v>20</v>
      </c>
      <c r="E78" s="12" t="s">
        <v>20</v>
      </c>
      <c r="F78" s="12" t="s">
        <v>20</v>
      </c>
      <c r="G78" s="12" t="s">
        <v>20</v>
      </c>
      <c r="H78" s="12" t="s">
        <v>20</v>
      </c>
      <c r="I78" s="12" t="s">
        <v>20</v>
      </c>
      <c r="J78" s="12" t="s">
        <v>20</v>
      </c>
      <c r="K78" s="12" t="s">
        <v>20</v>
      </c>
      <c r="L78" s="12" t="s">
        <v>20</v>
      </c>
      <c r="M78" s="12" t="s">
        <v>20</v>
      </c>
      <c r="N78" s="12" t="s">
        <v>20</v>
      </c>
      <c r="O78" s="12" t="s">
        <v>20</v>
      </c>
      <c r="P78" s="12" t="s">
        <v>20</v>
      </c>
      <c r="Q78" s="12" t="s">
        <v>20</v>
      </c>
      <c r="R78" s="12" t="s">
        <v>20</v>
      </c>
      <c r="S78" s="12" t="s">
        <v>20</v>
      </c>
      <c r="T78" s="12" t="s">
        <v>20</v>
      </c>
      <c r="U78" s="12" t="s">
        <v>20</v>
      </c>
      <c r="V78" s="12" t="s">
        <v>20</v>
      </c>
    </row>
    <row r="79" spans="1:22" hidden="1">
      <c r="A79" s="21"/>
      <c r="B79" s="21"/>
      <c r="C79" s="37" t="s">
        <v>25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2" customFormat="1" hidden="1">
      <c r="A80" s="21"/>
      <c r="B80" s="21"/>
      <c r="C80" s="37" t="s">
        <v>26</v>
      </c>
      <c r="D80" s="13" t="s">
        <v>20</v>
      </c>
      <c r="E80" s="13" t="s">
        <v>20</v>
      </c>
      <c r="F80" s="13" t="s">
        <v>20</v>
      </c>
      <c r="G80" s="13" t="s">
        <v>20</v>
      </c>
      <c r="H80" s="13" t="s">
        <v>20</v>
      </c>
      <c r="I80" s="13" t="s">
        <v>20</v>
      </c>
      <c r="J80" s="13" t="s">
        <v>20</v>
      </c>
      <c r="K80" s="13" t="s">
        <v>20</v>
      </c>
      <c r="L80" s="13" t="s">
        <v>20</v>
      </c>
      <c r="M80" s="13" t="s">
        <v>20</v>
      </c>
      <c r="N80" s="13" t="s">
        <v>20</v>
      </c>
      <c r="O80" s="13" t="s">
        <v>20</v>
      </c>
      <c r="P80" s="13" t="s">
        <v>20</v>
      </c>
      <c r="Q80" s="13" t="s">
        <v>20</v>
      </c>
      <c r="R80" s="13" t="s">
        <v>20</v>
      </c>
      <c r="S80" s="13" t="s">
        <v>20</v>
      </c>
      <c r="T80" s="13" t="s">
        <v>20</v>
      </c>
      <c r="U80" s="13" t="s">
        <v>20</v>
      </c>
      <c r="V80" s="13" t="s">
        <v>20</v>
      </c>
    </row>
    <row r="81" spans="1:22" s="2" customFormat="1" hidden="1">
      <c r="A81" s="21"/>
      <c r="B81" s="21"/>
      <c r="C81" s="37" t="s">
        <v>75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" customFormat="1" hidden="1">
      <c r="A82" s="21"/>
      <c r="B82" s="21"/>
      <c r="C82" s="37" t="s">
        <v>27</v>
      </c>
      <c r="D82" s="13" t="s">
        <v>20</v>
      </c>
      <c r="E82" s="13" t="s">
        <v>20</v>
      </c>
      <c r="F82" s="13" t="s">
        <v>20</v>
      </c>
      <c r="G82" s="13" t="s">
        <v>20</v>
      </c>
      <c r="H82" s="13" t="s">
        <v>20</v>
      </c>
      <c r="I82" s="13" t="s">
        <v>20</v>
      </c>
      <c r="J82" s="13" t="s">
        <v>20</v>
      </c>
      <c r="K82" s="13" t="s">
        <v>20</v>
      </c>
      <c r="L82" s="13" t="s">
        <v>20</v>
      </c>
      <c r="M82" s="13" t="s">
        <v>20</v>
      </c>
      <c r="N82" s="13" t="s">
        <v>20</v>
      </c>
      <c r="O82" s="13" t="s">
        <v>20</v>
      </c>
      <c r="P82" s="13" t="s">
        <v>20</v>
      </c>
      <c r="Q82" s="13" t="s">
        <v>20</v>
      </c>
      <c r="R82" s="13" t="s">
        <v>20</v>
      </c>
      <c r="S82" s="13" t="s">
        <v>20</v>
      </c>
      <c r="T82" s="13" t="s">
        <v>20</v>
      </c>
      <c r="U82" s="13" t="s">
        <v>20</v>
      </c>
      <c r="V82" s="13" t="s">
        <v>20</v>
      </c>
    </row>
    <row r="83" spans="1:22" s="8" customFormat="1" hidden="1">
      <c r="A83" s="34"/>
      <c r="B83" s="34"/>
      <c r="C83" s="39" t="s">
        <v>39</v>
      </c>
      <c r="D83" s="12" t="s">
        <v>20</v>
      </c>
      <c r="E83" s="12" t="s">
        <v>20</v>
      </c>
      <c r="F83" s="12" t="s">
        <v>20</v>
      </c>
      <c r="G83" s="12" t="s">
        <v>20</v>
      </c>
      <c r="H83" s="12" t="s">
        <v>20</v>
      </c>
      <c r="I83" s="12" t="s">
        <v>20</v>
      </c>
      <c r="J83" s="12" t="s">
        <v>20</v>
      </c>
      <c r="K83" s="12" t="s">
        <v>20</v>
      </c>
      <c r="L83" s="12" t="s">
        <v>20</v>
      </c>
      <c r="M83" s="12" t="s">
        <v>20</v>
      </c>
      <c r="N83" s="12" t="s">
        <v>20</v>
      </c>
      <c r="O83" s="12" t="s">
        <v>20</v>
      </c>
      <c r="P83" s="12" t="s">
        <v>20</v>
      </c>
      <c r="Q83" s="12" t="s">
        <v>20</v>
      </c>
      <c r="R83" s="12" t="s">
        <v>20</v>
      </c>
      <c r="S83" s="12" t="s">
        <v>20</v>
      </c>
      <c r="T83" s="12" t="s">
        <v>20</v>
      </c>
      <c r="U83" s="12" t="s">
        <v>20</v>
      </c>
      <c r="V83" s="12" t="s">
        <v>20</v>
      </c>
    </row>
    <row r="84" spans="1:22" s="2" customFormat="1" hidden="1">
      <c r="A84" s="21"/>
      <c r="B84" s="21"/>
      <c r="C84" s="37" t="s">
        <v>25</v>
      </c>
      <c r="D84" s="16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2" customFormat="1" hidden="1">
      <c r="A85" s="21"/>
      <c r="B85" s="21"/>
      <c r="C85" s="37" t="s">
        <v>26</v>
      </c>
      <c r="D85" s="13" t="s">
        <v>20</v>
      </c>
      <c r="E85" s="13" t="s">
        <v>20</v>
      </c>
      <c r="F85" s="13" t="s">
        <v>20</v>
      </c>
      <c r="G85" s="13" t="s">
        <v>20</v>
      </c>
      <c r="H85" s="13" t="s">
        <v>20</v>
      </c>
      <c r="I85" s="13" t="s">
        <v>20</v>
      </c>
      <c r="J85" s="13" t="s">
        <v>20</v>
      </c>
      <c r="K85" s="13" t="s">
        <v>20</v>
      </c>
      <c r="L85" s="13" t="s">
        <v>20</v>
      </c>
      <c r="M85" s="13" t="s">
        <v>20</v>
      </c>
      <c r="N85" s="13" t="s">
        <v>20</v>
      </c>
      <c r="O85" s="13" t="s">
        <v>20</v>
      </c>
      <c r="P85" s="13" t="s">
        <v>20</v>
      </c>
      <c r="Q85" s="13" t="s">
        <v>20</v>
      </c>
      <c r="R85" s="13" t="s">
        <v>20</v>
      </c>
      <c r="S85" s="13" t="s">
        <v>20</v>
      </c>
      <c r="T85" s="13" t="s">
        <v>20</v>
      </c>
      <c r="U85" s="13" t="s">
        <v>20</v>
      </c>
      <c r="V85" s="13" t="s">
        <v>20</v>
      </c>
    </row>
    <row r="86" spans="1:22" s="2" customFormat="1" hidden="1">
      <c r="A86" s="21"/>
      <c r="B86" s="21"/>
      <c r="C86" s="37" t="s">
        <v>75</v>
      </c>
      <c r="D86" s="13" t="s">
        <v>20</v>
      </c>
      <c r="E86" s="13" t="s">
        <v>20</v>
      </c>
      <c r="F86" s="13" t="s">
        <v>20</v>
      </c>
      <c r="G86" s="13" t="s">
        <v>20</v>
      </c>
      <c r="H86" s="13" t="s">
        <v>20</v>
      </c>
      <c r="I86" s="13" t="s">
        <v>20</v>
      </c>
      <c r="J86" s="13" t="s">
        <v>20</v>
      </c>
      <c r="K86" s="13" t="s">
        <v>20</v>
      </c>
      <c r="L86" s="13" t="s">
        <v>20</v>
      </c>
      <c r="M86" s="13" t="s">
        <v>20</v>
      </c>
      <c r="N86" s="13" t="s">
        <v>20</v>
      </c>
      <c r="O86" s="13" t="s">
        <v>20</v>
      </c>
      <c r="P86" s="13" t="s">
        <v>20</v>
      </c>
      <c r="Q86" s="13" t="s">
        <v>20</v>
      </c>
      <c r="R86" s="13" t="s">
        <v>20</v>
      </c>
      <c r="S86" s="13" t="s">
        <v>20</v>
      </c>
      <c r="T86" s="13" t="s">
        <v>20</v>
      </c>
      <c r="U86" s="13" t="s">
        <v>20</v>
      </c>
      <c r="V86" s="13" t="s">
        <v>20</v>
      </c>
    </row>
    <row r="87" spans="1:22" s="2" customFormat="1" hidden="1">
      <c r="A87" s="21"/>
      <c r="B87" s="21"/>
      <c r="C87" s="37" t="s">
        <v>27</v>
      </c>
      <c r="D87" s="13" t="s">
        <v>20</v>
      </c>
      <c r="E87" s="13" t="s">
        <v>20</v>
      </c>
      <c r="F87" s="13" t="s">
        <v>20</v>
      </c>
      <c r="G87" s="13" t="s">
        <v>20</v>
      </c>
      <c r="H87" s="13" t="s">
        <v>20</v>
      </c>
      <c r="I87" s="13" t="s">
        <v>20</v>
      </c>
      <c r="J87" s="13" t="s">
        <v>20</v>
      </c>
      <c r="K87" s="13" t="s">
        <v>20</v>
      </c>
      <c r="L87" s="13" t="s">
        <v>20</v>
      </c>
      <c r="M87" s="13" t="s">
        <v>20</v>
      </c>
      <c r="N87" s="13" t="s">
        <v>20</v>
      </c>
      <c r="O87" s="13" t="s">
        <v>20</v>
      </c>
      <c r="P87" s="13" t="s">
        <v>20</v>
      </c>
      <c r="Q87" s="13" t="s">
        <v>20</v>
      </c>
      <c r="R87" s="13" t="s">
        <v>20</v>
      </c>
      <c r="S87" s="13" t="s">
        <v>20</v>
      </c>
      <c r="T87" s="13" t="s">
        <v>20</v>
      </c>
      <c r="U87" s="13" t="s">
        <v>20</v>
      </c>
      <c r="V87" s="13" t="s">
        <v>20</v>
      </c>
    </row>
    <row r="88" spans="1:22" s="8" customFormat="1" ht="28.5" hidden="1">
      <c r="A88" s="34"/>
      <c r="B88" s="34"/>
      <c r="C88" s="39" t="s">
        <v>40</v>
      </c>
      <c r="D88" s="12" t="s">
        <v>20</v>
      </c>
      <c r="E88" s="12" t="s">
        <v>20</v>
      </c>
      <c r="F88" s="12" t="s">
        <v>20</v>
      </c>
      <c r="G88" s="12" t="s">
        <v>20</v>
      </c>
      <c r="H88" s="12" t="s">
        <v>20</v>
      </c>
      <c r="I88" s="12" t="s">
        <v>20</v>
      </c>
      <c r="J88" s="12" t="s">
        <v>20</v>
      </c>
      <c r="K88" s="12" t="s">
        <v>20</v>
      </c>
      <c r="L88" s="12" t="s">
        <v>20</v>
      </c>
      <c r="M88" s="12" t="s">
        <v>20</v>
      </c>
      <c r="N88" s="12" t="s">
        <v>20</v>
      </c>
      <c r="O88" s="12" t="s">
        <v>20</v>
      </c>
      <c r="P88" s="12" t="s">
        <v>20</v>
      </c>
      <c r="Q88" s="12" t="s">
        <v>20</v>
      </c>
      <c r="R88" s="12" t="s">
        <v>20</v>
      </c>
      <c r="S88" s="12" t="s">
        <v>20</v>
      </c>
      <c r="T88" s="12" t="s">
        <v>20</v>
      </c>
      <c r="U88" s="12" t="s">
        <v>20</v>
      </c>
      <c r="V88" s="12" t="s">
        <v>20</v>
      </c>
    </row>
    <row r="89" spans="1:22" s="2" customFormat="1" hidden="1">
      <c r="A89" s="21"/>
      <c r="B89" s="21"/>
      <c r="C89" s="37" t="s">
        <v>25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2" customFormat="1" hidden="1">
      <c r="A90" s="21"/>
      <c r="B90" s="21"/>
      <c r="C90" s="37" t="s">
        <v>26</v>
      </c>
      <c r="D90" s="13" t="s">
        <v>20</v>
      </c>
      <c r="E90" s="13" t="s">
        <v>20</v>
      </c>
      <c r="F90" s="13" t="s">
        <v>20</v>
      </c>
      <c r="G90" s="13" t="s">
        <v>20</v>
      </c>
      <c r="H90" s="13" t="s">
        <v>20</v>
      </c>
      <c r="I90" s="13" t="s">
        <v>20</v>
      </c>
      <c r="J90" s="13" t="s">
        <v>20</v>
      </c>
      <c r="K90" s="13" t="s">
        <v>20</v>
      </c>
      <c r="L90" s="13" t="s">
        <v>20</v>
      </c>
      <c r="M90" s="13" t="s">
        <v>20</v>
      </c>
      <c r="N90" s="13" t="s">
        <v>20</v>
      </c>
      <c r="O90" s="13" t="s">
        <v>20</v>
      </c>
      <c r="P90" s="13" t="s">
        <v>20</v>
      </c>
      <c r="Q90" s="13" t="s">
        <v>20</v>
      </c>
      <c r="R90" s="13" t="s">
        <v>20</v>
      </c>
      <c r="S90" s="13" t="s">
        <v>20</v>
      </c>
      <c r="T90" s="13" t="s">
        <v>20</v>
      </c>
      <c r="U90" s="13" t="s">
        <v>20</v>
      </c>
      <c r="V90" s="13" t="s">
        <v>20</v>
      </c>
    </row>
    <row r="91" spans="1:22" s="2" customFormat="1" hidden="1">
      <c r="A91" s="21"/>
      <c r="B91" s="21"/>
      <c r="C91" s="37" t="s">
        <v>75</v>
      </c>
      <c r="D91" s="13" t="s">
        <v>20</v>
      </c>
      <c r="E91" s="13" t="s">
        <v>20</v>
      </c>
      <c r="F91" s="13" t="s">
        <v>20</v>
      </c>
      <c r="G91" s="13" t="s">
        <v>20</v>
      </c>
      <c r="H91" s="13" t="s">
        <v>20</v>
      </c>
      <c r="I91" s="13" t="s">
        <v>20</v>
      </c>
      <c r="J91" s="13" t="s">
        <v>20</v>
      </c>
      <c r="K91" s="13" t="s">
        <v>20</v>
      </c>
      <c r="L91" s="13" t="s">
        <v>20</v>
      </c>
      <c r="M91" s="13" t="s">
        <v>20</v>
      </c>
      <c r="N91" s="13" t="s">
        <v>20</v>
      </c>
      <c r="O91" s="13" t="s">
        <v>20</v>
      </c>
      <c r="P91" s="13" t="s">
        <v>20</v>
      </c>
      <c r="Q91" s="13" t="s">
        <v>20</v>
      </c>
      <c r="R91" s="13" t="s">
        <v>20</v>
      </c>
      <c r="S91" s="13" t="s">
        <v>20</v>
      </c>
      <c r="T91" s="13" t="s">
        <v>20</v>
      </c>
      <c r="U91" s="13" t="s">
        <v>20</v>
      </c>
      <c r="V91" s="13" t="s">
        <v>20</v>
      </c>
    </row>
    <row r="92" spans="1:22" s="2" customFormat="1" hidden="1">
      <c r="A92" s="21"/>
      <c r="B92" s="21"/>
      <c r="C92" s="37" t="s">
        <v>27</v>
      </c>
      <c r="D92" s="13" t="s">
        <v>20</v>
      </c>
      <c r="E92" s="13" t="s">
        <v>20</v>
      </c>
      <c r="F92" s="13" t="s">
        <v>20</v>
      </c>
      <c r="G92" s="13" t="s">
        <v>20</v>
      </c>
      <c r="H92" s="13" t="s">
        <v>20</v>
      </c>
      <c r="I92" s="13" t="s">
        <v>20</v>
      </c>
      <c r="J92" s="13" t="s">
        <v>20</v>
      </c>
      <c r="K92" s="13" t="s">
        <v>20</v>
      </c>
      <c r="L92" s="13" t="s">
        <v>20</v>
      </c>
      <c r="M92" s="13" t="s">
        <v>20</v>
      </c>
      <c r="N92" s="13" t="s">
        <v>20</v>
      </c>
      <c r="O92" s="13" t="s">
        <v>20</v>
      </c>
      <c r="P92" s="13" t="s">
        <v>20</v>
      </c>
      <c r="Q92" s="13" t="s">
        <v>20</v>
      </c>
      <c r="R92" s="13" t="s">
        <v>20</v>
      </c>
      <c r="S92" s="13" t="s">
        <v>20</v>
      </c>
      <c r="T92" s="13" t="s">
        <v>20</v>
      </c>
      <c r="U92" s="13" t="s">
        <v>20</v>
      </c>
      <c r="V92" s="13" t="s">
        <v>20</v>
      </c>
    </row>
    <row r="93" spans="1:22" s="8" customFormat="1" ht="28.5">
      <c r="A93" s="34"/>
      <c r="B93" s="34" t="s">
        <v>85</v>
      </c>
      <c r="C93" s="39" t="s">
        <v>41</v>
      </c>
      <c r="D93" s="12" t="s">
        <v>20</v>
      </c>
      <c r="E93" s="12" t="s">
        <v>20</v>
      </c>
      <c r="F93" s="15">
        <f>F96+F97</f>
        <v>11147.4</v>
      </c>
      <c r="G93" s="15">
        <v>67.3</v>
      </c>
      <c r="H93" s="15">
        <v>67.3</v>
      </c>
      <c r="I93" s="15">
        <v>67.3</v>
      </c>
      <c r="J93" s="15">
        <f>J95+J96+J97</f>
        <v>73.760800000000003</v>
      </c>
      <c r="K93" s="15">
        <f t="shared" ref="K93:V93" si="42">K95+K96+K97</f>
        <v>76.637471199999993</v>
      </c>
      <c r="L93" s="15">
        <f t="shared" si="42"/>
        <v>81.925456712799985</v>
      </c>
      <c r="M93" s="15">
        <f t="shared" si="42"/>
        <v>84.956698611173579</v>
      </c>
      <c r="N93" s="15">
        <f t="shared" si="42"/>
        <v>88.185053158398176</v>
      </c>
      <c r="O93" s="15">
        <f t="shared" si="42"/>
        <v>91.712455284734105</v>
      </c>
      <c r="P93" s="15">
        <f t="shared" si="42"/>
        <v>95.197528585554011</v>
      </c>
      <c r="Q93" s="15">
        <f t="shared" si="42"/>
        <v>101.0045778292728</v>
      </c>
      <c r="R93" s="15">
        <f t="shared" si="42"/>
        <v>105.14576552027299</v>
      </c>
      <c r="S93" s="15">
        <f t="shared" si="42"/>
        <v>110.08761649972581</v>
      </c>
      <c r="T93" s="15">
        <f t="shared" si="42"/>
        <v>115.48190970821237</v>
      </c>
      <c r="U93" s="15">
        <f t="shared" si="42"/>
        <v>121.02504137420657</v>
      </c>
      <c r="V93" s="15">
        <f t="shared" si="42"/>
        <v>127.07629344291691</v>
      </c>
    </row>
    <row r="94" spans="1:22" s="2" customFormat="1">
      <c r="A94" s="21"/>
      <c r="B94" s="21"/>
      <c r="C94" s="37" t="s">
        <v>25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2" customFormat="1">
      <c r="A95" s="21"/>
      <c r="B95" s="21"/>
      <c r="C95" s="37" t="s">
        <v>26</v>
      </c>
      <c r="D95" s="13" t="s">
        <v>20</v>
      </c>
      <c r="E95" s="13" t="s">
        <v>20</v>
      </c>
      <c r="F95" s="14">
        <v>0</v>
      </c>
      <c r="G95" s="14">
        <v>0</v>
      </c>
      <c r="H95" s="14">
        <v>0</v>
      </c>
      <c r="I95" s="14">
        <v>0</v>
      </c>
      <c r="J95" s="14">
        <f>I95</f>
        <v>0</v>
      </c>
      <c r="K95" s="14">
        <f>J95</f>
        <v>0</v>
      </c>
      <c r="L95" s="14">
        <f t="shared" ref="L95:V95" si="43">K95</f>
        <v>0</v>
      </c>
      <c r="M95" s="14">
        <f t="shared" si="43"/>
        <v>0</v>
      </c>
      <c r="N95" s="14">
        <f t="shared" si="43"/>
        <v>0</v>
      </c>
      <c r="O95" s="14">
        <f t="shared" si="43"/>
        <v>0</v>
      </c>
      <c r="P95" s="14">
        <f t="shared" si="43"/>
        <v>0</v>
      </c>
      <c r="Q95" s="14">
        <f t="shared" si="43"/>
        <v>0</v>
      </c>
      <c r="R95" s="14">
        <f t="shared" si="43"/>
        <v>0</v>
      </c>
      <c r="S95" s="14">
        <f t="shared" si="43"/>
        <v>0</v>
      </c>
      <c r="T95" s="14">
        <f t="shared" si="43"/>
        <v>0</v>
      </c>
      <c r="U95" s="14">
        <f t="shared" si="43"/>
        <v>0</v>
      </c>
      <c r="V95" s="14">
        <f t="shared" si="43"/>
        <v>0</v>
      </c>
    </row>
    <row r="96" spans="1:22" s="2" customFormat="1">
      <c r="A96" s="21"/>
      <c r="B96" s="21"/>
      <c r="C96" s="37" t="s">
        <v>75</v>
      </c>
      <c r="D96" s="13" t="s">
        <v>20</v>
      </c>
      <c r="E96" s="13"/>
      <c r="F96" s="14">
        <v>8744.4</v>
      </c>
      <c r="G96" s="14">
        <v>0</v>
      </c>
      <c r="H96" s="14">
        <v>0</v>
      </c>
      <c r="I96" s="14">
        <v>0</v>
      </c>
      <c r="J96" s="14">
        <f>I96</f>
        <v>0</v>
      </c>
      <c r="K96" s="14">
        <f>J96</f>
        <v>0</v>
      </c>
      <c r="L96" s="14">
        <f t="shared" ref="L96:V96" si="44">K96</f>
        <v>0</v>
      </c>
      <c r="M96" s="14">
        <f t="shared" si="44"/>
        <v>0</v>
      </c>
      <c r="N96" s="14">
        <f t="shared" si="44"/>
        <v>0</v>
      </c>
      <c r="O96" s="14">
        <f t="shared" si="44"/>
        <v>0</v>
      </c>
      <c r="P96" s="14">
        <f t="shared" si="44"/>
        <v>0</v>
      </c>
      <c r="Q96" s="14">
        <f t="shared" si="44"/>
        <v>0</v>
      </c>
      <c r="R96" s="14">
        <f t="shared" si="44"/>
        <v>0</v>
      </c>
      <c r="S96" s="14">
        <f t="shared" si="44"/>
        <v>0</v>
      </c>
      <c r="T96" s="14">
        <f t="shared" si="44"/>
        <v>0</v>
      </c>
      <c r="U96" s="14">
        <f t="shared" si="44"/>
        <v>0</v>
      </c>
      <c r="V96" s="14">
        <f t="shared" si="44"/>
        <v>0</v>
      </c>
    </row>
    <row r="97" spans="1:22" s="2" customFormat="1">
      <c r="A97" s="21"/>
      <c r="B97" s="21"/>
      <c r="C97" s="37" t="s">
        <v>27</v>
      </c>
      <c r="D97" s="13" t="s">
        <v>20</v>
      </c>
      <c r="E97" s="13" t="s">
        <v>20</v>
      </c>
      <c r="F97" s="14">
        <v>2403</v>
      </c>
      <c r="G97" s="14">
        <v>67.3</v>
      </c>
      <c r="H97" s="14">
        <v>67.3</v>
      </c>
      <c r="I97" s="14">
        <v>67.3</v>
      </c>
      <c r="J97" s="17">
        <f>I97*1.096</f>
        <v>73.760800000000003</v>
      </c>
      <c r="K97" s="17">
        <f>J97*1.039</f>
        <v>76.637471199999993</v>
      </c>
      <c r="L97" s="17">
        <f>K97*1.069</f>
        <v>81.925456712799985</v>
      </c>
      <c r="M97" s="17">
        <f>L97*1.037</f>
        <v>84.956698611173579</v>
      </c>
      <c r="N97" s="17">
        <f>M97*1.038</f>
        <v>88.185053158398176</v>
      </c>
      <c r="O97" s="17">
        <f>N97*1.04</f>
        <v>91.712455284734105</v>
      </c>
      <c r="P97" s="17">
        <f>O97*1.038</f>
        <v>95.197528585554011</v>
      </c>
      <c r="Q97" s="17">
        <f>P97*1.061</f>
        <v>101.0045778292728</v>
      </c>
      <c r="R97" s="17">
        <f>Q97*1.041</f>
        <v>105.14576552027299</v>
      </c>
      <c r="S97" s="17">
        <f>R97*1.047</f>
        <v>110.08761649972581</v>
      </c>
      <c r="T97" s="17">
        <f>S97*1.049</f>
        <v>115.48190970821237</v>
      </c>
      <c r="U97" s="17">
        <f>T97*1.048</f>
        <v>121.02504137420657</v>
      </c>
      <c r="V97" s="17">
        <f>U97*1.05</f>
        <v>127.07629344291691</v>
      </c>
    </row>
    <row r="98" spans="1:22" s="8" customFormat="1" ht="28.5">
      <c r="A98" s="34"/>
      <c r="B98" s="34" t="s">
        <v>86</v>
      </c>
      <c r="C98" s="39" t="s">
        <v>83</v>
      </c>
      <c r="D98" s="12" t="s">
        <v>20</v>
      </c>
      <c r="E98" s="12" t="s">
        <v>20</v>
      </c>
      <c r="F98" s="15">
        <v>20350.5</v>
      </c>
      <c r="G98" s="15">
        <v>18737.599999999999</v>
      </c>
      <c r="H98" s="15">
        <v>10620.4</v>
      </c>
      <c r="I98" s="15">
        <v>14299.8</v>
      </c>
      <c r="J98" s="15">
        <f>J100+J101+J102</f>
        <v>14366.683199999998</v>
      </c>
      <c r="K98" s="15">
        <f t="shared" ref="K98:V98" si="45">K100+K101+K102</f>
        <v>14396.462944799998</v>
      </c>
      <c r="L98" s="15">
        <f t="shared" si="45"/>
        <v>14451.204987991197</v>
      </c>
      <c r="M98" s="15">
        <f t="shared" si="45"/>
        <v>14482.584872546871</v>
      </c>
      <c r="N98" s="15">
        <f t="shared" si="45"/>
        <v>14516.005297703652</v>
      </c>
      <c r="O98" s="15">
        <f t="shared" si="45"/>
        <v>14552.521509611799</v>
      </c>
      <c r="P98" s="15">
        <f t="shared" si="45"/>
        <v>14588.599526977046</v>
      </c>
      <c r="Q98" s="15">
        <f t="shared" si="45"/>
        <v>14648.714998122647</v>
      </c>
      <c r="R98" s="15">
        <f t="shared" si="45"/>
        <v>14691.585213045675</v>
      </c>
      <c r="S98" s="15">
        <f t="shared" si="45"/>
        <v>14742.744018058822</v>
      </c>
      <c r="T98" s="15">
        <f t="shared" si="45"/>
        <v>14798.586574943705</v>
      </c>
      <c r="U98" s="15">
        <f t="shared" si="45"/>
        <v>14855.969930541003</v>
      </c>
      <c r="V98" s="15">
        <f t="shared" si="45"/>
        <v>14918.613427068052</v>
      </c>
    </row>
    <row r="99" spans="1:22" s="2" customFormat="1">
      <c r="A99" s="21"/>
      <c r="B99" s="21"/>
      <c r="C99" s="37" t="s">
        <v>25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2" customFormat="1">
      <c r="A100" s="21"/>
      <c r="B100" s="21"/>
      <c r="C100" s="37" t="s">
        <v>26</v>
      </c>
      <c r="D100" s="13" t="s">
        <v>20</v>
      </c>
      <c r="E100" s="13" t="s">
        <v>20</v>
      </c>
      <c r="F100" s="14">
        <v>10325</v>
      </c>
      <c r="G100" s="14">
        <v>5545.4</v>
      </c>
      <c r="H100" s="14">
        <v>5560.5</v>
      </c>
      <c r="I100" s="14">
        <v>5498.2</v>
      </c>
      <c r="J100" s="14">
        <f>I100</f>
        <v>5498.2</v>
      </c>
      <c r="K100" s="14">
        <f>J100</f>
        <v>5498.2</v>
      </c>
      <c r="L100" s="14">
        <f t="shared" ref="L100:V100" si="46">K100</f>
        <v>5498.2</v>
      </c>
      <c r="M100" s="14">
        <f t="shared" si="46"/>
        <v>5498.2</v>
      </c>
      <c r="N100" s="14">
        <f t="shared" si="46"/>
        <v>5498.2</v>
      </c>
      <c r="O100" s="14">
        <f t="shared" si="46"/>
        <v>5498.2</v>
      </c>
      <c r="P100" s="14">
        <f t="shared" si="46"/>
        <v>5498.2</v>
      </c>
      <c r="Q100" s="14">
        <f t="shared" si="46"/>
        <v>5498.2</v>
      </c>
      <c r="R100" s="14">
        <f t="shared" si="46"/>
        <v>5498.2</v>
      </c>
      <c r="S100" s="14">
        <f t="shared" si="46"/>
        <v>5498.2</v>
      </c>
      <c r="T100" s="14">
        <f t="shared" si="46"/>
        <v>5498.2</v>
      </c>
      <c r="U100" s="14">
        <f t="shared" si="46"/>
        <v>5498.2</v>
      </c>
      <c r="V100" s="14">
        <f t="shared" si="46"/>
        <v>5498.2</v>
      </c>
    </row>
    <row r="101" spans="1:22" s="2" customFormat="1">
      <c r="A101" s="21"/>
      <c r="B101" s="21"/>
      <c r="C101" s="37" t="s">
        <v>75</v>
      </c>
      <c r="D101" s="13" t="s">
        <v>20</v>
      </c>
      <c r="E101" s="13"/>
      <c r="F101" s="14">
        <v>8632</v>
      </c>
      <c r="G101" s="14">
        <v>12125.7</v>
      </c>
      <c r="H101" s="14">
        <v>4363.1000000000004</v>
      </c>
      <c r="I101" s="14">
        <v>8104.9</v>
      </c>
      <c r="J101" s="14">
        <f>I101</f>
        <v>8104.9</v>
      </c>
      <c r="K101" s="14">
        <f>J101</f>
        <v>8104.9</v>
      </c>
      <c r="L101" s="14">
        <f t="shared" ref="L101:V101" si="47">K101</f>
        <v>8104.9</v>
      </c>
      <c r="M101" s="14">
        <f t="shared" si="47"/>
        <v>8104.9</v>
      </c>
      <c r="N101" s="14">
        <f t="shared" si="47"/>
        <v>8104.9</v>
      </c>
      <c r="O101" s="14">
        <f t="shared" si="47"/>
        <v>8104.9</v>
      </c>
      <c r="P101" s="14">
        <f t="shared" si="47"/>
        <v>8104.9</v>
      </c>
      <c r="Q101" s="14">
        <f t="shared" si="47"/>
        <v>8104.9</v>
      </c>
      <c r="R101" s="14">
        <f t="shared" si="47"/>
        <v>8104.9</v>
      </c>
      <c r="S101" s="14">
        <f t="shared" si="47"/>
        <v>8104.9</v>
      </c>
      <c r="T101" s="14">
        <f t="shared" si="47"/>
        <v>8104.9</v>
      </c>
      <c r="U101" s="14">
        <f t="shared" si="47"/>
        <v>8104.9</v>
      </c>
      <c r="V101" s="14">
        <f t="shared" si="47"/>
        <v>8104.9</v>
      </c>
    </row>
    <row r="102" spans="1:22" s="2" customFormat="1">
      <c r="A102" s="21"/>
      <c r="B102" s="21"/>
      <c r="C102" s="37" t="s">
        <v>27</v>
      </c>
      <c r="D102" s="13" t="s">
        <v>20</v>
      </c>
      <c r="E102" s="13" t="s">
        <v>20</v>
      </c>
      <c r="F102" s="14">
        <f>F98-F100-F101</f>
        <v>1393.5</v>
      </c>
      <c r="G102" s="14">
        <f>G98-G100-G101</f>
        <v>1066.4999999999982</v>
      </c>
      <c r="H102" s="14">
        <f>H98-H100-H101</f>
        <v>696.79999999999927</v>
      </c>
      <c r="I102" s="14">
        <f>I98-I100-I101</f>
        <v>696.69999999999891</v>
      </c>
      <c r="J102" s="17">
        <f>I102*1.096</f>
        <v>763.5831999999989</v>
      </c>
      <c r="K102" s="17">
        <f>J102*1.039</f>
        <v>793.36294479999879</v>
      </c>
      <c r="L102" s="17">
        <f>K102*1.069</f>
        <v>848.10498799119864</v>
      </c>
      <c r="M102" s="17">
        <f>L102*1.037</f>
        <v>879.48487254687291</v>
      </c>
      <c r="N102" s="17">
        <f>M102*1.038</f>
        <v>912.90529770365413</v>
      </c>
      <c r="O102" s="17">
        <f>N102*1.04</f>
        <v>949.42150961180027</v>
      </c>
      <c r="P102" s="17">
        <f>O102*1.038</f>
        <v>985.49952697704873</v>
      </c>
      <c r="Q102" s="17">
        <f>P102*1.061</f>
        <v>1045.6149981226486</v>
      </c>
      <c r="R102" s="17">
        <f>Q102*1.041</f>
        <v>1088.485213045677</v>
      </c>
      <c r="S102" s="17">
        <f>R102*1.047</f>
        <v>1139.6440180588238</v>
      </c>
      <c r="T102" s="17">
        <f>S102*1.049</f>
        <v>1195.486574943706</v>
      </c>
      <c r="U102" s="17">
        <f>T102*1.048</f>
        <v>1252.8699305410039</v>
      </c>
      <c r="V102" s="17">
        <f>U102*1.05</f>
        <v>1315.5134270680542</v>
      </c>
    </row>
    <row r="103" spans="1:22" s="8" customFormat="1" ht="28.5">
      <c r="A103" s="34"/>
      <c r="B103" s="34" t="s">
        <v>87</v>
      </c>
      <c r="C103" s="39" t="s">
        <v>42</v>
      </c>
      <c r="D103" s="12" t="s">
        <v>20</v>
      </c>
      <c r="E103" s="12" t="s">
        <v>20</v>
      </c>
      <c r="F103" s="15">
        <v>715.3</v>
      </c>
      <c r="G103" s="15">
        <v>736</v>
      </c>
      <c r="H103" s="15">
        <v>749.8</v>
      </c>
      <c r="I103" s="15">
        <v>749.8</v>
      </c>
      <c r="J103" s="15">
        <f>J105+J106+J107</f>
        <v>758.53599999999994</v>
      </c>
      <c r="K103" s="15">
        <f t="shared" ref="K103:V103" si="48">K105+K106+K107</f>
        <v>762.425704</v>
      </c>
      <c r="L103" s="15">
        <f t="shared" si="48"/>
        <v>769.57587757599993</v>
      </c>
      <c r="M103" s="15">
        <f t="shared" si="48"/>
        <v>773.6745850463119</v>
      </c>
      <c r="N103" s="15">
        <f t="shared" si="48"/>
        <v>778.03981927807183</v>
      </c>
      <c r="O103" s="15">
        <f t="shared" si="48"/>
        <v>782.80941204919463</v>
      </c>
      <c r="P103" s="15">
        <f t="shared" si="48"/>
        <v>787.5217697070641</v>
      </c>
      <c r="Q103" s="15">
        <f t="shared" si="48"/>
        <v>795.37379765919491</v>
      </c>
      <c r="R103" s="15">
        <f t="shared" si="48"/>
        <v>800.97332336322188</v>
      </c>
      <c r="S103" s="15">
        <f t="shared" si="48"/>
        <v>807.65546956129333</v>
      </c>
      <c r="T103" s="15">
        <f t="shared" si="48"/>
        <v>814.94938756979673</v>
      </c>
      <c r="U103" s="15">
        <f t="shared" si="48"/>
        <v>822.44455817314702</v>
      </c>
      <c r="V103" s="15">
        <f t="shared" si="48"/>
        <v>830.62678608180431</v>
      </c>
    </row>
    <row r="104" spans="1:22" s="2" customFormat="1">
      <c r="A104" s="21"/>
      <c r="B104" s="21"/>
      <c r="C104" s="37" t="s">
        <v>25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2" customFormat="1">
      <c r="A105" s="21"/>
      <c r="B105" s="21"/>
      <c r="C105" s="37" t="s">
        <v>26</v>
      </c>
      <c r="D105" s="13" t="s">
        <v>20</v>
      </c>
      <c r="E105" s="13" t="s">
        <v>20</v>
      </c>
      <c r="F105" s="14">
        <v>0</v>
      </c>
      <c r="G105" s="14">
        <v>0</v>
      </c>
      <c r="H105" s="14">
        <v>0</v>
      </c>
      <c r="I105" s="14">
        <v>0</v>
      </c>
      <c r="J105" s="14">
        <f>I105</f>
        <v>0</v>
      </c>
      <c r="K105" s="14">
        <f>J105</f>
        <v>0</v>
      </c>
      <c r="L105" s="14">
        <f t="shared" ref="L105:V105" si="49">K105</f>
        <v>0</v>
      </c>
      <c r="M105" s="14">
        <f t="shared" si="49"/>
        <v>0</v>
      </c>
      <c r="N105" s="14">
        <f t="shared" si="49"/>
        <v>0</v>
      </c>
      <c r="O105" s="14">
        <f t="shared" si="49"/>
        <v>0</v>
      </c>
      <c r="P105" s="14">
        <f t="shared" si="49"/>
        <v>0</v>
      </c>
      <c r="Q105" s="14">
        <f t="shared" si="49"/>
        <v>0</v>
      </c>
      <c r="R105" s="14">
        <f t="shared" si="49"/>
        <v>0</v>
      </c>
      <c r="S105" s="14">
        <f t="shared" si="49"/>
        <v>0</v>
      </c>
      <c r="T105" s="14">
        <f t="shared" si="49"/>
        <v>0</v>
      </c>
      <c r="U105" s="14">
        <f t="shared" si="49"/>
        <v>0</v>
      </c>
      <c r="V105" s="14">
        <f t="shared" si="49"/>
        <v>0</v>
      </c>
    </row>
    <row r="106" spans="1:22" s="2" customFormat="1">
      <c r="A106" s="21"/>
      <c r="B106" s="21"/>
      <c r="C106" s="37" t="s">
        <v>75</v>
      </c>
      <c r="D106" s="13" t="s">
        <v>20</v>
      </c>
      <c r="E106" s="13" t="s">
        <v>20</v>
      </c>
      <c r="F106" s="14">
        <v>624.29999999999995</v>
      </c>
      <c r="G106" s="14">
        <v>645</v>
      </c>
      <c r="H106" s="14">
        <v>658.8</v>
      </c>
      <c r="I106" s="14">
        <v>658.8</v>
      </c>
      <c r="J106" s="14">
        <f>I106</f>
        <v>658.8</v>
      </c>
      <c r="K106" s="14">
        <f>J106</f>
        <v>658.8</v>
      </c>
      <c r="L106" s="14">
        <f t="shared" ref="L106:V106" si="50">K106</f>
        <v>658.8</v>
      </c>
      <c r="M106" s="14">
        <f t="shared" si="50"/>
        <v>658.8</v>
      </c>
      <c r="N106" s="14">
        <f t="shared" si="50"/>
        <v>658.8</v>
      </c>
      <c r="O106" s="14">
        <f t="shared" si="50"/>
        <v>658.8</v>
      </c>
      <c r="P106" s="14">
        <f t="shared" si="50"/>
        <v>658.8</v>
      </c>
      <c r="Q106" s="14">
        <f t="shared" si="50"/>
        <v>658.8</v>
      </c>
      <c r="R106" s="14">
        <f t="shared" si="50"/>
        <v>658.8</v>
      </c>
      <c r="S106" s="14">
        <f t="shared" si="50"/>
        <v>658.8</v>
      </c>
      <c r="T106" s="14">
        <f t="shared" si="50"/>
        <v>658.8</v>
      </c>
      <c r="U106" s="14">
        <f t="shared" si="50"/>
        <v>658.8</v>
      </c>
      <c r="V106" s="14">
        <f t="shared" si="50"/>
        <v>658.8</v>
      </c>
    </row>
    <row r="107" spans="1:22" s="2" customFormat="1">
      <c r="A107" s="21"/>
      <c r="B107" s="21"/>
      <c r="C107" s="37" t="s">
        <v>27</v>
      </c>
      <c r="D107" s="13" t="s">
        <v>20</v>
      </c>
      <c r="E107" s="13" t="s">
        <v>20</v>
      </c>
      <c r="F107" s="14">
        <f>F103-F106</f>
        <v>91</v>
      </c>
      <c r="G107" s="14">
        <f>G103-G106</f>
        <v>91</v>
      </c>
      <c r="H107" s="14">
        <f>H103-H106</f>
        <v>91</v>
      </c>
      <c r="I107" s="14">
        <f>I103-I106</f>
        <v>91</v>
      </c>
      <c r="J107" s="17">
        <f>I107*1.096</f>
        <v>99.736000000000004</v>
      </c>
      <c r="K107" s="17">
        <f>J107*1.039</f>
        <v>103.625704</v>
      </c>
      <c r="L107" s="17">
        <f>K107*1.069</f>
        <v>110.775877576</v>
      </c>
      <c r="M107" s="17">
        <f>L107*1.037</f>
        <v>114.87458504631199</v>
      </c>
      <c r="N107" s="17">
        <f>M107*1.038</f>
        <v>119.23981927807185</v>
      </c>
      <c r="O107" s="17">
        <f>N107*1.04</f>
        <v>124.00941204919472</v>
      </c>
      <c r="P107" s="17">
        <f>O107*1.038</f>
        <v>128.72176970706411</v>
      </c>
      <c r="Q107" s="17">
        <f>P107*1.061</f>
        <v>136.57379765919501</v>
      </c>
      <c r="R107" s="17">
        <f>Q107*1.041</f>
        <v>142.17332336322198</v>
      </c>
      <c r="S107" s="17">
        <f>R107*1.047</f>
        <v>148.8554695612934</v>
      </c>
      <c r="T107" s="17">
        <f>S107*1.049</f>
        <v>156.14938756979677</v>
      </c>
      <c r="U107" s="17">
        <f>T107*1.048</f>
        <v>163.64455817314703</v>
      </c>
      <c r="V107" s="17">
        <f>U107*1.05</f>
        <v>171.82678608180439</v>
      </c>
    </row>
    <row r="108" spans="1:22" s="8" customFormat="1" ht="28.5" customHeight="1">
      <c r="A108" s="34"/>
      <c r="B108" s="34" t="s">
        <v>88</v>
      </c>
      <c r="C108" s="39" t="s">
        <v>43</v>
      </c>
      <c r="D108" s="12" t="s">
        <v>20</v>
      </c>
      <c r="E108" s="12" t="s">
        <v>20</v>
      </c>
      <c r="F108" s="15">
        <v>277.89999999999998</v>
      </c>
      <c r="G108" s="15">
        <v>225.2</v>
      </c>
      <c r="H108" s="15">
        <v>225.2</v>
      </c>
      <c r="I108" s="15">
        <v>60</v>
      </c>
      <c r="J108" s="15">
        <f>J110+J111+J112</f>
        <v>65.760000000000005</v>
      </c>
      <c r="K108" s="15">
        <f t="shared" ref="K108:V108" si="51">K110+K111+K112</f>
        <v>68.324640000000002</v>
      </c>
      <c r="L108" s="15">
        <f t="shared" si="51"/>
        <v>73.039040159999999</v>
      </c>
      <c r="M108" s="15">
        <f t="shared" si="51"/>
        <v>75.741484645919996</v>
      </c>
      <c r="N108" s="15">
        <f t="shared" si="51"/>
        <v>78.619661062464957</v>
      </c>
      <c r="O108" s="15">
        <f t="shared" si="51"/>
        <v>81.764447504963556</v>
      </c>
      <c r="P108" s="15">
        <f t="shared" si="51"/>
        <v>84.87149651015217</v>
      </c>
      <c r="Q108" s="15">
        <f t="shared" si="51"/>
        <v>90.048657797271446</v>
      </c>
      <c r="R108" s="15">
        <f t="shared" si="51"/>
        <v>93.74065276695957</v>
      </c>
      <c r="S108" s="15">
        <f t="shared" si="51"/>
        <v>98.146463447006667</v>
      </c>
      <c r="T108" s="15">
        <f t="shared" si="51"/>
        <v>102.95564015590999</v>
      </c>
      <c r="U108" s="15">
        <f t="shared" si="51"/>
        <v>107.89751088339368</v>
      </c>
      <c r="V108" s="15">
        <f t="shared" si="51"/>
        <v>113.29238642756337</v>
      </c>
    </row>
    <row r="109" spans="1:22" s="2" customFormat="1">
      <c r="A109" s="21"/>
      <c r="B109" s="21"/>
      <c r="C109" s="37" t="s">
        <v>25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2" customFormat="1">
      <c r="A110" s="21"/>
      <c r="B110" s="21"/>
      <c r="C110" s="37" t="s">
        <v>26</v>
      </c>
      <c r="D110" s="13" t="s">
        <v>20</v>
      </c>
      <c r="E110" s="13" t="s">
        <v>20</v>
      </c>
      <c r="F110" s="14">
        <v>0</v>
      </c>
      <c r="G110" s="14">
        <v>0</v>
      </c>
      <c r="H110" s="14">
        <v>0</v>
      </c>
      <c r="I110" s="14">
        <v>0</v>
      </c>
      <c r="J110" s="14">
        <f>I110</f>
        <v>0</v>
      </c>
      <c r="K110" s="14">
        <f>J110</f>
        <v>0</v>
      </c>
      <c r="L110" s="14">
        <f t="shared" ref="L110:V110" si="52">K110</f>
        <v>0</v>
      </c>
      <c r="M110" s="14">
        <f t="shared" si="52"/>
        <v>0</v>
      </c>
      <c r="N110" s="14">
        <f t="shared" si="52"/>
        <v>0</v>
      </c>
      <c r="O110" s="14">
        <f t="shared" si="52"/>
        <v>0</v>
      </c>
      <c r="P110" s="14">
        <f t="shared" si="52"/>
        <v>0</v>
      </c>
      <c r="Q110" s="14">
        <f t="shared" si="52"/>
        <v>0</v>
      </c>
      <c r="R110" s="14">
        <f t="shared" si="52"/>
        <v>0</v>
      </c>
      <c r="S110" s="14">
        <f t="shared" si="52"/>
        <v>0</v>
      </c>
      <c r="T110" s="14">
        <f t="shared" si="52"/>
        <v>0</v>
      </c>
      <c r="U110" s="14">
        <f t="shared" si="52"/>
        <v>0</v>
      </c>
      <c r="V110" s="14">
        <f t="shared" si="52"/>
        <v>0</v>
      </c>
    </row>
    <row r="111" spans="1:22" s="2" customFormat="1">
      <c r="A111" s="21"/>
      <c r="B111" s="21"/>
      <c r="C111" s="37" t="s">
        <v>75</v>
      </c>
      <c r="D111" s="13" t="s">
        <v>20</v>
      </c>
      <c r="E111" s="13" t="s">
        <v>20</v>
      </c>
      <c r="F111" s="14">
        <v>0</v>
      </c>
      <c r="G111" s="14">
        <v>0</v>
      </c>
      <c r="H111" s="14">
        <v>0</v>
      </c>
      <c r="I111" s="14">
        <v>0</v>
      </c>
      <c r="J111" s="14">
        <f>I111</f>
        <v>0</v>
      </c>
      <c r="K111" s="14">
        <f>J111</f>
        <v>0</v>
      </c>
      <c r="L111" s="14">
        <f t="shared" ref="L111:V111" si="53">K111</f>
        <v>0</v>
      </c>
      <c r="M111" s="14">
        <f t="shared" si="53"/>
        <v>0</v>
      </c>
      <c r="N111" s="14">
        <f t="shared" si="53"/>
        <v>0</v>
      </c>
      <c r="O111" s="14">
        <f t="shared" si="53"/>
        <v>0</v>
      </c>
      <c r="P111" s="14">
        <f t="shared" si="53"/>
        <v>0</v>
      </c>
      <c r="Q111" s="14">
        <f t="shared" si="53"/>
        <v>0</v>
      </c>
      <c r="R111" s="14">
        <f t="shared" si="53"/>
        <v>0</v>
      </c>
      <c r="S111" s="14">
        <f t="shared" si="53"/>
        <v>0</v>
      </c>
      <c r="T111" s="14">
        <f t="shared" si="53"/>
        <v>0</v>
      </c>
      <c r="U111" s="14">
        <f t="shared" si="53"/>
        <v>0</v>
      </c>
      <c r="V111" s="14">
        <f t="shared" si="53"/>
        <v>0</v>
      </c>
    </row>
    <row r="112" spans="1:22" s="2" customFormat="1">
      <c r="A112" s="21"/>
      <c r="B112" s="21"/>
      <c r="C112" s="37" t="s">
        <v>27</v>
      </c>
      <c r="D112" s="13" t="s">
        <v>20</v>
      </c>
      <c r="E112" s="13" t="s">
        <v>20</v>
      </c>
      <c r="F112" s="14">
        <v>277.89999999999998</v>
      </c>
      <c r="G112" s="14">
        <f>G108</f>
        <v>225.2</v>
      </c>
      <c r="H112" s="14">
        <f>H108</f>
        <v>225.2</v>
      </c>
      <c r="I112" s="14">
        <f>I108</f>
        <v>60</v>
      </c>
      <c r="J112" s="17">
        <f>I112*1.096</f>
        <v>65.760000000000005</v>
      </c>
      <c r="K112" s="17">
        <f>J112*1.039</f>
        <v>68.324640000000002</v>
      </c>
      <c r="L112" s="17">
        <f>K112*1.069</f>
        <v>73.039040159999999</v>
      </c>
      <c r="M112" s="17">
        <f>L112*1.037</f>
        <v>75.741484645919996</v>
      </c>
      <c r="N112" s="17">
        <f>M112*1.038</f>
        <v>78.619661062464957</v>
      </c>
      <c r="O112" s="17">
        <f>N112*1.04</f>
        <v>81.764447504963556</v>
      </c>
      <c r="P112" s="17">
        <f>O112*1.038</f>
        <v>84.87149651015217</v>
      </c>
      <c r="Q112" s="17">
        <f>P112*1.061</f>
        <v>90.048657797271446</v>
      </c>
      <c r="R112" s="17">
        <f>Q112*1.041</f>
        <v>93.74065276695957</v>
      </c>
      <c r="S112" s="17">
        <f>R112*1.047</f>
        <v>98.146463447006667</v>
      </c>
      <c r="T112" s="17">
        <f>S112*1.049</f>
        <v>102.95564015590999</v>
      </c>
      <c r="U112" s="17">
        <f>T112*1.048</f>
        <v>107.89751088339368</v>
      </c>
      <c r="V112" s="17">
        <f>U112*1.05</f>
        <v>113.29238642756337</v>
      </c>
    </row>
    <row r="113" spans="1:22" s="6" customFormat="1" ht="33" customHeight="1">
      <c r="A113" s="34" t="s">
        <v>12</v>
      </c>
      <c r="B113" s="34" t="s">
        <v>89</v>
      </c>
      <c r="C113" s="39" t="s">
        <v>84</v>
      </c>
      <c r="D113" s="15">
        <v>0</v>
      </c>
      <c r="E113" s="15">
        <v>7602.5</v>
      </c>
      <c r="F113" s="15">
        <v>9731.2000000000007</v>
      </c>
      <c r="G113" s="15">
        <v>9008.9</v>
      </c>
      <c r="H113" s="15">
        <v>7808.9</v>
      </c>
      <c r="I113" s="15">
        <v>8072.2</v>
      </c>
      <c r="J113" s="15">
        <f>J115+J116+J117</f>
        <v>8077.8639999999996</v>
      </c>
      <c r="K113" s="15">
        <f t="shared" ref="K113:V113" si="54">K115+K116+K117</f>
        <v>8080.3858959999998</v>
      </c>
      <c r="L113" s="15">
        <f t="shared" si="54"/>
        <v>8085.0217228239999</v>
      </c>
      <c r="M113" s="15">
        <f t="shared" si="54"/>
        <v>8087.6791265684878</v>
      </c>
      <c r="N113" s="15">
        <f t="shared" si="54"/>
        <v>8090.5093333780906</v>
      </c>
      <c r="O113" s="15">
        <f t="shared" si="54"/>
        <v>8093.6017067132143</v>
      </c>
      <c r="P113" s="15">
        <f t="shared" si="54"/>
        <v>8096.6569715683163</v>
      </c>
      <c r="Q113" s="15">
        <f t="shared" si="54"/>
        <v>8101.7478468339841</v>
      </c>
      <c r="R113" s="15">
        <f t="shared" si="54"/>
        <v>8105.3783085541772</v>
      </c>
      <c r="S113" s="15">
        <f t="shared" si="54"/>
        <v>8109.7106890562236</v>
      </c>
      <c r="T113" s="15">
        <f t="shared" si="54"/>
        <v>8114.439712819978</v>
      </c>
      <c r="U113" s="15">
        <f t="shared" si="54"/>
        <v>8119.299219035337</v>
      </c>
      <c r="V113" s="15">
        <f t="shared" si="54"/>
        <v>8124.6041799871045</v>
      </c>
    </row>
    <row r="114" spans="1:22">
      <c r="A114" s="21"/>
      <c r="B114" s="21"/>
      <c r="C114" s="37" t="s">
        <v>25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2" customFormat="1">
      <c r="A115" s="21"/>
      <c r="B115" s="21"/>
      <c r="C115" s="37" t="s">
        <v>26</v>
      </c>
      <c r="D115" s="14">
        <v>0</v>
      </c>
      <c r="E115" s="14">
        <v>7123.3</v>
      </c>
      <c r="F115" s="14">
        <v>8367.6</v>
      </c>
      <c r="G115" s="14">
        <v>7631.8</v>
      </c>
      <c r="H115" s="14">
        <v>7631.8</v>
      </c>
      <c r="I115" s="14">
        <v>7956.9</v>
      </c>
      <c r="J115" s="14">
        <f>I115</f>
        <v>7956.9</v>
      </c>
      <c r="K115" s="14">
        <f>J115</f>
        <v>7956.9</v>
      </c>
      <c r="L115" s="14">
        <f t="shared" ref="L115:V115" si="55">K115</f>
        <v>7956.9</v>
      </c>
      <c r="M115" s="14">
        <f t="shared" si="55"/>
        <v>7956.9</v>
      </c>
      <c r="N115" s="14">
        <f t="shared" si="55"/>
        <v>7956.9</v>
      </c>
      <c r="O115" s="14">
        <f t="shared" si="55"/>
        <v>7956.9</v>
      </c>
      <c r="P115" s="14">
        <f t="shared" si="55"/>
        <v>7956.9</v>
      </c>
      <c r="Q115" s="14">
        <f t="shared" si="55"/>
        <v>7956.9</v>
      </c>
      <c r="R115" s="14">
        <f t="shared" si="55"/>
        <v>7956.9</v>
      </c>
      <c r="S115" s="14">
        <f t="shared" si="55"/>
        <v>7956.9</v>
      </c>
      <c r="T115" s="14">
        <f t="shared" si="55"/>
        <v>7956.9</v>
      </c>
      <c r="U115" s="14">
        <f t="shared" si="55"/>
        <v>7956.9</v>
      </c>
      <c r="V115" s="14">
        <f t="shared" si="55"/>
        <v>7956.9</v>
      </c>
    </row>
    <row r="116" spans="1:22" s="2" customFormat="1">
      <c r="A116" s="21"/>
      <c r="B116" s="21"/>
      <c r="C116" s="37" t="s">
        <v>75</v>
      </c>
      <c r="D116" s="14"/>
      <c r="E116" s="14">
        <v>251.8</v>
      </c>
      <c r="F116" s="14">
        <v>59.2</v>
      </c>
      <c r="G116" s="14">
        <v>54</v>
      </c>
      <c r="H116" s="14">
        <v>54</v>
      </c>
      <c r="I116" s="14">
        <v>56.3</v>
      </c>
      <c r="J116" s="14">
        <f>I116</f>
        <v>56.3</v>
      </c>
      <c r="K116" s="14">
        <f>J116</f>
        <v>56.3</v>
      </c>
      <c r="L116" s="14">
        <f t="shared" ref="L116:V116" si="56">K116</f>
        <v>56.3</v>
      </c>
      <c r="M116" s="14">
        <f t="shared" si="56"/>
        <v>56.3</v>
      </c>
      <c r="N116" s="14">
        <f t="shared" si="56"/>
        <v>56.3</v>
      </c>
      <c r="O116" s="14">
        <f t="shared" si="56"/>
        <v>56.3</v>
      </c>
      <c r="P116" s="14">
        <f t="shared" si="56"/>
        <v>56.3</v>
      </c>
      <c r="Q116" s="14">
        <f t="shared" si="56"/>
        <v>56.3</v>
      </c>
      <c r="R116" s="14">
        <f t="shared" si="56"/>
        <v>56.3</v>
      </c>
      <c r="S116" s="14">
        <f t="shared" si="56"/>
        <v>56.3</v>
      </c>
      <c r="T116" s="14">
        <f t="shared" si="56"/>
        <v>56.3</v>
      </c>
      <c r="U116" s="14">
        <f t="shared" si="56"/>
        <v>56.3</v>
      </c>
      <c r="V116" s="14">
        <f t="shared" si="56"/>
        <v>56.3</v>
      </c>
    </row>
    <row r="117" spans="1:22" s="2" customFormat="1">
      <c r="A117" s="21"/>
      <c r="B117" s="21"/>
      <c r="C117" s="37" t="s">
        <v>27</v>
      </c>
      <c r="D117" s="14">
        <v>0</v>
      </c>
      <c r="E117" s="14">
        <f>E113-E115-E116</f>
        <v>227.39999999999981</v>
      </c>
      <c r="F117" s="14">
        <f>F113-F115-F116</f>
        <v>1304.4000000000003</v>
      </c>
      <c r="G117" s="14">
        <f>G113-G115-G116</f>
        <v>1323.0999999999995</v>
      </c>
      <c r="H117" s="14">
        <f>H113-H115-H116</f>
        <v>123.09999999999945</v>
      </c>
      <c r="I117" s="14">
        <f>I113-I115-I116</f>
        <v>59.000000000000185</v>
      </c>
      <c r="J117" s="17">
        <f>I117*1.096</f>
        <v>64.6640000000002</v>
      </c>
      <c r="K117" s="17">
        <f>J117*1.039</f>
        <v>67.185896000000199</v>
      </c>
      <c r="L117" s="17">
        <f>K117*1.069</f>
        <v>71.821722824000204</v>
      </c>
      <c r="M117" s="17">
        <f>L117*1.037</f>
        <v>74.479126568488212</v>
      </c>
      <c r="N117" s="17">
        <f>M117*1.038</f>
        <v>77.30933337809077</v>
      </c>
      <c r="O117" s="17">
        <f>N117*1.04</f>
        <v>80.401706713214409</v>
      </c>
      <c r="P117" s="17">
        <f>O117*1.038</f>
        <v>83.456971568316561</v>
      </c>
      <c r="Q117" s="17">
        <f>P117*1.061</f>
        <v>88.547846833983868</v>
      </c>
      <c r="R117" s="17">
        <f>Q117*1.041</f>
        <v>92.178308554177207</v>
      </c>
      <c r="S117" s="17">
        <f>R117*1.047</f>
        <v>96.510689056223526</v>
      </c>
      <c r="T117" s="17">
        <f>S117*1.049</f>
        <v>101.23971281997848</v>
      </c>
      <c r="U117" s="17">
        <f>T117*1.048</f>
        <v>106.09921903533746</v>
      </c>
      <c r="V117" s="17">
        <f>U117*1.05</f>
        <v>111.40417998710433</v>
      </c>
    </row>
    <row r="118" spans="1:22" s="4" customFormat="1">
      <c r="A118" s="34"/>
      <c r="B118" s="34"/>
      <c r="C118" s="39" t="s">
        <v>36</v>
      </c>
      <c r="D118" s="19">
        <f>D8+D13+D18+D23+D28+D33+D38+D43+D48+D53+D58+D63+D68+D73</f>
        <v>678744.90000000014</v>
      </c>
      <c r="E118" s="19">
        <f>E8+E13+E18+E23+E28+E33+E38+E43+E48+E53+E58+E63+E68+E73+E113</f>
        <v>790810.40000000014</v>
      </c>
      <c r="F118" s="19">
        <f>F13+F18+F23+F28+F33+F38+F43+F48+F53+F58+F63+F68+F73+F113+F93+F98+F103+F108</f>
        <v>812234.6</v>
      </c>
      <c r="G118" s="19">
        <f>G13+G18+G23+G28+G33+G38+G43+G48+G53+G58+G63+G68+G73+G113+G93+G98+G103+G108</f>
        <v>746385.20000000007</v>
      </c>
      <c r="H118" s="19">
        <f>H13+H18+H23+H28+H33+H38+H43+H48+H53+H58+H63+H68+H73+H113+H93+H98+H103+H108</f>
        <v>655056.70000000007</v>
      </c>
      <c r="I118" s="19">
        <f>I13+I18+I23+I28+I33+I38+I43+I48+I53+I58+I63+I68+I73+I113+I93+I98+I103+I108</f>
        <v>624991.69999999995</v>
      </c>
      <c r="J118" s="19">
        <f t="shared" ref="J118:V118" si="57">J13+J18+J23+J28+J33+J38+J43+J48+J53+J58+J63+J68+J73+J113+J93+J98+J103+J108</f>
        <v>627370.12670000002</v>
      </c>
      <c r="K118" s="19">
        <f t="shared" si="57"/>
        <v>633395.07645869988</v>
      </c>
      <c r="L118" s="19">
        <f t="shared" si="57"/>
        <v>639619.23047390603</v>
      </c>
      <c r="M118" s="19">
        <f t="shared" si="57"/>
        <v>646207.71358444041</v>
      </c>
      <c r="N118" s="19">
        <f t="shared" si="57"/>
        <v>653221.13600164081</v>
      </c>
      <c r="O118" s="19">
        <f t="shared" si="57"/>
        <v>660717.72544170648</v>
      </c>
      <c r="P118" s="19">
        <f t="shared" si="57"/>
        <v>668339.17660849134</v>
      </c>
      <c r="Q118" s="19">
        <f t="shared" si="57"/>
        <v>679610.30748160928</v>
      </c>
      <c r="R118" s="19">
        <f t="shared" si="57"/>
        <v>689450.17758835538</v>
      </c>
      <c r="S118" s="19">
        <f t="shared" si="57"/>
        <v>700001.13843500789</v>
      </c>
      <c r="T118" s="19">
        <f t="shared" si="57"/>
        <v>711239.47386576119</v>
      </c>
      <c r="U118" s="19">
        <f t="shared" si="57"/>
        <v>723241.7890848557</v>
      </c>
      <c r="V118" s="19">
        <f t="shared" si="57"/>
        <v>736177.06853909825</v>
      </c>
    </row>
    <row r="119" spans="1:22" s="4" customFormat="1">
      <c r="A119" s="34"/>
      <c r="B119" s="34"/>
      <c r="C119" s="40" t="s">
        <v>37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71.25">
      <c r="A120" s="21"/>
      <c r="B120" s="21"/>
      <c r="C120" s="41" t="s">
        <v>90</v>
      </c>
      <c r="D120" s="16">
        <v>0</v>
      </c>
      <c r="E120" s="16">
        <v>0</v>
      </c>
      <c r="F120" s="16">
        <v>0</v>
      </c>
      <c r="G120" s="16">
        <v>0</v>
      </c>
      <c r="H120" s="16">
        <v>3910.8</v>
      </c>
      <c r="I120" s="16">
        <v>7559.2</v>
      </c>
      <c r="J120" s="16">
        <f>J118/98.76*1.24</f>
        <v>7877.0651793033612</v>
      </c>
      <c r="K120" s="16">
        <f t="shared" ref="K120:V120" si="58">K118/98.76*1.24</f>
        <v>7952.7125841311035</v>
      </c>
      <c r="L120" s="16">
        <f t="shared" si="58"/>
        <v>8030.8611359623674</v>
      </c>
      <c r="M120" s="16">
        <f t="shared" si="58"/>
        <v>8113.5840911776631</v>
      </c>
      <c r="N120" s="16">
        <f t="shared" si="58"/>
        <v>8201.6424528355055</v>
      </c>
      <c r="O120" s="16">
        <f t="shared" si="58"/>
        <v>8295.767310122681</v>
      </c>
      <c r="P120" s="16">
        <f t="shared" si="58"/>
        <v>8391.4598926137023</v>
      </c>
      <c r="Q120" s="16">
        <f t="shared" si="58"/>
        <v>8532.9767241514328</v>
      </c>
      <c r="R120" s="16">
        <f t="shared" si="58"/>
        <v>8656.5230883916629</v>
      </c>
      <c r="S120" s="16">
        <f t="shared" si="58"/>
        <v>8788.9976879243586</v>
      </c>
      <c r="T120" s="16">
        <f t="shared" si="58"/>
        <v>8930.1027500358832</v>
      </c>
      <c r="U120" s="16">
        <f t="shared" si="58"/>
        <v>9080.800105966191</v>
      </c>
      <c r="V120" s="16">
        <f t="shared" si="58"/>
        <v>9243.2114721393446</v>
      </c>
    </row>
    <row r="121" spans="1:22" s="4" customFormat="1">
      <c r="A121" s="34"/>
      <c r="B121" s="34"/>
      <c r="C121" s="42" t="s">
        <v>38</v>
      </c>
      <c r="D121" s="19">
        <f>D118</f>
        <v>678744.90000000014</v>
      </c>
      <c r="E121" s="19">
        <f>E118</f>
        <v>790810.40000000014</v>
      </c>
      <c r="F121" s="19">
        <f>F118</f>
        <v>812234.6</v>
      </c>
      <c r="G121" s="19">
        <f>G118</f>
        <v>746385.20000000007</v>
      </c>
      <c r="H121" s="19">
        <f>H118+H120</f>
        <v>658967.50000000012</v>
      </c>
      <c r="I121" s="19">
        <f t="shared" ref="I121:V121" si="59">I118+I120</f>
        <v>632550.89999999991</v>
      </c>
      <c r="J121" s="19">
        <f t="shared" si="59"/>
        <v>635247.19187930343</v>
      </c>
      <c r="K121" s="19">
        <f t="shared" si="59"/>
        <v>641347.78904283093</v>
      </c>
      <c r="L121" s="19">
        <f t="shared" si="59"/>
        <v>647650.09160986845</v>
      </c>
      <c r="M121" s="19">
        <f t="shared" si="59"/>
        <v>654321.29767561809</v>
      </c>
      <c r="N121" s="19">
        <f t="shared" si="59"/>
        <v>661422.77845447627</v>
      </c>
      <c r="O121" s="19">
        <f t="shared" si="59"/>
        <v>669013.49275182921</v>
      </c>
      <c r="P121" s="19">
        <f t="shared" si="59"/>
        <v>676730.63650110504</v>
      </c>
      <c r="Q121" s="19">
        <f t="shared" si="59"/>
        <v>688143.28420576069</v>
      </c>
      <c r="R121" s="19">
        <f t="shared" si="59"/>
        <v>698106.70067674702</v>
      </c>
      <c r="S121" s="19">
        <f t="shared" si="59"/>
        <v>708790.13612293219</v>
      </c>
      <c r="T121" s="19">
        <f t="shared" si="59"/>
        <v>720169.57661579712</v>
      </c>
      <c r="U121" s="19">
        <f t="shared" si="59"/>
        <v>732322.58919082186</v>
      </c>
      <c r="V121" s="19">
        <f t="shared" si="59"/>
        <v>745420.2800112376</v>
      </c>
    </row>
  </sheetData>
  <autoFilter ref="C7:AM121"/>
  <customSheetViews>
    <customSheetView guid="{133630D6-971E-4B3C-94DF-B21C9BF4489A}" showPageBreaks="1" fitToPage="1" printArea="1" showAutoFilter="1" hiddenColumns="1" view="pageBreakPreview" topLeftCell="B4">
      <pane xSplit="1" ySplit="4" topLeftCell="C74" activePane="bottomRight" state="frozen"/>
      <selection pane="bottomRight" activeCell="F7" sqref="F7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1"/>
      <headerFooter differentFirst="1">
        <oddHeader>&amp;C&amp;P</oddHeader>
      </headerFooter>
      <autoFilter ref="B1:AN1"/>
    </customSheetView>
    <customSheetView guid="{F75FBE57-A4A2-4643-A8F4-F6BC3B61B526}" scale="124" showPageBreaks="1" fitToPage="1" printArea="1" showAutoFilter="1" hiddenColumns="1" view="pageBreakPreview" topLeftCell="B1">
      <pane ySplit="7" topLeftCell="A15" activePane="bottomLeft" state="frozen"/>
      <selection pane="bottomLeft" activeCell="D44" sqref="D44"/>
      <pageMargins left="0.11811023622047245" right="0.11811023622047245" top="0.74803149606299213" bottom="0.74803149606299213" header="0.31496062992125984" footer="0.31496062992125984"/>
      <pageSetup paperSize="9" scale="49" fitToHeight="0" orientation="landscape" r:id="rId2"/>
      <autoFilter ref="B1:AN1"/>
    </customSheetView>
    <customSheetView guid="{8DA9F801-E304-41E0-AD8A-609D16888EB2}" showPageBreaks="1" fitToPage="1" printArea="1" showAutoFilter="1" hiddenColumns="1" view="pageBreakPreview" topLeftCell="B4">
      <pane xSplit="1" ySplit="4" topLeftCell="C8" activePane="bottomRight" state="frozen"/>
      <selection pane="bottomRight" activeCell="G23" sqref="G23"/>
      <pageMargins left="0.11811023622047245" right="0.11811023622047245" top="0.55118110236220474" bottom="0.55118110236220474" header="0.31496062992125984" footer="0.31496062992125984"/>
      <pageSetup paperSize="9" scale="66" fitToHeight="0" orientation="landscape" r:id="rId3"/>
      <headerFooter differentFirst="1">
        <oddHeader>&amp;C&amp;P</oddHeader>
      </headerFooter>
      <autoFilter ref="B1:AN1"/>
    </customSheetView>
    <customSheetView guid="{22A44135-8AD9-431F-9316-0D72B3B7995B}" showPageBreaks="1" fitToPage="1" printArea="1" showAutoFilter="1" hiddenColumns="1" view="pageBreakPreview" topLeftCell="B1">
      <selection activeCell="F10" sqref="F10"/>
      <pageMargins left="0.11811023622047245" right="0.11811023622047245" top="0.55118110236220474" bottom="0.55118110236220474" header="0.31496062992125984" footer="0.31496062992125984"/>
      <pageSetup paperSize="9" scale="54" fitToHeight="0" orientation="landscape" r:id="rId4"/>
      <headerFooter differentFirst="1">
        <oddHeader>&amp;C&amp;P</oddHeader>
      </headerFooter>
      <autoFilter ref="B1:AN1"/>
    </customSheetView>
    <customSheetView guid="{A95FDB70-9451-48B5-90E4-8287D4B00645}" showPageBreaks="1" fitToPage="1" printArea="1" showAutoFilter="1" hiddenColumns="1" view="pageBreakPreview" topLeftCell="B1">
      <selection activeCell="F10" sqref="F10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5"/>
      <headerFooter differentFirst="1">
        <oddHeader>&amp;C&amp;P</oddHeader>
      </headerFooter>
      <autoFilter ref="B1:AN1"/>
    </customSheetView>
    <customSheetView guid="{DB3A3525-BE72-427D-A14F-48B4A4429D11}" showPageBreaks="1" fitToPage="1" printArea="1" showAutoFilter="1" hiddenColumns="1" view="pageBreakPreview" topLeftCell="B4">
      <pane xSplit="1" ySplit="4" topLeftCell="C89" activePane="bottomRight" state="frozen"/>
      <selection pane="bottomRight" activeCell="H106" sqref="H106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6"/>
      <headerFooter differentFirst="1">
        <oddHeader>&amp;C&amp;P</oddHeader>
      </headerFooter>
      <autoFilter ref="B1:AN1"/>
    </customSheetView>
    <customSheetView guid="{E28C272D-125B-47E1-A5B7-95B8D50816F9}" showPageBreaks="1" fitToPage="1" printArea="1" showAutoFilter="1" hiddenColumns="1" view="pageBreakPreview" topLeftCell="B4">
      <pane xSplit="1" ySplit="4" topLeftCell="C89" activePane="bottomRight" state="frozen"/>
      <selection pane="bottomRight" activeCell="H106" sqref="H106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7"/>
      <headerFooter differentFirst="1">
        <oddHeader>&amp;C&amp;P</oddHeader>
      </headerFooter>
      <autoFilter ref="B1:AN1"/>
    </customSheetView>
  </customSheetViews>
  <mergeCells count="7">
    <mergeCell ref="M1:Q1"/>
    <mergeCell ref="M2:Q2"/>
    <mergeCell ref="C5:C6"/>
    <mergeCell ref="D5:V5"/>
    <mergeCell ref="C3:V3"/>
    <mergeCell ref="R1:V1"/>
    <mergeCell ref="R2:V2"/>
  </mergeCells>
  <phoneticPr fontId="0" type="noConversion"/>
  <pageMargins left="0.11811023622047245" right="0.11811023622047245" top="0.55118110236220474" bottom="0.55118110236220474" header="0.31496062992125984" footer="0.31496062992125984"/>
  <pageSetup paperSize="9" scale="59" fitToHeight="0" orientation="landscape" r:id="rId8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1 (параметры)</vt:lpstr>
      <vt:lpstr>Прил 2 по ГП (тыс руб)</vt:lpstr>
      <vt:lpstr>'Прил 1 (параметры)'!Заголовки_для_печати</vt:lpstr>
      <vt:lpstr>'Прил 2 по ГП (тыс руб)'!Заголовки_для_печати</vt:lpstr>
      <vt:lpstr>'Прил 1 (параметры)'!Область_печати</vt:lpstr>
      <vt:lpstr>'Прил 2 по ГП (тыс руб)'!Область_печати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Ярухин Алексей Владимирович</dc:creator>
  <cp:lastModifiedBy>info4-batyr</cp:lastModifiedBy>
  <cp:lastPrinted>2019-11-12T11:21:57Z</cp:lastPrinted>
  <dcterms:created xsi:type="dcterms:W3CDTF">2015-12-18T11:52:06Z</dcterms:created>
  <dcterms:modified xsi:type="dcterms:W3CDTF">2019-11-14T05:21:45Z</dcterms:modified>
</cp:coreProperties>
</file>