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'Лист1'!$A$1:$E$357</definedName>
  </definedNames>
  <calcPr fullCalcOnLoad="1"/>
</workbook>
</file>

<file path=xl/sharedStrings.xml><?xml version="1.0" encoding="utf-8"?>
<sst xmlns="http://schemas.openxmlformats.org/spreadsheetml/2006/main" count="345" uniqueCount="260">
  <si>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</si>
  <si>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</si>
  <si>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</si>
  <si>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</si>
  <si>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</si>
  <si>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</si>
  <si>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</si>
  <si>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</si>
  <si>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</si>
  <si>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</si>
  <si>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</si>
  <si>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</si>
  <si>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</si>
  <si>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</si>
  <si>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</si>
  <si>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</si>
  <si>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</si>
  <si>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</si>
  <si>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</si>
  <si>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</si>
  <si>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</si>
  <si>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</si>
  <si>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</si>
  <si>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</si>
  <si>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</si>
  <si>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</si>
  <si>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</si>
  <si>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</si>
  <si>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</si>
  <si>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</si>
  <si>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</si>
  <si>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</si>
  <si>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</si>
  <si>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</si>
  <si>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</si>
  <si>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</si>
  <si>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</si>
  <si>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</si>
  <si>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</si>
  <si>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</si>
  <si>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</si>
  <si>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</si>
  <si>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</si>
  <si>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</si>
  <si>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</si>
  <si>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</si>
  <si>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</si>
  <si>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</si>
  <si>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</si>
  <si>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</si>
  <si>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</si>
  <si>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</si>
  <si>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</si>
  <si>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</si>
  <si>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</si>
  <si>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</si>
  <si>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</si>
  <si>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</si>
  <si>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</si>
  <si>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</si>
  <si>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</si>
  <si>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</si>
  <si>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 xml:space="preserve">                       из них: заработная плата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</si>
  <si>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</si>
  <si>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</si>
  <si>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</si>
  <si>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</si>
  <si>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</si>
  <si>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</si>
  <si>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</si>
  <si>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</si>
  <si>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</si>
  <si>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</si>
  <si>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</si>
  <si>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</si>
  <si>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</si>
  <si>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</si>
  <si>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</si>
  <si>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</si>
  <si>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</si>
  <si>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в том числе: проездные</t>
  </si>
  <si>
    <t>Жилищное хозяйство</t>
  </si>
  <si>
    <t>за счет средств Фонда</t>
  </si>
  <si>
    <t>федеральные средства</t>
  </si>
  <si>
    <t xml:space="preserve">из них:  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</si>
  <si>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</si>
  <si>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</si>
  <si>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цели, из них </t>
  </si>
  <si>
    <t>за счет средств районного бюджета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</si>
  <si>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</si>
  <si>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проведение ремонта жилых помещений, собственниками которых являются дети-сироты</t>
  </si>
  <si>
    <t xml:space="preserve">         ремонт жилфонда, собственниками которых являются дети-сироты</t>
  </si>
  <si>
    <t xml:space="preserve">                    на осуществление госполномочий ЧР в сфере трудовых отношений</t>
  </si>
  <si>
    <t xml:space="preserve">                    на приобретение жилья многодетным семьям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</si>
  <si>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</si>
  <si>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</si>
  <si>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 xml:space="preserve">         приобретение жилья многодетным семьям  (ср-ва респ. бюдж.)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</si>
  <si>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</si>
  <si>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</si>
  <si>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</si>
  <si>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</si>
  <si>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</si>
  <si>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</si>
  <si>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>в т. ч. за счет средств республ.бюджета (учебные  расходы)</t>
  </si>
  <si>
    <t xml:space="preserve">                     учебные расходы в общеобразоват. учр.</t>
  </si>
  <si>
    <t xml:space="preserve">              обеспечение пожарной  безопасности</t>
  </si>
  <si>
    <t>Прочие безвозмездные поступления</t>
  </si>
  <si>
    <t>Коммунальное хозяйство</t>
  </si>
  <si>
    <t>газификация населенных пунктов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</si>
  <si>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</si>
  <si>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</si>
  <si>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</si>
  <si>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приобретение проездных билетов учащимся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</si>
  <si>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</si>
  <si>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</si>
  <si>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</si>
  <si>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</si>
  <si>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</si>
  <si>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</si>
  <si>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</si>
  <si>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</si>
  <si>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</si>
  <si>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</si>
  <si>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</si>
  <si>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</si>
  <si>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>осуществление дорожной деятельности в границах муниципального района</t>
  </si>
  <si>
    <t>субсидии бюджетам поселений на софинансирование расходов по осуществлению дорожной деятельности в границах поселений</t>
  </si>
  <si>
    <t xml:space="preserve">          обеспечение жилыми помещениями детей-сирот</t>
  </si>
  <si>
    <t>проектирование и строительство дорог до сельских населенных пунктов</t>
  </si>
  <si>
    <t>содержание объектов коммунального хозяйства</t>
  </si>
  <si>
    <t>ежегодные денежные поощрения работникам образовательных организаций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</si>
  <si>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</si>
  <si>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</si>
  <si>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</si>
  <si>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</si>
  <si>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</si>
  <si>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</si>
  <si>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</si>
  <si>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</si>
  <si>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</si>
  <si>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</si>
  <si>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</si>
  <si>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</si>
  <si>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</si>
  <si>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</si>
  <si>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 xml:space="preserve">         в т.ч. капитальный ремонт жилфонда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</si>
  <si>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</si>
  <si>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</si>
  <si>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</si>
  <si>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</si>
  <si>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</si>
  <si>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</si>
  <si>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</si>
  <si>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</si>
  <si>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</si>
  <si>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</si>
  <si>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</si>
  <si>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</si>
  <si>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</si>
  <si>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</si>
  <si>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</si>
  <si>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</si>
  <si>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</si>
  <si>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ежегодные гранты Главы ЧР образовательным организациям респ. ср-ва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</si>
  <si>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</si>
  <si>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</si>
  <si>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</si>
  <si>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</si>
  <si>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</si>
  <si>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</si>
  <si>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Субсидии на поддержку отрасли культуры (комплектование книжных фондов)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</si>
  <si>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</si>
  <si>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организация проведения мероприятий по отлову и содержанию безнадзорных животных</t>
  </si>
  <si>
    <t>комплектование книжных фондов библиотек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</si>
  <si>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</si>
  <si>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</si>
  <si>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</si>
  <si>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</si>
  <si>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в т.ч. поддержка муниципальных программ формирования современной городской среды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</si>
  <si>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</si>
  <si>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</si>
  <si>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</si>
  <si>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назначение и выплата единовременного пособия гражданам, усыновившим (удочерившим) ребенка (детей)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</si>
  <si>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</si>
  <si>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</si>
  <si>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 (респ.)</t>
  </si>
  <si>
    <t>софинансирование расходных обязательств на повышение оплаты труда работников муниципальных учреждений культуры (респ.)</t>
  </si>
  <si>
    <t>субсидии МУП "ЖКХ"</t>
  </si>
  <si>
    <t>Дотации бюджетам поселений на выравнивание бюджетной обеспеченности (респ.)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</si>
  <si>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</si>
  <si>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</si>
  <si>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</si>
  <si>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Реализация проектов развития общественной инфраструктуры, основанных на местных инициативах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</si>
  <si>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</si>
  <si>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</si>
  <si>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</si>
  <si>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</si>
  <si>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</si>
  <si>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</si>
  <si>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осуществление мероприятии по профилактике и соблюдению правопорядка на улицах и в других общественных местах (респ.)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</si>
  <si>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</si>
  <si>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</si>
  <si>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>Субсидии на поддержку отрасли культуры (денежное поощрение лучшим муниципальным учреждениям культуры)</t>
  </si>
  <si>
    <t>Субсидии на поддержку отрасли культуры (денежное поощрение лучшим работникам муниципальных учреждений культуры)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</si>
  <si>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</si>
  <si>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</si>
  <si>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</si>
  <si>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</si>
  <si>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повышение уровня комплексного обустройства населенных пунктов, расположенных в сельской местности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</si>
  <si>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</si>
  <si>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</si>
  <si>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обеспечение развития и укрепления МТБ домов культуры</t>
  </si>
  <si>
    <t>И.о. начальника финансового отдела</t>
  </si>
  <si>
    <t>М.В. Хорькова</t>
  </si>
  <si>
    <t>монтаж котельных</t>
  </si>
  <si>
    <t>Налог, взимаемый в связи с применением патентной системы налогообложения</t>
  </si>
  <si>
    <t>Дотации бюджетам поселений на поддержку мер по обеспечению сбалансированности</t>
  </si>
  <si>
    <t>Уточненный план на 2019 год</t>
  </si>
  <si>
    <t>% исполне-ния к плану 2019 г.</t>
  </si>
  <si>
    <t>Отклонение от плана  2019 г            ( +, - )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</si>
  <si>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</si>
  <si>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ремонт, ремонт и содержание автомобильных дорог в границах муниципального района (республиканские средства)</t>
  </si>
  <si>
    <t>капитальный ремонт и ремонт дворовых территорий многоквартирных домов (республиканские средства)</t>
  </si>
  <si>
    <t>капитальный ремонт, ремонт и содержание автомобильных дорог в границах населенных пунктов поселений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</si>
  <si>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</si>
  <si>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</si>
  <si>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</si>
  <si>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сельского дома культуры с. Аттиково</t>
  </si>
  <si>
    <t>строительство средней образовательной школы с. Байгулово</t>
  </si>
  <si>
    <t>реализация полномочий органов местного самоуправления, связанных с общегосударственным управлением (погашение задолженности за газ) (респ.)</t>
  </si>
  <si>
    <t>выполнение других обязательств муниципального образования (погашение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</si>
  <si>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</si>
  <si>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</si>
  <si>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</si>
  <si>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</si>
  <si>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</si>
  <si>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</si>
  <si>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</si>
  <si>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подготовка и проведение празднования на федеральном уровне памятных дат (ремонт районного дома культуры)</t>
  </si>
  <si>
    <t>строительство СДК  на 100 мест с. Аттиково (респ. ср-ва)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</si>
  <si>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</si>
  <si>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</si>
  <si>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</si>
  <si>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строительство (реконструкция)  ДОУ</t>
  </si>
  <si>
    <t>укрепление МТБ детских школ искусств</t>
  </si>
  <si>
    <t>укрепление материально-технической базы детских школ искусств</t>
  </si>
  <si>
    <t>СУБВЕНЦИИ БЮДЖЕТАМ БЮДЖЕТНОЙ СИСТЕМЫ</t>
  </si>
  <si>
    <t>укрепление материально-технической базы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</si>
  <si>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>реализация отдельных полномочий в области обращения с твердыми коммунальными отходами (приобретение контейнеров)</t>
  </si>
  <si>
    <t>реализация отдельных полномочий  в области обращения с твердыми коммунальными отходами (респ.)</t>
  </si>
  <si>
    <t>укрепление МТБ учреждений в сфере физической культуры и спорта</t>
  </si>
  <si>
    <t xml:space="preserve">                   реализация проектов развития общественной инфраструктуры, основанных на местных инициативах (респ.)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</si>
  <si>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</si>
  <si>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</si>
  <si>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Анализ исполнения районного бюджета Козловского района на 01.09.2019 года</t>
  </si>
  <si>
    <t>Фактическое исполнение на 01.09.2019 года</t>
  </si>
  <si>
    <t>разработку проектно-сметной документации на переустройство части первого этажа под группы кратковременного пребывания детей  КСОШ № 2</t>
  </si>
  <si>
    <t>разработку проектно-сметной документации капитального ремонта крыши здания школы «МБОУ «Тюрлеминская СОШ»</t>
  </si>
  <si>
    <t>персонифицированное финансирование дополнительного образования детей</t>
  </si>
  <si>
    <t>приобретение поля для соревнований по робототехнике в соответствии с Соглашением Минобразования Чувашии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</si>
</sst>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view="pageBreakPreview" zoomScaleSheetLayoutView="100" workbookViewId="0" topLeftCell="A313">
      <selection activeCell="C50" sqref="C50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0" t="s">
        <v>254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217</v>
      </c>
      <c r="C3" s="44" t="s">
        <v>255</v>
      </c>
      <c r="D3" s="43" t="s">
        <v>218</v>
      </c>
      <c r="E3" s="45" t="s">
        <v>219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132</v>
      </c>
      <c r="B6" s="50">
        <f>SUM(B7)</f>
        <v>65124300</v>
      </c>
      <c r="C6" s="50">
        <f>SUM(C7)</f>
        <v>38617325.37</v>
      </c>
      <c r="D6" s="28">
        <f aca="true" t="shared" si="0" ref="D6:D36">IF(B6=0,"   ",C6/B6)</f>
        <v>0.5929787401937525</v>
      </c>
      <c r="E6" s="31">
        <f aca="true" t="shared" si="1" ref="E6:E36">C6-B6</f>
        <v>-26506974.630000003</v>
      </c>
    </row>
    <row r="7" spans="1:5" s="5" customFormat="1" ht="15" customHeight="1">
      <c r="A7" s="27" t="s">
        <v>28</v>
      </c>
      <c r="B7" s="51">
        <v>65124300</v>
      </c>
      <c r="C7" s="55">
        <v>38617325.37</v>
      </c>
      <c r="D7" s="28">
        <f t="shared" si="0"/>
        <v>0.5929787401937525</v>
      </c>
      <c r="E7" s="31">
        <f t="shared" si="1"/>
        <v>-26506974.630000003</v>
      </c>
    </row>
    <row r="8" spans="1:5" s="5" customFormat="1" ht="45" customHeight="1">
      <c r="A8" s="27" t="s">
        <v>97</v>
      </c>
      <c r="B8" s="50">
        <f>SUM(B9)</f>
        <v>2866000</v>
      </c>
      <c r="C8" s="50">
        <f>SUM(C9)</f>
        <v>2179107.65</v>
      </c>
      <c r="D8" s="28">
        <f t="shared" si="0"/>
        <v>0.7603306524773202</v>
      </c>
      <c r="E8" s="31">
        <f t="shared" si="1"/>
        <v>-686892.3500000001</v>
      </c>
    </row>
    <row r="9" spans="1:5" s="5" customFormat="1" ht="29.25" customHeight="1">
      <c r="A9" s="27" t="s">
        <v>98</v>
      </c>
      <c r="B9" s="51">
        <v>2866000</v>
      </c>
      <c r="C9" s="55">
        <v>2179107.65</v>
      </c>
      <c r="D9" s="28">
        <f t="shared" si="0"/>
        <v>0.7603306524773202</v>
      </c>
      <c r="E9" s="31">
        <f t="shared" si="1"/>
        <v>-686892.3500000001</v>
      </c>
    </row>
    <row r="10" spans="1:5" s="6" customFormat="1" ht="15">
      <c r="A10" s="39" t="s">
        <v>3</v>
      </c>
      <c r="B10" s="51">
        <f>SUM(B11:B13)</f>
        <v>7230900</v>
      </c>
      <c r="C10" s="51">
        <f>SUM(C11:C13)</f>
        <v>4475543.97</v>
      </c>
      <c r="D10" s="28">
        <f t="shared" si="0"/>
        <v>0.6189470148944114</v>
      </c>
      <c r="E10" s="31">
        <f t="shared" si="1"/>
        <v>-2755356.0300000003</v>
      </c>
    </row>
    <row r="11" spans="1:5" s="5" customFormat="1" ht="28.5" customHeight="1">
      <c r="A11" s="27" t="s">
        <v>131</v>
      </c>
      <c r="B11" s="51">
        <v>6753500</v>
      </c>
      <c r="C11" s="55">
        <v>3957947.55</v>
      </c>
      <c r="D11" s="28">
        <f t="shared" si="0"/>
        <v>0.5860587177019323</v>
      </c>
      <c r="E11" s="31">
        <f t="shared" si="1"/>
        <v>-2795552.45</v>
      </c>
    </row>
    <row r="12" spans="1:5" s="5" customFormat="1" ht="15">
      <c r="A12" s="27" t="s">
        <v>15</v>
      </c>
      <c r="B12" s="51">
        <v>477400</v>
      </c>
      <c r="C12" s="55">
        <v>517596.42</v>
      </c>
      <c r="D12" s="28">
        <f>IF(B12=0,"   ",C12/B12)</f>
        <v>1.0841986175115208</v>
      </c>
      <c r="E12" s="31">
        <f>C12-B12</f>
        <v>40196.419999999984</v>
      </c>
    </row>
    <row r="13" spans="1:5" s="5" customFormat="1" ht="30">
      <c r="A13" s="27" t="s">
        <v>215</v>
      </c>
      <c r="B13" s="51">
        <v>0</v>
      </c>
      <c r="C13" s="51">
        <v>0</v>
      </c>
      <c r="D13" s="28" t="str">
        <f>IF(B13=0,"   ",C13/B13)</f>
        <v>   </v>
      </c>
      <c r="E13" s="31">
        <f>C13-B13</f>
        <v>0</v>
      </c>
    </row>
    <row r="14" spans="1:5" s="5" customFormat="1" ht="15">
      <c r="A14" s="39" t="s">
        <v>99</v>
      </c>
      <c r="B14" s="50">
        <f>B15+B16</f>
        <v>1516500</v>
      </c>
      <c r="C14" s="50">
        <f>C15+C16</f>
        <v>371602.46</v>
      </c>
      <c r="D14" s="28">
        <f t="shared" si="0"/>
        <v>0.24503953841081438</v>
      </c>
      <c r="E14" s="31">
        <f t="shared" si="1"/>
        <v>-1144897.54</v>
      </c>
    </row>
    <row r="15" spans="1:5" s="5" customFormat="1" ht="15">
      <c r="A15" s="27" t="s">
        <v>146</v>
      </c>
      <c r="B15" s="51">
        <v>88100</v>
      </c>
      <c r="C15" s="55">
        <v>70701.38</v>
      </c>
      <c r="D15" s="28">
        <f t="shared" si="0"/>
        <v>0.8025128263337118</v>
      </c>
      <c r="E15" s="31">
        <f t="shared" si="1"/>
        <v>-17398.619999999995</v>
      </c>
    </row>
    <row r="16" spans="1:5" s="5" customFormat="1" ht="15">
      <c r="A16" s="27" t="s">
        <v>147</v>
      </c>
      <c r="B16" s="51">
        <v>1428400</v>
      </c>
      <c r="C16" s="55">
        <v>300901.08</v>
      </c>
      <c r="D16" s="28">
        <f>IF(B16=0,"   ",C16/B16)</f>
        <v>0.2106560347241669</v>
      </c>
      <c r="E16" s="31">
        <f>C16-B16</f>
        <v>-1127498.92</v>
      </c>
    </row>
    <row r="17" spans="1:5" s="5" customFormat="1" ht="30">
      <c r="A17" s="39" t="s">
        <v>133</v>
      </c>
      <c r="B17" s="51">
        <f>SUM(B18:B19)</f>
        <v>6000</v>
      </c>
      <c r="C17" s="51">
        <f>SUM(C18:C19)</f>
        <v>2374.74</v>
      </c>
      <c r="D17" s="28">
        <f>IF(B17=0,"   ",C17/B17)</f>
        <v>0.39579</v>
      </c>
      <c r="E17" s="31">
        <f>C17-B17</f>
        <v>-3625.26</v>
      </c>
    </row>
    <row r="18" spans="1:5" s="5" customFormat="1" ht="15">
      <c r="A18" s="27" t="s">
        <v>16</v>
      </c>
      <c r="B18" s="51">
        <v>6000</v>
      </c>
      <c r="C18" s="51">
        <v>0</v>
      </c>
      <c r="D18" s="28">
        <f>IF(B18=0,"   ",C18/B18)</f>
        <v>0</v>
      </c>
      <c r="E18" s="31">
        <f>C18-B18</f>
        <v>-6000</v>
      </c>
    </row>
    <row r="19" spans="1:5" s="5" customFormat="1" ht="15">
      <c r="A19" s="27" t="s">
        <v>39</v>
      </c>
      <c r="B19" s="51">
        <v>0</v>
      </c>
      <c r="C19" s="51">
        <v>2374.74</v>
      </c>
      <c r="D19" s="28" t="str">
        <f t="shared" si="0"/>
        <v>   </v>
      </c>
      <c r="E19" s="31">
        <f t="shared" si="1"/>
        <v>2374.74</v>
      </c>
    </row>
    <row r="20" spans="1:5" s="5" customFormat="1" ht="15">
      <c r="A20" s="39" t="s">
        <v>17</v>
      </c>
      <c r="B20" s="51">
        <v>1700000</v>
      </c>
      <c r="C20" s="51">
        <v>1541440.79</v>
      </c>
      <c r="D20" s="28">
        <f t="shared" si="0"/>
        <v>0.9067298764705882</v>
      </c>
      <c r="E20" s="31">
        <f t="shared" si="1"/>
        <v>-158559.20999999996</v>
      </c>
    </row>
    <row r="21" spans="1:5" s="5" customFormat="1" ht="17.25" customHeight="1">
      <c r="A21" s="39" t="s">
        <v>29</v>
      </c>
      <c r="B21" s="51">
        <v>0</v>
      </c>
      <c r="C21" s="51">
        <v>1494.33</v>
      </c>
      <c r="D21" s="28" t="str">
        <f t="shared" si="0"/>
        <v>   </v>
      </c>
      <c r="E21" s="31">
        <f t="shared" si="1"/>
        <v>1494.33</v>
      </c>
    </row>
    <row r="22" spans="1:5" s="5" customFormat="1" ht="44.25" customHeight="1">
      <c r="A22" s="39" t="s">
        <v>135</v>
      </c>
      <c r="B22" s="51">
        <f>SUM(B23:B24)</f>
        <v>7253200</v>
      </c>
      <c r="C22" s="51">
        <f>SUM(C23:C24)</f>
        <v>3008713.52</v>
      </c>
      <c r="D22" s="28">
        <f t="shared" si="0"/>
        <v>0.4148118788948326</v>
      </c>
      <c r="E22" s="31">
        <f t="shared" si="1"/>
        <v>-4244486.48</v>
      </c>
    </row>
    <row r="23" spans="1:5" s="5" customFormat="1" ht="15">
      <c r="A23" s="27" t="s">
        <v>63</v>
      </c>
      <c r="B23" s="51">
        <v>5773200</v>
      </c>
      <c r="C23" s="51">
        <v>2366166.6</v>
      </c>
      <c r="D23" s="28">
        <f t="shared" si="0"/>
        <v>0.40985356474745377</v>
      </c>
      <c r="E23" s="31">
        <f t="shared" si="1"/>
        <v>-3407033.4</v>
      </c>
    </row>
    <row r="24" spans="1:5" s="5" customFormat="1" ht="16.5" customHeight="1">
      <c r="A24" s="27" t="s">
        <v>179</v>
      </c>
      <c r="B24" s="51">
        <v>1480000</v>
      </c>
      <c r="C24" s="55">
        <v>642546.92</v>
      </c>
      <c r="D24" s="28">
        <f t="shared" si="0"/>
        <v>0.43415332432432435</v>
      </c>
      <c r="E24" s="31">
        <f t="shared" si="1"/>
        <v>-837453.08</v>
      </c>
    </row>
    <row r="25" spans="1:5" s="5" customFormat="1" ht="30" customHeight="1">
      <c r="A25" s="39" t="s">
        <v>18</v>
      </c>
      <c r="B25" s="51">
        <f>SUM(B26)</f>
        <v>250000</v>
      </c>
      <c r="C25" s="51">
        <f>SUM(C26)</f>
        <v>295830.47</v>
      </c>
      <c r="D25" s="28">
        <f t="shared" si="0"/>
        <v>1.1833218799999998</v>
      </c>
      <c r="E25" s="31">
        <f t="shared" si="1"/>
        <v>45830.46999999997</v>
      </c>
    </row>
    <row r="26" spans="1:5" s="5" customFormat="1" ht="15">
      <c r="A26" s="27" t="s">
        <v>19</v>
      </c>
      <c r="B26" s="51">
        <v>250000</v>
      </c>
      <c r="C26" s="51">
        <v>295830.47</v>
      </c>
      <c r="D26" s="28">
        <f t="shared" si="0"/>
        <v>1.1833218799999998</v>
      </c>
      <c r="E26" s="31">
        <f t="shared" si="1"/>
        <v>45830.46999999997</v>
      </c>
    </row>
    <row r="27" spans="1:5" s="5" customFormat="1" ht="30">
      <c r="A27" s="39" t="s">
        <v>136</v>
      </c>
      <c r="B27" s="51">
        <v>1900000</v>
      </c>
      <c r="C27" s="51">
        <v>997075.23</v>
      </c>
      <c r="D27" s="28">
        <f t="shared" si="0"/>
        <v>0.5247764368421053</v>
      </c>
      <c r="E27" s="31">
        <f t="shared" si="1"/>
        <v>-902924.77</v>
      </c>
    </row>
    <row r="28" spans="1:5" s="5" customFormat="1" ht="30" customHeight="1">
      <c r="A28" s="39" t="s">
        <v>137</v>
      </c>
      <c r="B28" s="51">
        <f>SUM(B29,B30)</f>
        <v>15162140</v>
      </c>
      <c r="C28" s="51">
        <f>SUM(C29,C30)</f>
        <v>2725637.8</v>
      </c>
      <c r="D28" s="28">
        <f t="shared" si="0"/>
        <v>0.17976603566515015</v>
      </c>
      <c r="E28" s="31">
        <f t="shared" si="1"/>
        <v>-12436502.2</v>
      </c>
    </row>
    <row r="29" spans="1:5" s="5" customFormat="1" ht="30">
      <c r="A29" s="27" t="s">
        <v>138</v>
      </c>
      <c r="B29" s="51">
        <v>10500000</v>
      </c>
      <c r="C29" s="51">
        <v>102464</v>
      </c>
      <c r="D29" s="28">
        <f t="shared" si="0"/>
        <v>0.00975847619047619</v>
      </c>
      <c r="E29" s="31">
        <f t="shared" si="1"/>
        <v>-10397536</v>
      </c>
    </row>
    <row r="30" spans="1:5" s="5" customFormat="1" ht="15">
      <c r="A30" s="27" t="s">
        <v>34</v>
      </c>
      <c r="B30" s="51">
        <v>4662140</v>
      </c>
      <c r="C30" s="51">
        <v>2623173.8</v>
      </c>
      <c r="D30" s="28">
        <f t="shared" si="0"/>
        <v>0.5626544462414256</v>
      </c>
      <c r="E30" s="31">
        <f t="shared" si="1"/>
        <v>-2038966.2000000002</v>
      </c>
    </row>
    <row r="31" spans="1:5" s="5" customFormat="1" ht="17.25" customHeight="1">
      <c r="A31" s="39" t="s">
        <v>134</v>
      </c>
      <c r="B31" s="51">
        <v>3200000</v>
      </c>
      <c r="C31" s="51">
        <v>1858832.97</v>
      </c>
      <c r="D31" s="28">
        <f t="shared" si="0"/>
        <v>0.580885303125</v>
      </c>
      <c r="E31" s="31">
        <f t="shared" si="1"/>
        <v>-1341167.03</v>
      </c>
    </row>
    <row r="32" spans="1:5" s="5" customFormat="1" ht="15">
      <c r="A32" s="39" t="s">
        <v>20</v>
      </c>
      <c r="B32" s="51">
        <f>B33+B34</f>
        <v>0</v>
      </c>
      <c r="C32" s="51">
        <f>C33+C34</f>
        <v>-103474.65</v>
      </c>
      <c r="D32" s="28" t="str">
        <f t="shared" si="0"/>
        <v>   </v>
      </c>
      <c r="E32" s="31">
        <f t="shared" si="1"/>
        <v>-103474.65</v>
      </c>
    </row>
    <row r="33" spans="1:5" s="8" customFormat="1" ht="15" customHeight="1">
      <c r="A33" s="27" t="s">
        <v>30</v>
      </c>
      <c r="B33" s="51">
        <v>0</v>
      </c>
      <c r="C33" s="50">
        <v>-103474.65</v>
      </c>
      <c r="D33" s="28" t="str">
        <f t="shared" si="0"/>
        <v>   </v>
      </c>
      <c r="E33" s="31">
        <f t="shared" si="1"/>
        <v>-103474.65</v>
      </c>
    </row>
    <row r="34" spans="1:5" s="8" customFormat="1" ht="15" customHeight="1">
      <c r="A34" s="27" t="s">
        <v>140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106209040</v>
      </c>
      <c r="C35" s="52">
        <f>SUM(C6,C10,C17,C20,C21,C22,C25,C27,C28,C31,C32,C8,C14)</f>
        <v>55971504.64999999</v>
      </c>
      <c r="D35" s="30">
        <f t="shared" si="0"/>
        <v>0.5269937912064735</v>
      </c>
      <c r="E35" s="32">
        <f t="shared" si="1"/>
        <v>-50237535.35000001</v>
      </c>
    </row>
    <row r="36" spans="1:5" s="8" customFormat="1" ht="18" customHeight="1">
      <c r="A36" s="40" t="s">
        <v>68</v>
      </c>
      <c r="B36" s="52">
        <f>B37+B39+B42+B90+B115</f>
        <v>444608715.11</v>
      </c>
      <c r="C36" s="52">
        <f>C37+C39+C42+C90+C115</f>
        <v>218302758.84</v>
      </c>
      <c r="D36" s="30">
        <f t="shared" si="0"/>
        <v>0.490999729472217</v>
      </c>
      <c r="E36" s="32">
        <f t="shared" si="1"/>
        <v>-226305956.27</v>
      </c>
    </row>
    <row r="37" spans="1:5" s="8" customFormat="1" ht="31.5" customHeight="1">
      <c r="A37" s="27" t="s">
        <v>40</v>
      </c>
      <c r="B37" s="51">
        <v>-21822100</v>
      </c>
      <c r="C37" s="51">
        <v>-21822100</v>
      </c>
      <c r="D37" s="28">
        <f aca="true" t="shared" si="2" ref="D37:D51">IF(B37=0,"   ",C37/B37)</f>
        <v>1</v>
      </c>
      <c r="E37" s="31">
        <f aca="true" t="shared" si="3" ref="E37:E51">C37-B37</f>
        <v>0</v>
      </c>
    </row>
    <row r="38" spans="1:5" s="8" customFormat="1" ht="46.5" customHeight="1">
      <c r="A38" s="27" t="s">
        <v>89</v>
      </c>
      <c r="B38" s="51">
        <v>0</v>
      </c>
      <c r="C38" s="50">
        <v>0</v>
      </c>
      <c r="D38" s="28" t="str">
        <f t="shared" si="2"/>
        <v>   </v>
      </c>
      <c r="E38" s="31">
        <f t="shared" si="3"/>
        <v>0</v>
      </c>
    </row>
    <row r="39" spans="1:5" s="8" customFormat="1" ht="18.75" customHeight="1">
      <c r="A39" s="27" t="s">
        <v>119</v>
      </c>
      <c r="B39" s="51">
        <f>B40+B41</f>
        <v>30477500</v>
      </c>
      <c r="C39" s="51">
        <f>C40+C41</f>
        <v>19413800</v>
      </c>
      <c r="D39" s="28">
        <f t="shared" si="2"/>
        <v>0.6369879419243705</v>
      </c>
      <c r="E39" s="31">
        <f t="shared" si="3"/>
        <v>-11063700</v>
      </c>
    </row>
    <row r="40" spans="1:5" s="8" customFormat="1" ht="30" customHeight="1">
      <c r="A40" s="27" t="s">
        <v>120</v>
      </c>
      <c r="B40" s="51">
        <v>3990900</v>
      </c>
      <c r="C40" s="50">
        <v>2660800</v>
      </c>
      <c r="D40" s="28">
        <f t="shared" si="2"/>
        <v>0.666716780676038</v>
      </c>
      <c r="E40" s="31">
        <f t="shared" si="3"/>
        <v>-1330100</v>
      </c>
    </row>
    <row r="41" spans="1:5" s="8" customFormat="1" ht="16.5" customHeight="1">
      <c r="A41" s="27" t="s">
        <v>193</v>
      </c>
      <c r="B41" s="51">
        <v>26486600</v>
      </c>
      <c r="C41" s="50">
        <v>16753000</v>
      </c>
      <c r="D41" s="28">
        <f>IF(B41=0,"   ",C41/B41)</f>
        <v>0.6325085137390227</v>
      </c>
      <c r="E41" s="31">
        <f>C41-B41</f>
        <v>-9733600</v>
      </c>
    </row>
    <row r="42" spans="1:5" s="5" customFormat="1" ht="19.5" customHeight="1">
      <c r="A42" s="27" t="s">
        <v>21</v>
      </c>
      <c r="B42" s="51">
        <f>B48+B81+B51+B43+B72+B57+B66+B69+B54+B60+B63+B75</f>
        <v>242162840.74</v>
      </c>
      <c r="C42" s="51">
        <f>C48+C81+C51+C43+C72+C57+C66+C69+C54+C60+C63+C75</f>
        <v>95174694.30000001</v>
      </c>
      <c r="D42" s="28">
        <f t="shared" si="2"/>
        <v>0.39301939971122596</v>
      </c>
      <c r="E42" s="31">
        <f t="shared" si="3"/>
        <v>-146988146.44</v>
      </c>
    </row>
    <row r="43" spans="1:5" s="5" customFormat="1" ht="76.5" customHeight="1">
      <c r="A43" s="27" t="s">
        <v>220</v>
      </c>
      <c r="B43" s="51">
        <f>B45+B46+B47</f>
        <v>43005300</v>
      </c>
      <c r="C43" s="51">
        <f>C45+C46+C47</f>
        <v>30359293.560000002</v>
      </c>
      <c r="D43" s="28">
        <f>IF(B43=0,"   ",C43/B43)</f>
        <v>0.7059430712028518</v>
      </c>
      <c r="E43" s="31">
        <f>C43-B43</f>
        <v>-12646006.439999998</v>
      </c>
    </row>
    <row r="44" spans="1:5" s="5" customFormat="1" ht="15">
      <c r="A44" s="27" t="s">
        <v>121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5">
      <c r="A45" s="27" t="s">
        <v>221</v>
      </c>
      <c r="B45" s="51">
        <v>27530500</v>
      </c>
      <c r="C45" s="55">
        <v>20443835.62</v>
      </c>
      <c r="D45" s="28">
        <f>IF(B45=0,"   ",C45/B45)</f>
        <v>0.742588606091426</v>
      </c>
      <c r="E45" s="31">
        <f>C45-B45</f>
        <v>-7086664.379999999</v>
      </c>
    </row>
    <row r="46" spans="1:5" s="5" customFormat="1" ht="45.75" customHeight="1">
      <c r="A46" s="27" t="s">
        <v>223</v>
      </c>
      <c r="B46" s="51">
        <v>13879900</v>
      </c>
      <c r="C46" s="55">
        <v>8788824</v>
      </c>
      <c r="D46" s="28">
        <f>IF(B46=0,"   ",C46/B46)</f>
        <v>0.6332051383655501</v>
      </c>
      <c r="E46" s="31">
        <f>C46-B46</f>
        <v>-5091076</v>
      </c>
    </row>
    <row r="47" spans="1:5" s="5" customFormat="1" ht="33" customHeight="1">
      <c r="A47" s="27" t="s">
        <v>222</v>
      </c>
      <c r="B47" s="51">
        <v>1594900</v>
      </c>
      <c r="C47" s="55">
        <v>1126633.94</v>
      </c>
      <c r="D47" s="28">
        <f>IF(B47=0,"   ",C47/B47)</f>
        <v>0.706397855664932</v>
      </c>
      <c r="E47" s="31">
        <f>C47-B47</f>
        <v>-468266.06000000006</v>
      </c>
    </row>
    <row r="48" spans="1:5" s="5" customFormat="1" ht="30">
      <c r="A48" s="27" t="s">
        <v>201</v>
      </c>
      <c r="B48" s="51">
        <f>B49+B50</f>
        <v>9014561.51</v>
      </c>
      <c r="C48" s="51">
        <f>C49+C50</f>
        <v>7244818.74</v>
      </c>
      <c r="D48" s="28">
        <f t="shared" si="2"/>
        <v>0.8036795502435925</v>
      </c>
      <c r="E48" s="31">
        <f t="shared" si="3"/>
        <v>-1769742.7699999996</v>
      </c>
    </row>
    <row r="49" spans="1:5" s="5" customFormat="1" ht="13.5" customHeight="1">
      <c r="A49" s="41" t="s">
        <v>83</v>
      </c>
      <c r="B49" s="51">
        <v>6473255.45</v>
      </c>
      <c r="C49" s="51">
        <v>5202423.04</v>
      </c>
      <c r="D49" s="28">
        <f t="shared" si="2"/>
        <v>0.8036795519941979</v>
      </c>
      <c r="E49" s="31">
        <f t="shared" si="3"/>
        <v>-1270832.4100000001</v>
      </c>
    </row>
    <row r="50" spans="1:5" s="5" customFormat="1" ht="13.5" customHeight="1">
      <c r="A50" s="41" t="s">
        <v>64</v>
      </c>
      <c r="B50" s="51">
        <v>2541306.06</v>
      </c>
      <c r="C50" s="51">
        <v>2042395.7</v>
      </c>
      <c r="D50" s="28">
        <f t="shared" si="2"/>
        <v>0.8036795457844224</v>
      </c>
      <c r="E50" s="31">
        <f t="shared" si="3"/>
        <v>-498910.3600000001</v>
      </c>
    </row>
    <row r="51" spans="1:5" s="5" customFormat="1" ht="30">
      <c r="A51" s="27" t="s">
        <v>200</v>
      </c>
      <c r="B51" s="51">
        <f>B52+B53</f>
        <v>5482340.43</v>
      </c>
      <c r="C51" s="51">
        <f>C52+C53</f>
        <v>4978056.4399999995</v>
      </c>
      <c r="D51" s="28">
        <f t="shared" si="2"/>
        <v>0.9080166588633387</v>
      </c>
      <c r="E51" s="31">
        <f t="shared" si="3"/>
        <v>-504283.9900000002</v>
      </c>
    </row>
    <row r="52" spans="1:5" ht="16.5" customHeight="1">
      <c r="A52" s="41" t="s">
        <v>83</v>
      </c>
      <c r="B52" s="51">
        <v>5153400</v>
      </c>
      <c r="C52" s="65">
        <v>4679373.05</v>
      </c>
      <c r="D52" s="66">
        <f>IF(B52=0,"   ",C52/B52*100)</f>
        <v>90.80166589048007</v>
      </c>
      <c r="E52" s="67">
        <f>C52-B52</f>
        <v>-474026.9500000002</v>
      </c>
    </row>
    <row r="53" spans="1:5" ht="15.75" customHeight="1">
      <c r="A53" s="41" t="s">
        <v>64</v>
      </c>
      <c r="B53" s="51">
        <v>328940.43</v>
      </c>
      <c r="C53" s="65">
        <v>298683.39</v>
      </c>
      <c r="D53" s="66">
        <f>IF(B53=0,"   ",C53/B53*100)</f>
        <v>90.80166582137684</v>
      </c>
      <c r="E53" s="67">
        <f>C53-B53</f>
        <v>-30257.03999999998</v>
      </c>
    </row>
    <row r="54" spans="1:5" ht="30.75" customHeight="1">
      <c r="A54" s="39" t="s">
        <v>174</v>
      </c>
      <c r="B54" s="51">
        <f>B55+B56</f>
        <v>6796839.069999999</v>
      </c>
      <c r="C54" s="51">
        <f>C55+C56</f>
        <v>4538659.9799999995</v>
      </c>
      <c r="D54" s="66">
        <f>IF(B54=0,"   ",C54/B54*100)</f>
        <v>66.7760400571026</v>
      </c>
      <c r="E54" s="67">
        <f>C54-B54</f>
        <v>-2258179.09</v>
      </c>
    </row>
    <row r="55" spans="1:5" ht="16.5" customHeight="1">
      <c r="A55" s="41" t="s">
        <v>83</v>
      </c>
      <c r="B55" s="51">
        <v>6737629.6</v>
      </c>
      <c r="C55" s="51">
        <v>4506716.77</v>
      </c>
      <c r="D55" s="66">
        <f>IF(B55=0,"   ",C55/B55*100)</f>
        <v>66.88875817691135</v>
      </c>
      <c r="E55" s="67">
        <f>C55-B55</f>
        <v>-2230912.83</v>
      </c>
    </row>
    <row r="56" spans="1:5" ht="15.75" customHeight="1">
      <c r="A56" s="41" t="s">
        <v>64</v>
      </c>
      <c r="B56" s="51">
        <v>59209.47</v>
      </c>
      <c r="C56" s="51">
        <v>31943.21</v>
      </c>
      <c r="D56" s="66">
        <f>IF(B56=0,"   ",C56/B56*100)</f>
        <v>53.94949490343352</v>
      </c>
      <c r="E56" s="67">
        <f>C56-B56</f>
        <v>-27266.260000000002</v>
      </c>
    </row>
    <row r="57" spans="1:5" s="5" customFormat="1" ht="30">
      <c r="A57" s="27" t="s">
        <v>170</v>
      </c>
      <c r="B57" s="51">
        <f>B58+B59</f>
        <v>8049.7300000000005</v>
      </c>
      <c r="C57" s="51">
        <f>C58+C59</f>
        <v>8049.7300000000005</v>
      </c>
      <c r="D57" s="28">
        <f aca="true" t="shared" si="4" ref="D57:D69">IF(B57=0,"   ",C57/B57)</f>
        <v>1</v>
      </c>
      <c r="E57" s="31">
        <f aca="true" t="shared" si="5" ref="E57:E69">C57-B57</f>
        <v>0</v>
      </c>
    </row>
    <row r="58" spans="1:5" s="5" customFormat="1" ht="13.5" customHeight="1">
      <c r="A58" s="41" t="s">
        <v>83</v>
      </c>
      <c r="B58" s="51">
        <v>5634.81</v>
      </c>
      <c r="C58" s="51">
        <v>5634.81</v>
      </c>
      <c r="D58" s="28">
        <f t="shared" si="4"/>
        <v>1</v>
      </c>
      <c r="E58" s="31">
        <f t="shared" si="5"/>
        <v>0</v>
      </c>
    </row>
    <row r="59" spans="1:5" s="5" customFormat="1" ht="13.5" customHeight="1">
      <c r="A59" s="41" t="s">
        <v>64</v>
      </c>
      <c r="B59" s="51">
        <v>2414.92</v>
      </c>
      <c r="C59" s="51">
        <v>2414.92</v>
      </c>
      <c r="D59" s="28">
        <f t="shared" si="4"/>
        <v>1</v>
      </c>
      <c r="E59" s="31">
        <f t="shared" si="5"/>
        <v>0</v>
      </c>
    </row>
    <row r="60" spans="1:5" s="5" customFormat="1" ht="45">
      <c r="A60" s="27" t="s">
        <v>202</v>
      </c>
      <c r="B60" s="51">
        <f>B61+B62</f>
        <v>300000</v>
      </c>
      <c r="C60" s="51">
        <f>C61+C62</f>
        <v>300000</v>
      </c>
      <c r="D60" s="28">
        <f aca="true" t="shared" si="6" ref="D60:D65">IF(B60=0,"   ",C60/B60)</f>
        <v>1</v>
      </c>
      <c r="E60" s="31">
        <f aca="true" t="shared" si="7" ref="E60:E65">C60-B60</f>
        <v>0</v>
      </c>
    </row>
    <row r="61" spans="1:5" s="5" customFormat="1" ht="13.5" customHeight="1">
      <c r="A61" s="41" t="s">
        <v>83</v>
      </c>
      <c r="B61" s="51">
        <v>200000</v>
      </c>
      <c r="C61" s="51">
        <v>200000</v>
      </c>
      <c r="D61" s="28">
        <f t="shared" si="6"/>
        <v>1</v>
      </c>
      <c r="E61" s="31">
        <f t="shared" si="7"/>
        <v>0</v>
      </c>
    </row>
    <row r="62" spans="1:5" s="5" customFormat="1" ht="13.5" customHeight="1">
      <c r="A62" s="41" t="s">
        <v>64</v>
      </c>
      <c r="B62" s="51">
        <v>100000</v>
      </c>
      <c r="C62" s="51">
        <v>100000</v>
      </c>
      <c r="D62" s="28">
        <f t="shared" si="6"/>
        <v>1</v>
      </c>
      <c r="E62" s="31">
        <f t="shared" si="7"/>
        <v>0</v>
      </c>
    </row>
    <row r="63" spans="1:5" s="5" customFormat="1" ht="45">
      <c r="A63" s="27" t="s">
        <v>203</v>
      </c>
      <c r="B63" s="51">
        <f>B64+B65</f>
        <v>0</v>
      </c>
      <c r="C63" s="51">
        <f>C64+C65</f>
        <v>0</v>
      </c>
      <c r="D63" s="28" t="str">
        <f t="shared" si="6"/>
        <v>   </v>
      </c>
      <c r="E63" s="31">
        <f t="shared" si="7"/>
        <v>0</v>
      </c>
    </row>
    <row r="64" spans="1:5" s="5" customFormat="1" ht="13.5" customHeight="1">
      <c r="A64" s="41" t="s">
        <v>83</v>
      </c>
      <c r="B64" s="51">
        <v>0</v>
      </c>
      <c r="C64" s="51">
        <v>0</v>
      </c>
      <c r="D64" s="28" t="str">
        <f t="shared" si="6"/>
        <v>   </v>
      </c>
      <c r="E64" s="31">
        <f t="shared" si="7"/>
        <v>0</v>
      </c>
    </row>
    <row r="65" spans="1:5" s="5" customFormat="1" ht="13.5" customHeight="1">
      <c r="A65" s="41" t="s">
        <v>64</v>
      </c>
      <c r="B65" s="51">
        <v>0</v>
      </c>
      <c r="C65" s="51">
        <v>0</v>
      </c>
      <c r="D65" s="28" t="str">
        <f t="shared" si="6"/>
        <v>   </v>
      </c>
      <c r="E65" s="31">
        <f t="shared" si="7"/>
        <v>0</v>
      </c>
    </row>
    <row r="66" spans="1:5" s="5" customFormat="1" ht="60">
      <c r="A66" s="27" t="s">
        <v>207</v>
      </c>
      <c r="B66" s="51">
        <f>B67+B68</f>
        <v>2676250</v>
      </c>
      <c r="C66" s="51">
        <f>C67+C68</f>
        <v>298999.9</v>
      </c>
      <c r="D66" s="28">
        <f t="shared" si="4"/>
        <v>0.11172345632881832</v>
      </c>
      <c r="E66" s="31">
        <f t="shared" si="5"/>
        <v>-2377250.1</v>
      </c>
    </row>
    <row r="67" spans="1:5" s="5" customFormat="1" ht="13.5" customHeight="1">
      <c r="A67" s="41" t="s">
        <v>83</v>
      </c>
      <c r="B67" s="51">
        <v>2593478.52</v>
      </c>
      <c r="C67" s="51">
        <v>289752.38</v>
      </c>
      <c r="D67" s="28">
        <f t="shared" si="4"/>
        <v>0.11172345472134468</v>
      </c>
      <c r="E67" s="31">
        <f t="shared" si="5"/>
        <v>-2303726.14</v>
      </c>
    </row>
    <row r="68" spans="1:5" s="5" customFormat="1" ht="13.5" customHeight="1">
      <c r="A68" s="41" t="s">
        <v>64</v>
      </c>
      <c r="B68" s="51">
        <v>82771.48</v>
      </c>
      <c r="C68" s="51">
        <v>9247.52</v>
      </c>
      <c r="D68" s="28">
        <f t="shared" si="4"/>
        <v>0.1117235066957846</v>
      </c>
      <c r="E68" s="31">
        <f t="shared" si="5"/>
        <v>-73523.95999999999</v>
      </c>
    </row>
    <row r="69" spans="1:5" s="5" customFormat="1" ht="45">
      <c r="A69" s="27" t="s">
        <v>171</v>
      </c>
      <c r="B69" s="51">
        <f>SUM(B70:B71)</f>
        <v>0</v>
      </c>
      <c r="C69" s="51">
        <f>SUM(C70:C71)</f>
        <v>0</v>
      </c>
      <c r="D69" s="28" t="str">
        <f t="shared" si="4"/>
        <v>   </v>
      </c>
      <c r="E69" s="31">
        <f t="shared" si="5"/>
        <v>0</v>
      </c>
    </row>
    <row r="70" spans="1:5" s="5" customFormat="1" ht="13.5" customHeight="1">
      <c r="A70" s="41" t="s">
        <v>83</v>
      </c>
      <c r="B70" s="51">
        <v>0</v>
      </c>
      <c r="C70" s="51">
        <v>0</v>
      </c>
      <c r="D70" s="28" t="str">
        <f aca="true" t="shared" si="8" ref="D70:D85">IF(B70=0,"   ",C70/B70)</f>
        <v>   </v>
      </c>
      <c r="E70" s="31">
        <f aca="true" t="shared" si="9" ref="E70:E78">C70-B70</f>
        <v>0</v>
      </c>
    </row>
    <row r="71" spans="1:5" s="5" customFormat="1" ht="13.5" customHeight="1">
      <c r="A71" s="41" t="s">
        <v>64</v>
      </c>
      <c r="B71" s="51">
        <v>0</v>
      </c>
      <c r="C71" s="51">
        <v>0</v>
      </c>
      <c r="D71" s="28" t="str">
        <f t="shared" si="8"/>
        <v>   </v>
      </c>
      <c r="E71" s="31">
        <f t="shared" si="9"/>
        <v>0</v>
      </c>
    </row>
    <row r="72" spans="1:5" s="5" customFormat="1" ht="45" customHeight="1">
      <c r="A72" s="27" t="s">
        <v>224</v>
      </c>
      <c r="B72" s="51">
        <f>B73+B74</f>
        <v>4200000</v>
      </c>
      <c r="C72" s="51">
        <f>C73+C74</f>
        <v>0</v>
      </c>
      <c r="D72" s="28">
        <f t="shared" si="8"/>
        <v>0</v>
      </c>
      <c r="E72" s="31">
        <f t="shared" si="9"/>
        <v>-4200000</v>
      </c>
    </row>
    <row r="73" spans="1:5" s="5" customFormat="1" ht="15" customHeight="1">
      <c r="A73" s="41" t="s">
        <v>83</v>
      </c>
      <c r="B73" s="51">
        <v>2852417.06</v>
      </c>
      <c r="C73" s="51">
        <v>0</v>
      </c>
      <c r="D73" s="28">
        <f t="shared" si="8"/>
        <v>0</v>
      </c>
      <c r="E73" s="31">
        <f t="shared" si="9"/>
        <v>-2852417.06</v>
      </c>
    </row>
    <row r="74" spans="1:5" s="5" customFormat="1" ht="15.75" customHeight="1">
      <c r="A74" s="41" t="s">
        <v>64</v>
      </c>
      <c r="B74" s="51">
        <v>1347582.94</v>
      </c>
      <c r="C74" s="51">
        <v>0</v>
      </c>
      <c r="D74" s="28">
        <f t="shared" si="8"/>
        <v>0</v>
      </c>
      <c r="E74" s="31">
        <f t="shared" si="9"/>
        <v>-1347582.94</v>
      </c>
    </row>
    <row r="75" spans="1:5" s="5" customFormat="1" ht="30" customHeight="1">
      <c r="A75" s="27" t="s">
        <v>225</v>
      </c>
      <c r="B75" s="51">
        <f>B77+B79</f>
        <v>123170800</v>
      </c>
      <c r="C75" s="51">
        <f>C77+C79</f>
        <v>19812664.06</v>
      </c>
      <c r="D75" s="28">
        <f t="shared" si="8"/>
        <v>0.16085520318127347</v>
      </c>
      <c r="E75" s="31">
        <f t="shared" si="9"/>
        <v>-103358135.94</v>
      </c>
    </row>
    <row r="76" spans="1:5" s="5" customFormat="1" ht="12" customHeight="1">
      <c r="A76" s="41" t="s">
        <v>226</v>
      </c>
      <c r="B76" s="51"/>
      <c r="C76" s="51"/>
      <c r="D76" s="28"/>
      <c r="E76" s="31"/>
    </row>
    <row r="77" spans="1:5" s="5" customFormat="1" ht="14.25" customHeight="1">
      <c r="A77" s="41" t="s">
        <v>227</v>
      </c>
      <c r="B77" s="51">
        <f>B78</f>
        <v>13975400</v>
      </c>
      <c r="C77" s="51">
        <f>C78</f>
        <v>5123792.56</v>
      </c>
      <c r="D77" s="28"/>
      <c r="E77" s="31"/>
    </row>
    <row r="78" spans="1:5" s="5" customFormat="1" ht="15.75" customHeight="1">
      <c r="A78" s="41" t="s">
        <v>64</v>
      </c>
      <c r="B78" s="51">
        <v>13975400</v>
      </c>
      <c r="C78" s="51">
        <v>5123792.56</v>
      </c>
      <c r="D78" s="28">
        <f t="shared" si="8"/>
        <v>0.366629403094008</v>
      </c>
      <c r="E78" s="31">
        <f t="shared" si="9"/>
        <v>-8851607.440000001</v>
      </c>
    </row>
    <row r="79" spans="1:5" s="5" customFormat="1" ht="30.75" customHeight="1">
      <c r="A79" s="41" t="s">
        <v>228</v>
      </c>
      <c r="B79" s="51">
        <f>B80</f>
        <v>109195400</v>
      </c>
      <c r="C79" s="51">
        <f>C80</f>
        <v>14688871.5</v>
      </c>
      <c r="D79" s="28"/>
      <c r="E79" s="31"/>
    </row>
    <row r="80" spans="1:5" s="5" customFormat="1" ht="15.75" customHeight="1">
      <c r="A80" s="41" t="s">
        <v>64</v>
      </c>
      <c r="B80" s="51">
        <v>109195400</v>
      </c>
      <c r="C80" s="51">
        <v>14688871.5</v>
      </c>
      <c r="D80" s="28">
        <f>IF(B80=0,"   ",C80/B80)</f>
        <v>0.13451914183198194</v>
      </c>
      <c r="E80" s="31">
        <f>C80-B80</f>
        <v>-94506528.5</v>
      </c>
    </row>
    <row r="81" spans="1:5" s="5" customFormat="1" ht="15">
      <c r="A81" s="27" t="s">
        <v>70</v>
      </c>
      <c r="B81" s="51">
        <f>B83+B84+B85+B86+B87+B88+B89</f>
        <v>47508700</v>
      </c>
      <c r="C81" s="51">
        <f>C83+C84+C85+C86+C87+C88+C89</f>
        <v>27634151.89</v>
      </c>
      <c r="D81" s="28">
        <f t="shared" si="8"/>
        <v>0.5816650821849472</v>
      </c>
      <c r="E81" s="31">
        <f aca="true" t="shared" si="10" ref="E81:E86">C81-B81</f>
        <v>-19874548.11</v>
      </c>
    </row>
    <row r="82" spans="1:5" s="5" customFormat="1" ht="15">
      <c r="A82" s="27" t="s">
        <v>121</v>
      </c>
      <c r="B82" s="51"/>
      <c r="C82" s="55"/>
      <c r="D82" s="28" t="str">
        <f t="shared" si="8"/>
        <v>   </v>
      </c>
      <c r="E82" s="31">
        <f t="shared" si="10"/>
        <v>0</v>
      </c>
    </row>
    <row r="83" spans="1:5" s="5" customFormat="1" ht="42" customHeight="1">
      <c r="A83" s="41" t="s">
        <v>186</v>
      </c>
      <c r="B83" s="51">
        <v>1047600</v>
      </c>
      <c r="C83" s="55">
        <v>1047600</v>
      </c>
      <c r="D83" s="28">
        <f t="shared" si="8"/>
        <v>1</v>
      </c>
      <c r="E83" s="31">
        <f t="shared" si="10"/>
        <v>0</v>
      </c>
    </row>
    <row r="84" spans="1:5" s="5" customFormat="1" ht="44.25" customHeight="1">
      <c r="A84" s="41" t="s">
        <v>185</v>
      </c>
      <c r="B84" s="51">
        <v>531000</v>
      </c>
      <c r="C84" s="55">
        <v>88500</v>
      </c>
      <c r="D84" s="28">
        <f t="shared" si="8"/>
        <v>0.16666666666666666</v>
      </c>
      <c r="E84" s="31">
        <f t="shared" si="10"/>
        <v>-442500</v>
      </c>
    </row>
    <row r="85" spans="1:5" s="5" customFormat="1" ht="45">
      <c r="A85" s="41" t="s">
        <v>251</v>
      </c>
      <c r="B85" s="51">
        <v>5664400</v>
      </c>
      <c r="C85" s="51">
        <v>5552437.36</v>
      </c>
      <c r="D85" s="28">
        <f t="shared" si="8"/>
        <v>0.980233980651084</v>
      </c>
      <c r="E85" s="31">
        <f t="shared" si="10"/>
        <v>-111962.63999999966</v>
      </c>
    </row>
    <row r="86" spans="1:5" ht="42.75" customHeight="1">
      <c r="A86" s="71" t="s">
        <v>199</v>
      </c>
      <c r="B86" s="51">
        <v>13985400</v>
      </c>
      <c r="C86" s="51">
        <v>8824436.1</v>
      </c>
      <c r="D86" s="66">
        <f>IF(B86=0,"   ",C86/B86*100)</f>
        <v>63.09748809472736</v>
      </c>
      <c r="E86" s="67">
        <f t="shared" si="10"/>
        <v>-5160963.9</v>
      </c>
    </row>
    <row r="87" spans="1:5" ht="31.5" customHeight="1">
      <c r="A87" s="71" t="s">
        <v>229</v>
      </c>
      <c r="B87" s="51">
        <v>12174700</v>
      </c>
      <c r="C87" s="51">
        <v>12121178.43</v>
      </c>
      <c r="D87" s="66">
        <f>IF(B87=0,"   ",C87/B87*100)</f>
        <v>99.56038694998645</v>
      </c>
      <c r="E87" s="67">
        <f>C87-B87</f>
        <v>-53521.5700000003</v>
      </c>
    </row>
    <row r="88" spans="1:5" ht="31.5" customHeight="1">
      <c r="A88" s="71" t="s">
        <v>245</v>
      </c>
      <c r="B88" s="51">
        <v>11409100</v>
      </c>
      <c r="C88" s="51">
        <v>0</v>
      </c>
      <c r="D88" s="66">
        <f>IF(B88=0,"   ",C88/B88*100)</f>
        <v>0</v>
      </c>
      <c r="E88" s="67">
        <f>C88-B88</f>
        <v>-11409100</v>
      </c>
    </row>
    <row r="89" spans="1:5" ht="57.75" customHeight="1">
      <c r="A89" s="71" t="s">
        <v>247</v>
      </c>
      <c r="B89" s="51">
        <v>2696500</v>
      </c>
      <c r="C89" s="51">
        <v>0</v>
      </c>
      <c r="D89" s="66">
        <f>IF(B89=0,"   ",C89/B89*100)</f>
        <v>0</v>
      </c>
      <c r="E89" s="67">
        <f>C89-B89</f>
        <v>-2696500</v>
      </c>
    </row>
    <row r="90" spans="1:5" s="5" customFormat="1" ht="19.5" customHeight="1">
      <c r="A90" s="27" t="s">
        <v>246</v>
      </c>
      <c r="B90" s="51">
        <f>B91+B92+B93+B94+B95+B111+B114</f>
        <v>178713574.37</v>
      </c>
      <c r="C90" s="51">
        <f>C91+C92+C93+C94+C95+C111+C114</f>
        <v>119411644.93999998</v>
      </c>
      <c r="D90" s="28">
        <f>IF(B90=0,"   ",C90/B90)</f>
        <v>0.6681733346834406</v>
      </c>
      <c r="E90" s="31">
        <f>C90-B90</f>
        <v>-59301929.43000002</v>
      </c>
    </row>
    <row r="91" spans="1:5" s="5" customFormat="1" ht="15" customHeight="1">
      <c r="A91" s="27" t="s">
        <v>71</v>
      </c>
      <c r="B91" s="51">
        <v>1623400</v>
      </c>
      <c r="C91" s="55">
        <v>784695.76</v>
      </c>
      <c r="D91" s="28">
        <f aca="true" t="shared" si="11" ref="D91:D103">IF(B91=0,"   ",C91/B91)</f>
        <v>0.4833656276949612</v>
      </c>
      <c r="E91" s="31">
        <f aca="true" t="shared" si="12" ref="E91:E103">C91-B91</f>
        <v>-838704.24</v>
      </c>
    </row>
    <row r="92" spans="1:5" s="5" customFormat="1" ht="27.75" customHeight="1">
      <c r="A92" s="69" t="s">
        <v>118</v>
      </c>
      <c r="B92" s="51">
        <v>8700</v>
      </c>
      <c r="C92" s="55">
        <v>0</v>
      </c>
      <c r="D92" s="28">
        <f t="shared" si="11"/>
        <v>0</v>
      </c>
      <c r="E92" s="31">
        <f t="shared" si="12"/>
        <v>-8700</v>
      </c>
    </row>
    <row r="93" spans="1:5" s="5" customFormat="1" ht="30">
      <c r="A93" s="27" t="s">
        <v>72</v>
      </c>
      <c r="B93" s="51">
        <v>1259300</v>
      </c>
      <c r="C93" s="55">
        <v>847600</v>
      </c>
      <c r="D93" s="28">
        <f t="shared" si="11"/>
        <v>0.6730723417771778</v>
      </c>
      <c r="E93" s="31">
        <f t="shared" si="12"/>
        <v>-411700</v>
      </c>
    </row>
    <row r="94" spans="1:5" s="5" customFormat="1" ht="30">
      <c r="A94" s="27" t="s">
        <v>73</v>
      </c>
      <c r="B94" s="51">
        <v>153714.37</v>
      </c>
      <c r="C94" s="55">
        <v>152993.73</v>
      </c>
      <c r="D94" s="28">
        <f t="shared" si="11"/>
        <v>0.9953118241319925</v>
      </c>
      <c r="E94" s="31">
        <f t="shared" si="12"/>
        <v>-720.6399999999849</v>
      </c>
    </row>
    <row r="95" spans="1:5" s="5" customFormat="1" ht="30">
      <c r="A95" s="27" t="s">
        <v>76</v>
      </c>
      <c r="B95" s="51">
        <f>B96+B98+B99+B100+B101+B102+B104+B97+B103+B105+B106+B109+B110</f>
        <v>173396200</v>
      </c>
      <c r="C95" s="51">
        <f>C96+C98+C99+C100+C101+C102+C104+C97+C103+C105+C106+C109+C110</f>
        <v>117506772.46</v>
      </c>
      <c r="D95" s="28">
        <f t="shared" si="11"/>
        <v>0.6776778987082761</v>
      </c>
      <c r="E95" s="31">
        <f t="shared" si="12"/>
        <v>-55889427.54000001</v>
      </c>
    </row>
    <row r="96" spans="1:5" s="5" customFormat="1" ht="15">
      <c r="A96" s="27" t="s">
        <v>77</v>
      </c>
      <c r="B96" s="51">
        <v>16406000</v>
      </c>
      <c r="C96" s="51">
        <v>12760600</v>
      </c>
      <c r="D96" s="28">
        <f t="shared" si="11"/>
        <v>0.7778008045836889</v>
      </c>
      <c r="E96" s="31">
        <f t="shared" si="12"/>
        <v>-3645400</v>
      </c>
    </row>
    <row r="97" spans="1:5" s="5" customFormat="1" ht="27.75" customHeight="1">
      <c r="A97" s="27" t="s">
        <v>116</v>
      </c>
      <c r="B97" s="51">
        <v>40717700</v>
      </c>
      <c r="C97" s="55">
        <v>27145300</v>
      </c>
      <c r="D97" s="28">
        <f>IF(B97=0,"   ",C97/B97)</f>
        <v>0.6666707598906618</v>
      </c>
      <c r="E97" s="31">
        <f>C97-B97</f>
        <v>-13572400</v>
      </c>
    </row>
    <row r="98" spans="1:5" s="5" customFormat="1" ht="15">
      <c r="A98" s="27" t="s">
        <v>104</v>
      </c>
      <c r="B98" s="51">
        <v>112714900</v>
      </c>
      <c r="C98" s="55">
        <v>75718100</v>
      </c>
      <c r="D98" s="28">
        <f t="shared" si="11"/>
        <v>0.6717665543774602</v>
      </c>
      <c r="E98" s="31">
        <f t="shared" si="12"/>
        <v>-36996800</v>
      </c>
    </row>
    <row r="99" spans="1:5" s="5" customFormat="1" ht="15">
      <c r="A99" s="27" t="s">
        <v>78</v>
      </c>
      <c r="B99" s="51">
        <v>843400</v>
      </c>
      <c r="C99" s="55">
        <v>463446.53</v>
      </c>
      <c r="D99" s="28">
        <f t="shared" si="11"/>
        <v>0.5494979013516719</v>
      </c>
      <c r="E99" s="31">
        <f t="shared" si="12"/>
        <v>-379953.47</v>
      </c>
    </row>
    <row r="100" spans="1:5" s="5" customFormat="1" ht="15">
      <c r="A100" s="27" t="s">
        <v>79</v>
      </c>
      <c r="B100" s="51">
        <v>3300</v>
      </c>
      <c r="C100" s="55">
        <v>0</v>
      </c>
      <c r="D100" s="28">
        <f t="shared" si="11"/>
        <v>0</v>
      </c>
      <c r="E100" s="31">
        <f t="shared" si="12"/>
        <v>-3300</v>
      </c>
    </row>
    <row r="101" spans="1:5" s="5" customFormat="1" ht="30">
      <c r="A101" s="27" t="s">
        <v>90</v>
      </c>
      <c r="B101" s="51">
        <v>0</v>
      </c>
      <c r="C101" s="55">
        <v>0</v>
      </c>
      <c r="D101" s="28" t="str">
        <f t="shared" si="11"/>
        <v>   </v>
      </c>
      <c r="E101" s="31">
        <f t="shared" si="12"/>
        <v>0</v>
      </c>
    </row>
    <row r="102" spans="1:5" s="5" customFormat="1" ht="16.5" customHeight="1">
      <c r="A102" s="27" t="s">
        <v>93</v>
      </c>
      <c r="B102" s="51">
        <v>0</v>
      </c>
      <c r="C102" s="55">
        <v>0</v>
      </c>
      <c r="D102" s="28" t="str">
        <f t="shared" si="11"/>
        <v>   </v>
      </c>
      <c r="E102" s="31">
        <f t="shared" si="12"/>
        <v>0</v>
      </c>
    </row>
    <row r="103" spans="1:5" s="5" customFormat="1" ht="15">
      <c r="A103" s="27" t="s">
        <v>122</v>
      </c>
      <c r="B103" s="51">
        <v>3000</v>
      </c>
      <c r="C103" s="55">
        <v>1500</v>
      </c>
      <c r="D103" s="28">
        <f t="shared" si="11"/>
        <v>0.5</v>
      </c>
      <c r="E103" s="31">
        <f t="shared" si="12"/>
        <v>-1500</v>
      </c>
    </row>
    <row r="104" spans="1:5" s="5" customFormat="1" ht="30">
      <c r="A104" s="27" t="s">
        <v>92</v>
      </c>
      <c r="B104" s="51">
        <v>55400</v>
      </c>
      <c r="C104" s="51">
        <v>21395.25</v>
      </c>
      <c r="D104" s="28">
        <f aca="true" t="shared" si="13" ref="D104:D114">IF(B104=0,"   ",C104/B104)</f>
        <v>0.3861958483754513</v>
      </c>
      <c r="E104" s="31">
        <f aca="true" t="shared" si="14" ref="E104:E114">C104-B104</f>
        <v>-34004.75</v>
      </c>
    </row>
    <row r="105" spans="1:5" s="5" customFormat="1" ht="30">
      <c r="A105" s="41" t="s">
        <v>181</v>
      </c>
      <c r="B105" s="51">
        <v>41500</v>
      </c>
      <c r="C105" s="51">
        <v>16129.8</v>
      </c>
      <c r="D105" s="28">
        <f t="shared" si="13"/>
        <v>0.38866987951807225</v>
      </c>
      <c r="E105" s="31">
        <f t="shared" si="14"/>
        <v>-25370.2</v>
      </c>
    </row>
    <row r="106" spans="1:5" s="5" customFormat="1" ht="28.5" customHeight="1">
      <c r="A106" s="27" t="s">
        <v>180</v>
      </c>
      <c r="B106" s="51">
        <f>B107+B108</f>
        <v>2300600</v>
      </c>
      <c r="C106" s="51">
        <f>C107+C108</f>
        <v>1282880.05</v>
      </c>
      <c r="D106" s="28">
        <f t="shared" si="13"/>
        <v>0.5576284664870034</v>
      </c>
      <c r="E106" s="31">
        <f>C106-B106</f>
        <v>-1017719.95</v>
      </c>
    </row>
    <row r="107" spans="1:5" s="5" customFormat="1" ht="15">
      <c r="A107" s="27" t="s">
        <v>148</v>
      </c>
      <c r="B107" s="51">
        <v>1696600</v>
      </c>
      <c r="C107" s="51">
        <v>971655.05</v>
      </c>
      <c r="D107" s="28">
        <f t="shared" si="13"/>
        <v>0.5727072085347166</v>
      </c>
      <c r="E107" s="31">
        <f>C107-B107</f>
        <v>-724944.95</v>
      </c>
    </row>
    <row r="108" spans="1:5" s="5" customFormat="1" ht="15">
      <c r="A108" s="27" t="s">
        <v>149</v>
      </c>
      <c r="B108" s="51">
        <v>604000</v>
      </c>
      <c r="C108" s="55">
        <v>311225</v>
      </c>
      <c r="D108" s="28">
        <f t="shared" si="13"/>
        <v>0.515273178807947</v>
      </c>
      <c r="E108" s="31">
        <f>C108-B108</f>
        <v>-292775</v>
      </c>
    </row>
    <row r="109" spans="1:5" s="5" customFormat="1" ht="30">
      <c r="A109" s="27" t="s">
        <v>183</v>
      </c>
      <c r="B109" s="51">
        <v>310400</v>
      </c>
      <c r="C109" s="55">
        <v>97420.83</v>
      </c>
      <c r="D109" s="28">
        <f t="shared" si="13"/>
        <v>0.3138557667525773</v>
      </c>
      <c r="E109" s="31">
        <f>C109-B109</f>
        <v>-212979.16999999998</v>
      </c>
    </row>
    <row r="110" spans="1:5" s="5" customFormat="1" ht="45">
      <c r="A110" s="27" t="s">
        <v>182</v>
      </c>
      <c r="B110" s="51">
        <v>0</v>
      </c>
      <c r="C110" s="55">
        <v>0</v>
      </c>
      <c r="D110" s="28" t="str">
        <f t="shared" si="13"/>
        <v>   </v>
      </c>
      <c r="E110" s="31">
        <f>C110-B110</f>
        <v>0</v>
      </c>
    </row>
    <row r="111" spans="1:5" s="5" customFormat="1" ht="30">
      <c r="A111" s="27" t="s">
        <v>74</v>
      </c>
      <c r="B111" s="51">
        <f>B112+B113</f>
        <v>1927860</v>
      </c>
      <c r="C111" s="51">
        <f>C112+C113</f>
        <v>0</v>
      </c>
      <c r="D111" s="28">
        <f t="shared" si="13"/>
        <v>0</v>
      </c>
      <c r="E111" s="31">
        <f t="shared" si="14"/>
        <v>-1927860</v>
      </c>
    </row>
    <row r="112" spans="1:5" s="5" customFormat="1" ht="15">
      <c r="A112" s="41" t="s">
        <v>83</v>
      </c>
      <c r="B112" s="51">
        <v>723216.76</v>
      </c>
      <c r="C112" s="51">
        <v>0</v>
      </c>
      <c r="D112" s="28">
        <f t="shared" si="13"/>
        <v>0</v>
      </c>
      <c r="E112" s="31">
        <f t="shared" si="14"/>
        <v>-723216.76</v>
      </c>
    </row>
    <row r="113" spans="1:5" s="5" customFormat="1" ht="15">
      <c r="A113" s="41" t="s">
        <v>64</v>
      </c>
      <c r="B113" s="51">
        <v>1204643.24</v>
      </c>
      <c r="C113" s="55">
        <v>0</v>
      </c>
      <c r="D113" s="28">
        <f t="shared" si="13"/>
        <v>0</v>
      </c>
      <c r="E113" s="31">
        <f t="shared" si="14"/>
        <v>-1204643.24</v>
      </c>
    </row>
    <row r="114" spans="1:5" s="5" customFormat="1" ht="19.5" customHeight="1">
      <c r="A114" s="27" t="s">
        <v>75</v>
      </c>
      <c r="B114" s="51">
        <v>344400</v>
      </c>
      <c r="C114" s="55">
        <v>119582.99</v>
      </c>
      <c r="D114" s="28">
        <f t="shared" si="13"/>
        <v>0.3472212253193961</v>
      </c>
      <c r="E114" s="31">
        <f t="shared" si="14"/>
        <v>-224817.01</v>
      </c>
    </row>
    <row r="115" spans="1:5" s="5" customFormat="1" ht="20.25" customHeight="1">
      <c r="A115" s="27" t="s">
        <v>37</v>
      </c>
      <c r="B115" s="51">
        <f>SUM(B116:B119)</f>
        <v>15076900</v>
      </c>
      <c r="C115" s="51">
        <f>SUM(C116:C119)</f>
        <v>6124719.6</v>
      </c>
      <c r="D115" s="28">
        <f aca="true" t="shared" si="15" ref="D115:D144">IF(B115=0,"   ",C115/B115)</f>
        <v>0.4062320238245262</v>
      </c>
      <c r="E115" s="31">
        <f aca="true" t="shared" si="16" ref="E115:E121">C115-B115</f>
        <v>-8952180.4</v>
      </c>
    </row>
    <row r="116" spans="1:5" s="5" customFormat="1" ht="15">
      <c r="A116" s="27" t="s">
        <v>80</v>
      </c>
      <c r="B116" s="51">
        <v>88300</v>
      </c>
      <c r="C116" s="55">
        <v>0</v>
      </c>
      <c r="D116" s="28">
        <f t="shared" si="15"/>
        <v>0</v>
      </c>
      <c r="E116" s="31">
        <f t="shared" si="16"/>
        <v>-88300</v>
      </c>
    </row>
    <row r="117" spans="1:5" s="5" customFormat="1" ht="30">
      <c r="A117" s="27" t="s">
        <v>123</v>
      </c>
      <c r="B117" s="51">
        <v>11863800</v>
      </c>
      <c r="C117" s="55">
        <v>6124719.6</v>
      </c>
      <c r="D117" s="28">
        <f t="shared" si="15"/>
        <v>0.5162527689273251</v>
      </c>
      <c r="E117" s="31">
        <f t="shared" si="16"/>
        <v>-5739080.4</v>
      </c>
    </row>
    <row r="118" spans="1:5" s="5" customFormat="1" ht="45">
      <c r="A118" s="27" t="s">
        <v>248</v>
      </c>
      <c r="B118" s="51">
        <v>3124800</v>
      </c>
      <c r="C118" s="55">
        <v>0</v>
      </c>
      <c r="D118" s="28">
        <f>IF(B118=0,"   ",C118/B118)</f>
        <v>0</v>
      </c>
      <c r="E118" s="31">
        <f>C118-B118</f>
        <v>-3124800</v>
      </c>
    </row>
    <row r="119" spans="1:5" s="5" customFormat="1" ht="30">
      <c r="A119" s="27" t="s">
        <v>163</v>
      </c>
      <c r="B119" s="51">
        <v>0</v>
      </c>
      <c r="C119" s="55">
        <v>0</v>
      </c>
      <c r="D119" s="28" t="str">
        <f>IF(B119=0,"   ",C119/B119)</f>
        <v>   </v>
      </c>
      <c r="E119" s="31">
        <f>C119-B119</f>
        <v>0</v>
      </c>
    </row>
    <row r="120" spans="1:5" s="5" customFormat="1" ht="15">
      <c r="A120" s="27" t="s">
        <v>106</v>
      </c>
      <c r="B120" s="51">
        <v>0</v>
      </c>
      <c r="C120" s="55">
        <v>0</v>
      </c>
      <c r="D120" s="28" t="str">
        <f>IF(B120=0,"   ",C120/B120)</f>
        <v>   </v>
      </c>
      <c r="E120" s="31">
        <f>C120-B120</f>
        <v>0</v>
      </c>
    </row>
    <row r="121" spans="1:5" s="5" customFormat="1" ht="14.25">
      <c r="A121" s="56" t="s">
        <v>5</v>
      </c>
      <c r="B121" s="57">
        <f>B35+B36</f>
        <v>550817755.11</v>
      </c>
      <c r="C121" s="57">
        <f>SUM(C35,C36,)</f>
        <v>274274263.49</v>
      </c>
      <c r="D121" s="58">
        <f t="shared" si="15"/>
        <v>0.49794012801062776</v>
      </c>
      <c r="E121" s="59">
        <f t="shared" si="16"/>
        <v>-276543491.62</v>
      </c>
    </row>
    <row r="122" spans="1:5" s="7" customFormat="1" ht="15">
      <c r="A122" s="68" t="s">
        <v>6</v>
      </c>
      <c r="B122" s="53"/>
      <c r="C122" s="54"/>
      <c r="D122" s="28" t="str">
        <f t="shared" si="15"/>
        <v>   </v>
      </c>
      <c r="E122" s="29"/>
    </row>
    <row r="123" spans="1:5" s="5" customFormat="1" ht="15">
      <c r="A123" s="27" t="s">
        <v>22</v>
      </c>
      <c r="B123" s="51">
        <f>B124+B136+B138+B142+B143+B140</f>
        <v>49346136.36</v>
      </c>
      <c r="C123" s="51">
        <f>C124+C136+C138+C142+C143+C140</f>
        <v>33323210.880000003</v>
      </c>
      <c r="D123" s="28">
        <f t="shared" si="15"/>
        <v>0.675295237643201</v>
      </c>
      <c r="E123" s="31">
        <f aca="true" t="shared" si="17" ref="E123:E172">C123-B123</f>
        <v>-16022925.479999997</v>
      </c>
    </row>
    <row r="124" spans="1:5" s="5" customFormat="1" ht="15">
      <c r="A124" s="27" t="s">
        <v>23</v>
      </c>
      <c r="B124" s="51">
        <v>17858400</v>
      </c>
      <c r="C124" s="55">
        <v>9778168.35</v>
      </c>
      <c r="D124" s="28">
        <f t="shared" si="15"/>
        <v>0.5475388808627872</v>
      </c>
      <c r="E124" s="31">
        <f t="shared" si="17"/>
        <v>-8080231.65</v>
      </c>
    </row>
    <row r="125" spans="1:5" s="5" customFormat="1" ht="15">
      <c r="A125" s="27" t="s">
        <v>7</v>
      </c>
      <c r="B125" s="51">
        <v>9227800</v>
      </c>
      <c r="C125" s="55">
        <v>5732267</v>
      </c>
      <c r="D125" s="28">
        <f t="shared" si="15"/>
        <v>0.6211954095233967</v>
      </c>
      <c r="E125" s="31">
        <f t="shared" si="17"/>
        <v>-3495533</v>
      </c>
    </row>
    <row r="126" spans="1:5" s="5" customFormat="1" ht="30">
      <c r="A126" s="27" t="s">
        <v>41</v>
      </c>
      <c r="B126" s="51">
        <v>3300</v>
      </c>
      <c r="C126" s="51">
        <v>0</v>
      </c>
      <c r="D126" s="28">
        <f t="shared" si="15"/>
        <v>0</v>
      </c>
      <c r="E126" s="31">
        <f t="shared" si="17"/>
        <v>-3300</v>
      </c>
    </row>
    <row r="127" spans="1:5" s="5" customFormat="1" ht="28.5" customHeight="1">
      <c r="A127" s="27" t="s">
        <v>42</v>
      </c>
      <c r="B127" s="51">
        <v>310400</v>
      </c>
      <c r="C127" s="51">
        <v>97420.83</v>
      </c>
      <c r="D127" s="28">
        <f t="shared" si="15"/>
        <v>0.3138557667525773</v>
      </c>
      <c r="E127" s="31">
        <f t="shared" si="17"/>
        <v>-212979.16999999998</v>
      </c>
    </row>
    <row r="128" spans="1:5" s="5" customFormat="1" ht="15">
      <c r="A128" s="27" t="s">
        <v>43</v>
      </c>
      <c r="B128" s="51">
        <v>229900</v>
      </c>
      <c r="C128" s="51">
        <v>67061.67</v>
      </c>
      <c r="D128" s="28">
        <f t="shared" si="15"/>
        <v>0.29169930404523703</v>
      </c>
      <c r="E128" s="31">
        <f t="shared" si="17"/>
        <v>-162838.33000000002</v>
      </c>
    </row>
    <row r="129" spans="1:5" s="5" customFormat="1" ht="15">
      <c r="A129" s="27" t="s">
        <v>44</v>
      </c>
      <c r="B129" s="51">
        <v>843400</v>
      </c>
      <c r="C129" s="55">
        <v>463446.53</v>
      </c>
      <c r="D129" s="28">
        <f t="shared" si="15"/>
        <v>0.5494979013516719</v>
      </c>
      <c r="E129" s="31">
        <f t="shared" si="17"/>
        <v>-379953.47</v>
      </c>
    </row>
    <row r="130" spans="1:5" s="5" customFormat="1" ht="15">
      <c r="A130" s="27" t="s">
        <v>43</v>
      </c>
      <c r="B130" s="51">
        <v>623300</v>
      </c>
      <c r="C130" s="55">
        <v>349599.6</v>
      </c>
      <c r="D130" s="28">
        <f t="shared" si="15"/>
        <v>0.5608849671105406</v>
      </c>
      <c r="E130" s="31">
        <f t="shared" si="17"/>
        <v>-273700.4</v>
      </c>
    </row>
    <row r="131" spans="1:5" s="5" customFormat="1" ht="15">
      <c r="A131" s="27" t="s">
        <v>124</v>
      </c>
      <c r="B131" s="51">
        <v>3000</v>
      </c>
      <c r="C131" s="55">
        <v>1500</v>
      </c>
      <c r="D131" s="28">
        <f t="shared" si="15"/>
        <v>0.5</v>
      </c>
      <c r="E131" s="31">
        <f t="shared" si="17"/>
        <v>-1500</v>
      </c>
    </row>
    <row r="132" spans="1:5" s="5" customFormat="1" ht="28.5" customHeight="1">
      <c r="A132" s="27" t="s">
        <v>172</v>
      </c>
      <c r="B132" s="51">
        <v>900</v>
      </c>
      <c r="C132" s="51">
        <v>0</v>
      </c>
      <c r="D132" s="28">
        <f>IF(B132=0,"   ",C132/B132)</f>
        <v>0</v>
      </c>
      <c r="E132" s="31">
        <f>C132-B132</f>
        <v>-900</v>
      </c>
    </row>
    <row r="133" spans="1:5" s="5" customFormat="1" ht="15">
      <c r="A133" s="27" t="s">
        <v>43</v>
      </c>
      <c r="B133" s="51">
        <v>691</v>
      </c>
      <c r="C133" s="51">
        <v>0</v>
      </c>
      <c r="D133" s="28">
        <f>IF(B133=0,"   ",C133/B133)</f>
        <v>0</v>
      </c>
      <c r="E133" s="31">
        <f>C133-B133</f>
        <v>-691</v>
      </c>
    </row>
    <row r="134" spans="1:5" s="5" customFormat="1" ht="15">
      <c r="A134" s="27" t="s">
        <v>100</v>
      </c>
      <c r="B134" s="51">
        <v>55400</v>
      </c>
      <c r="C134" s="55">
        <v>21395.25</v>
      </c>
      <c r="D134" s="28">
        <f t="shared" si="15"/>
        <v>0.3861958483754513</v>
      </c>
      <c r="E134" s="31">
        <f t="shared" si="17"/>
        <v>-34004.75</v>
      </c>
    </row>
    <row r="135" spans="1:5" s="5" customFormat="1" ht="15">
      <c r="A135" s="27" t="s">
        <v>43</v>
      </c>
      <c r="B135" s="51">
        <v>41100</v>
      </c>
      <c r="C135" s="51">
        <v>16432.4</v>
      </c>
      <c r="D135" s="28">
        <f t="shared" si="15"/>
        <v>0.3998150851581509</v>
      </c>
      <c r="E135" s="31">
        <f t="shared" si="17"/>
        <v>-24667.6</v>
      </c>
    </row>
    <row r="136" spans="1:5" s="5" customFormat="1" ht="15.75" customHeight="1">
      <c r="A136" s="27" t="s">
        <v>94</v>
      </c>
      <c r="B136" s="51">
        <f>B137</f>
        <v>8700</v>
      </c>
      <c r="C136" s="51">
        <f>C137</f>
        <v>0</v>
      </c>
      <c r="D136" s="28">
        <f t="shared" si="15"/>
        <v>0</v>
      </c>
      <c r="E136" s="31">
        <f t="shared" si="17"/>
        <v>-8700</v>
      </c>
    </row>
    <row r="137" spans="1:5" s="5" customFormat="1" ht="30.75" customHeight="1">
      <c r="A137" s="27" t="s">
        <v>95</v>
      </c>
      <c r="B137" s="51">
        <v>8700</v>
      </c>
      <c r="C137" s="55">
        <v>0</v>
      </c>
      <c r="D137" s="28">
        <f t="shared" si="15"/>
        <v>0</v>
      </c>
      <c r="E137" s="31">
        <f t="shared" si="17"/>
        <v>-8700</v>
      </c>
    </row>
    <row r="138" spans="1:5" s="5" customFormat="1" ht="30">
      <c r="A138" s="27" t="s">
        <v>115</v>
      </c>
      <c r="B138" s="51">
        <v>4069100</v>
      </c>
      <c r="C138" s="55">
        <v>2280283.43</v>
      </c>
      <c r="D138" s="28">
        <f t="shared" si="15"/>
        <v>0.5603901182079576</v>
      </c>
      <c r="E138" s="31">
        <f t="shared" si="17"/>
        <v>-1788816.5699999998</v>
      </c>
    </row>
    <row r="139" spans="1:5" s="5" customFormat="1" ht="15">
      <c r="A139" s="27" t="s">
        <v>7</v>
      </c>
      <c r="B139" s="51">
        <v>2664420</v>
      </c>
      <c r="C139" s="55">
        <v>1553041.27</v>
      </c>
      <c r="D139" s="28">
        <f t="shared" si="15"/>
        <v>0.5828815539592106</v>
      </c>
      <c r="E139" s="31">
        <f t="shared" si="17"/>
        <v>-1111378.73</v>
      </c>
    </row>
    <row r="140" spans="1:5" s="5" customFormat="1" ht="15">
      <c r="A140" s="27" t="s">
        <v>157</v>
      </c>
      <c r="B140" s="51">
        <f>B141</f>
        <v>54000</v>
      </c>
      <c r="C140" s="51">
        <f>C141</f>
        <v>0</v>
      </c>
      <c r="D140" s="28">
        <v>0</v>
      </c>
      <c r="E140" s="31">
        <f>C140-B140</f>
        <v>-54000</v>
      </c>
    </row>
    <row r="141" spans="1:5" s="5" customFormat="1" ht="30">
      <c r="A141" s="27" t="s">
        <v>158</v>
      </c>
      <c r="B141" s="51">
        <v>54000</v>
      </c>
      <c r="C141" s="55">
        <v>0</v>
      </c>
      <c r="D141" s="28">
        <f>IF(B141=0,"   ",C141/B141)</f>
        <v>0</v>
      </c>
      <c r="E141" s="31">
        <f>C141-B141</f>
        <v>-54000</v>
      </c>
    </row>
    <row r="142" spans="1:5" s="5" customFormat="1" ht="15">
      <c r="A142" s="27" t="s">
        <v>24</v>
      </c>
      <c r="B142" s="51">
        <v>931901.85</v>
      </c>
      <c r="C142" s="55">
        <v>0</v>
      </c>
      <c r="D142" s="28">
        <f t="shared" si="15"/>
        <v>0</v>
      </c>
      <c r="E142" s="31">
        <f t="shared" si="17"/>
        <v>-931901.85</v>
      </c>
    </row>
    <row r="143" spans="1:5" s="5" customFormat="1" ht="15">
      <c r="A143" s="27" t="s">
        <v>31</v>
      </c>
      <c r="B143" s="51">
        <f>B145+B147+B149+B148+B150+B151+B154+B152+B153</f>
        <v>26424034.509999998</v>
      </c>
      <c r="C143" s="51">
        <f>C145+C147+C149+C148+C150+C151+C154+C152+C153</f>
        <v>21264759.1</v>
      </c>
      <c r="D143" s="38">
        <f t="shared" si="15"/>
        <v>0.8047506557695607</v>
      </c>
      <c r="E143" s="31">
        <f t="shared" si="17"/>
        <v>-5159275.409999996</v>
      </c>
    </row>
    <row r="144" spans="1:5" s="5" customFormat="1" ht="15">
      <c r="A144" s="27" t="s">
        <v>84</v>
      </c>
      <c r="B144" s="51"/>
      <c r="C144" s="55"/>
      <c r="D144" s="28" t="str">
        <f t="shared" si="15"/>
        <v>   </v>
      </c>
      <c r="E144" s="31">
        <f t="shared" si="17"/>
        <v>0</v>
      </c>
    </row>
    <row r="145" spans="1:5" s="5" customFormat="1" ht="15">
      <c r="A145" s="27" t="s">
        <v>61</v>
      </c>
      <c r="B145" s="51">
        <v>8561700</v>
      </c>
      <c r="C145" s="55">
        <v>4854117.2</v>
      </c>
      <c r="D145" s="28">
        <f>IF(B145=0,"   ",C145/B145)</f>
        <v>0.5669571697209667</v>
      </c>
      <c r="E145" s="31">
        <f t="shared" si="17"/>
        <v>-3707582.8</v>
      </c>
    </row>
    <row r="146" spans="1:5" s="5" customFormat="1" ht="15">
      <c r="A146" s="27" t="s">
        <v>62</v>
      </c>
      <c r="B146" s="51">
        <v>6127000</v>
      </c>
      <c r="C146" s="55">
        <v>3783278.96</v>
      </c>
      <c r="D146" s="28">
        <f>IF(B146=0,"   ",C146/B146)</f>
        <v>0.6174765725477395</v>
      </c>
      <c r="E146" s="31">
        <f t="shared" si="17"/>
        <v>-2343721.04</v>
      </c>
    </row>
    <row r="147" spans="1:5" s="5" customFormat="1" ht="15">
      <c r="A147" s="27" t="s">
        <v>194</v>
      </c>
      <c r="B147" s="51">
        <v>2219900</v>
      </c>
      <c r="C147" s="51">
        <v>1293106.96</v>
      </c>
      <c r="D147" s="28">
        <f>IF(B147=0,"   ",C147/B147)</f>
        <v>0.5825068516599846</v>
      </c>
      <c r="E147" s="31">
        <f t="shared" si="17"/>
        <v>-926793.04</v>
      </c>
    </row>
    <row r="148" spans="1:5" s="5" customFormat="1" ht="15">
      <c r="A148" s="27" t="s">
        <v>142</v>
      </c>
      <c r="B148" s="51">
        <v>100000</v>
      </c>
      <c r="C148" s="55">
        <v>0</v>
      </c>
      <c r="D148" s="28">
        <f>IF(B148=0,"   ",C148/B148)</f>
        <v>0</v>
      </c>
      <c r="E148" s="31">
        <f t="shared" si="17"/>
        <v>-100000</v>
      </c>
    </row>
    <row r="149" spans="1:5" s="5" customFormat="1" ht="15">
      <c r="A149" s="27" t="s">
        <v>141</v>
      </c>
      <c r="B149" s="51">
        <v>155000</v>
      </c>
      <c r="C149" s="55">
        <v>46814</v>
      </c>
      <c r="D149" s="28">
        <f>IF(B149=0,"   ",C149/B149)</f>
        <v>0.3020258064516129</v>
      </c>
      <c r="E149" s="31">
        <f t="shared" si="17"/>
        <v>-108186</v>
      </c>
    </row>
    <row r="150" spans="1:5" s="5" customFormat="1" ht="28.5" customHeight="1">
      <c r="A150" s="27" t="s">
        <v>143</v>
      </c>
      <c r="B150" s="51">
        <v>600000</v>
      </c>
      <c r="C150" s="51">
        <v>347500</v>
      </c>
      <c r="D150" s="28">
        <f aca="true" t="shared" si="18" ref="D150:D156">IF(B150=0,"   ",C150/B150)</f>
        <v>0.5791666666666667</v>
      </c>
      <c r="E150" s="31">
        <f aca="true" t="shared" si="19" ref="E150:E156">C150-B150</f>
        <v>-252500</v>
      </c>
    </row>
    <row r="151" spans="1:5" s="5" customFormat="1" ht="30">
      <c r="A151" s="41" t="s">
        <v>230</v>
      </c>
      <c r="B151" s="51">
        <v>61523.95</v>
      </c>
      <c r="C151" s="51">
        <v>61523.95</v>
      </c>
      <c r="D151" s="28">
        <f t="shared" si="18"/>
        <v>1</v>
      </c>
      <c r="E151" s="31">
        <f t="shared" si="19"/>
        <v>0</v>
      </c>
    </row>
    <row r="152" spans="1:5" s="5" customFormat="1" ht="30">
      <c r="A152" s="41" t="s">
        <v>231</v>
      </c>
      <c r="B152" s="51">
        <v>650000</v>
      </c>
      <c r="C152" s="51">
        <v>650000</v>
      </c>
      <c r="D152" s="28">
        <f t="shared" si="18"/>
        <v>1</v>
      </c>
      <c r="E152" s="31">
        <f t="shared" si="19"/>
        <v>0</v>
      </c>
    </row>
    <row r="153" spans="1:5" s="5" customFormat="1" ht="30">
      <c r="A153" s="41" t="s">
        <v>232</v>
      </c>
      <c r="B153" s="51">
        <v>90000</v>
      </c>
      <c r="C153" s="51">
        <v>79308</v>
      </c>
      <c r="D153" s="28">
        <f t="shared" si="18"/>
        <v>0.8812</v>
      </c>
      <c r="E153" s="31">
        <f t="shared" si="19"/>
        <v>-10692</v>
      </c>
    </row>
    <row r="154" spans="1:5" s="5" customFormat="1" ht="43.5" customHeight="1">
      <c r="A154" s="41" t="s">
        <v>229</v>
      </c>
      <c r="B154" s="51">
        <f>SUM(B155:B156)</f>
        <v>13985910.56</v>
      </c>
      <c r="C154" s="51">
        <f>SUM(C155:C156)</f>
        <v>13932388.99</v>
      </c>
      <c r="D154" s="28">
        <f t="shared" si="18"/>
        <v>0.9961731794458151</v>
      </c>
      <c r="E154" s="31">
        <f t="shared" si="19"/>
        <v>-53521.5700000003</v>
      </c>
    </row>
    <row r="155" spans="1:5" s="5" customFormat="1" ht="15">
      <c r="A155" s="41" t="s">
        <v>64</v>
      </c>
      <c r="B155" s="51">
        <v>12174700</v>
      </c>
      <c r="C155" s="51">
        <v>12121178.43</v>
      </c>
      <c r="D155" s="28">
        <f t="shared" si="18"/>
        <v>0.9956038694998645</v>
      </c>
      <c r="E155" s="31">
        <f t="shared" si="19"/>
        <v>-53521.5700000003</v>
      </c>
    </row>
    <row r="156" spans="1:5" s="5" customFormat="1" ht="15">
      <c r="A156" s="41" t="s">
        <v>65</v>
      </c>
      <c r="B156" s="51">
        <v>1811210.56</v>
      </c>
      <c r="C156" s="51">
        <v>1811210.56</v>
      </c>
      <c r="D156" s="28">
        <f t="shared" si="18"/>
        <v>1</v>
      </c>
      <c r="E156" s="31">
        <f t="shared" si="19"/>
        <v>0</v>
      </c>
    </row>
    <row r="157" spans="1:5" s="5" customFormat="1" ht="15.75" customHeight="1">
      <c r="A157" s="27" t="s">
        <v>45</v>
      </c>
      <c r="B157" s="51">
        <f>SUM(B158)</f>
        <v>1259300</v>
      </c>
      <c r="C157" s="51">
        <f>SUM(C158)</f>
        <v>847600</v>
      </c>
      <c r="D157" s="28">
        <f aca="true" t="shared" si="20" ref="D157:D164">IF(B157=0,"   ",C157/B157)</f>
        <v>0.6730723417771778</v>
      </c>
      <c r="E157" s="31">
        <f t="shared" si="17"/>
        <v>-411700</v>
      </c>
    </row>
    <row r="158" spans="1:5" s="5" customFormat="1" ht="30">
      <c r="A158" s="27" t="s">
        <v>46</v>
      </c>
      <c r="B158" s="51">
        <v>1259300</v>
      </c>
      <c r="C158" s="55">
        <v>847600</v>
      </c>
      <c r="D158" s="28">
        <f t="shared" si="20"/>
        <v>0.6730723417771778</v>
      </c>
      <c r="E158" s="31">
        <f t="shared" si="17"/>
        <v>-411700</v>
      </c>
    </row>
    <row r="159" spans="1:5" s="5" customFormat="1" ht="32.25" customHeight="1">
      <c r="A159" s="27" t="s">
        <v>25</v>
      </c>
      <c r="B159" s="51">
        <f>SUM(B160,B162,B164,B161,B165,B168,B169)</f>
        <v>19542200</v>
      </c>
      <c r="C159" s="51">
        <f>SUM(C160,C162,C164,C161,C165,C168,C169)</f>
        <v>11930228.41</v>
      </c>
      <c r="D159" s="28">
        <f t="shared" si="20"/>
        <v>0.6104854320393814</v>
      </c>
      <c r="E159" s="31">
        <f t="shared" si="17"/>
        <v>-7611971.59</v>
      </c>
    </row>
    <row r="160" spans="1:5" s="5" customFormat="1" ht="15">
      <c r="A160" s="27" t="s">
        <v>69</v>
      </c>
      <c r="B160" s="51">
        <v>1623400</v>
      </c>
      <c r="C160" s="55">
        <v>784695.76</v>
      </c>
      <c r="D160" s="28">
        <f t="shared" si="20"/>
        <v>0.4833656276949612</v>
      </c>
      <c r="E160" s="31">
        <f t="shared" si="17"/>
        <v>-838704.24</v>
      </c>
    </row>
    <row r="161" spans="1:5" s="5" customFormat="1" ht="15">
      <c r="A161" s="27" t="s">
        <v>205</v>
      </c>
      <c r="B161" s="51">
        <v>224700</v>
      </c>
      <c r="C161" s="55">
        <v>45500</v>
      </c>
      <c r="D161" s="28">
        <f t="shared" si="20"/>
        <v>0.20249221183800623</v>
      </c>
      <c r="E161" s="31">
        <f>C161-B161</f>
        <v>-179200</v>
      </c>
    </row>
    <row r="162" spans="1:5" s="5" customFormat="1" ht="15">
      <c r="A162" s="27" t="s">
        <v>196</v>
      </c>
      <c r="B162" s="51">
        <v>1498900</v>
      </c>
      <c r="C162" s="55">
        <v>922602.65</v>
      </c>
      <c r="D162" s="28">
        <f t="shared" si="20"/>
        <v>0.6155198145306559</v>
      </c>
      <c r="E162" s="31">
        <f t="shared" si="17"/>
        <v>-576297.35</v>
      </c>
    </row>
    <row r="163" spans="1:5" s="5" customFormat="1" ht="15">
      <c r="A163" s="27" t="s">
        <v>47</v>
      </c>
      <c r="B163" s="51">
        <v>1030000</v>
      </c>
      <c r="C163" s="55">
        <v>678906.73</v>
      </c>
      <c r="D163" s="28">
        <f t="shared" si="20"/>
        <v>0.6591327475728155</v>
      </c>
      <c r="E163" s="31">
        <f t="shared" si="17"/>
        <v>-351093.27</v>
      </c>
    </row>
    <row r="164" spans="1:5" s="5" customFormat="1" ht="15">
      <c r="A164" s="27" t="s">
        <v>105</v>
      </c>
      <c r="B164" s="51">
        <v>0</v>
      </c>
      <c r="C164" s="55">
        <v>0</v>
      </c>
      <c r="D164" s="28" t="str">
        <f t="shared" si="20"/>
        <v>   </v>
      </c>
      <c r="E164" s="31">
        <f t="shared" si="17"/>
        <v>0</v>
      </c>
    </row>
    <row r="165" spans="1:5" s="5" customFormat="1" ht="45">
      <c r="A165" s="27" t="s">
        <v>206</v>
      </c>
      <c r="B165" s="51">
        <f>B166+B167</f>
        <v>0</v>
      </c>
      <c r="C165" s="51">
        <f>C166+C167</f>
        <v>0</v>
      </c>
      <c r="D165" s="28"/>
      <c r="E165" s="31"/>
    </row>
    <row r="166" spans="1:5" s="5" customFormat="1" ht="15">
      <c r="A166" s="41" t="s">
        <v>64</v>
      </c>
      <c r="B166" s="51">
        <v>0</v>
      </c>
      <c r="C166" s="51">
        <v>0</v>
      </c>
      <c r="D166" s="28" t="str">
        <f aca="true" t="shared" si="21" ref="D166:D171">IF(B166=0,"   ",C166/B166)</f>
        <v>   </v>
      </c>
      <c r="E166" s="31">
        <f aca="true" t="shared" si="22" ref="E166:E171">C166-B166</f>
        <v>0</v>
      </c>
    </row>
    <row r="167" spans="1:5" s="5" customFormat="1" ht="15">
      <c r="A167" s="41" t="s">
        <v>65</v>
      </c>
      <c r="B167" s="51">
        <v>0</v>
      </c>
      <c r="C167" s="51">
        <v>0</v>
      </c>
      <c r="D167" s="28" t="str">
        <f t="shared" si="21"/>
        <v>   </v>
      </c>
      <c r="E167" s="31">
        <f t="shared" si="22"/>
        <v>0</v>
      </c>
    </row>
    <row r="168" spans="1:5" s="5" customFormat="1" ht="30">
      <c r="A168" s="41" t="s">
        <v>209</v>
      </c>
      <c r="B168" s="51">
        <v>120000</v>
      </c>
      <c r="C168" s="51">
        <v>34400</v>
      </c>
      <c r="D168" s="28">
        <f t="shared" si="21"/>
        <v>0.2866666666666667</v>
      </c>
      <c r="E168" s="31">
        <f t="shared" si="22"/>
        <v>-85600</v>
      </c>
    </row>
    <row r="169" spans="1:5" s="5" customFormat="1" ht="30">
      <c r="A169" s="41" t="s">
        <v>195</v>
      </c>
      <c r="B169" s="51">
        <f>SUM(B170:B171)</f>
        <v>16075200</v>
      </c>
      <c r="C169" s="51">
        <f>SUM(C170:C171)</f>
        <v>10143030</v>
      </c>
      <c r="D169" s="28">
        <f t="shared" si="21"/>
        <v>0.6309737981487011</v>
      </c>
      <c r="E169" s="31">
        <f t="shared" si="22"/>
        <v>-5932170</v>
      </c>
    </row>
    <row r="170" spans="1:5" s="5" customFormat="1" ht="15">
      <c r="A170" s="41" t="s">
        <v>64</v>
      </c>
      <c r="B170" s="51">
        <v>13985400</v>
      </c>
      <c r="C170" s="51">
        <v>8824436.1</v>
      </c>
      <c r="D170" s="28">
        <f t="shared" si="21"/>
        <v>0.6309748809472736</v>
      </c>
      <c r="E170" s="31">
        <f t="shared" si="22"/>
        <v>-5160963.9</v>
      </c>
    </row>
    <row r="171" spans="1:5" s="5" customFormat="1" ht="15">
      <c r="A171" s="41" t="s">
        <v>65</v>
      </c>
      <c r="B171" s="51">
        <v>2089800</v>
      </c>
      <c r="C171" s="51">
        <v>1318593.9</v>
      </c>
      <c r="D171" s="28">
        <f t="shared" si="21"/>
        <v>0.6309665518231409</v>
      </c>
      <c r="E171" s="31">
        <f t="shared" si="22"/>
        <v>-771206.1000000001</v>
      </c>
    </row>
    <row r="172" spans="1:5" s="5" customFormat="1" ht="15">
      <c r="A172" s="27" t="s">
        <v>26</v>
      </c>
      <c r="B172" s="51">
        <f>B175+B183+B200+B181+B173</f>
        <v>48623400</v>
      </c>
      <c r="C172" s="51">
        <f>C175+C183+C200+C181+C173</f>
        <v>34318032.370000005</v>
      </c>
      <c r="D172" s="28">
        <f>IF(B172=0,"   ",C172/B172)</f>
        <v>0.7057925272605372</v>
      </c>
      <c r="E172" s="31">
        <f t="shared" si="17"/>
        <v>-14305367.629999995</v>
      </c>
    </row>
    <row r="173" spans="1:5" s="5" customFormat="1" ht="15">
      <c r="A173" s="39" t="s">
        <v>252</v>
      </c>
      <c r="B173" s="51">
        <f>SUM(B174:B174)</f>
        <v>65000</v>
      </c>
      <c r="C173" s="51">
        <f>SUM(C174:C174)</f>
        <v>65000</v>
      </c>
      <c r="D173" s="28">
        <f>IF(B173=0,"   ",C173/B173)</f>
        <v>1</v>
      </c>
      <c r="E173" s="67">
        <f>C173-B173</f>
        <v>0</v>
      </c>
    </row>
    <row r="174" spans="1:5" ht="29.25" customHeight="1">
      <c r="A174" s="27" t="s">
        <v>253</v>
      </c>
      <c r="B174" s="66">
        <v>65000</v>
      </c>
      <c r="C174" s="66">
        <v>65000</v>
      </c>
      <c r="D174" s="28">
        <f>IF(B174=0,"   ",C174/B174)</f>
        <v>1</v>
      </c>
      <c r="E174" s="67">
        <f>C174-B174</f>
        <v>0</v>
      </c>
    </row>
    <row r="175" spans="1:5" s="5" customFormat="1" ht="15">
      <c r="A175" s="39" t="s">
        <v>101</v>
      </c>
      <c r="B175" s="51">
        <f>B176+B177+B178</f>
        <v>140600</v>
      </c>
      <c r="C175" s="51">
        <f>C176+C177+C178</f>
        <v>55747.39</v>
      </c>
      <c r="D175" s="28">
        <f aca="true" t="shared" si="23" ref="D175:D189">IF(B175=0,"   ",C175/B175)</f>
        <v>0.3964963726884779</v>
      </c>
      <c r="E175" s="31">
        <f aca="true" t="shared" si="24" ref="E175:E189">C175-B175</f>
        <v>-84852.61</v>
      </c>
    </row>
    <row r="176" spans="1:5" s="5" customFormat="1" ht="15">
      <c r="A176" s="39" t="s">
        <v>102</v>
      </c>
      <c r="B176" s="51">
        <v>100000</v>
      </c>
      <c r="C176" s="51">
        <v>39617.59</v>
      </c>
      <c r="D176" s="28">
        <f t="shared" si="23"/>
        <v>0.39617589999999997</v>
      </c>
      <c r="E176" s="31">
        <f t="shared" si="24"/>
        <v>-60382.41</v>
      </c>
    </row>
    <row r="177" spans="1:5" s="5" customFormat="1" ht="15">
      <c r="A177" s="39" t="s">
        <v>150</v>
      </c>
      <c r="B177" s="51">
        <v>0</v>
      </c>
      <c r="C177" s="51">
        <v>0</v>
      </c>
      <c r="D177" s="28" t="str">
        <f t="shared" si="23"/>
        <v>   </v>
      </c>
      <c r="E177" s="31">
        <f t="shared" si="24"/>
        <v>0</v>
      </c>
    </row>
    <row r="178" spans="1:5" s="5" customFormat="1" ht="30">
      <c r="A178" s="39" t="s">
        <v>152</v>
      </c>
      <c r="B178" s="51">
        <f>B179+B180</f>
        <v>40600</v>
      </c>
      <c r="C178" s="51">
        <f>C179+C180</f>
        <v>16129.8</v>
      </c>
      <c r="D178" s="28">
        <f t="shared" si="23"/>
        <v>0.39728571428571424</v>
      </c>
      <c r="E178" s="31">
        <f t="shared" si="24"/>
        <v>-24470.2</v>
      </c>
    </row>
    <row r="179" spans="1:5" s="5" customFormat="1" ht="15">
      <c r="A179" s="41" t="s">
        <v>64</v>
      </c>
      <c r="B179" s="51">
        <v>40600</v>
      </c>
      <c r="C179" s="51">
        <v>16129.8</v>
      </c>
      <c r="D179" s="28">
        <f t="shared" si="23"/>
        <v>0.39728571428571424</v>
      </c>
      <c r="E179" s="31">
        <f t="shared" si="24"/>
        <v>-24470.2</v>
      </c>
    </row>
    <row r="180" spans="1:5" s="5" customFormat="1" ht="15">
      <c r="A180" s="41" t="s">
        <v>151</v>
      </c>
      <c r="B180" s="51">
        <v>0</v>
      </c>
      <c r="C180" s="51">
        <v>0</v>
      </c>
      <c r="D180" s="28" t="str">
        <f t="shared" si="23"/>
        <v>   </v>
      </c>
      <c r="E180" s="31">
        <f>C180-B180</f>
        <v>0</v>
      </c>
    </row>
    <row r="181" spans="1:5" ht="15">
      <c r="A181" s="39" t="s">
        <v>164</v>
      </c>
      <c r="B181" s="66">
        <f>B182</f>
        <v>1000000</v>
      </c>
      <c r="C181" s="66">
        <f>C182</f>
        <v>583164.47</v>
      </c>
      <c r="D181" s="28">
        <f>IF(B181=0,"   ",C181/B181)</f>
        <v>0.5831644699999999</v>
      </c>
      <c r="E181" s="67">
        <f>C181-B181</f>
        <v>-416835.53</v>
      </c>
    </row>
    <row r="182" spans="1:5" ht="27.75" customHeight="1">
      <c r="A182" s="39" t="s">
        <v>165</v>
      </c>
      <c r="B182" s="66">
        <v>1000000</v>
      </c>
      <c r="C182" s="66">
        <v>583164.47</v>
      </c>
      <c r="D182" s="28">
        <f>IF(B182=0,"   ",C182/B182)</f>
        <v>0.5831644699999999</v>
      </c>
      <c r="E182" s="67">
        <f>C182-B182</f>
        <v>-416835.53</v>
      </c>
    </row>
    <row r="183" spans="1:5" s="5" customFormat="1" ht="15">
      <c r="A183" s="27" t="s">
        <v>27</v>
      </c>
      <c r="B183" s="51">
        <f>B188+B189+B194+B184+B193+B197</f>
        <v>47387800</v>
      </c>
      <c r="C183" s="51">
        <f>C188+C189+C194+C184+C193+C197</f>
        <v>33614120.510000005</v>
      </c>
      <c r="D183" s="28">
        <f t="shared" si="23"/>
        <v>0.7093412336086504</v>
      </c>
      <c r="E183" s="31">
        <f t="shared" si="24"/>
        <v>-13773679.489999995</v>
      </c>
    </row>
    <row r="184" spans="1:5" s="5" customFormat="1" ht="30">
      <c r="A184" s="27" t="s">
        <v>128</v>
      </c>
      <c r="B184" s="51">
        <f>B186+B187</f>
        <v>0</v>
      </c>
      <c r="C184" s="51">
        <f>C186+C187</f>
        <v>0</v>
      </c>
      <c r="D184" s="28" t="str">
        <f t="shared" si="23"/>
        <v>   </v>
      </c>
      <c r="E184" s="31">
        <f t="shared" si="24"/>
        <v>0</v>
      </c>
    </row>
    <row r="185" spans="1:5" s="5" customFormat="1" ht="15">
      <c r="A185" s="41" t="s">
        <v>83</v>
      </c>
      <c r="B185" s="51">
        <v>0</v>
      </c>
      <c r="C185" s="51">
        <v>0</v>
      </c>
      <c r="D185" s="28" t="str">
        <f t="shared" si="23"/>
        <v>   </v>
      </c>
      <c r="E185" s="31">
        <f t="shared" si="24"/>
        <v>0</v>
      </c>
    </row>
    <row r="186" spans="1:5" s="5" customFormat="1" ht="15">
      <c r="A186" s="41" t="s">
        <v>64</v>
      </c>
      <c r="B186" s="51">
        <v>0</v>
      </c>
      <c r="C186" s="51">
        <v>0</v>
      </c>
      <c r="D186" s="28" t="str">
        <f>IF(B186=0,"   ",C186/B186)</f>
        <v>   </v>
      </c>
      <c r="E186" s="31">
        <f>C186-B186</f>
        <v>0</v>
      </c>
    </row>
    <row r="187" spans="1:5" s="5" customFormat="1" ht="15">
      <c r="A187" s="41" t="s">
        <v>65</v>
      </c>
      <c r="B187" s="51">
        <v>0</v>
      </c>
      <c r="C187" s="51">
        <v>0</v>
      </c>
      <c r="D187" s="28" t="str">
        <f>IF(B187=0,"   ",C187/B187)</f>
        <v>   </v>
      </c>
      <c r="E187" s="31">
        <f>C187-B187</f>
        <v>0</v>
      </c>
    </row>
    <row r="188" spans="1:5" s="5" customFormat="1" ht="27.75" customHeight="1">
      <c r="A188" s="27" t="s">
        <v>161</v>
      </c>
      <c r="B188" s="51">
        <v>1594900</v>
      </c>
      <c r="C188" s="51">
        <v>1126633.94</v>
      </c>
      <c r="D188" s="28">
        <f t="shared" si="23"/>
        <v>0.706397855664932</v>
      </c>
      <c r="E188" s="31">
        <f t="shared" si="24"/>
        <v>-468266.06000000006</v>
      </c>
    </row>
    <row r="189" spans="1:5" s="5" customFormat="1" ht="30">
      <c r="A189" s="27" t="s">
        <v>125</v>
      </c>
      <c r="B189" s="51">
        <f>B190+B191+B192</f>
        <v>31844300</v>
      </c>
      <c r="C189" s="51">
        <f>C190+C191+C192</f>
        <v>23698662.57</v>
      </c>
      <c r="D189" s="28">
        <f t="shared" si="23"/>
        <v>0.7442042239898506</v>
      </c>
      <c r="E189" s="31">
        <f t="shared" si="24"/>
        <v>-8145637.43</v>
      </c>
    </row>
    <row r="190" spans="1:5" s="5" customFormat="1" ht="15">
      <c r="A190" s="41" t="s">
        <v>83</v>
      </c>
      <c r="B190" s="51">
        <v>0</v>
      </c>
      <c r="C190" s="51">
        <v>0</v>
      </c>
      <c r="D190" s="28"/>
      <c r="E190" s="31"/>
    </row>
    <row r="191" spans="1:5" s="5" customFormat="1" ht="15">
      <c r="A191" s="41" t="s">
        <v>64</v>
      </c>
      <c r="B191" s="51">
        <v>27530500</v>
      </c>
      <c r="C191" s="51">
        <v>20643835.62</v>
      </c>
      <c r="D191" s="28">
        <f aca="true" t="shared" si="25" ref="D191:D209">IF(B191=0,"   ",C191/B191)</f>
        <v>0.7498532761845953</v>
      </c>
      <c r="E191" s="31">
        <f>C191-B191</f>
        <v>-6886664.379999999</v>
      </c>
    </row>
    <row r="192" spans="1:5" s="5" customFormat="1" ht="15">
      <c r="A192" s="41" t="s">
        <v>65</v>
      </c>
      <c r="B192" s="51">
        <v>4313800</v>
      </c>
      <c r="C192" s="51">
        <v>3054826.95</v>
      </c>
      <c r="D192" s="28">
        <f t="shared" si="25"/>
        <v>0.7081521975984052</v>
      </c>
      <c r="E192" s="31">
        <f>C192-B192</f>
        <v>-1258973.0499999998</v>
      </c>
    </row>
    <row r="193" spans="1:5" s="5" customFormat="1" ht="15">
      <c r="A193" s="27" t="s">
        <v>162</v>
      </c>
      <c r="B193" s="66">
        <v>68700</v>
      </c>
      <c r="C193" s="66">
        <v>0</v>
      </c>
      <c r="D193" s="28">
        <f>IF(B193=0,"   ",C193/B193)</f>
        <v>0</v>
      </c>
      <c r="E193" s="31">
        <f>C193-B193</f>
        <v>-68700</v>
      </c>
    </row>
    <row r="194" spans="1:5" s="5" customFormat="1" ht="45" customHeight="1">
      <c r="A194" s="27" t="s">
        <v>126</v>
      </c>
      <c r="B194" s="51">
        <f>B195+B196</f>
        <v>13879900</v>
      </c>
      <c r="C194" s="51">
        <f>C195+C196</f>
        <v>8788824</v>
      </c>
      <c r="D194" s="28">
        <f t="shared" si="25"/>
        <v>0.6332051383655501</v>
      </c>
      <c r="E194" s="31">
        <f>C194-B194</f>
        <v>-5091076</v>
      </c>
    </row>
    <row r="195" spans="1:5" s="5" customFormat="1" ht="15">
      <c r="A195" s="41" t="s">
        <v>83</v>
      </c>
      <c r="B195" s="51">
        <v>0</v>
      </c>
      <c r="C195" s="51">
        <v>0</v>
      </c>
      <c r="D195" s="28"/>
      <c r="E195" s="31"/>
    </row>
    <row r="196" spans="1:5" s="5" customFormat="1" ht="15">
      <c r="A196" s="41" t="s">
        <v>64</v>
      </c>
      <c r="B196" s="51">
        <v>13879900</v>
      </c>
      <c r="C196" s="51">
        <v>8788824</v>
      </c>
      <c r="D196" s="28">
        <f>IF(B196=0,"   ",C196/B196)</f>
        <v>0.6332051383655501</v>
      </c>
      <c r="E196" s="31">
        <f aca="true" t="shared" si="26" ref="E196:E205">C196-B196</f>
        <v>-5091076</v>
      </c>
    </row>
    <row r="197" spans="1:5" s="5" customFormat="1" ht="30" customHeight="1">
      <c r="A197" s="27" t="s">
        <v>192</v>
      </c>
      <c r="B197" s="51">
        <f>SUM(B198:B199)</f>
        <v>0</v>
      </c>
      <c r="C197" s="51">
        <f>SUM(C198:C199)</f>
        <v>0</v>
      </c>
      <c r="D197" s="28" t="str">
        <f>IF(B197=0,"   ",C197/B197)</f>
        <v>   </v>
      </c>
      <c r="E197" s="31">
        <f>C197-B197</f>
        <v>0</v>
      </c>
    </row>
    <row r="198" spans="1:5" s="5" customFormat="1" ht="13.5" customHeight="1">
      <c r="A198" s="41" t="s">
        <v>64</v>
      </c>
      <c r="B198" s="51">
        <v>0</v>
      </c>
      <c r="C198" s="51">
        <v>0</v>
      </c>
      <c r="D198" s="28" t="str">
        <f>IF(B198=0,"   ",C198/B198)</f>
        <v>   </v>
      </c>
      <c r="E198" s="31">
        <f>C198-B198</f>
        <v>0</v>
      </c>
    </row>
    <row r="199" spans="1:5" s="5" customFormat="1" ht="13.5" customHeight="1">
      <c r="A199" s="41" t="s">
        <v>65</v>
      </c>
      <c r="B199" s="51">
        <v>0</v>
      </c>
      <c r="C199" s="51">
        <v>0</v>
      </c>
      <c r="D199" s="28" t="str">
        <f>IF(B199=0,"   ",C199/B199)</f>
        <v>   </v>
      </c>
      <c r="E199" s="31">
        <f>C199-B199</f>
        <v>0</v>
      </c>
    </row>
    <row r="200" spans="1:5" s="5" customFormat="1" ht="15">
      <c r="A200" s="27" t="s">
        <v>38</v>
      </c>
      <c r="B200" s="51">
        <f>B201+B203+B202</f>
        <v>30000</v>
      </c>
      <c r="C200" s="51">
        <f>C201+C203+C202</f>
        <v>0</v>
      </c>
      <c r="D200" s="28">
        <f t="shared" si="25"/>
        <v>0</v>
      </c>
      <c r="E200" s="31">
        <f t="shared" si="26"/>
        <v>-30000</v>
      </c>
    </row>
    <row r="201" spans="1:5" s="5" customFormat="1" ht="30">
      <c r="A201" s="27" t="s">
        <v>144</v>
      </c>
      <c r="B201" s="51">
        <v>0</v>
      </c>
      <c r="C201" s="51">
        <v>0</v>
      </c>
      <c r="D201" s="28" t="str">
        <f>IF(B201=0,"   ",C201/B201)</f>
        <v>   </v>
      </c>
      <c r="E201" s="31">
        <f t="shared" si="26"/>
        <v>0</v>
      </c>
    </row>
    <row r="202" spans="1:5" s="5" customFormat="1" ht="30">
      <c r="A202" s="27" t="s">
        <v>160</v>
      </c>
      <c r="B202" s="51">
        <v>30000</v>
      </c>
      <c r="C202" s="51">
        <v>0</v>
      </c>
      <c r="D202" s="28">
        <f>IF(B202=0,"   ",C202/B202)</f>
        <v>0</v>
      </c>
      <c r="E202" s="31">
        <f t="shared" si="26"/>
        <v>-30000</v>
      </c>
    </row>
    <row r="203" spans="1:5" s="5" customFormat="1" ht="29.25" customHeight="1">
      <c r="A203" s="27" t="s">
        <v>159</v>
      </c>
      <c r="B203" s="51">
        <v>0</v>
      </c>
      <c r="C203" s="51">
        <v>0</v>
      </c>
      <c r="D203" s="28" t="str">
        <f>IF(B203=0,"   ",C203/B203)</f>
        <v>   </v>
      </c>
      <c r="E203" s="31">
        <f t="shared" si="26"/>
        <v>0</v>
      </c>
    </row>
    <row r="204" spans="1:5" s="5" customFormat="1" ht="15">
      <c r="A204" s="27" t="s">
        <v>8</v>
      </c>
      <c r="B204" s="51">
        <f>B205+B217+B224</f>
        <v>15080486.459999999</v>
      </c>
      <c r="C204" s="51">
        <f>C205+C217+C224</f>
        <v>9211793.650000002</v>
      </c>
      <c r="D204" s="28">
        <f t="shared" si="25"/>
        <v>0.610841942959445</v>
      </c>
      <c r="E204" s="31">
        <f t="shared" si="26"/>
        <v>-5868692.809999997</v>
      </c>
    </row>
    <row r="205" spans="1:5" s="5" customFormat="1" ht="15">
      <c r="A205" s="27" t="s">
        <v>81</v>
      </c>
      <c r="B205" s="51">
        <f>B213+B206+B210</f>
        <v>0</v>
      </c>
      <c r="C205" s="51">
        <f>C213+C206+C210</f>
        <v>0</v>
      </c>
      <c r="D205" s="28" t="str">
        <f t="shared" si="25"/>
        <v>   </v>
      </c>
      <c r="E205" s="31">
        <f t="shared" si="26"/>
        <v>0</v>
      </c>
    </row>
    <row r="206" spans="1:5" s="5" customFormat="1" ht="15">
      <c r="A206" s="27" t="s">
        <v>145</v>
      </c>
      <c r="B206" s="51">
        <f>B207+B208+B209</f>
        <v>0</v>
      </c>
      <c r="C206" s="51">
        <f>C207+C208+C209</f>
        <v>0</v>
      </c>
      <c r="D206" s="28" t="str">
        <f t="shared" si="25"/>
        <v>   </v>
      </c>
      <c r="E206" s="31">
        <f aca="true" t="shared" si="27" ref="E206:E213">C206-B206</f>
        <v>0</v>
      </c>
    </row>
    <row r="207" spans="1:5" s="5" customFormat="1" ht="15">
      <c r="A207" s="41" t="s">
        <v>82</v>
      </c>
      <c r="B207" s="51">
        <v>0</v>
      </c>
      <c r="C207" s="51">
        <v>0</v>
      </c>
      <c r="D207" s="28" t="str">
        <f t="shared" si="25"/>
        <v>   </v>
      </c>
      <c r="E207" s="31">
        <f t="shared" si="27"/>
        <v>0</v>
      </c>
    </row>
    <row r="208" spans="1:5" s="5" customFormat="1" ht="15">
      <c r="A208" s="41" t="s">
        <v>85</v>
      </c>
      <c r="B208" s="51">
        <v>0</v>
      </c>
      <c r="C208" s="51">
        <v>0</v>
      </c>
      <c r="D208" s="28" t="str">
        <f t="shared" si="25"/>
        <v>   </v>
      </c>
      <c r="E208" s="31">
        <f t="shared" si="27"/>
        <v>0</v>
      </c>
    </row>
    <row r="209" spans="1:5" s="5" customFormat="1" ht="15">
      <c r="A209" s="41" t="s">
        <v>88</v>
      </c>
      <c r="B209" s="51">
        <v>0</v>
      </c>
      <c r="C209" s="51">
        <v>0</v>
      </c>
      <c r="D209" s="28" t="str">
        <f t="shared" si="25"/>
        <v>   </v>
      </c>
      <c r="E209" s="31">
        <f t="shared" si="27"/>
        <v>0</v>
      </c>
    </row>
    <row r="210" spans="1:5" s="5" customFormat="1" ht="30">
      <c r="A210" s="39" t="s">
        <v>91</v>
      </c>
      <c r="B210" s="51">
        <v>0</v>
      </c>
      <c r="C210" s="51">
        <f>SUM(C211)</f>
        <v>0</v>
      </c>
      <c r="D210" s="28" t="str">
        <f>IF(B210=0,"   ",C210/B210)</f>
        <v>   </v>
      </c>
      <c r="E210" s="31">
        <f t="shared" si="27"/>
        <v>0</v>
      </c>
    </row>
    <row r="211" spans="1:5" s="5" customFormat="1" ht="15">
      <c r="A211" s="41" t="s">
        <v>85</v>
      </c>
      <c r="B211" s="51">
        <v>0</v>
      </c>
      <c r="C211" s="51">
        <v>0</v>
      </c>
      <c r="D211" s="28" t="str">
        <f>IF(B211=0,"   ",C211/B211)</f>
        <v>   </v>
      </c>
      <c r="E211" s="31">
        <f t="shared" si="27"/>
        <v>0</v>
      </c>
    </row>
    <row r="212" spans="1:5" s="5" customFormat="1" ht="30">
      <c r="A212" s="27" t="s">
        <v>96</v>
      </c>
      <c r="B212" s="51">
        <v>0</v>
      </c>
      <c r="C212" s="51">
        <v>0</v>
      </c>
      <c r="D212" s="28" t="str">
        <f>IF(B212=0,"   ",C212/B212)</f>
        <v>   </v>
      </c>
      <c r="E212" s="31">
        <f t="shared" si="27"/>
        <v>0</v>
      </c>
    </row>
    <row r="213" spans="1:5" s="5" customFormat="1" ht="15">
      <c r="A213" s="27" t="s">
        <v>169</v>
      </c>
      <c r="B213" s="51">
        <f>B214+B215+B216</f>
        <v>0</v>
      </c>
      <c r="C213" s="51">
        <f>C214+C215+C216</f>
        <v>0</v>
      </c>
      <c r="D213" s="28" t="str">
        <f>IF(B213=0,"   ",C213/B213)</f>
        <v>   </v>
      </c>
      <c r="E213" s="31">
        <f t="shared" si="27"/>
        <v>0</v>
      </c>
    </row>
    <row r="214" spans="1:5" s="5" customFormat="1" ht="15">
      <c r="A214" s="27" t="s">
        <v>82</v>
      </c>
      <c r="B214" s="51">
        <v>0</v>
      </c>
      <c r="C214" s="51">
        <v>0</v>
      </c>
      <c r="D214" s="28" t="str">
        <f aca="true" t="shared" si="28" ref="D214:D228">IF(B214=0,"   ",C214/B214)</f>
        <v>   </v>
      </c>
      <c r="E214" s="31">
        <f aca="true" t="shared" si="29" ref="E214:E228">C214-B214</f>
        <v>0</v>
      </c>
    </row>
    <row r="215" spans="1:5" s="5" customFormat="1" ht="15">
      <c r="A215" s="27" t="s">
        <v>85</v>
      </c>
      <c r="B215" s="51">
        <v>0</v>
      </c>
      <c r="C215" s="51">
        <v>0</v>
      </c>
      <c r="D215" s="28" t="str">
        <f t="shared" si="28"/>
        <v>   </v>
      </c>
      <c r="E215" s="31">
        <f t="shared" si="29"/>
        <v>0</v>
      </c>
    </row>
    <row r="216" spans="1:5" s="5" customFormat="1" ht="15">
      <c r="A216" s="27" t="s">
        <v>88</v>
      </c>
      <c r="B216" s="51">
        <v>0</v>
      </c>
      <c r="C216" s="51">
        <v>0</v>
      </c>
      <c r="D216" s="28" t="str">
        <f t="shared" si="28"/>
        <v>   </v>
      </c>
      <c r="E216" s="31">
        <f t="shared" si="29"/>
        <v>0</v>
      </c>
    </row>
    <row r="217" spans="1:5" s="5" customFormat="1" ht="15">
      <c r="A217" s="39" t="s">
        <v>107</v>
      </c>
      <c r="B217" s="51">
        <f>B220+B222+B223+B221+B218+B219</f>
        <v>8274800</v>
      </c>
      <c r="C217" s="51">
        <f>C220+C222+C223+C221+C218+C219</f>
        <v>4667225.73</v>
      </c>
      <c r="D217" s="28">
        <f t="shared" si="28"/>
        <v>0.5640288260743462</v>
      </c>
      <c r="E217" s="31">
        <f t="shared" si="29"/>
        <v>-3607574.2699999996</v>
      </c>
    </row>
    <row r="218" spans="1:5" s="5" customFormat="1" ht="30">
      <c r="A218" s="41" t="s">
        <v>197</v>
      </c>
      <c r="B218" s="51">
        <v>250000</v>
      </c>
      <c r="C218" s="51">
        <v>82157.73</v>
      </c>
      <c r="D218" s="28">
        <f t="shared" si="28"/>
        <v>0.32863092</v>
      </c>
      <c r="E218" s="31">
        <f t="shared" si="29"/>
        <v>-167842.27000000002</v>
      </c>
    </row>
    <row r="219" spans="1:5" s="5" customFormat="1" ht="30">
      <c r="A219" s="41" t="s">
        <v>198</v>
      </c>
      <c r="B219" s="51">
        <v>500000</v>
      </c>
      <c r="C219" s="51">
        <v>185068</v>
      </c>
      <c r="D219" s="28">
        <f t="shared" si="28"/>
        <v>0.370136</v>
      </c>
      <c r="E219" s="31">
        <f t="shared" si="29"/>
        <v>-314932</v>
      </c>
    </row>
    <row r="220" spans="1:5" s="5" customFormat="1" ht="15">
      <c r="A220" s="41" t="s">
        <v>108</v>
      </c>
      <c r="B220" s="51">
        <v>0</v>
      </c>
      <c r="C220" s="51">
        <v>0</v>
      </c>
      <c r="D220" s="28" t="str">
        <f t="shared" si="28"/>
        <v>   </v>
      </c>
      <c r="E220" s="31">
        <f t="shared" si="29"/>
        <v>0</v>
      </c>
    </row>
    <row r="221" spans="1:5" s="5" customFormat="1" ht="15">
      <c r="A221" s="41" t="s">
        <v>129</v>
      </c>
      <c r="B221" s="51">
        <v>0</v>
      </c>
      <c r="C221" s="51">
        <v>0</v>
      </c>
      <c r="D221" s="28" t="str">
        <f t="shared" si="28"/>
        <v>   </v>
      </c>
      <c r="E221" s="31">
        <f t="shared" si="29"/>
        <v>0</v>
      </c>
    </row>
    <row r="222" spans="1:5" ht="30.75" customHeight="1">
      <c r="A222" s="70" t="s">
        <v>249</v>
      </c>
      <c r="B222" s="65">
        <v>3124800</v>
      </c>
      <c r="C222" s="65">
        <v>0</v>
      </c>
      <c r="D222" s="28">
        <f t="shared" si="28"/>
        <v>0</v>
      </c>
      <c r="E222" s="31">
        <f t="shared" si="29"/>
        <v>-3124800</v>
      </c>
    </row>
    <row r="223" spans="1:5" ht="14.25" customHeight="1">
      <c r="A223" s="70" t="s">
        <v>187</v>
      </c>
      <c r="B223" s="65">
        <v>4400000</v>
      </c>
      <c r="C223" s="65">
        <v>4400000</v>
      </c>
      <c r="D223" s="28">
        <f t="shared" si="28"/>
        <v>1</v>
      </c>
      <c r="E223" s="31">
        <f t="shared" si="29"/>
        <v>0</v>
      </c>
    </row>
    <row r="224" spans="1:5" ht="15">
      <c r="A224" s="27" t="s">
        <v>177</v>
      </c>
      <c r="B224" s="66">
        <f>B225</f>
        <v>6805686.459999999</v>
      </c>
      <c r="C224" s="66">
        <f>C225</f>
        <v>4544567.920000001</v>
      </c>
      <c r="D224" s="28">
        <f t="shared" si="28"/>
        <v>0.6677604010573243</v>
      </c>
      <c r="E224" s="67">
        <f t="shared" si="29"/>
        <v>-2261118.539999998</v>
      </c>
    </row>
    <row r="225" spans="1:5" ht="27.75" customHeight="1">
      <c r="A225" s="39" t="s">
        <v>178</v>
      </c>
      <c r="B225" s="66">
        <f>B226+B228+B227</f>
        <v>6805686.459999999</v>
      </c>
      <c r="C225" s="66">
        <f>C226+C228+C227</f>
        <v>4544567.920000001</v>
      </c>
      <c r="D225" s="28">
        <f t="shared" si="28"/>
        <v>0.6677604010573243</v>
      </c>
      <c r="E225" s="67">
        <f t="shared" si="29"/>
        <v>-2261118.539999998</v>
      </c>
    </row>
    <row r="226" spans="1:5" ht="15">
      <c r="A226" s="27" t="s">
        <v>175</v>
      </c>
      <c r="B226" s="66">
        <v>6737629.6</v>
      </c>
      <c r="C226" s="66">
        <v>4499122.24</v>
      </c>
      <c r="D226" s="28">
        <f t="shared" si="28"/>
        <v>0.6677604004826861</v>
      </c>
      <c r="E226" s="67">
        <f t="shared" si="29"/>
        <v>-2238507.3599999994</v>
      </c>
    </row>
    <row r="227" spans="1:5" ht="15">
      <c r="A227" s="27" t="s">
        <v>176</v>
      </c>
      <c r="B227" s="66">
        <v>59209.47</v>
      </c>
      <c r="C227" s="66">
        <v>39537.74</v>
      </c>
      <c r="D227" s="28">
        <f t="shared" si="28"/>
        <v>0.6677604106235032</v>
      </c>
      <c r="E227" s="67">
        <f t="shared" si="29"/>
        <v>-19671.730000000003</v>
      </c>
    </row>
    <row r="228" spans="1:5" ht="15">
      <c r="A228" s="27" t="s">
        <v>210</v>
      </c>
      <c r="B228" s="66">
        <v>8847.39</v>
      </c>
      <c r="C228" s="66">
        <v>5907.94</v>
      </c>
      <c r="D228" s="28">
        <f t="shared" si="28"/>
        <v>0.6677607746465342</v>
      </c>
      <c r="E228" s="67">
        <f t="shared" si="29"/>
        <v>-2939.45</v>
      </c>
    </row>
    <row r="229" spans="1:5" s="5" customFormat="1" ht="15">
      <c r="A229" s="27" t="s">
        <v>9</v>
      </c>
      <c r="B229" s="51">
        <f>B230+B238+B268+B264+B251</f>
        <v>350629712.24</v>
      </c>
      <c r="C229" s="51">
        <f>C230+C238+C268+C264+C251</f>
        <v>152000334.93</v>
      </c>
      <c r="D229" s="28">
        <f aca="true" t="shared" si="30" ref="D229:D241">IF(B229=0,"   ",C229/B229)</f>
        <v>0.4335067155574037</v>
      </c>
      <c r="E229" s="31">
        <f aca="true" t="shared" si="31" ref="E229:E241">C229-B229</f>
        <v>-198629377.31</v>
      </c>
    </row>
    <row r="230" spans="1:5" s="5" customFormat="1" ht="15">
      <c r="A230" s="27" t="s">
        <v>48</v>
      </c>
      <c r="B230" s="51">
        <f>B231+B234+B233+B235+B237</f>
        <v>50030946.06</v>
      </c>
      <c r="C230" s="51">
        <f>C231+C234+C233+C235+C237</f>
        <v>31280773</v>
      </c>
      <c r="D230" s="28">
        <f t="shared" si="30"/>
        <v>0.6252284928309428</v>
      </c>
      <c r="E230" s="31">
        <f t="shared" si="31"/>
        <v>-18750173.060000002</v>
      </c>
    </row>
    <row r="231" spans="1:5" s="5" customFormat="1" ht="15">
      <c r="A231" s="27" t="s">
        <v>86</v>
      </c>
      <c r="B231" s="51">
        <v>46460946.06</v>
      </c>
      <c r="C231" s="55">
        <v>30120773</v>
      </c>
      <c r="D231" s="28">
        <f t="shared" si="30"/>
        <v>0.6483030492125971</v>
      </c>
      <c r="E231" s="31">
        <f t="shared" si="31"/>
        <v>-16340173.060000002</v>
      </c>
    </row>
    <row r="232" spans="1:5" s="5" customFormat="1" ht="15">
      <c r="A232" s="41" t="s">
        <v>166</v>
      </c>
      <c r="B232" s="51">
        <v>40717700</v>
      </c>
      <c r="C232" s="55">
        <v>27145300</v>
      </c>
      <c r="D232" s="28">
        <f t="shared" si="30"/>
        <v>0.6666707598906618</v>
      </c>
      <c r="E232" s="31">
        <f>C232-B232</f>
        <v>-13572400</v>
      </c>
    </row>
    <row r="233" spans="1:5" s="5" customFormat="1" ht="30">
      <c r="A233" s="41" t="s">
        <v>130</v>
      </c>
      <c r="B233" s="51">
        <v>0</v>
      </c>
      <c r="C233" s="55">
        <v>0</v>
      </c>
      <c r="D233" s="28" t="str">
        <f>IF(B233=0,"   ",C233/B233)</f>
        <v>   </v>
      </c>
      <c r="E233" s="31">
        <f>C233-B233</f>
        <v>0</v>
      </c>
    </row>
    <row r="234" spans="1:5" s="5" customFormat="1" ht="15">
      <c r="A234" s="39" t="s">
        <v>113</v>
      </c>
      <c r="B234" s="51">
        <v>10000</v>
      </c>
      <c r="C234" s="51">
        <v>10000</v>
      </c>
      <c r="D234" s="28">
        <f t="shared" si="30"/>
        <v>1</v>
      </c>
      <c r="E234" s="31">
        <f t="shared" si="31"/>
        <v>0</v>
      </c>
    </row>
    <row r="235" spans="1:5" s="5" customFormat="1" ht="15">
      <c r="A235" s="27" t="s">
        <v>184</v>
      </c>
      <c r="B235" s="51">
        <f>B236</f>
        <v>1150000</v>
      </c>
      <c r="C235" s="51">
        <f>C236</f>
        <v>1150000</v>
      </c>
      <c r="D235" s="28">
        <f>IF(B235=0,"   ",C235/B235)</f>
        <v>1</v>
      </c>
      <c r="E235" s="31">
        <f>C235-B235</f>
        <v>0</v>
      </c>
    </row>
    <row r="236" spans="1:5" s="5" customFormat="1" ht="15">
      <c r="A236" s="41" t="s">
        <v>233</v>
      </c>
      <c r="B236" s="51">
        <v>1150000</v>
      </c>
      <c r="C236" s="51">
        <v>1150000</v>
      </c>
      <c r="D236" s="28">
        <f>IF(B236=0,"   ",C236/B236)</f>
        <v>1</v>
      </c>
      <c r="E236" s="31">
        <f>C236-B236</f>
        <v>0</v>
      </c>
    </row>
    <row r="237" spans="1:5" s="5" customFormat="1" ht="15">
      <c r="A237" s="41" t="s">
        <v>243</v>
      </c>
      <c r="B237" s="51">
        <v>2410000</v>
      </c>
      <c r="C237" s="51">
        <v>0</v>
      </c>
      <c r="D237" s="28">
        <f>IF(B237=0,"   ",C237/B237)</f>
        <v>0</v>
      </c>
      <c r="E237" s="31">
        <f>C237-B237</f>
        <v>-2410000</v>
      </c>
    </row>
    <row r="238" spans="1:5" s="5" customFormat="1" ht="15">
      <c r="A238" s="27" t="s">
        <v>49</v>
      </c>
      <c r="B238" s="51">
        <f>B239+B241+B250+B246+B249</f>
        <v>250685547.18</v>
      </c>
      <c r="C238" s="51">
        <f>C239+C241+C250+C246+C249</f>
        <v>102406790.5</v>
      </c>
      <c r="D238" s="28">
        <f t="shared" si="30"/>
        <v>0.4085069588254673</v>
      </c>
      <c r="E238" s="31">
        <f t="shared" si="31"/>
        <v>-148278756.68</v>
      </c>
    </row>
    <row r="239" spans="1:5" s="5" customFormat="1" ht="15">
      <c r="A239" s="27" t="s">
        <v>86</v>
      </c>
      <c r="B239" s="51">
        <v>133285047.18</v>
      </c>
      <c r="C239" s="51">
        <v>86675136</v>
      </c>
      <c r="D239" s="28">
        <f t="shared" si="30"/>
        <v>0.6502990232876323</v>
      </c>
      <c r="E239" s="31">
        <f t="shared" si="31"/>
        <v>-46609911.18000001</v>
      </c>
    </row>
    <row r="240" spans="1:5" s="5" customFormat="1" ht="30">
      <c r="A240" s="41" t="s">
        <v>103</v>
      </c>
      <c r="B240" s="51">
        <v>112714900</v>
      </c>
      <c r="C240" s="51">
        <v>75718100</v>
      </c>
      <c r="D240" s="28">
        <f t="shared" si="30"/>
        <v>0.6717665543774602</v>
      </c>
      <c r="E240" s="31">
        <f t="shared" si="31"/>
        <v>-36996800</v>
      </c>
    </row>
    <row r="241" spans="1:5" s="5" customFormat="1" ht="15">
      <c r="A241" s="27" t="s">
        <v>87</v>
      </c>
      <c r="B241" s="51">
        <f>B242+B243+B245+B244</f>
        <v>1918000</v>
      </c>
      <c r="C241" s="51">
        <f>C242+C243+C245+C244</f>
        <v>204009</v>
      </c>
      <c r="D241" s="28">
        <f t="shared" si="30"/>
        <v>0.10636548488008342</v>
      </c>
      <c r="E241" s="31">
        <f t="shared" si="31"/>
        <v>-1713991</v>
      </c>
    </row>
    <row r="242" spans="1:5" s="5" customFormat="1" ht="45">
      <c r="A242" s="41" t="s">
        <v>256</v>
      </c>
      <c r="B242" s="51">
        <v>238000</v>
      </c>
      <c r="C242" s="51">
        <v>0</v>
      </c>
      <c r="D242" s="28">
        <f aca="true" t="shared" si="32" ref="D242:D249">IF(B242=0,"   ",C242/B242)</f>
        <v>0</v>
      </c>
      <c r="E242" s="31">
        <f aca="true" t="shared" si="33" ref="E242:E249">C242-B242</f>
        <v>-238000</v>
      </c>
    </row>
    <row r="243" spans="1:5" s="5" customFormat="1" ht="29.25" customHeight="1">
      <c r="A243" s="41" t="s">
        <v>234</v>
      </c>
      <c r="B243" s="51">
        <v>600000</v>
      </c>
      <c r="C243" s="51">
        <v>0</v>
      </c>
      <c r="D243" s="28">
        <f t="shared" si="32"/>
        <v>0</v>
      </c>
      <c r="E243" s="31">
        <f t="shared" si="33"/>
        <v>-600000</v>
      </c>
    </row>
    <row r="244" spans="1:5" s="5" customFormat="1" ht="44.25" customHeight="1">
      <c r="A244" s="41" t="s">
        <v>257</v>
      </c>
      <c r="B244" s="51">
        <v>80000</v>
      </c>
      <c r="C244" s="51">
        <v>0</v>
      </c>
      <c r="D244" s="28">
        <f>IF(B244=0,"   ",C244/B244)</f>
        <v>0</v>
      </c>
      <c r="E244" s="31">
        <f>C244-B244</f>
        <v>-80000</v>
      </c>
    </row>
    <row r="245" spans="1:5" s="5" customFormat="1" ht="14.25" customHeight="1">
      <c r="A245" s="41" t="s">
        <v>214</v>
      </c>
      <c r="B245" s="51">
        <v>1000000</v>
      </c>
      <c r="C245" s="51">
        <v>204009</v>
      </c>
      <c r="D245" s="28">
        <f>IF(B245=0,"   ",C245/B245)</f>
        <v>0.204009</v>
      </c>
      <c r="E245" s="31">
        <f>C245-B245</f>
        <v>-795991</v>
      </c>
    </row>
    <row r="246" spans="1:5" s="5" customFormat="1" ht="45">
      <c r="A246" s="72" t="s">
        <v>235</v>
      </c>
      <c r="B246" s="51">
        <f>B247+B248</f>
        <v>114942500</v>
      </c>
      <c r="C246" s="51">
        <f>C247+C248</f>
        <v>15461970</v>
      </c>
      <c r="D246" s="28">
        <f t="shared" si="32"/>
        <v>0.13451917262979315</v>
      </c>
      <c r="E246" s="31">
        <f t="shared" si="33"/>
        <v>-99480530</v>
      </c>
    </row>
    <row r="247" spans="1:5" s="5" customFormat="1" ht="15" customHeight="1">
      <c r="A247" s="41" t="s">
        <v>64</v>
      </c>
      <c r="B247" s="66">
        <v>109195400</v>
      </c>
      <c r="C247" s="66">
        <v>14688871.5</v>
      </c>
      <c r="D247" s="28">
        <f t="shared" si="32"/>
        <v>0.13451914183198194</v>
      </c>
      <c r="E247" s="31">
        <f t="shared" si="33"/>
        <v>-94506528.5</v>
      </c>
    </row>
    <row r="248" spans="1:5" s="5" customFormat="1" ht="13.5" customHeight="1">
      <c r="A248" s="41" t="s">
        <v>190</v>
      </c>
      <c r="B248" s="66">
        <v>5747100</v>
      </c>
      <c r="C248" s="66">
        <v>773098.5</v>
      </c>
      <c r="D248" s="28">
        <f t="shared" si="32"/>
        <v>0.13451975779088585</v>
      </c>
      <c r="E248" s="31">
        <f t="shared" si="33"/>
        <v>-4974001.5</v>
      </c>
    </row>
    <row r="249" spans="1:5" s="5" customFormat="1" ht="30">
      <c r="A249" s="39" t="s">
        <v>259</v>
      </c>
      <c r="B249" s="51">
        <v>440000</v>
      </c>
      <c r="C249" s="51">
        <v>0</v>
      </c>
      <c r="D249" s="28">
        <f t="shared" si="32"/>
        <v>0</v>
      </c>
      <c r="E249" s="31">
        <f t="shared" si="33"/>
        <v>-440000</v>
      </c>
    </row>
    <row r="250" spans="1:5" s="5" customFormat="1" ht="15">
      <c r="A250" s="39" t="s">
        <v>139</v>
      </c>
      <c r="B250" s="51">
        <v>100000</v>
      </c>
      <c r="C250" s="51">
        <v>65675.5</v>
      </c>
      <c r="D250" s="28">
        <f aca="true" t="shared" si="34" ref="D250:D266">IF(B250=0,"   ",C250/B250)</f>
        <v>0.656755</v>
      </c>
      <c r="E250" s="31">
        <f aca="true" t="shared" si="35" ref="E250:E266">C250-B250</f>
        <v>-34324.5</v>
      </c>
    </row>
    <row r="251" spans="1:5" s="5" customFormat="1" ht="15">
      <c r="A251" s="27" t="s">
        <v>167</v>
      </c>
      <c r="B251" s="51">
        <f>B252+B253+B256+B262+B259+B263</f>
        <v>41916909</v>
      </c>
      <c r="C251" s="51">
        <f>C252+C253+C256+C262+C259+C263</f>
        <v>14377924</v>
      </c>
      <c r="D251" s="28">
        <f t="shared" si="34"/>
        <v>0.34301012033115325</v>
      </c>
      <c r="E251" s="31">
        <f t="shared" si="35"/>
        <v>-27538985</v>
      </c>
    </row>
    <row r="252" spans="1:5" s="5" customFormat="1" ht="15">
      <c r="A252" s="27" t="s">
        <v>86</v>
      </c>
      <c r="B252" s="51">
        <v>21706200</v>
      </c>
      <c r="C252" s="55">
        <v>14046824</v>
      </c>
      <c r="D252" s="28">
        <f t="shared" si="34"/>
        <v>0.6471341828601966</v>
      </c>
      <c r="E252" s="31">
        <f t="shared" si="35"/>
        <v>-7659376</v>
      </c>
    </row>
    <row r="253" spans="1:5" s="5" customFormat="1" ht="45.75" customHeight="1">
      <c r="A253" s="27" t="s">
        <v>189</v>
      </c>
      <c r="B253" s="51">
        <f>SUM(B254:B255)</f>
        <v>610400</v>
      </c>
      <c r="C253" s="51">
        <f>SUM(C254:C255)</f>
        <v>108100</v>
      </c>
      <c r="D253" s="28">
        <f t="shared" si="34"/>
        <v>0.17709698558322412</v>
      </c>
      <c r="E253" s="31">
        <f t="shared" si="35"/>
        <v>-502300</v>
      </c>
    </row>
    <row r="254" spans="1:5" s="5" customFormat="1" ht="15" customHeight="1">
      <c r="A254" s="41" t="s">
        <v>64</v>
      </c>
      <c r="B254" s="66">
        <v>531000</v>
      </c>
      <c r="C254" s="66">
        <v>88500</v>
      </c>
      <c r="D254" s="28">
        <f t="shared" si="34"/>
        <v>0.16666666666666666</v>
      </c>
      <c r="E254" s="31">
        <f t="shared" si="35"/>
        <v>-442500</v>
      </c>
    </row>
    <row r="255" spans="1:5" s="5" customFormat="1" ht="13.5" customHeight="1">
      <c r="A255" s="41" t="s">
        <v>190</v>
      </c>
      <c r="B255" s="66">
        <v>79400</v>
      </c>
      <c r="C255" s="66">
        <v>19600</v>
      </c>
      <c r="D255" s="28">
        <f t="shared" si="34"/>
        <v>0.24685138539042822</v>
      </c>
      <c r="E255" s="31">
        <f t="shared" si="35"/>
        <v>-59800</v>
      </c>
    </row>
    <row r="256" spans="1:5" ht="15" customHeight="1">
      <c r="A256" s="72" t="s">
        <v>244</v>
      </c>
      <c r="B256" s="51">
        <f>B257+B258</f>
        <v>13113909</v>
      </c>
      <c r="C256" s="51">
        <f>C257+C258</f>
        <v>73000</v>
      </c>
      <c r="D256" s="66">
        <f>IF(B256=0,"   ",C256/B256*100)</f>
        <v>0.5566608705306708</v>
      </c>
      <c r="E256" s="67">
        <f aca="true" t="shared" si="36" ref="E256:E262">C256-B256</f>
        <v>-13040909</v>
      </c>
    </row>
    <row r="257" spans="1:5" s="5" customFormat="1" ht="15" customHeight="1">
      <c r="A257" s="41" t="s">
        <v>64</v>
      </c>
      <c r="B257" s="66">
        <v>11409100</v>
      </c>
      <c r="C257" s="66">
        <v>0</v>
      </c>
      <c r="D257" s="28">
        <f>IF(B257=0,"   ",C257/B257)</f>
        <v>0</v>
      </c>
      <c r="E257" s="31">
        <f t="shared" si="36"/>
        <v>-11409100</v>
      </c>
    </row>
    <row r="258" spans="1:5" s="5" customFormat="1" ht="13.5" customHeight="1">
      <c r="A258" s="41" t="s">
        <v>190</v>
      </c>
      <c r="B258" s="66">
        <v>1704809</v>
      </c>
      <c r="C258" s="66">
        <v>73000</v>
      </c>
      <c r="D258" s="28">
        <f>IF(B258=0,"   ",C258/B258)</f>
        <v>0.04282004611660309</v>
      </c>
      <c r="E258" s="31">
        <f t="shared" si="36"/>
        <v>-1631809</v>
      </c>
    </row>
    <row r="259" spans="1:5" ht="28.5" customHeight="1">
      <c r="A259" s="72" t="s">
        <v>250</v>
      </c>
      <c r="B259" s="51">
        <f>B260+B261</f>
        <v>3099400</v>
      </c>
      <c r="C259" s="51">
        <f>C260+C261</f>
        <v>0</v>
      </c>
      <c r="D259" s="66">
        <f>IF(B259=0,"   ",C259/B259*100)</f>
        <v>0</v>
      </c>
      <c r="E259" s="67">
        <f t="shared" si="36"/>
        <v>-3099400</v>
      </c>
    </row>
    <row r="260" spans="1:5" s="5" customFormat="1" ht="15" customHeight="1">
      <c r="A260" s="41" t="s">
        <v>64</v>
      </c>
      <c r="B260" s="66">
        <v>2696500</v>
      </c>
      <c r="C260" s="66">
        <v>0</v>
      </c>
      <c r="D260" s="28">
        <f>IF(B260=0,"   ",C260/B260)</f>
        <v>0</v>
      </c>
      <c r="E260" s="31">
        <f t="shared" si="36"/>
        <v>-2696500</v>
      </c>
    </row>
    <row r="261" spans="1:5" s="5" customFormat="1" ht="13.5" customHeight="1">
      <c r="A261" s="41" t="s">
        <v>190</v>
      </c>
      <c r="B261" s="66">
        <v>402900</v>
      </c>
      <c r="C261" s="66">
        <v>0</v>
      </c>
      <c r="D261" s="28">
        <f>IF(B261=0,"   ",C261/B261)</f>
        <v>0</v>
      </c>
      <c r="E261" s="31">
        <f t="shared" si="36"/>
        <v>-402900</v>
      </c>
    </row>
    <row r="262" spans="1:5" s="5" customFormat="1" ht="30.75" customHeight="1">
      <c r="A262" s="39" t="s">
        <v>236</v>
      </c>
      <c r="B262" s="66">
        <v>1500000</v>
      </c>
      <c r="C262" s="66">
        <v>150000</v>
      </c>
      <c r="D262" s="28">
        <f>IF(B262=0,"   ",C262/B262)</f>
        <v>0.1</v>
      </c>
      <c r="E262" s="31">
        <f t="shared" si="36"/>
        <v>-1350000</v>
      </c>
    </row>
    <row r="263" spans="1:5" s="5" customFormat="1" ht="30.75" customHeight="1">
      <c r="A263" s="39" t="s">
        <v>258</v>
      </c>
      <c r="B263" s="66">
        <v>1887000</v>
      </c>
      <c r="C263" s="66">
        <v>0</v>
      </c>
      <c r="D263" s="28">
        <f>IF(B263=0,"   ",C263/B263)</f>
        <v>0</v>
      </c>
      <c r="E263" s="31">
        <f>C263-B263</f>
        <v>-1887000</v>
      </c>
    </row>
    <row r="264" spans="1:5" s="5" customFormat="1" ht="15">
      <c r="A264" s="39" t="s">
        <v>50</v>
      </c>
      <c r="B264" s="51">
        <f>B265+B266+B267</f>
        <v>2107310</v>
      </c>
      <c r="C264" s="51">
        <f>C265+C266+C267</f>
        <v>564500</v>
      </c>
      <c r="D264" s="28">
        <f t="shared" si="34"/>
        <v>0.26787705653178695</v>
      </c>
      <c r="E264" s="31">
        <f t="shared" si="35"/>
        <v>-1542810</v>
      </c>
    </row>
    <row r="265" spans="1:5" s="5" customFormat="1" ht="15">
      <c r="A265" s="27" t="s">
        <v>111</v>
      </c>
      <c r="B265" s="51">
        <v>1979310</v>
      </c>
      <c r="C265" s="51">
        <v>480000</v>
      </c>
      <c r="D265" s="28">
        <f t="shared" si="34"/>
        <v>0.24250875305030542</v>
      </c>
      <c r="E265" s="31">
        <f t="shared" si="35"/>
        <v>-1499310</v>
      </c>
    </row>
    <row r="266" spans="1:5" s="5" customFormat="1" ht="15">
      <c r="A266" s="27" t="s">
        <v>110</v>
      </c>
      <c r="B266" s="51">
        <v>20000</v>
      </c>
      <c r="C266" s="51">
        <v>12500</v>
      </c>
      <c r="D266" s="28">
        <f t="shared" si="34"/>
        <v>0.625</v>
      </c>
      <c r="E266" s="31">
        <f t="shared" si="35"/>
        <v>-7500</v>
      </c>
    </row>
    <row r="267" spans="1:5" s="5" customFormat="1" ht="15">
      <c r="A267" s="27" t="s">
        <v>109</v>
      </c>
      <c r="B267" s="51">
        <v>108000</v>
      </c>
      <c r="C267" s="51">
        <v>72000</v>
      </c>
      <c r="D267" s="28">
        <f aca="true" t="shared" si="37" ref="D267:D278">IF(B267=0,"   ",C267/B267)</f>
        <v>0.6666666666666666</v>
      </c>
      <c r="E267" s="31">
        <f aca="true" t="shared" si="38" ref="E267:E278">C267-B267</f>
        <v>-36000</v>
      </c>
    </row>
    <row r="268" spans="1:5" s="5" customFormat="1" ht="15">
      <c r="A268" s="27" t="s">
        <v>51</v>
      </c>
      <c r="B268" s="51">
        <v>5889000</v>
      </c>
      <c r="C268" s="51">
        <v>3370347.43</v>
      </c>
      <c r="D268" s="28">
        <f t="shared" si="37"/>
        <v>0.5723123501443369</v>
      </c>
      <c r="E268" s="31">
        <f t="shared" si="38"/>
        <v>-2518652.57</v>
      </c>
    </row>
    <row r="269" spans="1:5" s="5" customFormat="1" ht="15">
      <c r="A269" s="27" t="s">
        <v>7</v>
      </c>
      <c r="B269" s="51">
        <v>4059400</v>
      </c>
      <c r="C269" s="55">
        <v>2369459.47</v>
      </c>
      <c r="D269" s="28">
        <f t="shared" si="37"/>
        <v>0.5836969675321476</v>
      </c>
      <c r="E269" s="31">
        <f t="shared" si="38"/>
        <v>-1689940.5299999998</v>
      </c>
    </row>
    <row r="270" spans="1:5" s="5" customFormat="1" ht="15">
      <c r="A270" s="27" t="s">
        <v>237</v>
      </c>
      <c r="B270" s="51">
        <v>20000</v>
      </c>
      <c r="C270" s="55">
        <v>0</v>
      </c>
      <c r="D270" s="28">
        <f t="shared" si="37"/>
        <v>0</v>
      </c>
      <c r="E270" s="31">
        <f t="shared" si="38"/>
        <v>-20000</v>
      </c>
    </row>
    <row r="271" spans="1:5" s="5" customFormat="1" ht="30">
      <c r="A271" s="27" t="s">
        <v>117</v>
      </c>
      <c r="B271" s="51">
        <v>10000</v>
      </c>
      <c r="C271" s="55">
        <v>0</v>
      </c>
      <c r="D271" s="28">
        <f t="shared" si="37"/>
        <v>0</v>
      </c>
      <c r="E271" s="31">
        <f t="shared" si="38"/>
        <v>-10000</v>
      </c>
    </row>
    <row r="272" spans="1:5" s="5" customFormat="1" ht="15">
      <c r="A272" s="27" t="s">
        <v>67</v>
      </c>
      <c r="B272" s="50">
        <f>SUM(B273,)</f>
        <v>45639100.089999996</v>
      </c>
      <c r="C272" s="50">
        <f>SUM(C273,)</f>
        <v>19293539.44</v>
      </c>
      <c r="D272" s="28">
        <f t="shared" si="37"/>
        <v>0.42274145199956337</v>
      </c>
      <c r="E272" s="31">
        <f t="shared" si="38"/>
        <v>-26345560.649999995</v>
      </c>
    </row>
    <row r="273" spans="1:5" s="5" customFormat="1" ht="13.5" customHeight="1">
      <c r="A273" s="27" t="s">
        <v>52</v>
      </c>
      <c r="B273" s="51">
        <f>B278+B274+B286+B297+B275+B282+B290+B293</f>
        <v>45639100.089999996</v>
      </c>
      <c r="C273" s="51">
        <f>C278+C274+C286+C297+C275+C282+C290+C293</f>
        <v>19293539.44</v>
      </c>
      <c r="D273" s="28">
        <f t="shared" si="37"/>
        <v>0.42274145199956337</v>
      </c>
      <c r="E273" s="31">
        <f t="shared" si="38"/>
        <v>-26345560.649999995</v>
      </c>
    </row>
    <row r="274" spans="1:5" s="5" customFormat="1" ht="15">
      <c r="A274" s="27" t="s">
        <v>86</v>
      </c>
      <c r="B274" s="51">
        <v>22367000</v>
      </c>
      <c r="C274" s="55">
        <v>12093200</v>
      </c>
      <c r="D274" s="28">
        <f t="shared" si="37"/>
        <v>0.5406715250145303</v>
      </c>
      <c r="E274" s="31">
        <f t="shared" si="38"/>
        <v>-10273800</v>
      </c>
    </row>
    <row r="275" spans="1:5" s="5" customFormat="1" ht="45">
      <c r="A275" s="39" t="s">
        <v>191</v>
      </c>
      <c r="B275" s="51">
        <f>SUM(B276:B277)</f>
        <v>1204200</v>
      </c>
      <c r="C275" s="51">
        <f>SUM(C276:C277)</f>
        <v>1204200</v>
      </c>
      <c r="D275" s="28">
        <f t="shared" si="37"/>
        <v>1</v>
      </c>
      <c r="E275" s="31">
        <f t="shared" si="38"/>
        <v>0</v>
      </c>
    </row>
    <row r="276" spans="1:5" s="5" customFormat="1" ht="15" customHeight="1">
      <c r="A276" s="41" t="s">
        <v>64</v>
      </c>
      <c r="B276" s="66">
        <v>1047600</v>
      </c>
      <c r="C276" s="66">
        <v>1047600</v>
      </c>
      <c r="D276" s="28">
        <f t="shared" si="37"/>
        <v>1</v>
      </c>
      <c r="E276" s="31">
        <f t="shared" si="38"/>
        <v>0</v>
      </c>
    </row>
    <row r="277" spans="1:5" s="5" customFormat="1" ht="13.5" customHeight="1">
      <c r="A277" s="41" t="s">
        <v>190</v>
      </c>
      <c r="B277" s="66">
        <v>156600</v>
      </c>
      <c r="C277" s="66">
        <v>156600</v>
      </c>
      <c r="D277" s="28">
        <f t="shared" si="37"/>
        <v>1</v>
      </c>
      <c r="E277" s="31">
        <f t="shared" si="38"/>
        <v>0</v>
      </c>
    </row>
    <row r="278" spans="1:5" s="5" customFormat="1" ht="15">
      <c r="A278" s="27" t="s">
        <v>173</v>
      </c>
      <c r="B278" s="51">
        <f>SUM(B279:B281)</f>
        <v>16099.46</v>
      </c>
      <c r="C278" s="51">
        <f>SUM(C279:C281)</f>
        <v>16099.46</v>
      </c>
      <c r="D278" s="28">
        <f t="shared" si="37"/>
        <v>1</v>
      </c>
      <c r="E278" s="31">
        <f t="shared" si="38"/>
        <v>0</v>
      </c>
    </row>
    <row r="279" spans="1:5" s="5" customFormat="1" ht="15" customHeight="1">
      <c r="A279" s="41" t="s">
        <v>83</v>
      </c>
      <c r="B279" s="66">
        <v>5634.81</v>
      </c>
      <c r="C279" s="66">
        <v>5634.81</v>
      </c>
      <c r="D279" s="28">
        <f aca="true" t="shared" si="39" ref="D279:D284">IF(B279=0,"   ",C279/B279)</f>
        <v>1</v>
      </c>
      <c r="E279" s="31">
        <f aca="true" t="shared" si="40" ref="E279:E297">C279-B279</f>
        <v>0</v>
      </c>
    </row>
    <row r="280" spans="1:5" s="5" customFormat="1" ht="13.5" customHeight="1">
      <c r="A280" s="41" t="s">
        <v>64</v>
      </c>
      <c r="B280" s="66">
        <v>2414.92</v>
      </c>
      <c r="C280" s="66">
        <v>2414.92</v>
      </c>
      <c r="D280" s="28">
        <f t="shared" si="39"/>
        <v>1</v>
      </c>
      <c r="E280" s="31">
        <f t="shared" si="40"/>
        <v>0</v>
      </c>
    </row>
    <row r="281" spans="1:5" ht="14.25" customHeight="1">
      <c r="A281" s="41" t="s">
        <v>65</v>
      </c>
      <c r="B281" s="66">
        <v>8049.73</v>
      </c>
      <c r="C281" s="66">
        <v>8049.73</v>
      </c>
      <c r="D281" s="28">
        <f t="shared" si="39"/>
        <v>1</v>
      </c>
      <c r="E281" s="67">
        <f t="shared" si="40"/>
        <v>0</v>
      </c>
    </row>
    <row r="282" spans="1:5" s="5" customFormat="1" ht="30">
      <c r="A282" s="27" t="s">
        <v>204</v>
      </c>
      <c r="B282" s="51">
        <f>SUM(B283:B285)</f>
        <v>350000</v>
      </c>
      <c r="C282" s="51">
        <f>SUM(C283:C285)</f>
        <v>350000</v>
      </c>
      <c r="D282" s="28">
        <f t="shared" si="39"/>
        <v>1</v>
      </c>
      <c r="E282" s="31">
        <f t="shared" si="40"/>
        <v>0</v>
      </c>
    </row>
    <row r="283" spans="1:5" s="5" customFormat="1" ht="15" customHeight="1">
      <c r="A283" s="41" t="s">
        <v>83</v>
      </c>
      <c r="B283" s="66">
        <v>200000</v>
      </c>
      <c r="C283" s="66">
        <v>200000</v>
      </c>
      <c r="D283" s="28">
        <f t="shared" si="39"/>
        <v>1</v>
      </c>
      <c r="E283" s="31">
        <f>C283-B283</f>
        <v>0</v>
      </c>
    </row>
    <row r="284" spans="1:5" s="5" customFormat="1" ht="13.5" customHeight="1">
      <c r="A284" s="41" t="s">
        <v>64</v>
      </c>
      <c r="B284" s="66">
        <v>100000</v>
      </c>
      <c r="C284" s="66">
        <v>100000</v>
      </c>
      <c r="D284" s="28">
        <f t="shared" si="39"/>
        <v>1</v>
      </c>
      <c r="E284" s="31">
        <f>C284-B284</f>
        <v>0</v>
      </c>
    </row>
    <row r="285" spans="1:5" ht="14.25" customHeight="1">
      <c r="A285" s="41" t="s">
        <v>65</v>
      </c>
      <c r="B285" s="66">
        <v>50000</v>
      </c>
      <c r="C285" s="66">
        <v>50000</v>
      </c>
      <c r="D285" s="28">
        <f>IF(B285=0,"   ",C285/B285)</f>
        <v>1</v>
      </c>
      <c r="E285" s="67">
        <f>C285-B285</f>
        <v>0</v>
      </c>
    </row>
    <row r="286" spans="1:5" ht="22.5" customHeight="1">
      <c r="A286" s="27" t="s">
        <v>211</v>
      </c>
      <c r="B286" s="51">
        <f>SUM(B287:B289)</f>
        <v>2759021.48</v>
      </c>
      <c r="C286" s="51">
        <f>SUM(C287:C289)</f>
        <v>308247.42000000004</v>
      </c>
      <c r="D286" s="28">
        <f aca="true" t="shared" si="41" ref="D286:D297">IF(B286=0,"   ",C286/B286)</f>
        <v>0.11172345783984257</v>
      </c>
      <c r="E286" s="67">
        <f t="shared" si="40"/>
        <v>-2450774.06</v>
      </c>
    </row>
    <row r="287" spans="1:5" s="5" customFormat="1" ht="15" customHeight="1">
      <c r="A287" s="41" t="s">
        <v>83</v>
      </c>
      <c r="B287" s="66">
        <v>2593478.52</v>
      </c>
      <c r="C287" s="66">
        <v>289752.38</v>
      </c>
      <c r="D287" s="28">
        <f t="shared" si="41"/>
        <v>0.11172345472134468</v>
      </c>
      <c r="E287" s="31">
        <f t="shared" si="40"/>
        <v>-2303726.14</v>
      </c>
    </row>
    <row r="288" spans="1:5" s="5" customFormat="1" ht="13.5" customHeight="1">
      <c r="A288" s="41" t="s">
        <v>64</v>
      </c>
      <c r="B288" s="66">
        <v>82771.48</v>
      </c>
      <c r="C288" s="66">
        <v>9247.52</v>
      </c>
      <c r="D288" s="28">
        <f t="shared" si="41"/>
        <v>0.1117235066957846</v>
      </c>
      <c r="E288" s="31">
        <f t="shared" si="40"/>
        <v>-73523.95999999999</v>
      </c>
    </row>
    <row r="289" spans="1:5" ht="14.25" customHeight="1">
      <c r="A289" s="41" t="s">
        <v>65</v>
      </c>
      <c r="B289" s="66">
        <v>82771.48</v>
      </c>
      <c r="C289" s="66">
        <v>9247.52</v>
      </c>
      <c r="D289" s="28">
        <f t="shared" si="41"/>
        <v>0.1117235066957846</v>
      </c>
      <c r="E289" s="67">
        <f t="shared" si="40"/>
        <v>-73523.95999999999</v>
      </c>
    </row>
    <row r="290" spans="1:5" s="5" customFormat="1" ht="32.25" customHeight="1">
      <c r="A290" s="41" t="s">
        <v>208</v>
      </c>
      <c r="B290" s="51">
        <f>SUM(B291:B292)</f>
        <v>700000</v>
      </c>
      <c r="C290" s="51">
        <f>SUM(C291:C292)</f>
        <v>198000</v>
      </c>
      <c r="D290" s="28">
        <f t="shared" si="41"/>
        <v>0.28285714285714286</v>
      </c>
      <c r="E290" s="31">
        <f t="shared" si="40"/>
        <v>-502000</v>
      </c>
    </row>
    <row r="291" spans="1:5" s="5" customFormat="1" ht="15">
      <c r="A291" s="41" t="s">
        <v>64</v>
      </c>
      <c r="B291" s="51">
        <v>0</v>
      </c>
      <c r="C291" s="51">
        <v>0</v>
      </c>
      <c r="D291" s="28" t="str">
        <f t="shared" si="41"/>
        <v>   </v>
      </c>
      <c r="E291" s="31">
        <f t="shared" si="40"/>
        <v>0</v>
      </c>
    </row>
    <row r="292" spans="1:5" s="5" customFormat="1" ht="15">
      <c r="A292" s="41" t="s">
        <v>65</v>
      </c>
      <c r="B292" s="51">
        <v>700000</v>
      </c>
      <c r="C292" s="51">
        <v>198000</v>
      </c>
      <c r="D292" s="28">
        <f t="shared" si="41"/>
        <v>0.28285714285714286</v>
      </c>
      <c r="E292" s="31">
        <f t="shared" si="40"/>
        <v>-502000</v>
      </c>
    </row>
    <row r="293" spans="1:5" s="5" customFormat="1" ht="28.5" customHeight="1">
      <c r="A293" s="39" t="s">
        <v>238</v>
      </c>
      <c r="B293" s="51">
        <f>SUM(B294:B296)</f>
        <v>4267379.15</v>
      </c>
      <c r="C293" s="51">
        <v>0</v>
      </c>
      <c r="D293" s="28">
        <f t="shared" si="41"/>
        <v>0</v>
      </c>
      <c r="E293" s="31">
        <f t="shared" si="40"/>
        <v>-4267379.15</v>
      </c>
    </row>
    <row r="294" spans="1:5" s="5" customFormat="1" ht="15" customHeight="1">
      <c r="A294" s="41" t="s">
        <v>83</v>
      </c>
      <c r="B294" s="66">
        <v>2852417.06</v>
      </c>
      <c r="C294" s="66">
        <v>0</v>
      </c>
      <c r="D294" s="28">
        <f>IF(B294=0,"   ",C294/B294)</f>
        <v>0</v>
      </c>
      <c r="E294" s="31">
        <f>C294-B294</f>
        <v>-2852417.06</v>
      </c>
    </row>
    <row r="295" spans="1:5" s="5" customFormat="1" ht="13.5" customHeight="1">
      <c r="A295" s="41" t="s">
        <v>64</v>
      </c>
      <c r="B295" s="66">
        <v>1347582.94</v>
      </c>
      <c r="C295" s="66">
        <v>0</v>
      </c>
      <c r="D295" s="28">
        <f>IF(B295=0,"   ",C295/B295)</f>
        <v>0</v>
      </c>
      <c r="E295" s="31">
        <f>C295-B295</f>
        <v>-1347582.94</v>
      </c>
    </row>
    <row r="296" spans="1:5" ht="14.25" customHeight="1">
      <c r="A296" s="41" t="s">
        <v>65</v>
      </c>
      <c r="B296" s="66">
        <v>67379.15</v>
      </c>
      <c r="C296" s="66">
        <v>0</v>
      </c>
      <c r="D296" s="28">
        <f>IF(B296=0,"   ",C296/B296)</f>
        <v>0</v>
      </c>
      <c r="E296" s="67">
        <f>C296-B296</f>
        <v>-67379.15</v>
      </c>
    </row>
    <row r="297" spans="1:5" ht="18.75" customHeight="1">
      <c r="A297" s="27" t="s">
        <v>239</v>
      </c>
      <c r="B297" s="51">
        <v>13975400</v>
      </c>
      <c r="C297" s="51">
        <v>5123792.56</v>
      </c>
      <c r="D297" s="28">
        <f t="shared" si="41"/>
        <v>0.366629403094008</v>
      </c>
      <c r="E297" s="67">
        <f t="shared" si="40"/>
        <v>-8851607.440000001</v>
      </c>
    </row>
    <row r="298" spans="1:5" ht="15.75" customHeight="1">
      <c r="A298" s="27" t="s">
        <v>10</v>
      </c>
      <c r="B298" s="51">
        <f>SUM(B299,B300,B311,)</f>
        <v>20836119.96</v>
      </c>
      <c r="C298" s="51">
        <f>SUM(C299,C300,C311,)</f>
        <v>14753062.819999998</v>
      </c>
      <c r="D298" s="28">
        <f aca="true" t="shared" si="42" ref="D298:D325">IF(B298=0,"   ",C298/B298)</f>
        <v>0.70805230764279</v>
      </c>
      <c r="E298" s="31">
        <f aca="true" t="shared" si="43" ref="E298:E325">C298-B298</f>
        <v>-6083057.140000002</v>
      </c>
    </row>
    <row r="299" spans="1:5" ht="14.25" customHeight="1">
      <c r="A299" s="27" t="s">
        <v>53</v>
      </c>
      <c r="B299" s="51">
        <v>180800</v>
      </c>
      <c r="C299" s="55">
        <v>23969.52</v>
      </c>
      <c r="D299" s="28">
        <f t="shared" si="42"/>
        <v>0.13257477876106194</v>
      </c>
      <c r="E299" s="31">
        <f t="shared" si="43"/>
        <v>-156830.48</v>
      </c>
    </row>
    <row r="300" spans="1:5" s="5" customFormat="1" ht="13.5" customHeight="1">
      <c r="A300" s="27" t="s">
        <v>35</v>
      </c>
      <c r="B300" s="51">
        <f>B301+B302+B307+B310+B303</f>
        <v>7992355.52</v>
      </c>
      <c r="C300" s="51">
        <f>C301+C302+C307+C310+C303</f>
        <v>6342116.579999999</v>
      </c>
      <c r="D300" s="28">
        <f t="shared" si="42"/>
        <v>0.793522831176559</v>
      </c>
      <c r="E300" s="31">
        <f t="shared" si="43"/>
        <v>-1650238.9400000004</v>
      </c>
    </row>
    <row r="301" spans="1:5" s="5" customFormat="1" ht="13.5" customHeight="1">
      <c r="A301" s="27" t="s">
        <v>114</v>
      </c>
      <c r="B301" s="51">
        <v>50000</v>
      </c>
      <c r="C301" s="51">
        <v>28000</v>
      </c>
      <c r="D301" s="28">
        <f t="shared" si="42"/>
        <v>0.56</v>
      </c>
      <c r="E301" s="31">
        <f t="shared" si="43"/>
        <v>-22000</v>
      </c>
    </row>
    <row r="302" spans="1:5" s="5" customFormat="1" ht="13.5" customHeight="1">
      <c r="A302" s="27" t="s">
        <v>112</v>
      </c>
      <c r="B302" s="51">
        <v>88300</v>
      </c>
      <c r="C302" s="51">
        <v>0</v>
      </c>
      <c r="D302" s="28">
        <f t="shared" si="42"/>
        <v>0</v>
      </c>
      <c r="E302" s="31">
        <f t="shared" si="43"/>
        <v>-88300</v>
      </c>
    </row>
    <row r="303" spans="1:5" s="5" customFormat="1" ht="74.25" customHeight="1">
      <c r="A303" s="39" t="s">
        <v>156</v>
      </c>
      <c r="B303" s="51">
        <f>B305+B304+B306</f>
        <v>5553455.52</v>
      </c>
      <c r="C303" s="51">
        <f>C305+C304+C306</f>
        <v>5049171.529999999</v>
      </c>
      <c r="D303" s="28">
        <f t="shared" si="42"/>
        <v>0.9091945567613009</v>
      </c>
      <c r="E303" s="31">
        <f t="shared" si="43"/>
        <v>-504283.9900000002</v>
      </c>
    </row>
    <row r="304" spans="1:5" s="5" customFormat="1" ht="13.5" customHeight="1">
      <c r="A304" s="41" t="s">
        <v>83</v>
      </c>
      <c r="B304" s="51">
        <v>5153400</v>
      </c>
      <c r="C304" s="51">
        <v>4679373.05</v>
      </c>
      <c r="D304" s="28">
        <f t="shared" si="42"/>
        <v>0.9080166589048007</v>
      </c>
      <c r="E304" s="31">
        <f t="shared" si="43"/>
        <v>-474026.9500000002</v>
      </c>
    </row>
    <row r="305" spans="1:5" s="5" customFormat="1" ht="13.5" customHeight="1">
      <c r="A305" s="41" t="s">
        <v>64</v>
      </c>
      <c r="B305" s="51">
        <v>328940.43</v>
      </c>
      <c r="C305" s="51">
        <v>298683.39</v>
      </c>
      <c r="D305" s="28">
        <f t="shared" si="42"/>
        <v>0.9080166582137684</v>
      </c>
      <c r="E305" s="31">
        <f t="shared" si="43"/>
        <v>-30257.03999999998</v>
      </c>
    </row>
    <row r="306" spans="1:5" s="5" customFormat="1" ht="13.5" customHeight="1">
      <c r="A306" s="41" t="s">
        <v>65</v>
      </c>
      <c r="B306" s="51">
        <v>71115.09</v>
      </c>
      <c r="C306" s="51">
        <v>71115.09</v>
      </c>
      <c r="D306" s="28">
        <f t="shared" si="42"/>
        <v>1</v>
      </c>
      <c r="E306" s="31">
        <f t="shared" si="43"/>
        <v>0</v>
      </c>
    </row>
    <row r="307" spans="1:5" s="5" customFormat="1" ht="27" customHeight="1">
      <c r="A307" s="27" t="s">
        <v>153</v>
      </c>
      <c r="B307" s="51">
        <f>B308+B309</f>
        <v>2300600</v>
      </c>
      <c r="C307" s="51">
        <f>C308+C309</f>
        <v>1264945.05</v>
      </c>
      <c r="D307" s="28">
        <f t="shared" si="42"/>
        <v>0.5498326740850213</v>
      </c>
      <c r="E307" s="31">
        <f t="shared" si="43"/>
        <v>-1035654.95</v>
      </c>
    </row>
    <row r="308" spans="1:5" s="5" customFormat="1" ht="13.5" customHeight="1">
      <c r="A308" s="41" t="s">
        <v>154</v>
      </c>
      <c r="B308" s="51">
        <v>1696600</v>
      </c>
      <c r="C308" s="51">
        <v>953720.05</v>
      </c>
      <c r="D308" s="28">
        <f t="shared" si="42"/>
        <v>0.5621360662501473</v>
      </c>
      <c r="E308" s="31">
        <f t="shared" si="43"/>
        <v>-742879.95</v>
      </c>
    </row>
    <row r="309" spans="1:5" s="5" customFormat="1" ht="13.5" customHeight="1">
      <c r="A309" s="41" t="s">
        <v>155</v>
      </c>
      <c r="B309" s="51">
        <v>604000</v>
      </c>
      <c r="C309" s="51">
        <v>311225</v>
      </c>
      <c r="D309" s="28">
        <f t="shared" si="42"/>
        <v>0.515273178807947</v>
      </c>
      <c r="E309" s="31">
        <f t="shared" si="43"/>
        <v>-292775</v>
      </c>
    </row>
    <row r="310" spans="1:5" s="5" customFormat="1" ht="26.25" customHeight="1">
      <c r="A310" s="27" t="s">
        <v>168</v>
      </c>
      <c r="B310" s="51">
        <v>0</v>
      </c>
      <c r="C310" s="55">
        <v>0</v>
      </c>
      <c r="D310" s="28" t="str">
        <f t="shared" si="42"/>
        <v>   </v>
      </c>
      <c r="E310" s="31">
        <f t="shared" si="43"/>
        <v>0</v>
      </c>
    </row>
    <row r="311" spans="1:5" s="5" customFormat="1" ht="14.25" customHeight="1">
      <c r="A311" s="27" t="s">
        <v>36</v>
      </c>
      <c r="B311" s="51">
        <f>SUM(B312+B313+B314+B318)</f>
        <v>12662964.440000001</v>
      </c>
      <c r="C311" s="51">
        <f>SUM(C312+C313+C314+C318)</f>
        <v>8386976.72</v>
      </c>
      <c r="D311" s="28">
        <f t="shared" si="42"/>
        <v>0.6623233256114236</v>
      </c>
      <c r="E311" s="31">
        <f t="shared" si="43"/>
        <v>-4275987.720000002</v>
      </c>
    </row>
    <row r="312" spans="1:5" s="5" customFormat="1" ht="27.75" customHeight="1">
      <c r="A312" s="27" t="s">
        <v>55</v>
      </c>
      <c r="B312" s="51">
        <v>153714.37</v>
      </c>
      <c r="C312" s="55">
        <v>152993.73</v>
      </c>
      <c r="D312" s="28">
        <f t="shared" si="42"/>
        <v>0.9953118241319925</v>
      </c>
      <c r="E312" s="31">
        <f t="shared" si="43"/>
        <v>-720.6399999999849</v>
      </c>
    </row>
    <row r="313" spans="1:5" s="5" customFormat="1" ht="14.25" customHeight="1">
      <c r="A313" s="27" t="s">
        <v>56</v>
      </c>
      <c r="B313" s="51">
        <v>344400</v>
      </c>
      <c r="C313" s="55">
        <v>119582.99</v>
      </c>
      <c r="D313" s="28">
        <f t="shared" si="42"/>
        <v>0.3472212253193961</v>
      </c>
      <c r="E313" s="31">
        <f t="shared" si="43"/>
        <v>-224817.01</v>
      </c>
    </row>
    <row r="314" spans="1:5" s="5" customFormat="1" ht="16.5" customHeight="1">
      <c r="A314" s="27" t="s">
        <v>127</v>
      </c>
      <c r="B314" s="51">
        <f>B315+B316+B317</f>
        <v>1927860</v>
      </c>
      <c r="C314" s="51">
        <f>C315+C316+C317</f>
        <v>0</v>
      </c>
      <c r="D314" s="28">
        <f t="shared" si="42"/>
        <v>0</v>
      </c>
      <c r="E314" s="31">
        <f t="shared" si="43"/>
        <v>-1927860</v>
      </c>
    </row>
    <row r="315" spans="1:5" s="5" customFormat="1" ht="14.25" customHeight="1">
      <c r="A315" s="41" t="s">
        <v>83</v>
      </c>
      <c r="B315" s="51">
        <v>723216.76</v>
      </c>
      <c r="C315" s="51">
        <v>0</v>
      </c>
      <c r="D315" s="28">
        <f t="shared" si="42"/>
        <v>0</v>
      </c>
      <c r="E315" s="31">
        <f t="shared" si="43"/>
        <v>-723216.76</v>
      </c>
    </row>
    <row r="316" spans="1:5" s="5" customFormat="1" ht="13.5" customHeight="1">
      <c r="A316" s="41" t="s">
        <v>64</v>
      </c>
      <c r="B316" s="51">
        <v>1204643.24</v>
      </c>
      <c r="C316" s="51">
        <v>0</v>
      </c>
      <c r="D316" s="28">
        <f t="shared" si="42"/>
        <v>0</v>
      </c>
      <c r="E316" s="31">
        <f t="shared" si="43"/>
        <v>-1204643.24</v>
      </c>
    </row>
    <row r="317" spans="1:5" s="5" customFormat="1" ht="13.5" customHeight="1">
      <c r="A317" s="41" t="s">
        <v>65</v>
      </c>
      <c r="B317" s="51">
        <v>0</v>
      </c>
      <c r="C317" s="51">
        <v>0</v>
      </c>
      <c r="D317" s="28" t="str">
        <f t="shared" si="42"/>
        <v>   </v>
      </c>
      <c r="E317" s="31">
        <f t="shared" si="43"/>
        <v>0</v>
      </c>
    </row>
    <row r="318" spans="1:5" s="5" customFormat="1" ht="27" customHeight="1">
      <c r="A318" s="27" t="s">
        <v>54</v>
      </c>
      <c r="B318" s="51">
        <f>B320+B319+B321</f>
        <v>10236990.07</v>
      </c>
      <c r="C318" s="51">
        <f>C320+C319+C321</f>
        <v>8114400</v>
      </c>
      <c r="D318" s="28">
        <f t="shared" si="42"/>
        <v>0.7926548667639765</v>
      </c>
      <c r="E318" s="31">
        <f t="shared" si="43"/>
        <v>-2122590.0700000003</v>
      </c>
    </row>
    <row r="319" spans="1:5" s="5" customFormat="1" ht="13.5" customHeight="1">
      <c r="A319" s="41" t="s">
        <v>83</v>
      </c>
      <c r="B319" s="51">
        <v>6473255.45</v>
      </c>
      <c r="C319" s="51">
        <v>5202423.01</v>
      </c>
      <c r="D319" s="28">
        <f t="shared" si="42"/>
        <v>0.8036795473597446</v>
      </c>
      <c r="E319" s="31">
        <f t="shared" si="43"/>
        <v>-1270832.4400000004</v>
      </c>
    </row>
    <row r="320" spans="1:5" s="5" customFormat="1" ht="13.5" customHeight="1">
      <c r="A320" s="41" t="s">
        <v>64</v>
      </c>
      <c r="B320" s="51">
        <v>2541306.06</v>
      </c>
      <c r="C320" s="51">
        <v>2042395.7</v>
      </c>
      <c r="D320" s="28">
        <f t="shared" si="42"/>
        <v>0.8036795457844224</v>
      </c>
      <c r="E320" s="31">
        <f t="shared" si="43"/>
        <v>-498910.3600000001</v>
      </c>
    </row>
    <row r="321" spans="1:5" s="5" customFormat="1" ht="13.5" customHeight="1">
      <c r="A321" s="41" t="s">
        <v>88</v>
      </c>
      <c r="B321" s="51">
        <v>1222428.56</v>
      </c>
      <c r="C321" s="51">
        <v>869581.29</v>
      </c>
      <c r="D321" s="28">
        <f t="shared" si="42"/>
        <v>0.711355508578759</v>
      </c>
      <c r="E321" s="31">
        <f t="shared" si="43"/>
        <v>-352847.27</v>
      </c>
    </row>
    <row r="322" spans="1:5" s="5" customFormat="1" ht="16.5" customHeight="1">
      <c r="A322" s="27" t="s">
        <v>57</v>
      </c>
      <c r="B322" s="51">
        <f>B323</f>
        <v>300000</v>
      </c>
      <c r="C322" s="51">
        <f>C323</f>
        <v>178356.21</v>
      </c>
      <c r="D322" s="28">
        <f t="shared" si="42"/>
        <v>0.5945207</v>
      </c>
      <c r="E322" s="31">
        <f t="shared" si="43"/>
        <v>-121643.79000000001</v>
      </c>
    </row>
    <row r="323" spans="1:5" ht="14.25" customHeight="1">
      <c r="A323" s="27" t="s">
        <v>58</v>
      </c>
      <c r="B323" s="51">
        <v>300000</v>
      </c>
      <c r="C323" s="55">
        <v>178356.21</v>
      </c>
      <c r="D323" s="28">
        <f t="shared" si="42"/>
        <v>0.5945207</v>
      </c>
      <c r="E323" s="31">
        <f t="shared" si="43"/>
        <v>-121643.79000000001</v>
      </c>
    </row>
    <row r="324" spans="1:5" ht="30.75" customHeight="1">
      <c r="A324" s="27" t="s">
        <v>59</v>
      </c>
      <c r="B324" s="51">
        <f>B325</f>
        <v>50000</v>
      </c>
      <c r="C324" s="51">
        <f>C325</f>
        <v>0</v>
      </c>
      <c r="D324" s="28">
        <f t="shared" si="42"/>
        <v>0</v>
      </c>
      <c r="E324" s="31">
        <f t="shared" si="43"/>
        <v>-50000</v>
      </c>
    </row>
    <row r="325" spans="1:5" ht="14.25" customHeight="1">
      <c r="A325" s="27" t="s">
        <v>60</v>
      </c>
      <c r="B325" s="51">
        <v>50000</v>
      </c>
      <c r="C325" s="55">
        <v>0</v>
      </c>
      <c r="D325" s="28">
        <f t="shared" si="42"/>
        <v>0</v>
      </c>
      <c r="E325" s="31">
        <f t="shared" si="43"/>
        <v>-50000</v>
      </c>
    </row>
    <row r="326" spans="1:5" s="5" customFormat="1" ht="15">
      <c r="A326" s="27" t="s">
        <v>32</v>
      </c>
      <c r="B326" s="51">
        <f>B329+B327+B328</f>
        <v>27966400</v>
      </c>
      <c r="C326" s="51">
        <f>C329+C327+C328</f>
        <v>20299787.36</v>
      </c>
      <c r="D326" s="28">
        <f aca="true" t="shared" si="44" ref="D326:D336">IF(B326=0,"   ",C326/B326)</f>
        <v>0.7258634418444991</v>
      </c>
      <c r="E326" s="31">
        <f aca="true" t="shared" si="45" ref="E326:E336">C326-B326</f>
        <v>-7666612.640000001</v>
      </c>
    </row>
    <row r="327" spans="1:5" s="5" customFormat="1" ht="30">
      <c r="A327" s="27" t="s">
        <v>188</v>
      </c>
      <c r="B327" s="51">
        <v>16275000</v>
      </c>
      <c r="C327" s="55">
        <v>12662350</v>
      </c>
      <c r="D327" s="28">
        <f>IF(B327=0,"   ",C327/B327)</f>
        <v>0.7780245775729646</v>
      </c>
      <c r="E327" s="31">
        <f>C327-B327</f>
        <v>-3612650</v>
      </c>
    </row>
    <row r="328" spans="1:5" s="5" customFormat="1" ht="30">
      <c r="A328" s="27" t="s">
        <v>216</v>
      </c>
      <c r="B328" s="51">
        <v>6027000</v>
      </c>
      <c r="C328" s="55">
        <v>2085000</v>
      </c>
      <c r="D328" s="28">
        <f>IF(B328=0,"   ",C328/B328)</f>
        <v>0.34594325535092085</v>
      </c>
      <c r="E328" s="31">
        <f>C328-B328</f>
        <v>-3942000</v>
      </c>
    </row>
    <row r="329" spans="1:5" s="5" customFormat="1" ht="30" customHeight="1">
      <c r="A329" s="27" t="s">
        <v>192</v>
      </c>
      <c r="B329" s="51">
        <f>SUM(B330:B331)</f>
        <v>5664400</v>
      </c>
      <c r="C329" s="51">
        <f>SUM(C330:C331)</f>
        <v>5552437.36</v>
      </c>
      <c r="D329" s="28">
        <f t="shared" si="44"/>
        <v>0.980233980651084</v>
      </c>
      <c r="E329" s="31">
        <f>C329-B329</f>
        <v>-111962.63999999966</v>
      </c>
    </row>
    <row r="330" spans="1:5" s="5" customFormat="1" ht="13.5" customHeight="1">
      <c r="A330" s="41" t="s">
        <v>64</v>
      </c>
      <c r="B330" s="51">
        <v>5664400</v>
      </c>
      <c r="C330" s="51">
        <v>5552437.36</v>
      </c>
      <c r="D330" s="28">
        <f>IF(B330=0,"   ",C330/B330)</f>
        <v>0.980233980651084</v>
      </c>
      <c r="E330" s="31">
        <f>C330-B330</f>
        <v>-111962.63999999966</v>
      </c>
    </row>
    <row r="331" spans="1:5" s="5" customFormat="1" ht="13.5" customHeight="1">
      <c r="A331" s="41" t="s">
        <v>65</v>
      </c>
      <c r="B331" s="51">
        <v>0</v>
      </c>
      <c r="C331" s="51">
        <v>0</v>
      </c>
      <c r="D331" s="28" t="str">
        <f>IF(B331=0,"   ",C331/B331)</f>
        <v>   </v>
      </c>
      <c r="E331" s="31">
        <f>C331-B331</f>
        <v>0</v>
      </c>
    </row>
    <row r="332" spans="1:5" s="5" customFormat="1" ht="14.25">
      <c r="A332" s="56" t="s">
        <v>11</v>
      </c>
      <c r="B332" s="57">
        <f>B123+B157+B159+B172+B204+B229+B272+B298+B322+B324+B326</f>
        <v>579272855.11</v>
      </c>
      <c r="C332" s="57">
        <f>C123+C157+C159+C172+C204+C229+C272+C298+C322+C324+C326</f>
        <v>296155946.07</v>
      </c>
      <c r="D332" s="58">
        <f t="shared" si="44"/>
        <v>0.5112546591083782</v>
      </c>
      <c r="E332" s="59">
        <f t="shared" si="45"/>
        <v>-283116909.04</v>
      </c>
    </row>
    <row r="333" spans="1:5" s="5" customFormat="1" ht="15" thickBot="1">
      <c r="A333" s="60" t="s">
        <v>66</v>
      </c>
      <c r="B333" s="61">
        <f>B121-B332</f>
        <v>-28455100</v>
      </c>
      <c r="C333" s="61">
        <f>C121-C332</f>
        <v>-21881682.579999983</v>
      </c>
      <c r="D333" s="58">
        <f>IF(B333=0,"   ",C333/B333)</f>
        <v>0.7689898324026267</v>
      </c>
      <c r="E333" s="59">
        <f>C333-B333</f>
        <v>6573417.420000017</v>
      </c>
    </row>
    <row r="334" spans="1:5" s="5" customFormat="1" ht="12.75" hidden="1">
      <c r="A334" s="33" t="s">
        <v>12</v>
      </c>
      <c r="B334" s="34"/>
      <c r="C334" s="35"/>
      <c r="D334" s="36" t="str">
        <f t="shared" si="44"/>
        <v>   </v>
      </c>
      <c r="E334" s="37">
        <f t="shared" si="45"/>
        <v>0</v>
      </c>
    </row>
    <row r="335" spans="1:5" s="5" customFormat="1" ht="12.75" hidden="1">
      <c r="A335" s="24" t="s">
        <v>13</v>
      </c>
      <c r="B335" s="25">
        <v>1122919</v>
      </c>
      <c r="C335" s="26">
        <v>815256</v>
      </c>
      <c r="D335" s="22">
        <f t="shared" si="44"/>
        <v>0.7260149663510903</v>
      </c>
      <c r="E335" s="23">
        <f t="shared" si="45"/>
        <v>-307663</v>
      </c>
    </row>
    <row r="336" spans="1:5" s="5" customFormat="1" ht="12.75" hidden="1">
      <c r="A336" s="24" t="s">
        <v>14</v>
      </c>
      <c r="B336" s="25">
        <v>1700000</v>
      </c>
      <c r="C336" s="62">
        <v>1700000</v>
      </c>
      <c r="D336" s="63">
        <f t="shared" si="44"/>
        <v>1</v>
      </c>
      <c r="E336" s="64">
        <f t="shared" si="45"/>
        <v>0</v>
      </c>
    </row>
    <row r="337" spans="1:5" s="5" customFormat="1" ht="15.75">
      <c r="A337" s="73" t="s">
        <v>240</v>
      </c>
      <c r="B337" s="20"/>
      <c r="C337" s="19"/>
      <c r="D337" s="22"/>
      <c r="E337" s="23"/>
    </row>
    <row r="338" spans="1:5" s="5" customFormat="1" ht="15.75">
      <c r="A338" s="74" t="s">
        <v>241</v>
      </c>
      <c r="B338" s="75">
        <f>B9+B14+B45</f>
        <v>31913000</v>
      </c>
      <c r="C338" s="75">
        <f>C9+C14+C45</f>
        <v>22994545.73</v>
      </c>
      <c r="D338" s="28">
        <f>IF(B338=0,"   ",C338/B338)</f>
        <v>0.7205385181587441</v>
      </c>
      <c r="E338" s="31">
        <f>C338-B338</f>
        <v>-8918454.27</v>
      </c>
    </row>
    <row r="339" spans="1:5" s="5" customFormat="1" ht="16.5" thickBot="1">
      <c r="A339" s="76" t="s">
        <v>242</v>
      </c>
      <c r="B339" s="77">
        <f>B189+B193</f>
        <v>31913000</v>
      </c>
      <c r="C339" s="77">
        <f>C189+C193</f>
        <v>23698662.57</v>
      </c>
      <c r="D339" s="78">
        <f>IF(B339=0,"   ",C339/B339)</f>
        <v>0.742602154921192</v>
      </c>
      <c r="E339" s="79">
        <f>C339-B339</f>
        <v>-8214337.43</v>
      </c>
    </row>
    <row r="340" spans="1:5" s="5" customFormat="1" ht="12.75">
      <c r="A340" s="46"/>
      <c r="B340" s="46"/>
      <c r="C340" s="47"/>
      <c r="D340" s="48"/>
      <c r="E340" s="49"/>
    </row>
    <row r="341" spans="1:5" s="5" customFormat="1" ht="18" customHeight="1">
      <c r="A341" s="46"/>
      <c r="B341" s="46"/>
      <c r="C341" s="47"/>
      <c r="D341" s="48"/>
      <c r="E341" s="49"/>
    </row>
    <row r="342" spans="1:5" s="5" customFormat="1" ht="16.5">
      <c r="A342" s="42" t="s">
        <v>212</v>
      </c>
      <c r="B342" s="46"/>
      <c r="C342" s="47"/>
      <c r="D342" s="48"/>
      <c r="E342" s="49"/>
    </row>
    <row r="343" spans="1:5" s="5" customFormat="1" ht="15.75" customHeight="1">
      <c r="A343" s="42" t="s">
        <v>33</v>
      </c>
      <c r="C343" s="82" t="s">
        <v>213</v>
      </c>
      <c r="D343" s="82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B391" s="46"/>
      <c r="C391" s="47"/>
      <c r="D391" s="48"/>
      <c r="E391" s="49"/>
    </row>
    <row r="392" spans="1:5" s="5" customFormat="1" ht="13.5" customHeight="1">
      <c r="A392" s="42"/>
      <c r="C392" s="42"/>
      <c r="D392" s="48"/>
      <c r="E392" s="49"/>
    </row>
    <row r="402" ht="4.5" customHeight="1"/>
    <row r="403" ht="12.75" hidden="1"/>
  </sheetData>
  <sheetProtection/>
  <mergeCells count="2">
    <mergeCell ref="A1:E1"/>
    <mergeCell ref="C343:D343"/>
  </mergeCells>
  <printOptions horizontalCentered="1" verticalCentered="1"/>
  <pageMargins left="0.4330708661417323" right="0.15748031496062992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2019-08-06T08:20:24Z</cp:lastPrinted>
  <dcterms:created xsi:type="dcterms:W3CDTF">2001-03-21T05:21:19Z</dcterms:created>
  <dcterms:modified xsi:type="dcterms:W3CDTF">2019-09-06T06:24:20Z</dcterms:modified>
  <cp:category/>
  <cp:version/>
  <cp:contentType/>
  <cp:contentStatus/>
</cp:coreProperties>
</file>