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agro36\Documents\Анастасия\Растениеводство\Оперативные\2019\8 август\"/>
    </mc:Choice>
  </mc:AlternateContent>
  <bookViews>
    <workbookView xWindow="0" yWindow="2232" windowWidth="22980" windowHeight="7368"/>
  </bookViews>
  <sheets>
    <sheet name="оперативка" sheetId="2" r:id="rId1"/>
  </sheets>
  <definedNames>
    <definedName name="А2" localSheetId="0">#REF!</definedName>
    <definedName name="А2">#REF!</definedName>
    <definedName name="_xlnm.Print_Area" localSheetId="0">оперативка!$A$2:$Z$236</definedName>
  </definedNames>
  <calcPr calcId="152511"/>
</workbook>
</file>

<file path=xl/calcChain.xml><?xml version="1.0" encoding="utf-8"?>
<calcChain xmlns="http://schemas.openxmlformats.org/spreadsheetml/2006/main">
  <c r="U160" i="2" l="1"/>
  <c r="X166" i="2" l="1"/>
  <c r="M151" i="2" l="1"/>
  <c r="Q146" i="2" l="1"/>
  <c r="B172" i="2" l="1"/>
  <c r="B166" i="2"/>
  <c r="B160" i="2"/>
  <c r="B151" i="2"/>
  <c r="B133" i="2"/>
  <c r="B132" i="2"/>
  <c r="B131" i="2"/>
  <c r="B130" i="2"/>
  <c r="C238" i="2" l="1"/>
  <c r="D238" i="2" s="1"/>
  <c r="R146" i="2" l="1"/>
  <c r="K172" i="2" l="1"/>
  <c r="S175" i="2" l="1"/>
  <c r="O107" i="2" l="1"/>
  <c r="W133" i="2" l="1"/>
  <c r="G151" i="2" l="1"/>
  <c r="H151" i="2"/>
  <c r="F160" i="2" l="1"/>
  <c r="G160" i="2"/>
  <c r="Q139" i="2" l="1"/>
  <c r="R139" i="2"/>
  <c r="S139" i="2"/>
  <c r="T139" i="2"/>
  <c r="U139" i="2"/>
  <c r="V139" i="2"/>
  <c r="W139" i="2"/>
  <c r="X139" i="2"/>
  <c r="Y139" i="2"/>
  <c r="Z139" i="2"/>
  <c r="K139" i="2"/>
  <c r="L139" i="2"/>
  <c r="M139" i="2"/>
  <c r="N139" i="2"/>
  <c r="O139" i="2"/>
  <c r="P139" i="2"/>
  <c r="G139" i="2"/>
  <c r="H139" i="2"/>
  <c r="I139" i="2"/>
  <c r="J139" i="2"/>
  <c r="F139" i="2"/>
  <c r="O159" i="2" l="1"/>
  <c r="P124" i="2"/>
  <c r="Y130" i="2" l="1"/>
  <c r="K160" i="2" l="1"/>
  <c r="P151" i="2"/>
  <c r="P132" i="2"/>
  <c r="O175" i="2" l="1"/>
  <c r="C157" i="2" l="1"/>
  <c r="F159" i="2"/>
  <c r="C122" i="2" l="1"/>
  <c r="Z175" i="2" l="1"/>
  <c r="T151" i="2" l="1"/>
  <c r="W151" i="2"/>
  <c r="K175" i="2" l="1"/>
  <c r="B108" i="2" l="1"/>
  <c r="B116" i="2"/>
  <c r="B147" i="2"/>
  <c r="B156" i="2"/>
  <c r="B163" i="2"/>
  <c r="B169" i="2"/>
  <c r="B175" i="2"/>
  <c r="B178" i="2"/>
  <c r="B181" i="2"/>
  <c r="B184" i="2"/>
  <c r="B189" i="2"/>
  <c r="B193" i="2"/>
  <c r="B199" i="2"/>
  <c r="B206" i="2"/>
  <c r="B207" i="2"/>
  <c r="B210" i="2"/>
  <c r="B211" i="2"/>
  <c r="B214" i="2"/>
  <c r="B215" i="2"/>
  <c r="B217" i="2"/>
  <c r="B219" i="2"/>
  <c r="B221" i="2" l="1"/>
  <c r="B223" i="2" s="1"/>
  <c r="N132" i="2"/>
  <c r="O160" i="2" l="1"/>
  <c r="V151" i="2" l="1"/>
  <c r="O133" i="2" l="1"/>
  <c r="S132" i="2" l="1"/>
  <c r="S133" i="2"/>
  <c r="F131" i="2" l="1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G132" i="2"/>
  <c r="I132" i="2"/>
  <c r="K132" i="2"/>
  <c r="L132" i="2"/>
  <c r="M132" i="2"/>
  <c r="T132" i="2"/>
  <c r="X132" i="2"/>
  <c r="F133" i="2"/>
  <c r="G133" i="2"/>
  <c r="H133" i="2"/>
  <c r="I133" i="2"/>
  <c r="J133" i="2"/>
  <c r="K133" i="2"/>
  <c r="L133" i="2"/>
  <c r="M133" i="2"/>
  <c r="N133" i="2"/>
  <c r="P133" i="2"/>
  <c r="Q133" i="2"/>
  <c r="R133" i="2"/>
  <c r="T133" i="2"/>
  <c r="U133" i="2"/>
  <c r="V133" i="2"/>
  <c r="X133" i="2"/>
  <c r="J175" i="2" l="1"/>
  <c r="C196" i="2" l="1"/>
  <c r="X160" i="2" l="1"/>
  <c r="X151" i="2"/>
  <c r="L175" i="2"/>
  <c r="Z133" i="2" l="1"/>
  <c r="F151" i="2" l="1"/>
  <c r="Y175" i="2"/>
  <c r="Z131" i="2" l="1"/>
  <c r="I151" i="2" l="1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F15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F144" i="2"/>
  <c r="C100" i="2"/>
  <c r="C101" i="2"/>
  <c r="C102" i="2"/>
  <c r="C103" i="2"/>
  <c r="C104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T116" i="2" s="1"/>
  <c r="U105" i="2"/>
  <c r="V105" i="2"/>
  <c r="W105" i="2"/>
  <c r="X105" i="2"/>
  <c r="Y105" i="2"/>
  <c r="Z105" i="2"/>
  <c r="F105" i="2"/>
  <c r="C99" i="2"/>
  <c r="O146" i="2" l="1"/>
  <c r="O147" i="2"/>
  <c r="C105" i="2"/>
  <c r="J151" i="2"/>
  <c r="I175" i="2"/>
  <c r="H130" i="2"/>
  <c r="C194" i="2" l="1"/>
  <c r="C195" i="2"/>
  <c r="W130" i="2" l="1"/>
  <c r="Q151" i="2" l="1"/>
  <c r="J160" i="2"/>
  <c r="S151" i="2" l="1"/>
  <c r="Y132" i="2" l="1"/>
  <c r="Y131" i="2"/>
  <c r="C192" i="2"/>
  <c r="J130" i="2" l="1"/>
  <c r="V130" i="2" l="1"/>
  <c r="O130" i="2" l="1"/>
  <c r="G130" i="2" l="1"/>
  <c r="Z130" i="2"/>
  <c r="Z132" i="2"/>
  <c r="X130" i="2"/>
  <c r="U130" i="2"/>
  <c r="U151" i="2"/>
  <c r="S130" i="2" l="1"/>
  <c r="N130" i="2"/>
  <c r="L151" i="2" l="1"/>
  <c r="Q130" i="2"/>
  <c r="K130" i="2"/>
  <c r="I130" i="2"/>
  <c r="R130" i="2" l="1"/>
  <c r="P130" i="2"/>
  <c r="F130" i="2" l="1"/>
  <c r="L130" i="2" l="1"/>
  <c r="Y133" i="2"/>
  <c r="H199" i="2" l="1"/>
  <c r="P160" i="2" l="1"/>
  <c r="C128" i="2" l="1"/>
  <c r="C120" i="2"/>
  <c r="C113" i="2"/>
  <c r="C134" i="2" l="1"/>
  <c r="T130" i="2"/>
  <c r="C112" i="2" l="1"/>
  <c r="Q160" i="2" l="1"/>
  <c r="N160" i="2" l="1"/>
  <c r="G189" i="2" l="1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F189" i="2"/>
  <c r="C188" i="2"/>
  <c r="C190" i="2"/>
  <c r="D190" i="2" s="1"/>
  <c r="C191" i="2"/>
  <c r="C189" i="2" l="1"/>
  <c r="D189" i="2" s="1"/>
  <c r="C106" i="2" l="1"/>
  <c r="C109" i="2"/>
  <c r="C110" i="2"/>
  <c r="C111" i="2"/>
  <c r="C114" i="2"/>
  <c r="C115" i="2"/>
  <c r="C117" i="2"/>
  <c r="C118" i="2"/>
  <c r="C119" i="2"/>
  <c r="C121" i="2"/>
  <c r="C123" i="2"/>
  <c r="C124" i="2" s="1"/>
  <c r="C125" i="2"/>
  <c r="C126" i="2"/>
  <c r="C127" i="2"/>
  <c r="C129" i="2"/>
  <c r="C136" i="2"/>
  <c r="C137" i="2"/>
  <c r="C139" i="2"/>
  <c r="C140" i="2"/>
  <c r="C141" i="2"/>
  <c r="C142" i="2"/>
  <c r="C143" i="2"/>
  <c r="C144" i="2"/>
  <c r="C145" i="2"/>
  <c r="C148" i="2"/>
  <c r="C149" i="2"/>
  <c r="C150" i="2" s="1"/>
  <c r="C152" i="2"/>
  <c r="C153" i="2"/>
  <c r="C154" i="2"/>
  <c r="C116" i="2" l="1"/>
  <c r="C107" i="2"/>
  <c r="C146" i="2"/>
  <c r="C132" i="2"/>
  <c r="C133" i="2"/>
  <c r="C130" i="2"/>
  <c r="C131" i="2"/>
  <c r="C151" i="2"/>
  <c r="C7" i="2"/>
  <c r="C8" i="2"/>
  <c r="D8" i="2" s="1"/>
  <c r="B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C10" i="2"/>
  <c r="D10" i="2" s="1"/>
  <c r="C12" i="2"/>
  <c r="D12" i="2" s="1"/>
  <c r="B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C14" i="2"/>
  <c r="D15" i="2"/>
  <c r="C16" i="2"/>
  <c r="D16" i="2" s="1"/>
  <c r="B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Z17" i="2"/>
  <c r="C20" i="2"/>
  <c r="D20" i="2" s="1"/>
  <c r="C21" i="2"/>
  <c r="B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C23" i="2"/>
  <c r="B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C25" i="2"/>
  <c r="D25" i="2" s="1"/>
  <c r="B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C27" i="2"/>
  <c r="B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C29" i="2"/>
  <c r="D29" i="2" s="1"/>
  <c r="C30" i="2"/>
  <c r="D30" i="2" s="1"/>
  <c r="B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C32" i="2"/>
  <c r="B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C34" i="2"/>
  <c r="D34" i="2" s="1"/>
  <c r="B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C36" i="2"/>
  <c r="C37" i="2"/>
  <c r="D37" i="2" s="1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C39" i="2"/>
  <c r="D39" i="2" s="1"/>
  <c r="C9" i="2" l="1"/>
  <c r="C22" i="2"/>
  <c r="C24" i="2"/>
  <c r="C38" i="2"/>
  <c r="D23" i="2"/>
  <c r="D21" i="2"/>
  <c r="C13" i="2"/>
  <c r="C33" i="2"/>
  <c r="C31" i="2"/>
  <c r="C35" i="2"/>
  <c r="C28" i="2"/>
  <c r="C26" i="2"/>
  <c r="C17" i="2"/>
  <c r="S217" i="2" l="1"/>
  <c r="Q217" i="2"/>
  <c r="L217" i="2"/>
  <c r="P207" i="2" l="1"/>
  <c r="F215" i="2" l="1"/>
  <c r="F44" i="2" l="1"/>
  <c r="G214" i="2" l="1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F214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F210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F206" i="2"/>
  <c r="D85" i="2" l="1"/>
  <c r="D87" i="2"/>
  <c r="D88" i="2"/>
  <c r="D93" i="2"/>
  <c r="D95" i="2"/>
  <c r="D96" i="2"/>
  <c r="D98" i="2"/>
  <c r="D99" i="2"/>
  <c r="D100" i="2"/>
  <c r="D101" i="2"/>
  <c r="D102" i="2"/>
  <c r="D103" i="2"/>
  <c r="C42" i="2" l="1"/>
  <c r="C46" i="2" l="1"/>
  <c r="W69" i="2" l="1"/>
  <c r="G89" i="2" l="1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F89" i="2"/>
  <c r="F63" i="2" l="1"/>
  <c r="G63" i="2"/>
  <c r="H63" i="2"/>
  <c r="I63" i="2"/>
  <c r="J63" i="2"/>
  <c r="K63" i="2"/>
  <c r="L63" i="2"/>
  <c r="M63" i="2"/>
  <c r="N63" i="2"/>
  <c r="O63" i="2"/>
  <c r="P63" i="2"/>
  <c r="Q63" i="2"/>
  <c r="S63" i="2"/>
  <c r="T63" i="2"/>
  <c r="U63" i="2"/>
  <c r="V63" i="2"/>
  <c r="W63" i="2"/>
  <c r="X63" i="2"/>
  <c r="Y63" i="2"/>
  <c r="Z63" i="2"/>
  <c r="H69" i="2" l="1"/>
  <c r="Z69" i="2" l="1"/>
  <c r="Y69" i="2"/>
  <c r="X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G69" i="2"/>
  <c r="F69" i="2"/>
  <c r="C69" i="2" l="1"/>
  <c r="B63" i="2" l="1"/>
  <c r="B59" i="2"/>
  <c r="C61" i="2" l="1"/>
  <c r="C57" i="2"/>
  <c r="C252" i="2" l="1"/>
  <c r="C246" i="2"/>
  <c r="C244" i="2"/>
  <c r="C242" i="2"/>
  <c r="C241" i="2"/>
  <c r="C240" i="2"/>
  <c r="C239" i="2"/>
  <c r="C229" i="2"/>
  <c r="C228" i="2"/>
  <c r="C227" i="2"/>
  <c r="C226" i="2"/>
  <c r="C225" i="2"/>
  <c r="C222" i="2"/>
  <c r="Z221" i="2"/>
  <c r="Z223" i="2" s="1"/>
  <c r="Y221" i="2"/>
  <c r="Y223" i="2" s="1"/>
  <c r="X221" i="2"/>
  <c r="X223" i="2" s="1"/>
  <c r="W221" i="2"/>
  <c r="W223" i="2" s="1"/>
  <c r="V221" i="2"/>
  <c r="V223" i="2" s="1"/>
  <c r="U221" i="2"/>
  <c r="U223" i="2" s="1"/>
  <c r="T221" i="2"/>
  <c r="T223" i="2" s="1"/>
  <c r="S221" i="2"/>
  <c r="S223" i="2" s="1"/>
  <c r="R221" i="2"/>
  <c r="R223" i="2" s="1"/>
  <c r="Q221" i="2"/>
  <c r="Q223" i="2" s="1"/>
  <c r="P221" i="2"/>
  <c r="P223" i="2" s="1"/>
  <c r="O221" i="2"/>
  <c r="O223" i="2" s="1"/>
  <c r="N221" i="2"/>
  <c r="N223" i="2" s="1"/>
  <c r="M221" i="2"/>
  <c r="M223" i="2" s="1"/>
  <c r="L221" i="2"/>
  <c r="L223" i="2" s="1"/>
  <c r="K221" i="2"/>
  <c r="K223" i="2" s="1"/>
  <c r="J221" i="2"/>
  <c r="J223" i="2" s="1"/>
  <c r="I221" i="2"/>
  <c r="I223" i="2" s="1"/>
  <c r="H221" i="2"/>
  <c r="H223" i="2" s="1"/>
  <c r="G221" i="2"/>
  <c r="G223" i="2" s="1"/>
  <c r="F221" i="2"/>
  <c r="F223" i="2" s="1"/>
  <c r="C220" i="2"/>
  <c r="C218" i="2"/>
  <c r="C219" i="2" s="1"/>
  <c r="C216" i="2"/>
  <c r="C217" i="2" s="1"/>
  <c r="Z215" i="2"/>
  <c r="Y215" i="2"/>
  <c r="X215" i="2"/>
  <c r="W215" i="2"/>
  <c r="U215" i="2"/>
  <c r="T215" i="2"/>
  <c r="S215" i="2"/>
  <c r="R215" i="2"/>
  <c r="Q215" i="2"/>
  <c r="P215" i="2"/>
  <c r="O215" i="2"/>
  <c r="N215" i="2"/>
  <c r="M215" i="2"/>
  <c r="L215" i="2"/>
  <c r="K215" i="2"/>
  <c r="J215" i="2"/>
  <c r="I215" i="2"/>
  <c r="H215" i="2"/>
  <c r="G215" i="2"/>
  <c r="C213" i="2"/>
  <c r="C212" i="2"/>
  <c r="Z211" i="2"/>
  <c r="Y211" i="2"/>
  <c r="X211" i="2"/>
  <c r="W211" i="2"/>
  <c r="V211" i="2"/>
  <c r="U211" i="2"/>
  <c r="T211" i="2"/>
  <c r="S211" i="2"/>
  <c r="R211" i="2"/>
  <c r="Q211" i="2"/>
  <c r="P211" i="2"/>
  <c r="O211" i="2"/>
  <c r="N211" i="2"/>
  <c r="M211" i="2"/>
  <c r="L211" i="2"/>
  <c r="K211" i="2"/>
  <c r="J211" i="2"/>
  <c r="I211" i="2"/>
  <c r="H211" i="2"/>
  <c r="G211" i="2"/>
  <c r="F211" i="2"/>
  <c r="C209" i="2"/>
  <c r="C208" i="2"/>
  <c r="Z207" i="2"/>
  <c r="Y207" i="2"/>
  <c r="X207" i="2"/>
  <c r="W207" i="2"/>
  <c r="V207" i="2"/>
  <c r="U207" i="2"/>
  <c r="T207" i="2"/>
  <c r="S207" i="2"/>
  <c r="R207" i="2"/>
  <c r="Q207" i="2"/>
  <c r="O207" i="2"/>
  <c r="N207" i="2"/>
  <c r="M207" i="2"/>
  <c r="L207" i="2"/>
  <c r="K207" i="2"/>
  <c r="J207" i="2"/>
  <c r="I207" i="2"/>
  <c r="H207" i="2"/>
  <c r="G207" i="2"/>
  <c r="F207" i="2"/>
  <c r="C205" i="2"/>
  <c r="C204" i="2"/>
  <c r="C206" i="2" s="1"/>
  <c r="C201" i="2"/>
  <c r="C200" i="2"/>
  <c r="Z199" i="2"/>
  <c r="Y199" i="2"/>
  <c r="X199" i="2"/>
  <c r="W199" i="2"/>
  <c r="V199" i="2"/>
  <c r="U199" i="2"/>
  <c r="T199" i="2"/>
  <c r="S199" i="2"/>
  <c r="R199" i="2"/>
  <c r="Q199" i="2"/>
  <c r="P199" i="2"/>
  <c r="O199" i="2"/>
  <c r="N199" i="2"/>
  <c r="M199" i="2"/>
  <c r="L199" i="2"/>
  <c r="K199" i="2"/>
  <c r="J199" i="2"/>
  <c r="I199" i="2"/>
  <c r="G199" i="2"/>
  <c r="F199" i="2"/>
  <c r="C198" i="2"/>
  <c r="C197" i="2"/>
  <c r="Z193" i="2"/>
  <c r="Y193" i="2"/>
  <c r="X193" i="2"/>
  <c r="W193" i="2"/>
  <c r="V193" i="2"/>
  <c r="U193" i="2"/>
  <c r="T193" i="2"/>
  <c r="S193" i="2"/>
  <c r="R193" i="2"/>
  <c r="Q193" i="2"/>
  <c r="P193" i="2"/>
  <c r="O193" i="2"/>
  <c r="N193" i="2"/>
  <c r="M193" i="2"/>
  <c r="L193" i="2"/>
  <c r="K193" i="2"/>
  <c r="J193" i="2"/>
  <c r="I193" i="2"/>
  <c r="H193" i="2"/>
  <c r="G193" i="2"/>
  <c r="F193" i="2"/>
  <c r="C185" i="2"/>
  <c r="Y184" i="2"/>
  <c r="V184" i="2"/>
  <c r="S184" i="2"/>
  <c r="M184" i="2"/>
  <c r="L184" i="2"/>
  <c r="K184" i="2"/>
  <c r="H184" i="2"/>
  <c r="C183" i="2"/>
  <c r="C182" i="2"/>
  <c r="V181" i="2"/>
  <c r="M181" i="2"/>
  <c r="H181" i="2"/>
  <c r="C180" i="2"/>
  <c r="C179" i="2"/>
  <c r="N175" i="2"/>
  <c r="C174" i="2"/>
  <c r="C173" i="2"/>
  <c r="R172" i="2"/>
  <c r="C171" i="2"/>
  <c r="C170" i="2"/>
  <c r="V169" i="2"/>
  <c r="U169" i="2"/>
  <c r="N169" i="2"/>
  <c r="C168" i="2"/>
  <c r="C167" i="2"/>
  <c r="T166" i="2"/>
  <c r="C165" i="2"/>
  <c r="C164" i="2"/>
  <c r="Z163" i="2"/>
  <c r="M163" i="2"/>
  <c r="H163" i="2"/>
  <c r="C162" i="2"/>
  <c r="C161" i="2"/>
  <c r="L160" i="2"/>
  <c r="Z159" i="2"/>
  <c r="Y159" i="2"/>
  <c r="X159" i="2"/>
  <c r="V159" i="2"/>
  <c r="U159" i="2"/>
  <c r="T159" i="2"/>
  <c r="S159" i="2"/>
  <c r="Q159" i="2"/>
  <c r="P159" i="2"/>
  <c r="N159" i="2"/>
  <c r="M159" i="2"/>
  <c r="L159" i="2"/>
  <c r="K159" i="2"/>
  <c r="J159" i="2"/>
  <c r="I159" i="2"/>
  <c r="H159" i="2"/>
  <c r="G159" i="2"/>
  <c r="C158" i="2"/>
  <c r="Z156" i="2"/>
  <c r="Y156" i="2"/>
  <c r="X156" i="2"/>
  <c r="W156" i="2"/>
  <c r="V156" i="2"/>
  <c r="U156" i="2"/>
  <c r="T156" i="2"/>
  <c r="S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C155" i="2"/>
  <c r="Y151" i="2"/>
  <c r="Z150" i="2"/>
  <c r="Y150" i="2"/>
  <c r="X150" i="2"/>
  <c r="W150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Z147" i="2"/>
  <c r="Y147" i="2"/>
  <c r="X147" i="2"/>
  <c r="W147" i="2"/>
  <c r="V147" i="2"/>
  <c r="U147" i="2"/>
  <c r="T147" i="2"/>
  <c r="S147" i="2"/>
  <c r="R147" i="2"/>
  <c r="Q147" i="2"/>
  <c r="P147" i="2"/>
  <c r="N147" i="2"/>
  <c r="M147" i="2"/>
  <c r="L147" i="2"/>
  <c r="K147" i="2"/>
  <c r="J147" i="2"/>
  <c r="I147" i="2"/>
  <c r="H147" i="2"/>
  <c r="G147" i="2"/>
  <c r="F147" i="2"/>
  <c r="Z146" i="2"/>
  <c r="Y146" i="2"/>
  <c r="X146" i="2"/>
  <c r="W146" i="2"/>
  <c r="V146" i="2"/>
  <c r="U146" i="2"/>
  <c r="T146" i="2"/>
  <c r="S146" i="2"/>
  <c r="P146" i="2"/>
  <c r="N146" i="2"/>
  <c r="M146" i="2"/>
  <c r="L146" i="2"/>
  <c r="K146" i="2"/>
  <c r="J146" i="2"/>
  <c r="I146" i="2"/>
  <c r="H146" i="2"/>
  <c r="G146" i="2"/>
  <c r="F146" i="2"/>
  <c r="Y138" i="2"/>
  <c r="U138" i="2"/>
  <c r="S138" i="2"/>
  <c r="Q138" i="2"/>
  <c r="N138" i="2"/>
  <c r="I138" i="2"/>
  <c r="C138" i="2" s="1"/>
  <c r="X135" i="2"/>
  <c r="V135" i="2"/>
  <c r="S135" i="2"/>
  <c r="R135" i="2"/>
  <c r="J135" i="2"/>
  <c r="F135" i="2"/>
  <c r="C135" i="2" s="1"/>
  <c r="M130" i="2"/>
  <c r="Z124" i="2"/>
  <c r="Y124" i="2"/>
  <c r="X124" i="2"/>
  <c r="W124" i="2"/>
  <c r="V124" i="2"/>
  <c r="U124" i="2"/>
  <c r="T124" i="2"/>
  <c r="S124" i="2"/>
  <c r="R124" i="2"/>
  <c r="Q124" i="2"/>
  <c r="O124" i="2"/>
  <c r="N124" i="2"/>
  <c r="M124" i="2"/>
  <c r="L124" i="2"/>
  <c r="K124" i="2"/>
  <c r="J124" i="2"/>
  <c r="I124" i="2"/>
  <c r="H124" i="2"/>
  <c r="G124" i="2"/>
  <c r="F124" i="2"/>
  <c r="Z116" i="2"/>
  <c r="Y116" i="2"/>
  <c r="X116" i="2"/>
  <c r="W116" i="2"/>
  <c r="V116" i="2"/>
  <c r="U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Z107" i="2"/>
  <c r="Y107" i="2"/>
  <c r="X107" i="2"/>
  <c r="W107" i="2"/>
  <c r="V107" i="2"/>
  <c r="U107" i="2"/>
  <c r="T107" i="2"/>
  <c r="S107" i="2"/>
  <c r="R107" i="2"/>
  <c r="Q107" i="2"/>
  <c r="P107" i="2"/>
  <c r="N107" i="2"/>
  <c r="M107" i="2"/>
  <c r="L107" i="2"/>
  <c r="K107" i="2"/>
  <c r="J107" i="2"/>
  <c r="I107" i="2"/>
  <c r="H107" i="2"/>
  <c r="G107" i="2"/>
  <c r="F107" i="2"/>
  <c r="C97" i="2"/>
  <c r="D97" i="2" s="1"/>
  <c r="C94" i="2"/>
  <c r="D94" i="2" s="1"/>
  <c r="C92" i="2"/>
  <c r="D92" i="2" s="1"/>
  <c r="C91" i="2"/>
  <c r="D91" i="2" s="1"/>
  <c r="C90" i="2"/>
  <c r="D90" i="2" s="1"/>
  <c r="C86" i="2"/>
  <c r="D86" i="2" s="1"/>
  <c r="C84" i="2"/>
  <c r="D84" i="2" s="1"/>
  <c r="C83" i="2"/>
  <c r="D83" i="2" s="1"/>
  <c r="C82" i="2"/>
  <c r="D82" i="2" s="1"/>
  <c r="C81" i="2"/>
  <c r="D81" i="2" s="1"/>
  <c r="C80" i="2"/>
  <c r="D80" i="2" s="1"/>
  <c r="C79" i="2"/>
  <c r="D79" i="2" s="1"/>
  <c r="C78" i="2"/>
  <c r="D78" i="2" s="1"/>
  <c r="C77" i="2"/>
  <c r="D77" i="2" s="1"/>
  <c r="C76" i="2"/>
  <c r="D76" i="2" s="1"/>
  <c r="C75" i="2"/>
  <c r="D75" i="2" s="1"/>
  <c r="C74" i="2"/>
  <c r="D74" i="2" s="1"/>
  <c r="C73" i="2"/>
  <c r="D73" i="2" s="1"/>
  <c r="C72" i="2"/>
  <c r="D72" i="2" s="1"/>
  <c r="C71" i="2"/>
  <c r="D71" i="2" s="1"/>
  <c r="C70" i="2"/>
  <c r="D70" i="2" s="1"/>
  <c r="D69" i="2"/>
  <c r="C68" i="2"/>
  <c r="D68" i="2" s="1"/>
  <c r="C67" i="2"/>
  <c r="D67" i="2" s="1"/>
  <c r="C66" i="2"/>
  <c r="D66" i="2" s="1"/>
  <c r="C65" i="2"/>
  <c r="D65" i="2" s="1"/>
  <c r="C64" i="2"/>
  <c r="D64" i="2" s="1"/>
  <c r="C62" i="2"/>
  <c r="D61" i="2"/>
  <c r="C60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C58" i="2"/>
  <c r="D58" i="2" s="1"/>
  <c r="D57" i="2"/>
  <c r="C56" i="2"/>
  <c r="C55" i="2"/>
  <c r="C54" i="2"/>
  <c r="D54" i="2" s="1"/>
  <c r="C53" i="2"/>
  <c r="D53" i="2" s="1"/>
  <c r="C52" i="2"/>
  <c r="D52" i="2" s="1"/>
  <c r="C51" i="2"/>
  <c r="D51" i="2" s="1"/>
  <c r="C50" i="2"/>
  <c r="D50" i="2" s="1"/>
  <c r="C49" i="2"/>
  <c r="D49" i="2" s="1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B47" i="2"/>
  <c r="C45" i="2"/>
  <c r="Z44" i="2"/>
  <c r="Z48" i="2" s="1"/>
  <c r="Y44" i="2"/>
  <c r="Y48" i="2" s="1"/>
  <c r="X44" i="2"/>
  <c r="X48" i="2" s="1"/>
  <c r="W44" i="2"/>
  <c r="W48" i="2" s="1"/>
  <c r="V44" i="2"/>
  <c r="V48" i="2" s="1"/>
  <c r="U44" i="2"/>
  <c r="U48" i="2" s="1"/>
  <c r="T44" i="2"/>
  <c r="T48" i="2" s="1"/>
  <c r="S44" i="2"/>
  <c r="S48" i="2" s="1"/>
  <c r="R44" i="2"/>
  <c r="R48" i="2" s="1"/>
  <c r="Q44" i="2"/>
  <c r="Q48" i="2" s="1"/>
  <c r="P44" i="2"/>
  <c r="P48" i="2" s="1"/>
  <c r="O44" i="2"/>
  <c r="O48" i="2" s="1"/>
  <c r="N44" i="2"/>
  <c r="N48" i="2" s="1"/>
  <c r="M44" i="2"/>
  <c r="M48" i="2" s="1"/>
  <c r="L44" i="2"/>
  <c r="L48" i="2" s="1"/>
  <c r="K44" i="2"/>
  <c r="K48" i="2" s="1"/>
  <c r="J44" i="2"/>
  <c r="J48" i="2" s="1"/>
  <c r="I44" i="2"/>
  <c r="I48" i="2" s="1"/>
  <c r="H44" i="2"/>
  <c r="H48" i="2" s="1"/>
  <c r="G44" i="2"/>
  <c r="G48" i="2" s="1"/>
  <c r="F48" i="2"/>
  <c r="C43" i="2"/>
  <c r="C40" i="2"/>
  <c r="C193" i="2" l="1"/>
  <c r="C147" i="2"/>
  <c r="C108" i="2"/>
  <c r="C214" i="2"/>
  <c r="C215" i="2"/>
  <c r="C47" i="2"/>
  <c r="C181" i="2"/>
  <c r="C175" i="2"/>
  <c r="C184" i="2"/>
  <c r="C166" i="2"/>
  <c r="C199" i="2"/>
  <c r="D206" i="2"/>
  <c r="C211" i="2"/>
  <c r="C202" i="2"/>
  <c r="D62" i="2"/>
  <c r="D63" i="2" s="1"/>
  <c r="C63" i="2"/>
  <c r="C59" i="2"/>
  <c r="D59" i="2" s="1"/>
  <c r="D45" i="2"/>
  <c r="C89" i="2"/>
  <c r="D89" i="2" s="1"/>
  <c r="C172" i="2"/>
  <c r="C44" i="2"/>
  <c r="C48" i="2" s="1"/>
  <c r="C163" i="2"/>
  <c r="C160" i="2"/>
  <c r="C159" i="2"/>
  <c r="C210" i="2"/>
  <c r="C169" i="2"/>
  <c r="C207" i="2"/>
  <c r="C156" i="2" l="1"/>
  <c r="C221" i="2"/>
  <c r="C223" i="2" l="1"/>
  <c r="D223" i="2" s="1"/>
  <c r="D212" i="2"/>
  <c r="D204" i="2"/>
  <c r="D196" i="2"/>
  <c r="D178" i="2"/>
  <c r="D179" i="2"/>
  <c r="D187" i="2"/>
  <c r="D185" i="2"/>
  <c r="D149" i="2"/>
  <c r="D141" i="2"/>
  <c r="D142" i="2"/>
  <c r="D137" i="2"/>
  <c r="D153" i="2"/>
  <c r="D145" i="2"/>
  <c r="D222" i="2"/>
  <c r="D195" i="2"/>
  <c r="D180" i="2"/>
  <c r="D181" i="2"/>
  <c r="D191" i="2"/>
  <c r="D192" i="2"/>
  <c r="D134" i="2"/>
  <c r="D136" i="2"/>
  <c r="D170" i="2"/>
  <c r="D218" i="2"/>
  <c r="D156" i="2"/>
  <c r="D219" i="2"/>
  <c r="D173" i="2"/>
  <c r="D216" i="2"/>
  <c r="D200" i="2"/>
  <c r="D172" i="2"/>
  <c r="D208" i="2"/>
  <c r="D210" i="2"/>
  <c r="D162" i="2"/>
  <c r="D163" i="2"/>
  <c r="D202" i="2"/>
  <c r="D177" i="2"/>
  <c r="D186" i="2"/>
  <c r="D183" i="2"/>
  <c r="D184" i="2"/>
  <c r="D194" i="2"/>
  <c r="D133" i="2"/>
  <c r="D143" i="2"/>
  <c r="D131" i="2"/>
  <c r="D139" i="2"/>
  <c r="D152" i="2"/>
  <c r="D132" i="2"/>
  <c r="D140" i="2"/>
  <c r="D144" i="2"/>
  <c r="D217" i="2"/>
  <c r="D176" i="2"/>
  <c r="D151" i="2"/>
  <c r="D215" i="2"/>
  <c r="D138" i="2"/>
  <c r="D168" i="2"/>
  <c r="D169" i="2"/>
  <c r="D155" i="2"/>
  <c r="D221" i="2"/>
  <c r="D197" i="2"/>
  <c r="D147" i="2"/>
  <c r="D193" i="2"/>
  <c r="D154" i="2"/>
  <c r="D158" i="2"/>
  <c r="D167" i="2"/>
  <c r="D198" i="2"/>
  <c r="D174" i="2"/>
  <c r="D175" i="2"/>
  <c r="D182" i="2"/>
  <c r="D188" i="2"/>
  <c r="D160" i="2"/>
  <c r="D161" i="2"/>
  <c r="D171" i="2"/>
  <c r="D199" i="2"/>
  <c r="D201" i="2"/>
  <c r="D110" i="2"/>
  <c r="D116" i="2"/>
  <c r="D114" i="2"/>
  <c r="D130" i="2"/>
  <c r="D111" i="2"/>
  <c r="D126" i="2"/>
  <c r="D108" i="2"/>
  <c r="D120" i="2"/>
  <c r="D115" i="2"/>
  <c r="D117" i="2"/>
  <c r="D118" i="2"/>
  <c r="D119" i="2"/>
  <c r="D106" i="2"/>
  <c r="D109" i="2"/>
  <c r="D125" i="2"/>
  <c r="D121" i="2"/>
  <c r="D128" i="2"/>
  <c r="D123" i="2"/>
  <c r="D129" i="2"/>
  <c r="B135" i="2"/>
  <c r="D135" i="2" s="1"/>
  <c r="D113" i="2"/>
  <c r="D127" i="2"/>
</calcChain>
</file>

<file path=xl/sharedStrings.xml><?xml version="1.0" encoding="utf-8"?>
<sst xmlns="http://schemas.openxmlformats.org/spreadsheetml/2006/main" count="266" uniqueCount="212">
  <si>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</si>
  <si>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</si>
  <si>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</si>
  <si>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</si>
  <si>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</si>
  <si>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</si>
  <si>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</si>
  <si>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</si>
  <si>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</si>
  <si>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</si>
  <si>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</si>
  <si>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</si>
  <si>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</si>
  <si>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</si>
  <si>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</si>
  <si>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</si>
  <si>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</si>
  <si>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</si>
  <si>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</si>
  <si>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</si>
  <si>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</si>
  <si>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</si>
  <si>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</si>
  <si>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</si>
  <si>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</si>
  <si>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</si>
  <si>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</si>
  <si>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</si>
  <si>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</si>
  <si>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</si>
  <si>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</si>
  <si>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</si>
  <si>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</si>
  <si>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</si>
  <si>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</si>
  <si>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</si>
  <si>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</si>
  <si>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</si>
  <si>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</si>
  <si>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</si>
  <si>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</si>
  <si>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</si>
  <si>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</si>
  <si>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</si>
  <si>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</si>
  <si>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</si>
  <si>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</si>
  <si>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</si>
  <si>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</si>
  <si>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</si>
  <si>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</si>
  <si>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</si>
  <si>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</si>
  <si>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</si>
  <si>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</si>
  <si>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</si>
  <si>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</si>
  <si>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</si>
  <si>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</si>
  <si>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</si>
  <si>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</si>
  <si>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</si>
  <si>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</si>
  <si>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</si>
  <si>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</si>
  <si>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</si>
  <si>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</si>
  <si>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</si>
  <si>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</si>
  <si>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</si>
  <si>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</si>
  <si>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</si>
  <si>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</si>
  <si>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</si>
  <si>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</si>
  <si>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</si>
  <si>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</si>
  <si>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</si>
  <si>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</si>
  <si>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</si>
  <si>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</si>
  <si>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</si>
  <si>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</si>
  <si>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</si>
  <si>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</si>
  <si>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</si>
  <si>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</si>
  <si>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</si>
  <si>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</si>
  <si>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</si>
  <si>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</si>
  <si>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</si>
  <si>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</si>
  <si>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</si>
  <si>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</si>
  <si>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</si>
  <si>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</si>
  <si>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</si>
  <si>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</si>
  <si>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</si>
  <si>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</si>
  <si>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</si>
  <si>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</si>
  <si>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</si>
  <si>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</si>
  <si>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</si>
  <si>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</si>
  <si>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</si>
  <si>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</si>
  <si>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</si>
  <si>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хмеля, га</t>
  </si>
  <si>
    <t>Валовой сбор хмеля, тонн</t>
  </si>
  <si>
    <t>Убрано рапса, га</t>
  </si>
  <si>
    <t>Валовой сбор рапса, тонн</t>
  </si>
  <si>
    <t>Убрано сахарной свеклы, га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</si>
  <si>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</si>
  <si>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</si>
  <si>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</si>
  <si>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</si>
  <si>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</si>
  <si>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Валовой сбор, тонн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</si>
  <si>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</si>
  <si>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</si>
  <si>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</si>
  <si>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</si>
  <si>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</si>
  <si>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</si>
  <si>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</si>
  <si>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</si>
  <si>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</si>
  <si>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</si>
  <si>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</si>
  <si>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</si>
  <si>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</si>
  <si>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</si>
  <si>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</si>
  <si>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</si>
  <si>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</si>
  <si>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</si>
  <si>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</si>
  <si>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</si>
  <si>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</si>
  <si>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</si>
  <si>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</si>
  <si>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</si>
  <si>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</si>
  <si>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</si>
  <si>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</si>
  <si>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</si>
  <si>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</si>
  <si>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</si>
  <si>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</si>
  <si>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</si>
  <si>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</si>
  <si>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Убрано сои, га</t>
  </si>
  <si>
    <t>Валовой сбор сои, тонн</t>
  </si>
  <si>
    <t>Убрано кукурузы на зерно, га</t>
  </si>
  <si>
    <t>Валовой сбор зерна кукурузы, тонн</t>
  </si>
  <si>
    <t>количество хозяйств, приступивших к подкормке ОЗИМ</t>
  </si>
  <si>
    <t>Посеяно лука-севка, га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</si>
  <si>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</si>
  <si>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</si>
  <si>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</si>
  <si>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</si>
  <si>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</si>
  <si>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</si>
  <si>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</si>
  <si>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</si>
  <si>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</si>
  <si>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</si>
  <si>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</si>
  <si>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</si>
  <si>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</si>
  <si>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</si>
  <si>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</si>
  <si>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</si>
  <si>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</si>
  <si>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</si>
  <si>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</si>
  <si>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</si>
  <si>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</si>
  <si>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</si>
  <si>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</si>
  <si>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</si>
  <si>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</si>
  <si>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</si>
  <si>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</si>
  <si>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</si>
  <si>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</si>
  <si>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</si>
  <si>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</si>
  <si>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</si>
  <si>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На соответ. период 2018 г.</t>
  </si>
  <si>
    <t>Всего период 2019 г.</t>
  </si>
  <si>
    <t>2019 г. к 2018 г., %</t>
  </si>
  <si>
    <t>Площадь многолетних трав всего,  га (4-сх 2018)</t>
  </si>
  <si>
    <t>Планируемая площадь пересева погибших озимых яровыми зерновыми и зернобобовыми культурами, га</t>
  </si>
  <si>
    <t>Завершили сев яровых зерновых и зернобобовых культур</t>
  </si>
  <si>
    <t>Гибель озимых зерновых культур, га</t>
  </si>
  <si>
    <t>План посева с учетом пересева погибших озимых культур, га</t>
  </si>
  <si>
    <t>% к плану с учетом пересева погибших озимых культур</t>
  </si>
  <si>
    <t>в т.ч. пересев по погибшим озимым</t>
  </si>
  <si>
    <t>Посеяно масличных культур, га</t>
  </si>
  <si>
    <t>Не завершили сев яровых зерновых и зернобобовых культур</t>
  </si>
  <si>
    <t>4-сх          2018 г.</t>
  </si>
  <si>
    <t>Гибель озимых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</si>
  <si>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2019 г. данные 4-сх)</t>
    </r>
  </si>
  <si>
    <t>соломы, факт</t>
  </si>
  <si>
    <t xml:space="preserve">Поголовье скота (без свиней, птицы), усл.голов </t>
  </si>
  <si>
    <t xml:space="preserve">         тритикале</t>
  </si>
  <si>
    <t xml:space="preserve">         овса</t>
  </si>
  <si>
    <t>Информация о сельскохозяйственных работах по состоянию на 30 августа 2019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</si>
</sst>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8" fillId="0" borderId="2" xfId="2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3" fontId="11" fillId="0" borderId="3" xfId="2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164" fontId="10" fillId="0" borderId="2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3" fontId="18" fillId="0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0" fillId="3" borderId="3" xfId="2" applyNumberFormat="1" applyFont="1" applyFill="1" applyBorder="1" applyAlignment="1">
      <alignment horizontal="center" vertical="center" wrapText="1"/>
    </xf>
    <xf numFmtId="165" fontId="10" fillId="3" borderId="3" xfId="0" applyNumberFormat="1" applyFont="1" applyFill="1" applyBorder="1" applyAlignment="1">
      <alignment horizontal="center" vertical="center" wrapText="1"/>
    </xf>
    <xf numFmtId="166" fontId="11" fillId="0" borderId="3" xfId="5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textRotation="90" wrapText="1"/>
    </xf>
    <xf numFmtId="0" fontId="7" fillId="3" borderId="17" xfId="0" applyFont="1" applyFill="1" applyBorder="1" applyAlignment="1">
      <alignment horizontal="center" textRotation="90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J256"/>
  <sheetViews>
    <sheetView tabSelected="1" topLeftCell="A2" zoomScale="60" zoomScaleNormal="60" zoomScaleSheetLayoutView="5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U164" sqref="U164"/>
    </sheetView>
  </sheetViews>
  <sheetFormatPr defaultColWidth="9.109375" defaultRowHeight="16.8" outlineLevelRow="1" x14ac:dyDescent="0.3"/>
  <cols>
    <col min="1" max="1" width="99.88671875" style="75" customWidth="1"/>
    <col min="2" max="2" width="14.44140625" style="2" customWidth="1"/>
    <col min="3" max="3" width="14.5546875" style="2" customWidth="1"/>
    <col min="4" max="4" width="15" style="2" customWidth="1"/>
    <col min="5" max="5" width="15" style="2" hidden="1" customWidth="1"/>
    <col min="6" max="9" width="13.6640625" style="1" customWidth="1"/>
    <col min="10" max="10" width="14" style="1" customWidth="1"/>
    <col min="11" max="17" width="13.6640625" style="1" customWidth="1"/>
    <col min="18" max="18" width="13.5546875" style="1" customWidth="1"/>
    <col min="19" max="26" width="13.6640625" style="1" customWidth="1"/>
    <col min="27" max="29" width="9.109375" style="1"/>
    <col min="30" max="30" width="9.109375" style="1" customWidth="1"/>
    <col min="31" max="16384" width="9.109375" style="1"/>
  </cols>
  <sheetData>
    <row r="1" spans="1:27" ht="25.2" hidden="1" x14ac:dyDescent="0.45">
      <c r="A1" s="1"/>
      <c r="Z1" s="3"/>
    </row>
    <row r="2" spans="1:27" s="4" customFormat="1" ht="29.4" customHeight="1" x14ac:dyDescent="0.3">
      <c r="A2" s="127" t="s">
        <v>211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</row>
    <row r="3" spans="1:27" s="4" customFormat="1" ht="0.75" customHeight="1" thickBot="1" x14ac:dyDescent="0.35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</row>
    <row r="4" spans="1:27" s="2" customFormat="1" ht="17.399999999999999" customHeight="1" thickBot="1" x14ac:dyDescent="0.4">
      <c r="A4" s="128" t="s">
        <v>0</v>
      </c>
      <c r="B4" s="131" t="s">
        <v>192</v>
      </c>
      <c r="C4" s="123" t="s">
        <v>193</v>
      </c>
      <c r="D4" s="123" t="s">
        <v>194</v>
      </c>
      <c r="E4" s="123" t="s">
        <v>204</v>
      </c>
      <c r="F4" s="134" t="s">
        <v>3</v>
      </c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6"/>
    </row>
    <row r="5" spans="1:27" s="2" customFormat="1" ht="87" customHeight="1" x14ac:dyDescent="0.3">
      <c r="A5" s="129"/>
      <c r="B5" s="132"/>
      <c r="C5" s="124"/>
      <c r="D5" s="124"/>
      <c r="E5" s="124"/>
      <c r="F5" s="137" t="s">
        <v>4</v>
      </c>
      <c r="G5" s="137" t="s">
        <v>5</v>
      </c>
      <c r="H5" s="137" t="s">
        <v>6</v>
      </c>
      <c r="I5" s="137" t="s">
        <v>7</v>
      </c>
      <c r="J5" s="137" t="s">
        <v>8</v>
      </c>
      <c r="K5" s="137" t="s">
        <v>9</v>
      </c>
      <c r="L5" s="137" t="s">
        <v>10</v>
      </c>
      <c r="M5" s="137" t="s">
        <v>11</v>
      </c>
      <c r="N5" s="137" t="s">
        <v>12</v>
      </c>
      <c r="O5" s="137" t="s">
        <v>13</v>
      </c>
      <c r="P5" s="137" t="s">
        <v>14</v>
      </c>
      <c r="Q5" s="137" t="s">
        <v>15</v>
      </c>
      <c r="R5" s="137" t="s">
        <v>16</v>
      </c>
      <c r="S5" s="137" t="s">
        <v>17</v>
      </c>
      <c r="T5" s="137" t="s">
        <v>18</v>
      </c>
      <c r="U5" s="137" t="s">
        <v>19</v>
      </c>
      <c r="V5" s="137" t="s">
        <v>20</v>
      </c>
      <c r="W5" s="137" t="s">
        <v>21</v>
      </c>
      <c r="X5" s="137" t="s">
        <v>22</v>
      </c>
      <c r="Y5" s="137" t="s">
        <v>23</v>
      </c>
      <c r="Z5" s="137" t="s">
        <v>24</v>
      </c>
    </row>
    <row r="6" spans="1:27" s="2" customFormat="1" ht="70.2" customHeight="1" thickBot="1" x14ac:dyDescent="0.35">
      <c r="A6" s="130"/>
      <c r="B6" s="133"/>
      <c r="C6" s="125"/>
      <c r="D6" s="125"/>
      <c r="E6" s="125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</row>
    <row r="7" spans="1:27" s="2" customFormat="1" ht="30" hidden="1" customHeight="1" x14ac:dyDescent="0.3">
      <c r="A7" s="7" t="s">
        <v>25</v>
      </c>
      <c r="B7" s="8">
        <v>49185</v>
      </c>
      <c r="C7" s="8">
        <f>SUM(F7:Z7)</f>
        <v>49185</v>
      </c>
      <c r="D7" s="8"/>
      <c r="E7" s="8"/>
      <c r="F7" s="10">
        <v>2341</v>
      </c>
      <c r="G7" s="10">
        <v>1953</v>
      </c>
      <c r="H7" s="10">
        <v>3437</v>
      </c>
      <c r="I7" s="10">
        <v>2776</v>
      </c>
      <c r="J7" s="10">
        <v>1520</v>
      </c>
      <c r="K7" s="10">
        <v>3092</v>
      </c>
      <c r="L7" s="10">
        <v>2190</v>
      </c>
      <c r="M7" s="10">
        <v>2784</v>
      </c>
      <c r="N7" s="10">
        <v>2272</v>
      </c>
      <c r="O7" s="10">
        <v>917</v>
      </c>
      <c r="P7" s="10">
        <v>1364</v>
      </c>
      <c r="Q7" s="10">
        <v>1923</v>
      </c>
      <c r="R7" s="10">
        <v>2737</v>
      </c>
      <c r="S7" s="10">
        <v>3068</v>
      </c>
      <c r="T7" s="10">
        <v>3588</v>
      </c>
      <c r="U7" s="10">
        <v>2552</v>
      </c>
      <c r="V7" s="10">
        <v>1811</v>
      </c>
      <c r="W7" s="10">
        <v>640</v>
      </c>
      <c r="X7" s="10">
        <v>2157</v>
      </c>
      <c r="Y7" s="10">
        <v>3852</v>
      </c>
      <c r="Z7" s="10">
        <v>2211</v>
      </c>
    </row>
    <row r="8" spans="1:27" s="12" customFormat="1" ht="30" hidden="1" customHeight="1" x14ac:dyDescent="0.25">
      <c r="A8" s="11" t="s">
        <v>26</v>
      </c>
      <c r="B8" s="8">
        <v>51694</v>
      </c>
      <c r="C8" s="8">
        <f>SUM(F8:Z8)</f>
        <v>50622</v>
      </c>
      <c r="D8" s="15">
        <f t="shared" ref="D8:D30" si="0">C8/B8</f>
        <v>0.97926258366541574</v>
      </c>
      <c r="E8" s="15"/>
      <c r="F8" s="10">
        <v>2258</v>
      </c>
      <c r="G8" s="10">
        <v>1967</v>
      </c>
      <c r="H8" s="10">
        <v>3768</v>
      </c>
      <c r="I8" s="10">
        <v>3294</v>
      </c>
      <c r="J8" s="10">
        <v>1614</v>
      </c>
      <c r="K8" s="10">
        <v>3095</v>
      </c>
      <c r="L8" s="10">
        <v>2190</v>
      </c>
      <c r="M8" s="10">
        <v>3066</v>
      </c>
      <c r="N8" s="10">
        <v>2272</v>
      </c>
      <c r="O8" s="10">
        <v>1009</v>
      </c>
      <c r="P8" s="10">
        <v>1461</v>
      </c>
      <c r="Q8" s="10">
        <v>2083</v>
      </c>
      <c r="R8" s="10">
        <v>2736</v>
      </c>
      <c r="S8" s="10">
        <v>3068</v>
      </c>
      <c r="T8" s="10">
        <v>3471</v>
      </c>
      <c r="U8" s="10">
        <v>2576</v>
      </c>
      <c r="V8" s="10">
        <v>1808</v>
      </c>
      <c r="W8" s="10">
        <v>429</v>
      </c>
      <c r="X8" s="10">
        <v>2085</v>
      </c>
      <c r="Y8" s="10">
        <v>4083</v>
      </c>
      <c r="Z8" s="10">
        <v>2289</v>
      </c>
    </row>
    <row r="9" spans="1:27" s="12" customFormat="1" ht="30" hidden="1" customHeight="1" x14ac:dyDescent="0.25">
      <c r="A9" s="13" t="s">
        <v>27</v>
      </c>
      <c r="B9" s="14">
        <f t="shared" ref="B9:Z9" si="1">B8/B7</f>
        <v>1.0510114872420453</v>
      </c>
      <c r="C9" s="14">
        <f t="shared" si="1"/>
        <v>1.0292162244586764</v>
      </c>
      <c r="D9" s="15"/>
      <c r="E9" s="15"/>
      <c r="F9" s="71">
        <f t="shared" si="1"/>
        <v>0.96454506621102098</v>
      </c>
      <c r="G9" s="71">
        <f t="shared" si="1"/>
        <v>1.0071684587813621</v>
      </c>
      <c r="H9" s="71">
        <f t="shared" si="1"/>
        <v>1.0963049170788479</v>
      </c>
      <c r="I9" s="71">
        <f t="shared" si="1"/>
        <v>1.1865994236311239</v>
      </c>
      <c r="J9" s="71">
        <f t="shared" si="1"/>
        <v>1.0618421052631579</v>
      </c>
      <c r="K9" s="71">
        <f t="shared" si="1"/>
        <v>1.0009702457956016</v>
      </c>
      <c r="L9" s="71">
        <f t="shared" si="1"/>
        <v>1</v>
      </c>
      <c r="M9" s="71">
        <f t="shared" si="1"/>
        <v>1.1012931034482758</v>
      </c>
      <c r="N9" s="71">
        <f t="shared" si="1"/>
        <v>1</v>
      </c>
      <c r="O9" s="71">
        <f t="shared" si="1"/>
        <v>1.1003271537622683</v>
      </c>
      <c r="P9" s="71">
        <f t="shared" si="1"/>
        <v>1.0711143695014662</v>
      </c>
      <c r="Q9" s="71">
        <f t="shared" si="1"/>
        <v>1.0832033281331253</v>
      </c>
      <c r="R9" s="71">
        <f t="shared" si="1"/>
        <v>0.99963463646328099</v>
      </c>
      <c r="S9" s="71">
        <f t="shared" si="1"/>
        <v>1</v>
      </c>
      <c r="T9" s="71">
        <f t="shared" si="1"/>
        <v>0.96739130434782605</v>
      </c>
      <c r="U9" s="71">
        <f t="shared" si="1"/>
        <v>1.0094043887147335</v>
      </c>
      <c r="V9" s="71">
        <f t="shared" si="1"/>
        <v>0.99834345665378244</v>
      </c>
      <c r="W9" s="71">
        <f t="shared" si="1"/>
        <v>0.67031249999999998</v>
      </c>
      <c r="X9" s="71">
        <f t="shared" si="1"/>
        <v>0.9666203059805285</v>
      </c>
      <c r="Y9" s="71">
        <f t="shared" si="1"/>
        <v>1.059968847352025</v>
      </c>
      <c r="Z9" s="71">
        <f t="shared" si="1"/>
        <v>1.0352781546811398</v>
      </c>
    </row>
    <row r="10" spans="1:27" s="12" customFormat="1" ht="30" hidden="1" customHeight="1" x14ac:dyDescent="0.25">
      <c r="A10" s="11" t="s">
        <v>28</v>
      </c>
      <c r="B10" s="8">
        <v>47596</v>
      </c>
      <c r="C10" s="8">
        <f>SUM(F10:Z10)</f>
        <v>47941</v>
      </c>
      <c r="D10" s="15">
        <f t="shared" si="0"/>
        <v>1.0072485082780065</v>
      </c>
      <c r="E10" s="15"/>
      <c r="F10" s="10">
        <v>2128</v>
      </c>
      <c r="G10" s="10">
        <v>1796</v>
      </c>
      <c r="H10" s="10">
        <v>3702</v>
      </c>
      <c r="I10" s="10">
        <v>3233</v>
      </c>
      <c r="J10" s="10">
        <v>1461</v>
      </c>
      <c r="K10" s="10">
        <v>2826</v>
      </c>
      <c r="L10" s="10">
        <v>1695</v>
      </c>
      <c r="M10" s="10">
        <v>3066</v>
      </c>
      <c r="N10" s="10">
        <v>2166</v>
      </c>
      <c r="O10" s="10">
        <v>979</v>
      </c>
      <c r="P10" s="10">
        <v>1371</v>
      </c>
      <c r="Q10" s="10">
        <v>2083</v>
      </c>
      <c r="R10" s="10">
        <v>2664</v>
      </c>
      <c r="S10" s="10">
        <v>2903</v>
      </c>
      <c r="T10" s="10">
        <v>3471</v>
      </c>
      <c r="U10" s="10">
        <v>2378</v>
      </c>
      <c r="V10" s="10">
        <v>1611</v>
      </c>
      <c r="W10" s="10">
        <v>319</v>
      </c>
      <c r="X10" s="10">
        <v>1717</v>
      </c>
      <c r="Y10" s="10">
        <v>4083</v>
      </c>
      <c r="Z10" s="10">
        <v>2289</v>
      </c>
    </row>
    <row r="11" spans="1:27" s="12" customFormat="1" ht="30" hidden="1" customHeight="1" x14ac:dyDescent="0.25">
      <c r="A11" s="11" t="s">
        <v>29</v>
      </c>
      <c r="B11" s="14">
        <v>0.93</v>
      </c>
      <c r="C11" s="14">
        <v>0.96</v>
      </c>
      <c r="D11" s="15"/>
      <c r="E11" s="15"/>
      <c r="F11" s="71">
        <v>0.94</v>
      </c>
      <c r="G11" s="71">
        <v>0.93</v>
      </c>
      <c r="H11" s="71">
        <v>0.98</v>
      </c>
      <c r="I11" s="71">
        <v>0.98</v>
      </c>
      <c r="J11" s="71">
        <v>0.96</v>
      </c>
      <c r="K11" s="71">
        <v>0.92</v>
      </c>
      <c r="L11" s="71">
        <v>0.92</v>
      </c>
      <c r="M11" s="71">
        <v>1</v>
      </c>
      <c r="N11" s="71">
        <v>0.93</v>
      </c>
      <c r="O11" s="71">
        <v>0.97</v>
      </c>
      <c r="P11" s="71">
        <v>0.94</v>
      </c>
      <c r="Q11" s="71">
        <v>1</v>
      </c>
      <c r="R11" s="71">
        <v>0.97</v>
      </c>
      <c r="S11" s="71">
        <v>0.97</v>
      </c>
      <c r="T11" s="71">
        <v>1</v>
      </c>
      <c r="U11" s="71">
        <v>0.93</v>
      </c>
      <c r="V11" s="71">
        <v>0.9</v>
      </c>
      <c r="W11" s="71">
        <v>0.78</v>
      </c>
      <c r="X11" s="71">
        <v>0.82</v>
      </c>
      <c r="Y11" s="71">
        <v>1</v>
      </c>
      <c r="Z11" s="71">
        <v>1</v>
      </c>
    </row>
    <row r="12" spans="1:27" s="12" customFormat="1" ht="30" hidden="1" customHeight="1" x14ac:dyDescent="0.25">
      <c r="A12" s="13" t="s">
        <v>30</v>
      </c>
      <c r="B12" s="8">
        <v>4989</v>
      </c>
      <c r="C12" s="8">
        <f>SUM(F12:Z12)</f>
        <v>16524</v>
      </c>
      <c r="D12" s="15">
        <f t="shared" si="0"/>
        <v>3.3120865904990979</v>
      </c>
      <c r="E12" s="15"/>
      <c r="F12" s="76">
        <v>150</v>
      </c>
      <c r="G12" s="76">
        <v>650</v>
      </c>
      <c r="H12" s="76">
        <v>1890</v>
      </c>
      <c r="I12" s="76">
        <v>1157</v>
      </c>
      <c r="J12" s="76">
        <v>747</v>
      </c>
      <c r="K12" s="76">
        <v>1100</v>
      </c>
      <c r="L12" s="76">
        <v>960</v>
      </c>
      <c r="M12" s="76">
        <v>1292</v>
      </c>
      <c r="N12" s="76">
        <v>500</v>
      </c>
      <c r="O12" s="76">
        <v>300</v>
      </c>
      <c r="P12" s="76">
        <v>210</v>
      </c>
      <c r="Q12" s="76">
        <v>50</v>
      </c>
      <c r="R12" s="76">
        <v>980</v>
      </c>
      <c r="S12" s="76">
        <v>820</v>
      </c>
      <c r="T12" s="76">
        <v>1217</v>
      </c>
      <c r="U12" s="76">
        <v>380</v>
      </c>
      <c r="V12" s="76">
        <v>810</v>
      </c>
      <c r="W12" s="76">
        <v>95</v>
      </c>
      <c r="X12" s="76">
        <v>405</v>
      </c>
      <c r="Y12" s="76">
        <v>2291</v>
      </c>
      <c r="Z12" s="76">
        <v>520</v>
      </c>
    </row>
    <row r="13" spans="1:27" s="12" customFormat="1" ht="30" hidden="1" customHeight="1" x14ac:dyDescent="0.25">
      <c r="A13" s="13" t="s">
        <v>31</v>
      </c>
      <c r="B13" s="15">
        <f>B12/B8</f>
        <v>9.6510233295933764E-2</v>
      </c>
      <c r="C13" s="15">
        <f>C12/C8</f>
        <v>0.32641934336849593</v>
      </c>
      <c r="D13" s="15"/>
      <c r="E13" s="15"/>
      <c r="F13" s="16">
        <f t="shared" ref="F13:Z13" si="2">F12/F8</f>
        <v>6.6430469441984052E-2</v>
      </c>
      <c r="G13" s="16">
        <f t="shared" si="2"/>
        <v>0.33045246568378239</v>
      </c>
      <c r="H13" s="16">
        <f t="shared" si="2"/>
        <v>0.50159235668789814</v>
      </c>
      <c r="I13" s="16">
        <f t="shared" si="2"/>
        <v>0.35124468731026109</v>
      </c>
      <c r="J13" s="16">
        <f t="shared" si="2"/>
        <v>0.46282527881040891</v>
      </c>
      <c r="K13" s="16">
        <f t="shared" si="2"/>
        <v>0.35541195476575121</v>
      </c>
      <c r="L13" s="16">
        <f t="shared" si="2"/>
        <v>0.43835616438356162</v>
      </c>
      <c r="M13" s="16">
        <f t="shared" si="2"/>
        <v>0.42139595564253096</v>
      </c>
      <c r="N13" s="16">
        <f t="shared" si="2"/>
        <v>0.22007042253521128</v>
      </c>
      <c r="O13" s="16">
        <f t="shared" si="2"/>
        <v>0.29732408325074333</v>
      </c>
      <c r="P13" s="16">
        <f t="shared" si="2"/>
        <v>0.14373716632443531</v>
      </c>
      <c r="Q13" s="16">
        <f t="shared" si="2"/>
        <v>2.4003840614498319E-2</v>
      </c>
      <c r="R13" s="16">
        <f t="shared" si="2"/>
        <v>0.358187134502924</v>
      </c>
      <c r="S13" s="16">
        <f t="shared" si="2"/>
        <v>0.26727509778357234</v>
      </c>
      <c r="T13" s="16">
        <f t="shared" si="2"/>
        <v>0.35061941803514834</v>
      </c>
      <c r="U13" s="16">
        <f t="shared" si="2"/>
        <v>0.14751552795031056</v>
      </c>
      <c r="V13" s="16">
        <f t="shared" si="2"/>
        <v>0.44800884955752213</v>
      </c>
      <c r="W13" s="16">
        <f t="shared" si="2"/>
        <v>0.22144522144522144</v>
      </c>
      <c r="X13" s="16">
        <f t="shared" si="2"/>
        <v>0.19424460431654678</v>
      </c>
      <c r="Y13" s="16">
        <f t="shared" si="2"/>
        <v>0.56110702914523636</v>
      </c>
      <c r="Z13" s="16">
        <f t="shared" si="2"/>
        <v>0.22717343818261249</v>
      </c>
    </row>
    <row r="14" spans="1:27" s="12" customFormat="1" ht="30" hidden="1" customHeight="1" x14ac:dyDescent="0.25">
      <c r="A14" s="18" t="s">
        <v>32</v>
      </c>
      <c r="B14" s="8">
        <v>5618</v>
      </c>
      <c r="C14" s="8">
        <f>SUM(F14:Z14)</f>
        <v>10667</v>
      </c>
      <c r="D14" s="15"/>
      <c r="E14" s="15"/>
      <c r="F14" s="10"/>
      <c r="G14" s="10">
        <v>250</v>
      </c>
      <c r="H14" s="10">
        <v>3810</v>
      </c>
      <c r="I14" s="10">
        <v>150</v>
      </c>
      <c r="J14" s="10">
        <v>10</v>
      </c>
      <c r="K14" s="10">
        <v>350</v>
      </c>
      <c r="L14" s="10">
        <v>2189</v>
      </c>
      <c r="M14" s="10">
        <v>460</v>
      </c>
      <c r="N14" s="10">
        <v>100</v>
      </c>
      <c r="O14" s="10"/>
      <c r="P14" s="10">
        <v>615</v>
      </c>
      <c r="Q14" s="10">
        <v>235</v>
      </c>
      <c r="R14" s="10">
        <v>150</v>
      </c>
      <c r="S14" s="10">
        <v>1000</v>
      </c>
      <c r="T14" s="10">
        <v>235</v>
      </c>
      <c r="U14" s="10"/>
      <c r="V14" s="10">
        <v>195</v>
      </c>
      <c r="W14" s="10">
        <v>16</v>
      </c>
      <c r="X14" s="10">
        <v>197</v>
      </c>
      <c r="Y14" s="10">
        <v>650</v>
      </c>
      <c r="Z14" s="10">
        <v>55</v>
      </c>
    </row>
    <row r="15" spans="1:27" s="12" customFormat="1" ht="30" hidden="1" customHeight="1" x14ac:dyDescent="0.25">
      <c r="A15" s="11" t="s">
        <v>33</v>
      </c>
      <c r="B15" s="8">
        <v>20000.3</v>
      </c>
      <c r="C15" s="8">
        <v>20000</v>
      </c>
      <c r="D15" s="15">
        <f t="shared" si="0"/>
        <v>0.9999850002249967</v>
      </c>
      <c r="E15" s="15"/>
      <c r="F15" s="10">
        <v>1214</v>
      </c>
      <c r="G15" s="10">
        <v>599</v>
      </c>
      <c r="H15" s="10">
        <v>1456</v>
      </c>
      <c r="I15" s="10">
        <v>1166.4000000000001</v>
      </c>
      <c r="J15" s="10">
        <v>648</v>
      </c>
      <c r="K15" s="10">
        <v>1046</v>
      </c>
      <c r="L15" s="10">
        <v>965.7</v>
      </c>
      <c r="M15" s="10">
        <v>1272</v>
      </c>
      <c r="N15" s="10">
        <v>779.2</v>
      </c>
      <c r="O15" s="10">
        <v>418</v>
      </c>
      <c r="P15" s="10">
        <v>542</v>
      </c>
      <c r="Q15" s="10">
        <v>1129</v>
      </c>
      <c r="R15" s="10">
        <v>1318</v>
      </c>
      <c r="S15" s="10">
        <v>1036</v>
      </c>
      <c r="T15" s="10">
        <v>1268.5</v>
      </c>
      <c r="U15" s="10">
        <v>857</v>
      </c>
      <c r="V15" s="10">
        <v>661</v>
      </c>
      <c r="W15" s="10">
        <v>187.6</v>
      </c>
      <c r="X15" s="10">
        <v>1099</v>
      </c>
      <c r="Y15" s="10">
        <v>1550</v>
      </c>
      <c r="Z15" s="10">
        <v>787</v>
      </c>
    </row>
    <row r="16" spans="1:27" s="2" customFormat="1" ht="30" hidden="1" customHeight="1" x14ac:dyDescent="0.3">
      <c r="A16" s="11" t="s">
        <v>34</v>
      </c>
      <c r="B16" s="19">
        <v>11306</v>
      </c>
      <c r="C16" s="19">
        <f>SUM(F16:Z16)</f>
        <v>12110.9</v>
      </c>
      <c r="D16" s="15">
        <f t="shared" si="0"/>
        <v>1.0711922872810897</v>
      </c>
      <c r="E16" s="15"/>
      <c r="F16" s="72">
        <v>276.7</v>
      </c>
      <c r="G16" s="72">
        <v>238.6</v>
      </c>
      <c r="H16" s="72">
        <v>597.6</v>
      </c>
      <c r="I16" s="72">
        <v>1464.1</v>
      </c>
      <c r="J16" s="72">
        <v>372.8</v>
      </c>
      <c r="K16" s="72">
        <v>594.20000000000005</v>
      </c>
      <c r="L16" s="72">
        <v>781</v>
      </c>
      <c r="M16" s="72">
        <v>649.29999999999995</v>
      </c>
      <c r="N16" s="72">
        <v>784.3</v>
      </c>
      <c r="O16" s="72">
        <v>223.5</v>
      </c>
      <c r="P16" s="72">
        <v>497.2</v>
      </c>
      <c r="Q16" s="72">
        <v>248.3</v>
      </c>
      <c r="R16" s="72">
        <v>516.20000000000005</v>
      </c>
      <c r="S16" s="72">
        <v>438.6</v>
      </c>
      <c r="T16" s="72">
        <v>868</v>
      </c>
      <c r="U16" s="72">
        <v>630</v>
      </c>
      <c r="V16" s="72">
        <v>219.8</v>
      </c>
      <c r="W16" s="72">
        <v>177.9</v>
      </c>
      <c r="X16" s="72">
        <v>637.79999999999995</v>
      </c>
      <c r="Y16" s="72">
        <v>1628.7</v>
      </c>
      <c r="Z16" s="72">
        <v>266.3</v>
      </c>
      <c r="AA16" s="20"/>
    </row>
    <row r="17" spans="1:27" s="2" customFormat="1" ht="30" hidden="1" customHeight="1" x14ac:dyDescent="0.3">
      <c r="A17" s="18" t="s">
        <v>35</v>
      </c>
      <c r="B17" s="15">
        <f>B16/B15</f>
        <v>0.56529152062719057</v>
      </c>
      <c r="C17" s="15">
        <f>C16/C15</f>
        <v>0.605545</v>
      </c>
      <c r="D17" s="15"/>
      <c r="E17" s="15"/>
      <c r="F17" s="16">
        <f t="shared" ref="F17:X17" si="3">F16/F15</f>
        <v>0.22792421746293245</v>
      </c>
      <c r="G17" s="16">
        <f t="shared" si="3"/>
        <v>0.39833055091819697</v>
      </c>
      <c r="H17" s="16">
        <f t="shared" si="3"/>
        <v>0.41043956043956048</v>
      </c>
      <c r="I17" s="16">
        <f t="shared" si="3"/>
        <v>1.2552297668038408</v>
      </c>
      <c r="J17" s="16">
        <f t="shared" si="3"/>
        <v>0.57530864197530862</v>
      </c>
      <c r="K17" s="16">
        <f t="shared" si="3"/>
        <v>0.56806883365200767</v>
      </c>
      <c r="L17" s="16">
        <f t="shared" si="3"/>
        <v>0.8087397742570156</v>
      </c>
      <c r="M17" s="16">
        <f t="shared" si="3"/>
        <v>0.51045597484276728</v>
      </c>
      <c r="N17" s="16">
        <f t="shared" si="3"/>
        <v>1.0065451745379876</v>
      </c>
      <c r="O17" s="16">
        <f t="shared" si="3"/>
        <v>0.53468899521531099</v>
      </c>
      <c r="P17" s="16">
        <f t="shared" si="3"/>
        <v>0.91734317343173433</v>
      </c>
      <c r="Q17" s="16">
        <f t="shared" si="3"/>
        <v>0.21992914083259524</v>
      </c>
      <c r="R17" s="16">
        <f t="shared" si="3"/>
        <v>0.39165402124430959</v>
      </c>
      <c r="S17" s="16">
        <f t="shared" si="3"/>
        <v>0.42335907335907336</v>
      </c>
      <c r="T17" s="16">
        <f t="shared" si="3"/>
        <v>0.68427276310603069</v>
      </c>
      <c r="U17" s="16">
        <f t="shared" si="3"/>
        <v>0.73512252042006998</v>
      </c>
      <c r="V17" s="16">
        <f t="shared" si="3"/>
        <v>0.33252647503782151</v>
      </c>
      <c r="W17" s="16">
        <f t="shared" si="3"/>
        <v>0.94829424307036259</v>
      </c>
      <c r="X17" s="16">
        <f t="shared" si="3"/>
        <v>0.58034576888080069</v>
      </c>
      <c r="Y17" s="16">
        <v>0.72699999999999998</v>
      </c>
      <c r="Z17" s="16">
        <f>Z16/Z15</f>
        <v>0.33837357052096573</v>
      </c>
      <c r="AA17" s="21"/>
    </row>
    <row r="18" spans="1:27" s="2" customFormat="1" ht="30" hidden="1" customHeight="1" x14ac:dyDescent="0.3">
      <c r="A18" s="11" t="s">
        <v>36</v>
      </c>
      <c r="B18" s="15">
        <v>0.86799999999999999</v>
      </c>
      <c r="C18" s="15">
        <v>0.88200000000000001</v>
      </c>
      <c r="D18" s="15"/>
      <c r="E18" s="15"/>
      <c r="F18" s="16">
        <v>0.46400000000000002</v>
      </c>
      <c r="G18" s="16">
        <v>0.46700000000000003</v>
      </c>
      <c r="H18" s="16">
        <v>0.84199999999999997</v>
      </c>
      <c r="I18" s="16">
        <v>0.81100000000000005</v>
      </c>
      <c r="J18" s="16">
        <v>1.038</v>
      </c>
      <c r="K18" s="16">
        <v>1.083</v>
      </c>
      <c r="L18" s="16">
        <v>2.1429999999999998</v>
      </c>
      <c r="M18" s="16">
        <v>1.0509999999999999</v>
      </c>
      <c r="N18" s="16">
        <v>0.63500000000000001</v>
      </c>
      <c r="O18" s="16">
        <v>1.077</v>
      </c>
      <c r="P18" s="16">
        <v>0.67700000000000005</v>
      </c>
      <c r="Q18" s="16">
        <v>0.59299999999999997</v>
      </c>
      <c r="R18" s="16">
        <v>0.6</v>
      </c>
      <c r="S18" s="16">
        <v>0.85699999999999998</v>
      </c>
      <c r="T18" s="16">
        <v>0.88300000000000001</v>
      </c>
      <c r="U18" s="16">
        <v>0.30599999999999999</v>
      </c>
      <c r="V18" s="16">
        <v>0.8</v>
      </c>
      <c r="W18" s="16">
        <v>0.69299999999999995</v>
      </c>
      <c r="X18" s="16">
        <v>0.75</v>
      </c>
      <c r="Y18" s="16">
        <v>1.319</v>
      </c>
      <c r="Z18" s="16">
        <v>1.4259999999999999</v>
      </c>
      <c r="AA18" s="21"/>
    </row>
    <row r="19" spans="1:27" s="2" customFormat="1" ht="30" hidden="1" customHeight="1" x14ac:dyDescent="0.3">
      <c r="A19" s="11" t="s">
        <v>37</v>
      </c>
      <c r="B19" s="15">
        <v>0.65500000000000003</v>
      </c>
      <c r="C19" s="15">
        <v>0.61199999999999999</v>
      </c>
      <c r="D19" s="15"/>
      <c r="E19" s="15"/>
      <c r="F19" s="16">
        <v>0.95099999999999996</v>
      </c>
      <c r="G19" s="16">
        <v>0.26700000000000002</v>
      </c>
      <c r="H19" s="16">
        <v>1.1719999999999999</v>
      </c>
      <c r="I19" s="16">
        <v>0.52600000000000002</v>
      </c>
      <c r="J19" s="16">
        <v>0.625</v>
      </c>
      <c r="K19" s="16">
        <v>1.1180000000000001</v>
      </c>
      <c r="L19" s="16">
        <v>3.464</v>
      </c>
      <c r="M19" s="16">
        <v>0.377</v>
      </c>
      <c r="N19" s="16">
        <v>0.4</v>
      </c>
      <c r="O19" s="16">
        <v>1.548</v>
      </c>
      <c r="P19" s="16">
        <v>0.63300000000000001</v>
      </c>
      <c r="Q19" s="16">
        <v>5.6000000000000001E-2</v>
      </c>
      <c r="R19" s="16">
        <v>0.42199999999999999</v>
      </c>
      <c r="S19" s="16">
        <v>8.6999999999999994E-2</v>
      </c>
      <c r="T19" s="16">
        <v>0.97899999999999998</v>
      </c>
      <c r="U19" s="16">
        <v>0.313</v>
      </c>
      <c r="V19" s="16">
        <v>0</v>
      </c>
      <c r="W19" s="16">
        <v>1.6830000000000001</v>
      </c>
      <c r="X19" s="16">
        <v>0.752</v>
      </c>
      <c r="Y19" s="16">
        <v>0.54900000000000004</v>
      </c>
      <c r="Z19" s="16">
        <v>0.152</v>
      </c>
      <c r="AA19" s="21"/>
    </row>
    <row r="20" spans="1:27" s="12" customFormat="1" ht="30" hidden="1" customHeight="1" x14ac:dyDescent="0.25">
      <c r="A20" s="22" t="s">
        <v>38</v>
      </c>
      <c r="B20" s="23">
        <v>80553</v>
      </c>
      <c r="C20" s="23">
        <f>SUM(F20:Z20)</f>
        <v>102755</v>
      </c>
      <c r="D20" s="15">
        <f t="shared" si="0"/>
        <v>1.2756197782826213</v>
      </c>
      <c r="E20" s="15"/>
      <c r="F20" s="24">
        <v>7447</v>
      </c>
      <c r="G20" s="24">
        <v>3040</v>
      </c>
      <c r="H20" s="24">
        <v>5500</v>
      </c>
      <c r="I20" s="24">
        <v>6125</v>
      </c>
      <c r="J20" s="24">
        <v>3373</v>
      </c>
      <c r="K20" s="24">
        <v>6000</v>
      </c>
      <c r="L20" s="24">
        <v>3561</v>
      </c>
      <c r="M20" s="24">
        <v>4896</v>
      </c>
      <c r="N20" s="24">
        <v>4802</v>
      </c>
      <c r="O20" s="24">
        <v>1509</v>
      </c>
      <c r="P20" s="24">
        <v>3853</v>
      </c>
      <c r="Q20" s="24">
        <v>7166</v>
      </c>
      <c r="R20" s="24">
        <v>7553</v>
      </c>
      <c r="S20" s="24">
        <v>5035</v>
      </c>
      <c r="T20" s="24">
        <v>7850</v>
      </c>
      <c r="U20" s="24">
        <v>4085</v>
      </c>
      <c r="V20" s="24">
        <v>3010</v>
      </c>
      <c r="W20" s="24">
        <v>2128</v>
      </c>
      <c r="X20" s="24">
        <v>6166</v>
      </c>
      <c r="Y20" s="24">
        <v>6906</v>
      </c>
      <c r="Z20" s="24">
        <v>2750</v>
      </c>
    </row>
    <row r="21" spans="1:27" s="12" customFormat="1" ht="30" hidden="1" customHeight="1" x14ac:dyDescent="0.25">
      <c r="A21" s="25" t="s">
        <v>39</v>
      </c>
      <c r="B21" s="23">
        <v>0</v>
      </c>
      <c r="C21" s="23">
        <f>SUM(F21:Z21)</f>
        <v>0</v>
      </c>
      <c r="D21" s="15" t="e">
        <f t="shared" si="0"/>
        <v>#DIV/0!</v>
      </c>
      <c r="E21" s="15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7" s="12" customFormat="1" ht="30" hidden="1" customHeight="1" x14ac:dyDescent="0.25">
      <c r="A22" s="25" t="s">
        <v>40</v>
      </c>
      <c r="B22" s="9">
        <f>B21/B20</f>
        <v>0</v>
      </c>
      <c r="C22" s="9">
        <f t="shared" ref="C22:Z22" si="4">C21/C20</f>
        <v>0</v>
      </c>
      <c r="D22" s="9"/>
      <c r="E22" s="9"/>
      <c r="F22" s="30">
        <f t="shared" si="4"/>
        <v>0</v>
      </c>
      <c r="G22" s="30">
        <f t="shared" si="4"/>
        <v>0</v>
      </c>
      <c r="H22" s="30">
        <f t="shared" si="4"/>
        <v>0</v>
      </c>
      <c r="I22" s="30">
        <f t="shared" si="4"/>
        <v>0</v>
      </c>
      <c r="J22" s="30">
        <f t="shared" si="4"/>
        <v>0</v>
      </c>
      <c r="K22" s="30">
        <f t="shared" si="4"/>
        <v>0</v>
      </c>
      <c r="L22" s="30">
        <f t="shared" si="4"/>
        <v>0</v>
      </c>
      <c r="M22" s="30">
        <f t="shared" si="4"/>
        <v>0</v>
      </c>
      <c r="N22" s="30">
        <f t="shared" si="4"/>
        <v>0</v>
      </c>
      <c r="O22" s="30">
        <f t="shared" si="4"/>
        <v>0</v>
      </c>
      <c r="P22" s="30">
        <f t="shared" si="4"/>
        <v>0</v>
      </c>
      <c r="Q22" s="30">
        <f t="shared" si="4"/>
        <v>0</v>
      </c>
      <c r="R22" s="30">
        <f t="shared" si="4"/>
        <v>0</v>
      </c>
      <c r="S22" s="30">
        <f t="shared" si="4"/>
        <v>0</v>
      </c>
      <c r="T22" s="30">
        <f t="shared" si="4"/>
        <v>0</v>
      </c>
      <c r="U22" s="30">
        <f t="shared" si="4"/>
        <v>0</v>
      </c>
      <c r="V22" s="30">
        <f t="shared" si="4"/>
        <v>0</v>
      </c>
      <c r="W22" s="30">
        <f t="shared" si="4"/>
        <v>0</v>
      </c>
      <c r="X22" s="30">
        <f t="shared" si="4"/>
        <v>0</v>
      </c>
      <c r="Y22" s="30">
        <f t="shared" si="4"/>
        <v>0</v>
      </c>
      <c r="Z22" s="30">
        <f t="shared" si="4"/>
        <v>0</v>
      </c>
    </row>
    <row r="23" spans="1:27" s="12" customFormat="1" ht="29.4" hidden="1" customHeight="1" x14ac:dyDescent="0.25">
      <c r="A23" s="25" t="s">
        <v>41</v>
      </c>
      <c r="B23" s="23">
        <v>0</v>
      </c>
      <c r="C23" s="27">
        <f>SUM(F23:Z23)</f>
        <v>0</v>
      </c>
      <c r="D23" s="15" t="e">
        <f t="shared" si="0"/>
        <v>#DIV/0!</v>
      </c>
      <c r="E23" s="15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7" s="12" customFormat="1" ht="30" hidden="1" customHeight="1" x14ac:dyDescent="0.25">
      <c r="A24" s="25" t="s">
        <v>42</v>
      </c>
      <c r="B24" s="15" t="e">
        <f>B23/B21</f>
        <v>#DIV/0!</v>
      </c>
      <c r="C24" s="15" t="e">
        <f>C23/C21</f>
        <v>#DIV/0!</v>
      </c>
      <c r="D24" s="15"/>
      <c r="E24" s="15"/>
      <c r="F24" s="16" t="e">
        <f>F23/F21</f>
        <v>#DIV/0!</v>
      </c>
      <c r="G24" s="16" t="e">
        <f t="shared" ref="G24:Z24" si="5">G23/G21</f>
        <v>#DIV/0!</v>
      </c>
      <c r="H24" s="16" t="e">
        <f t="shared" si="5"/>
        <v>#DIV/0!</v>
      </c>
      <c r="I24" s="16" t="e">
        <f t="shared" si="5"/>
        <v>#DIV/0!</v>
      </c>
      <c r="J24" s="16" t="e">
        <f t="shared" si="5"/>
        <v>#DIV/0!</v>
      </c>
      <c r="K24" s="16" t="e">
        <f t="shared" si="5"/>
        <v>#DIV/0!</v>
      </c>
      <c r="L24" s="16" t="e">
        <f t="shared" si="5"/>
        <v>#DIV/0!</v>
      </c>
      <c r="M24" s="16" t="e">
        <f t="shared" si="5"/>
        <v>#DIV/0!</v>
      </c>
      <c r="N24" s="16" t="e">
        <f t="shared" si="5"/>
        <v>#DIV/0!</v>
      </c>
      <c r="O24" s="16" t="e">
        <f t="shared" si="5"/>
        <v>#DIV/0!</v>
      </c>
      <c r="P24" s="16" t="e">
        <f t="shared" si="5"/>
        <v>#DIV/0!</v>
      </c>
      <c r="Q24" s="16" t="e">
        <f t="shared" si="5"/>
        <v>#DIV/0!</v>
      </c>
      <c r="R24" s="16" t="e">
        <f t="shared" si="5"/>
        <v>#DIV/0!</v>
      </c>
      <c r="S24" s="16" t="e">
        <f t="shared" si="5"/>
        <v>#DIV/0!</v>
      </c>
      <c r="T24" s="16" t="e">
        <f t="shared" si="5"/>
        <v>#DIV/0!</v>
      </c>
      <c r="U24" s="16" t="e">
        <f t="shared" si="5"/>
        <v>#DIV/0!</v>
      </c>
      <c r="V24" s="16" t="e">
        <f t="shared" si="5"/>
        <v>#DIV/0!</v>
      </c>
      <c r="W24" s="16" t="e">
        <f t="shared" si="5"/>
        <v>#DIV/0!</v>
      </c>
      <c r="X24" s="16" t="e">
        <f t="shared" si="5"/>
        <v>#DIV/0!</v>
      </c>
      <c r="Y24" s="16" t="e">
        <f t="shared" si="5"/>
        <v>#DIV/0!</v>
      </c>
      <c r="Z24" s="16" t="e">
        <f t="shared" si="5"/>
        <v>#DIV/0!</v>
      </c>
    </row>
    <row r="25" spans="1:27" s="12" customFormat="1" ht="30" hidden="1" customHeight="1" x14ac:dyDescent="0.25">
      <c r="A25" s="13" t="s">
        <v>43</v>
      </c>
      <c r="B25" s="23">
        <v>63661</v>
      </c>
      <c r="C25" s="23">
        <f>SUM(F25:Z25)</f>
        <v>41468</v>
      </c>
      <c r="D25" s="15">
        <f t="shared" si="0"/>
        <v>0.65138781985831196</v>
      </c>
      <c r="E25" s="15"/>
      <c r="F25" s="26">
        <v>1444</v>
      </c>
      <c r="G25" s="26">
        <v>554</v>
      </c>
      <c r="H25" s="26">
        <v>599</v>
      </c>
      <c r="I25" s="26">
        <v>2800</v>
      </c>
      <c r="J25" s="26">
        <v>453</v>
      </c>
      <c r="K25" s="26">
        <v>2775</v>
      </c>
      <c r="L25" s="26">
        <v>1090</v>
      </c>
      <c r="M25" s="26">
        <v>937</v>
      </c>
      <c r="N25" s="26">
        <v>2200</v>
      </c>
      <c r="O25" s="26">
        <v>400</v>
      </c>
      <c r="P25" s="26">
        <v>2510</v>
      </c>
      <c r="Q25" s="26">
        <v>4377</v>
      </c>
      <c r="R25" s="26">
        <v>2900</v>
      </c>
      <c r="S25" s="26">
        <v>3832</v>
      </c>
      <c r="T25" s="26">
        <v>6073</v>
      </c>
      <c r="U25" s="26">
        <v>1779</v>
      </c>
      <c r="V25" s="26">
        <v>950</v>
      </c>
      <c r="W25" s="26">
        <v>175</v>
      </c>
      <c r="X25" s="26">
        <v>4950</v>
      </c>
      <c r="Y25" s="26">
        <v>180</v>
      </c>
      <c r="Z25" s="26">
        <v>490</v>
      </c>
    </row>
    <row r="26" spans="1:27" s="12" customFormat="1" ht="30" hidden="1" customHeight="1" x14ac:dyDescent="0.25">
      <c r="A26" s="18" t="s">
        <v>44</v>
      </c>
      <c r="B26" s="28">
        <f t="shared" ref="B26:Z26" si="6">B25/B20</f>
        <v>0.7902995543306891</v>
      </c>
      <c r="C26" s="28">
        <f t="shared" si="6"/>
        <v>0.40356187046859032</v>
      </c>
      <c r="D26" s="15"/>
      <c r="E26" s="15"/>
      <c r="F26" s="29">
        <f t="shared" si="6"/>
        <v>0.19390358533637705</v>
      </c>
      <c r="G26" s="29">
        <f t="shared" si="6"/>
        <v>0.18223684210526317</v>
      </c>
      <c r="H26" s="29">
        <f t="shared" si="6"/>
        <v>0.10890909090909091</v>
      </c>
      <c r="I26" s="29">
        <f t="shared" si="6"/>
        <v>0.45714285714285713</v>
      </c>
      <c r="J26" s="29">
        <f t="shared" si="6"/>
        <v>0.13430180847909873</v>
      </c>
      <c r="K26" s="29">
        <f t="shared" si="6"/>
        <v>0.46250000000000002</v>
      </c>
      <c r="L26" s="29">
        <f t="shared" si="6"/>
        <v>0.30609379387812413</v>
      </c>
      <c r="M26" s="29">
        <f t="shared" si="6"/>
        <v>0.19138071895424835</v>
      </c>
      <c r="N26" s="29">
        <f t="shared" si="6"/>
        <v>0.45814244064972925</v>
      </c>
      <c r="O26" s="29">
        <f t="shared" si="6"/>
        <v>0.26507620941020543</v>
      </c>
      <c r="P26" s="29">
        <f t="shared" si="6"/>
        <v>0.65144043602387747</v>
      </c>
      <c r="Q26" s="29">
        <f t="shared" si="6"/>
        <v>0.6108010047446274</v>
      </c>
      <c r="R26" s="29">
        <f t="shared" si="6"/>
        <v>0.38395339600158879</v>
      </c>
      <c r="S26" s="29">
        <f t="shared" si="6"/>
        <v>0.76107249255213505</v>
      </c>
      <c r="T26" s="29">
        <f t="shared" si="6"/>
        <v>0.77363057324840767</v>
      </c>
      <c r="U26" s="29">
        <f t="shared" si="6"/>
        <v>0.43549571603427173</v>
      </c>
      <c r="V26" s="29">
        <f t="shared" si="6"/>
        <v>0.31561461794019935</v>
      </c>
      <c r="W26" s="29">
        <f t="shared" si="6"/>
        <v>8.2236842105263164E-2</v>
      </c>
      <c r="X26" s="29">
        <f t="shared" si="6"/>
        <v>0.80278949075575734</v>
      </c>
      <c r="Y26" s="29">
        <f t="shared" si="6"/>
        <v>2.6064291920069503E-2</v>
      </c>
      <c r="Z26" s="29">
        <f t="shared" si="6"/>
        <v>0.17818181818181819</v>
      </c>
    </row>
    <row r="27" spans="1:27" s="12" customFormat="1" ht="30" hidden="1" customHeight="1" x14ac:dyDescent="0.25">
      <c r="A27" s="25" t="s">
        <v>45</v>
      </c>
      <c r="B27" s="23">
        <v>57699</v>
      </c>
      <c r="C27" s="23">
        <f>SUM(F27:Z27)</f>
        <v>30269</v>
      </c>
      <c r="D27" s="15"/>
      <c r="E27" s="15"/>
      <c r="F27" s="26"/>
      <c r="G27" s="26">
        <v>200</v>
      </c>
      <c r="H27" s="26"/>
      <c r="I27" s="26">
        <v>1000</v>
      </c>
      <c r="J27" s="26">
        <v>403</v>
      </c>
      <c r="K27" s="26">
        <v>889</v>
      </c>
      <c r="L27" s="26">
        <v>2139</v>
      </c>
      <c r="M27" s="26"/>
      <c r="N27" s="26"/>
      <c r="O27" s="26">
        <v>400</v>
      </c>
      <c r="P27" s="26">
        <v>2510</v>
      </c>
      <c r="Q27" s="26">
        <v>3988</v>
      </c>
      <c r="R27" s="26">
        <v>2953</v>
      </c>
      <c r="S27" s="26">
        <v>887</v>
      </c>
      <c r="T27" s="26">
        <v>5830</v>
      </c>
      <c r="U27" s="26">
        <v>1213</v>
      </c>
      <c r="V27" s="26">
        <v>950</v>
      </c>
      <c r="W27" s="26">
        <v>527</v>
      </c>
      <c r="X27" s="26">
        <v>5200</v>
      </c>
      <c r="Y27" s="26">
        <v>80</v>
      </c>
      <c r="Z27" s="26">
        <v>1100</v>
      </c>
    </row>
    <row r="28" spans="1:27" s="12" customFormat="1" ht="30" hidden="1" customHeight="1" x14ac:dyDescent="0.25">
      <c r="A28" s="18" t="s">
        <v>44</v>
      </c>
      <c r="B28" s="9">
        <f t="shared" ref="B28:Z28" si="7">B27/B20</f>
        <v>0.71628617183717558</v>
      </c>
      <c r="C28" s="9">
        <f t="shared" si="7"/>
        <v>0.29457447326164177</v>
      </c>
      <c r="D28" s="15"/>
      <c r="E28" s="15"/>
      <c r="F28" s="30">
        <f t="shared" si="7"/>
        <v>0</v>
      </c>
      <c r="G28" s="30">
        <f t="shared" si="7"/>
        <v>6.5789473684210523E-2</v>
      </c>
      <c r="H28" s="30">
        <f t="shared" si="7"/>
        <v>0</v>
      </c>
      <c r="I28" s="30">
        <f t="shared" si="7"/>
        <v>0.16326530612244897</v>
      </c>
      <c r="J28" s="30">
        <f t="shared" si="7"/>
        <v>0.11947820930922028</v>
      </c>
      <c r="K28" s="30">
        <f t="shared" si="7"/>
        <v>0.14816666666666667</v>
      </c>
      <c r="L28" s="30">
        <f t="shared" si="7"/>
        <v>0.60067396798652062</v>
      </c>
      <c r="M28" s="30">
        <f t="shared" si="7"/>
        <v>0</v>
      </c>
      <c r="N28" s="30">
        <f t="shared" si="7"/>
        <v>0</v>
      </c>
      <c r="O28" s="30">
        <f t="shared" si="7"/>
        <v>0.26507620941020543</v>
      </c>
      <c r="P28" s="30">
        <f t="shared" si="7"/>
        <v>0.65144043602387747</v>
      </c>
      <c r="Q28" s="30">
        <f t="shared" si="7"/>
        <v>0.55651688529165499</v>
      </c>
      <c r="R28" s="30">
        <f t="shared" si="7"/>
        <v>0.39097047530782469</v>
      </c>
      <c r="S28" s="30">
        <f t="shared" si="7"/>
        <v>0.17616683217477658</v>
      </c>
      <c r="T28" s="30">
        <f t="shared" si="7"/>
        <v>0.74267515923566874</v>
      </c>
      <c r="U28" s="30">
        <f t="shared" si="7"/>
        <v>0.29694002447980417</v>
      </c>
      <c r="V28" s="30">
        <f t="shared" si="7"/>
        <v>0.31561461794019935</v>
      </c>
      <c r="W28" s="30">
        <f t="shared" si="7"/>
        <v>0.24765037593984962</v>
      </c>
      <c r="X28" s="30">
        <f t="shared" si="7"/>
        <v>0.84333441453130065</v>
      </c>
      <c r="Y28" s="30">
        <f t="shared" si="7"/>
        <v>1.1584129742253113E-2</v>
      </c>
      <c r="Z28" s="30">
        <f t="shared" si="7"/>
        <v>0.4</v>
      </c>
    </row>
    <row r="29" spans="1:27" s="12" customFormat="1" ht="30" hidden="1" customHeight="1" x14ac:dyDescent="0.25">
      <c r="A29" s="11" t="s">
        <v>195</v>
      </c>
      <c r="B29" s="23">
        <v>102812</v>
      </c>
      <c r="C29" s="23">
        <f>SUM(F29:Z29)</f>
        <v>102447</v>
      </c>
      <c r="D29" s="15">
        <f t="shared" si="0"/>
        <v>0.99644983075905535</v>
      </c>
      <c r="E29" s="15"/>
      <c r="F29" s="31">
        <v>1366</v>
      </c>
      <c r="G29" s="31">
        <v>2847</v>
      </c>
      <c r="H29" s="31">
        <v>5196</v>
      </c>
      <c r="I29" s="31">
        <v>6818</v>
      </c>
      <c r="J29" s="31">
        <v>7359</v>
      </c>
      <c r="K29" s="31">
        <v>5788</v>
      </c>
      <c r="L29" s="31">
        <v>3589</v>
      </c>
      <c r="M29" s="31">
        <v>5208</v>
      </c>
      <c r="N29" s="31">
        <v>3384</v>
      </c>
      <c r="O29" s="31">
        <v>4078</v>
      </c>
      <c r="P29" s="31">
        <v>3900</v>
      </c>
      <c r="Q29" s="31">
        <v>6744</v>
      </c>
      <c r="R29" s="31">
        <v>6037</v>
      </c>
      <c r="S29" s="31">
        <v>3874</v>
      </c>
      <c r="T29" s="31">
        <v>3946</v>
      </c>
      <c r="U29" s="31">
        <v>5071</v>
      </c>
      <c r="V29" s="31">
        <v>2020</v>
      </c>
      <c r="W29" s="31">
        <v>1351</v>
      </c>
      <c r="X29" s="31">
        <v>8708</v>
      </c>
      <c r="Y29" s="31">
        <v>9901</v>
      </c>
      <c r="Z29" s="31">
        <v>5262</v>
      </c>
    </row>
    <row r="30" spans="1:27" s="12" customFormat="1" ht="31.95" hidden="1" customHeight="1" x14ac:dyDescent="0.25">
      <c r="A30" s="13" t="s">
        <v>46</v>
      </c>
      <c r="B30" s="23"/>
      <c r="C30" s="23">
        <f>SUM(F30:Z30)</f>
        <v>0</v>
      </c>
      <c r="D30" s="15" t="e">
        <f t="shared" si="0"/>
        <v>#DIV/0!</v>
      </c>
      <c r="E30" s="15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7" s="12" customFormat="1" ht="25.95" hidden="1" customHeight="1" x14ac:dyDescent="0.25">
      <c r="A31" s="18" t="s">
        <v>40</v>
      </c>
      <c r="B31" s="30">
        <f t="shared" ref="B31:C31" si="8">B30/B29</f>
        <v>0</v>
      </c>
      <c r="C31" s="30">
        <f t="shared" si="8"/>
        <v>0</v>
      </c>
      <c r="D31" s="30"/>
      <c r="E31" s="30"/>
      <c r="F31" s="30">
        <f>F30/F29</f>
        <v>0</v>
      </c>
      <c r="G31" s="30">
        <f t="shared" ref="G31:Z31" si="9">G30/G29</f>
        <v>0</v>
      </c>
      <c r="H31" s="30">
        <f t="shared" si="9"/>
        <v>0</v>
      </c>
      <c r="I31" s="30">
        <f t="shared" si="9"/>
        <v>0</v>
      </c>
      <c r="J31" s="30">
        <f t="shared" si="9"/>
        <v>0</v>
      </c>
      <c r="K31" s="30">
        <f t="shared" si="9"/>
        <v>0</v>
      </c>
      <c r="L31" s="30">
        <f t="shared" si="9"/>
        <v>0</v>
      </c>
      <c r="M31" s="30">
        <f t="shared" si="9"/>
        <v>0</v>
      </c>
      <c r="N31" s="30">
        <f t="shared" si="9"/>
        <v>0</v>
      </c>
      <c r="O31" s="30">
        <f t="shared" si="9"/>
        <v>0</v>
      </c>
      <c r="P31" s="30">
        <f t="shared" si="9"/>
        <v>0</v>
      </c>
      <c r="Q31" s="30">
        <f t="shared" si="9"/>
        <v>0</v>
      </c>
      <c r="R31" s="30">
        <f t="shared" si="9"/>
        <v>0</v>
      </c>
      <c r="S31" s="30">
        <f t="shared" si="9"/>
        <v>0</v>
      </c>
      <c r="T31" s="30">
        <f t="shared" si="9"/>
        <v>0</v>
      </c>
      <c r="U31" s="30">
        <f t="shared" si="9"/>
        <v>0</v>
      </c>
      <c r="V31" s="30">
        <f t="shared" si="9"/>
        <v>0</v>
      </c>
      <c r="W31" s="30">
        <f t="shared" si="9"/>
        <v>0</v>
      </c>
      <c r="X31" s="30">
        <f t="shared" si="9"/>
        <v>0</v>
      </c>
      <c r="Y31" s="30">
        <f t="shared" si="9"/>
        <v>0</v>
      </c>
      <c r="Z31" s="30">
        <f t="shared" si="9"/>
        <v>0</v>
      </c>
    </row>
    <row r="32" spans="1:27" s="12" customFormat="1" ht="30" hidden="1" customHeight="1" x14ac:dyDescent="0.25">
      <c r="A32" s="13" t="s">
        <v>47</v>
      </c>
      <c r="B32" s="23">
        <v>11003</v>
      </c>
      <c r="C32" s="23">
        <f>SUM(F32:Z32)</f>
        <v>16064</v>
      </c>
      <c r="D32" s="15"/>
      <c r="E32" s="15"/>
      <c r="F32" s="26">
        <v>40</v>
      </c>
      <c r="G32" s="26">
        <v>620</v>
      </c>
      <c r="H32" s="26"/>
      <c r="I32" s="26"/>
      <c r="J32" s="26">
        <v>215</v>
      </c>
      <c r="K32" s="26">
        <v>217</v>
      </c>
      <c r="L32" s="26">
        <v>904</v>
      </c>
      <c r="M32" s="26">
        <v>876</v>
      </c>
      <c r="N32" s="26">
        <v>1300</v>
      </c>
      <c r="O32" s="26">
        <v>1250</v>
      </c>
      <c r="P32" s="26">
        <v>1038</v>
      </c>
      <c r="Q32" s="26">
        <v>2020</v>
      </c>
      <c r="R32" s="26"/>
      <c r="S32" s="26"/>
      <c r="T32" s="26">
        <v>888</v>
      </c>
      <c r="U32" s="26">
        <v>2043</v>
      </c>
      <c r="V32" s="26">
        <v>180</v>
      </c>
      <c r="W32" s="26">
        <v>45</v>
      </c>
      <c r="X32" s="26">
        <v>1400</v>
      </c>
      <c r="Y32" s="26">
        <v>2678</v>
      </c>
      <c r="Z32" s="26">
        <v>350</v>
      </c>
    </row>
    <row r="33" spans="1:30" s="12" customFormat="1" ht="30" hidden="1" customHeight="1" x14ac:dyDescent="0.25">
      <c r="A33" s="13" t="s">
        <v>44</v>
      </c>
      <c r="B33" s="28">
        <f t="shared" ref="B33:Z33" si="10">B32/B29</f>
        <v>0.10702058125510641</v>
      </c>
      <c r="C33" s="28">
        <f t="shared" si="10"/>
        <v>0.15680302985934191</v>
      </c>
      <c r="D33" s="15"/>
      <c r="E33" s="15"/>
      <c r="F33" s="29">
        <f t="shared" si="10"/>
        <v>2.9282576866764276E-2</v>
      </c>
      <c r="G33" s="29">
        <f t="shared" si="10"/>
        <v>0.21777309448542326</v>
      </c>
      <c r="H33" s="29">
        <f t="shared" si="10"/>
        <v>0</v>
      </c>
      <c r="I33" s="29">
        <f t="shared" si="10"/>
        <v>0</v>
      </c>
      <c r="J33" s="29">
        <f t="shared" si="10"/>
        <v>2.9215926076912625E-2</v>
      </c>
      <c r="K33" s="29">
        <f t="shared" si="10"/>
        <v>3.7491361437456808E-2</v>
      </c>
      <c r="L33" s="29">
        <f t="shared" si="10"/>
        <v>0.25188074672610755</v>
      </c>
      <c r="M33" s="29">
        <f t="shared" si="10"/>
        <v>0.16820276497695852</v>
      </c>
      <c r="N33" s="29">
        <f t="shared" si="10"/>
        <v>0.38416075650118203</v>
      </c>
      <c r="O33" s="29">
        <f t="shared" si="10"/>
        <v>0.30652280529671405</v>
      </c>
      <c r="P33" s="29">
        <f t="shared" si="10"/>
        <v>0.26615384615384613</v>
      </c>
      <c r="Q33" s="29">
        <f t="shared" si="10"/>
        <v>0.29952550415183865</v>
      </c>
      <c r="R33" s="29">
        <f t="shared" si="10"/>
        <v>0</v>
      </c>
      <c r="S33" s="29">
        <f t="shared" si="10"/>
        <v>0</v>
      </c>
      <c r="T33" s="29">
        <f t="shared" si="10"/>
        <v>0.22503801317790167</v>
      </c>
      <c r="U33" s="29">
        <f t="shared" si="10"/>
        <v>0.40287911654506015</v>
      </c>
      <c r="V33" s="29">
        <f t="shared" si="10"/>
        <v>8.9108910891089105E-2</v>
      </c>
      <c r="W33" s="29">
        <f t="shared" si="10"/>
        <v>3.3308660251665435E-2</v>
      </c>
      <c r="X33" s="29">
        <f t="shared" si="10"/>
        <v>0.16077170418006431</v>
      </c>
      <c r="Y33" s="29">
        <f t="shared" si="10"/>
        <v>0.2704777295222705</v>
      </c>
      <c r="Z33" s="29">
        <f t="shared" si="10"/>
        <v>6.6514633219308242E-2</v>
      </c>
    </row>
    <row r="34" spans="1:30" s="12" customFormat="1" ht="30" hidden="1" customHeight="1" x14ac:dyDescent="0.25">
      <c r="A34" s="25" t="s">
        <v>48</v>
      </c>
      <c r="B34" s="23">
        <v>70287</v>
      </c>
      <c r="C34" s="23">
        <f>SUM(F34:Z34)</f>
        <v>76092</v>
      </c>
      <c r="D34" s="15">
        <f t="shared" ref="D34" si="11">C34/B34</f>
        <v>1.082589952622818</v>
      </c>
      <c r="E34" s="15"/>
      <c r="F34" s="26">
        <v>829</v>
      </c>
      <c r="G34" s="26">
        <v>2730</v>
      </c>
      <c r="H34" s="26">
        <v>887</v>
      </c>
      <c r="I34" s="26">
        <v>1277</v>
      </c>
      <c r="J34" s="26">
        <v>5488</v>
      </c>
      <c r="K34" s="26">
        <v>5788</v>
      </c>
      <c r="L34" s="26">
        <v>3381</v>
      </c>
      <c r="M34" s="26">
        <v>3851</v>
      </c>
      <c r="N34" s="26">
        <v>2100</v>
      </c>
      <c r="O34" s="26">
        <v>3973</v>
      </c>
      <c r="P34" s="26">
        <v>3150</v>
      </c>
      <c r="Q34" s="26">
        <v>6246</v>
      </c>
      <c r="R34" s="26">
        <v>5589</v>
      </c>
      <c r="S34" s="26">
        <v>3250</v>
      </c>
      <c r="T34" s="26">
        <v>3449</v>
      </c>
      <c r="U34" s="26">
        <v>2700</v>
      </c>
      <c r="V34" s="26">
        <v>2021</v>
      </c>
      <c r="W34" s="26">
        <v>1038</v>
      </c>
      <c r="X34" s="26">
        <v>4450</v>
      </c>
      <c r="Y34" s="26">
        <v>8633</v>
      </c>
      <c r="Z34" s="26">
        <v>5262</v>
      </c>
    </row>
    <row r="35" spans="1:30" s="12" customFormat="1" ht="30" hidden="1" customHeight="1" x14ac:dyDescent="0.25">
      <c r="A35" s="18" t="s">
        <v>44</v>
      </c>
      <c r="B35" s="9">
        <f t="shared" ref="B35:Z35" si="12">B34/B29</f>
        <v>0.68364587791308407</v>
      </c>
      <c r="C35" s="9">
        <f t="shared" si="12"/>
        <v>0.74274502913701723</v>
      </c>
      <c r="D35" s="15"/>
      <c r="E35" s="15"/>
      <c r="F35" s="30">
        <f t="shared" si="12"/>
        <v>0.60688140556368964</v>
      </c>
      <c r="G35" s="30">
        <f t="shared" si="12"/>
        <v>0.95890410958904104</v>
      </c>
      <c r="H35" s="30">
        <f t="shared" si="12"/>
        <v>0.17070823710546573</v>
      </c>
      <c r="I35" s="30">
        <f t="shared" si="12"/>
        <v>0.18729832795541215</v>
      </c>
      <c r="J35" s="30">
        <f t="shared" si="12"/>
        <v>0.74575349911672784</v>
      </c>
      <c r="K35" s="30">
        <f t="shared" si="12"/>
        <v>1</v>
      </c>
      <c r="L35" s="30">
        <f t="shared" si="12"/>
        <v>0.94204513792142663</v>
      </c>
      <c r="M35" s="30">
        <f t="shared" si="12"/>
        <v>0.73943932411674351</v>
      </c>
      <c r="N35" s="30">
        <f t="shared" si="12"/>
        <v>0.62056737588652477</v>
      </c>
      <c r="O35" s="30">
        <f t="shared" si="12"/>
        <v>0.97425208435507604</v>
      </c>
      <c r="P35" s="30">
        <f t="shared" si="12"/>
        <v>0.80769230769230771</v>
      </c>
      <c r="Q35" s="30">
        <f t="shared" si="12"/>
        <v>0.92615658362989328</v>
      </c>
      <c r="R35" s="30">
        <f t="shared" si="12"/>
        <v>0.92579095577273485</v>
      </c>
      <c r="S35" s="30">
        <f t="shared" si="12"/>
        <v>0.83892617449664431</v>
      </c>
      <c r="T35" s="30">
        <f t="shared" si="12"/>
        <v>0.87404967055245819</v>
      </c>
      <c r="U35" s="30">
        <f t="shared" si="12"/>
        <v>0.53243936107276668</v>
      </c>
      <c r="V35" s="30">
        <f t="shared" si="12"/>
        <v>1.0004950495049505</v>
      </c>
      <c r="W35" s="30">
        <f t="shared" si="12"/>
        <v>0.76831976313841599</v>
      </c>
      <c r="X35" s="30">
        <f t="shared" si="12"/>
        <v>0.51102434542949016</v>
      </c>
      <c r="Y35" s="30">
        <f t="shared" si="12"/>
        <v>0.8719321280678719</v>
      </c>
      <c r="Z35" s="30">
        <f t="shared" si="12"/>
        <v>1</v>
      </c>
      <c r="AA35" s="30"/>
      <c r="AB35" s="30"/>
      <c r="AC35" s="30"/>
      <c r="AD35" s="30"/>
    </row>
    <row r="36" spans="1:30" s="12" customFormat="1" ht="30" hidden="1" customHeight="1" x14ac:dyDescent="0.25">
      <c r="A36" s="22" t="s">
        <v>49</v>
      </c>
      <c r="B36" s="23"/>
      <c r="C36" s="27">
        <f>SUM(F36:Z36)</f>
        <v>183640</v>
      </c>
      <c r="D36" s="15"/>
      <c r="E36" s="15"/>
      <c r="F36" s="24">
        <v>5064</v>
      </c>
      <c r="G36" s="24">
        <v>4313</v>
      </c>
      <c r="H36" s="24">
        <v>15424</v>
      </c>
      <c r="I36" s="24">
        <v>12540</v>
      </c>
      <c r="J36" s="24">
        <v>7347</v>
      </c>
      <c r="K36" s="24">
        <v>20000</v>
      </c>
      <c r="L36" s="24">
        <v>9288</v>
      </c>
      <c r="M36" s="24">
        <v>14805</v>
      </c>
      <c r="N36" s="24">
        <v>7305</v>
      </c>
      <c r="O36" s="24">
        <v>2430</v>
      </c>
      <c r="P36" s="24">
        <v>3350</v>
      </c>
      <c r="Q36" s="24">
        <v>4000</v>
      </c>
      <c r="R36" s="24">
        <v>10150</v>
      </c>
      <c r="S36" s="24">
        <v>9530</v>
      </c>
      <c r="T36" s="24">
        <v>9733</v>
      </c>
      <c r="U36" s="24">
        <v>5334</v>
      </c>
      <c r="V36" s="24">
        <v>5484</v>
      </c>
      <c r="W36" s="24">
        <v>3554</v>
      </c>
      <c r="X36" s="24">
        <v>7509</v>
      </c>
      <c r="Y36" s="24">
        <v>20325</v>
      </c>
      <c r="Z36" s="24">
        <v>6155</v>
      </c>
    </row>
    <row r="37" spans="1:30" s="12" customFormat="1" ht="30" hidden="1" customHeight="1" x14ac:dyDescent="0.25">
      <c r="A37" s="25" t="s">
        <v>50</v>
      </c>
      <c r="B37" s="23">
        <v>187230</v>
      </c>
      <c r="C37" s="23">
        <f>SUM(F37:Z37)</f>
        <v>172724</v>
      </c>
      <c r="D37" s="15">
        <f t="shared" ref="D37" si="13">C37/B37</f>
        <v>0.92252309993056669</v>
      </c>
      <c r="E37" s="15"/>
      <c r="F37" s="26">
        <v>100</v>
      </c>
      <c r="G37" s="26">
        <v>4313</v>
      </c>
      <c r="H37" s="26">
        <v>15424</v>
      </c>
      <c r="I37" s="26">
        <v>12540</v>
      </c>
      <c r="J37" s="26">
        <v>7147</v>
      </c>
      <c r="K37" s="26">
        <v>20000</v>
      </c>
      <c r="L37" s="26">
        <v>9288</v>
      </c>
      <c r="M37" s="26">
        <v>10118</v>
      </c>
      <c r="N37" s="26">
        <v>7000</v>
      </c>
      <c r="O37" s="26">
        <v>2430</v>
      </c>
      <c r="P37" s="26">
        <v>3350</v>
      </c>
      <c r="Q37" s="26">
        <v>4000</v>
      </c>
      <c r="R37" s="26">
        <v>10150</v>
      </c>
      <c r="S37" s="26">
        <v>9530</v>
      </c>
      <c r="T37" s="26">
        <v>9733</v>
      </c>
      <c r="U37" s="26">
        <v>4990</v>
      </c>
      <c r="V37" s="26">
        <v>5484</v>
      </c>
      <c r="W37" s="26">
        <v>3138</v>
      </c>
      <c r="X37" s="26">
        <v>7509</v>
      </c>
      <c r="Y37" s="26">
        <v>20325</v>
      </c>
      <c r="Z37" s="26">
        <v>6155</v>
      </c>
    </row>
    <row r="38" spans="1:30" s="12" customFormat="1" ht="23.4" hidden="1" customHeight="1" x14ac:dyDescent="0.25">
      <c r="A38" s="18" t="s">
        <v>51</v>
      </c>
      <c r="B38" s="9"/>
      <c r="C38" s="9">
        <f>C37/C36</f>
        <v>0.94055761272054017</v>
      </c>
      <c r="D38" s="15"/>
      <c r="E38" s="15"/>
      <c r="F38" s="30">
        <f>F37/F36</f>
        <v>1.9747235387045814E-2</v>
      </c>
      <c r="G38" s="30">
        <f t="shared" ref="G38:Z38" si="14">G37/G36</f>
        <v>1</v>
      </c>
      <c r="H38" s="30">
        <f t="shared" si="14"/>
        <v>1</v>
      </c>
      <c r="I38" s="30">
        <f t="shared" si="14"/>
        <v>1</v>
      </c>
      <c r="J38" s="30">
        <f t="shared" si="14"/>
        <v>0.97277800462773922</v>
      </c>
      <c r="K38" s="30">
        <f t="shared" si="14"/>
        <v>1</v>
      </c>
      <c r="L38" s="30">
        <f t="shared" si="14"/>
        <v>1</v>
      </c>
      <c r="M38" s="30">
        <f t="shared" si="14"/>
        <v>0.68341776426882805</v>
      </c>
      <c r="N38" s="30">
        <f t="shared" si="14"/>
        <v>0.95824777549623541</v>
      </c>
      <c r="O38" s="30">
        <f t="shared" si="14"/>
        <v>1</v>
      </c>
      <c r="P38" s="30">
        <f t="shared" si="14"/>
        <v>1</v>
      </c>
      <c r="Q38" s="30">
        <f t="shared" si="14"/>
        <v>1</v>
      </c>
      <c r="R38" s="30">
        <f t="shared" si="14"/>
        <v>1</v>
      </c>
      <c r="S38" s="30">
        <f t="shared" si="14"/>
        <v>1</v>
      </c>
      <c r="T38" s="30">
        <f t="shared" si="14"/>
        <v>1</v>
      </c>
      <c r="U38" s="30">
        <f t="shared" si="14"/>
        <v>0.93550806149231347</v>
      </c>
      <c r="V38" s="30">
        <f t="shared" si="14"/>
        <v>1</v>
      </c>
      <c r="W38" s="30">
        <f t="shared" si="14"/>
        <v>0.88294879009566685</v>
      </c>
      <c r="X38" s="30">
        <f t="shared" si="14"/>
        <v>1</v>
      </c>
      <c r="Y38" s="30">
        <f t="shared" si="14"/>
        <v>1</v>
      </c>
      <c r="Z38" s="30">
        <f t="shared" si="14"/>
        <v>1</v>
      </c>
    </row>
    <row r="39" spans="1:30" s="12" customFormat="1" ht="30" hidden="1" customHeight="1" x14ac:dyDescent="0.25">
      <c r="A39" s="77" t="s">
        <v>52</v>
      </c>
      <c r="B39" s="23">
        <v>187901</v>
      </c>
      <c r="C39" s="23">
        <f>SUM(F39:Z39)</f>
        <v>169749</v>
      </c>
      <c r="D39" s="15">
        <f t="shared" ref="D39" si="15">C39/B39</f>
        <v>0.90339593722226064</v>
      </c>
      <c r="E39" s="15"/>
      <c r="F39" s="26">
        <v>5064</v>
      </c>
      <c r="G39" s="26">
        <v>4313</v>
      </c>
      <c r="H39" s="26">
        <v>15424</v>
      </c>
      <c r="I39" s="26">
        <v>12540</v>
      </c>
      <c r="J39" s="26">
        <v>6860</v>
      </c>
      <c r="K39" s="26">
        <v>18000</v>
      </c>
      <c r="L39" s="26">
        <v>9248</v>
      </c>
      <c r="M39" s="26">
        <v>10222</v>
      </c>
      <c r="N39" s="26">
        <v>6800</v>
      </c>
      <c r="O39" s="26">
        <v>2430</v>
      </c>
      <c r="P39" s="26">
        <v>3350</v>
      </c>
      <c r="Q39" s="26">
        <v>4000</v>
      </c>
      <c r="R39" s="26">
        <v>10150</v>
      </c>
      <c r="S39" s="26">
        <v>9530</v>
      </c>
      <c r="T39" s="26">
        <v>9733</v>
      </c>
      <c r="U39" s="26">
        <v>1963</v>
      </c>
      <c r="V39" s="26">
        <v>5484</v>
      </c>
      <c r="W39" s="26">
        <v>3138</v>
      </c>
      <c r="X39" s="26">
        <v>5020</v>
      </c>
      <c r="Y39" s="26">
        <v>20325</v>
      </c>
      <c r="Z39" s="26">
        <v>6155</v>
      </c>
    </row>
    <row r="40" spans="1:30" s="2" customFormat="1" ht="30" hidden="1" customHeight="1" x14ac:dyDescent="0.3">
      <c r="A40" s="11" t="s">
        <v>167</v>
      </c>
      <c r="B40" s="23">
        <v>214447</v>
      </c>
      <c r="C40" s="23">
        <f>SUM(F40:Z40)</f>
        <v>187545.4</v>
      </c>
      <c r="D40" s="15"/>
      <c r="E40" s="15"/>
      <c r="F40" s="10">
        <v>8532</v>
      </c>
      <c r="G40" s="10">
        <v>6006</v>
      </c>
      <c r="H40" s="10">
        <v>13990</v>
      </c>
      <c r="I40" s="10">
        <v>11277.6</v>
      </c>
      <c r="J40" s="10">
        <v>5725</v>
      </c>
      <c r="K40" s="10">
        <v>11939</v>
      </c>
      <c r="L40" s="10">
        <v>8497.7999999999993</v>
      </c>
      <c r="M40" s="10">
        <v>10048</v>
      </c>
      <c r="N40" s="10">
        <v>10249</v>
      </c>
      <c r="O40" s="10">
        <v>3000</v>
      </c>
      <c r="P40" s="10">
        <v>6210</v>
      </c>
      <c r="Q40" s="10">
        <v>7930</v>
      </c>
      <c r="R40" s="10">
        <v>9997</v>
      </c>
      <c r="S40" s="10">
        <v>10962</v>
      </c>
      <c r="T40" s="10">
        <v>12107</v>
      </c>
      <c r="U40" s="10">
        <v>11224</v>
      </c>
      <c r="V40" s="10">
        <v>7715</v>
      </c>
      <c r="W40" s="10">
        <v>2158</v>
      </c>
      <c r="X40" s="10">
        <v>6364</v>
      </c>
      <c r="Y40" s="10">
        <v>13864</v>
      </c>
      <c r="Z40" s="10">
        <v>9750</v>
      </c>
      <c r="AA40" s="20"/>
    </row>
    <row r="41" spans="1:30" s="2" customFormat="1" ht="30" hidden="1" customHeight="1" x14ac:dyDescent="0.3">
      <c r="A41" s="11" t="s">
        <v>205</v>
      </c>
      <c r="B41" s="23"/>
      <c r="C41" s="23">
        <v>50943</v>
      </c>
      <c r="D41" s="15"/>
      <c r="E41" s="15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20"/>
    </row>
    <row r="42" spans="1:30" s="2" customFormat="1" ht="30" hidden="1" customHeight="1" x14ac:dyDescent="0.3">
      <c r="A42" s="11" t="s">
        <v>198</v>
      </c>
      <c r="B42" s="23"/>
      <c r="C42" s="23">
        <f>SUM(G42:Z42)+870</f>
        <v>49700</v>
      </c>
      <c r="D42" s="15"/>
      <c r="E42" s="15"/>
      <c r="F42" s="10">
        <v>4000</v>
      </c>
      <c r="G42" s="10">
        <v>1633</v>
      </c>
      <c r="H42" s="10">
        <v>3248</v>
      </c>
      <c r="I42" s="10">
        <v>4221</v>
      </c>
      <c r="J42" s="10">
        <v>2366</v>
      </c>
      <c r="K42" s="10">
        <v>2360</v>
      </c>
      <c r="L42" s="10">
        <v>1422</v>
      </c>
      <c r="M42" s="10">
        <v>2991</v>
      </c>
      <c r="N42" s="10">
        <v>2991</v>
      </c>
      <c r="O42" s="10">
        <v>1096</v>
      </c>
      <c r="P42" s="10">
        <v>1994</v>
      </c>
      <c r="Q42" s="10">
        <v>3153</v>
      </c>
      <c r="R42" s="10">
        <v>4602</v>
      </c>
      <c r="S42" s="10">
        <v>1148</v>
      </c>
      <c r="T42" s="10">
        <v>1704</v>
      </c>
      <c r="U42" s="10">
        <v>993</v>
      </c>
      <c r="V42" s="10">
        <v>1625</v>
      </c>
      <c r="W42" s="10">
        <v>1206</v>
      </c>
      <c r="X42" s="10">
        <v>1499</v>
      </c>
      <c r="Y42" s="10">
        <v>7364</v>
      </c>
      <c r="Z42" s="10">
        <v>1214</v>
      </c>
      <c r="AA42" s="20"/>
    </row>
    <row r="43" spans="1:30" s="96" customFormat="1" ht="28.2" hidden="1" customHeight="1" x14ac:dyDescent="0.3">
      <c r="A43" s="13" t="s">
        <v>196</v>
      </c>
      <c r="B43" s="23"/>
      <c r="C43" s="23">
        <f t="shared" ref="C43:C44" si="16">SUM(F43:Z43)</f>
        <v>37505.5</v>
      </c>
      <c r="D43" s="15"/>
      <c r="E43" s="15"/>
      <c r="F43" s="38">
        <v>4765</v>
      </c>
      <c r="G43" s="38">
        <v>1245</v>
      </c>
      <c r="H43" s="38">
        <v>2795</v>
      </c>
      <c r="I43" s="38">
        <v>3658</v>
      </c>
      <c r="J43" s="38">
        <v>1950</v>
      </c>
      <c r="K43" s="38">
        <v>1980</v>
      </c>
      <c r="L43" s="38">
        <v>964</v>
      </c>
      <c r="M43" s="38">
        <v>2363</v>
      </c>
      <c r="N43" s="38"/>
      <c r="O43" s="38">
        <v>1096</v>
      </c>
      <c r="P43" s="38">
        <v>1527</v>
      </c>
      <c r="Q43" s="38"/>
      <c r="R43" s="38">
        <v>2250</v>
      </c>
      <c r="S43" s="38">
        <v>841.5</v>
      </c>
      <c r="T43" s="38">
        <v>1230</v>
      </c>
      <c r="U43" s="38">
        <v>700</v>
      </c>
      <c r="V43" s="38">
        <v>1090</v>
      </c>
      <c r="W43" s="38">
        <v>1206</v>
      </c>
      <c r="X43" s="38">
        <v>0</v>
      </c>
      <c r="Y43" s="38">
        <v>6631</v>
      </c>
      <c r="Z43" s="38">
        <v>1214</v>
      </c>
      <c r="AA43" s="95"/>
    </row>
    <row r="44" spans="1:30" s="96" customFormat="1" ht="29.4" hidden="1" customHeight="1" x14ac:dyDescent="0.3">
      <c r="A44" s="13" t="s">
        <v>199</v>
      </c>
      <c r="B44" s="23"/>
      <c r="C44" s="23">
        <f t="shared" si="16"/>
        <v>240375.40000000002</v>
      </c>
      <c r="D44" s="15"/>
      <c r="E44" s="15"/>
      <c r="F44" s="38">
        <f>F40+F42</f>
        <v>12532</v>
      </c>
      <c r="G44" s="38">
        <f t="shared" ref="G44:Z44" si="17">G40+G42</f>
        <v>7639</v>
      </c>
      <c r="H44" s="38">
        <f t="shared" si="17"/>
        <v>17238</v>
      </c>
      <c r="I44" s="38">
        <f t="shared" si="17"/>
        <v>15498.6</v>
      </c>
      <c r="J44" s="38">
        <f t="shared" si="17"/>
        <v>8091</v>
      </c>
      <c r="K44" s="38">
        <f t="shared" si="17"/>
        <v>14299</v>
      </c>
      <c r="L44" s="38">
        <f t="shared" si="17"/>
        <v>9919.7999999999993</v>
      </c>
      <c r="M44" s="38">
        <f t="shared" si="17"/>
        <v>13039</v>
      </c>
      <c r="N44" s="38">
        <f t="shared" si="17"/>
        <v>13240</v>
      </c>
      <c r="O44" s="38">
        <f t="shared" si="17"/>
        <v>4096</v>
      </c>
      <c r="P44" s="38">
        <f t="shared" si="17"/>
        <v>8204</v>
      </c>
      <c r="Q44" s="38">
        <f t="shared" si="17"/>
        <v>11083</v>
      </c>
      <c r="R44" s="38">
        <f t="shared" si="17"/>
        <v>14599</v>
      </c>
      <c r="S44" s="38">
        <f t="shared" si="17"/>
        <v>12110</v>
      </c>
      <c r="T44" s="38">
        <f t="shared" si="17"/>
        <v>13811</v>
      </c>
      <c r="U44" s="38">
        <f t="shared" si="17"/>
        <v>12217</v>
      </c>
      <c r="V44" s="38">
        <f t="shared" si="17"/>
        <v>9340</v>
      </c>
      <c r="W44" s="38">
        <f t="shared" si="17"/>
        <v>3364</v>
      </c>
      <c r="X44" s="38">
        <f t="shared" si="17"/>
        <v>7863</v>
      </c>
      <c r="Y44" s="38">
        <f t="shared" si="17"/>
        <v>21228</v>
      </c>
      <c r="Z44" s="38">
        <f t="shared" si="17"/>
        <v>10964</v>
      </c>
      <c r="AA44" s="95"/>
    </row>
    <row r="45" spans="1:30" s="2" customFormat="1" ht="30" hidden="1" customHeight="1" x14ac:dyDescent="0.3">
      <c r="A45" s="32" t="s">
        <v>165</v>
      </c>
      <c r="B45" s="23">
        <v>209147</v>
      </c>
      <c r="C45" s="23">
        <f>SUM(F45:Z45)</f>
        <v>228117.5</v>
      </c>
      <c r="D45" s="15">
        <f t="shared" ref="D45" si="18">C45/B45</f>
        <v>1.0907041458878206</v>
      </c>
      <c r="E45" s="101">
        <v>209147</v>
      </c>
      <c r="F45" s="10">
        <v>11032</v>
      </c>
      <c r="G45" s="10">
        <v>7280</v>
      </c>
      <c r="H45" s="10">
        <v>16000</v>
      </c>
      <c r="I45" s="10">
        <v>14378</v>
      </c>
      <c r="J45" s="10">
        <v>7825</v>
      </c>
      <c r="K45" s="10">
        <v>14476</v>
      </c>
      <c r="L45" s="10">
        <v>9775</v>
      </c>
      <c r="M45" s="10">
        <v>12562</v>
      </c>
      <c r="N45" s="10">
        <v>12230</v>
      </c>
      <c r="O45" s="10">
        <v>4074</v>
      </c>
      <c r="P45" s="10">
        <v>6930</v>
      </c>
      <c r="Q45" s="10">
        <v>10212</v>
      </c>
      <c r="R45" s="10">
        <v>14324</v>
      </c>
      <c r="S45" s="10">
        <v>11302</v>
      </c>
      <c r="T45" s="10">
        <v>13046</v>
      </c>
      <c r="U45" s="10">
        <v>11261.5</v>
      </c>
      <c r="V45" s="10">
        <v>9360</v>
      </c>
      <c r="W45" s="10">
        <v>3214</v>
      </c>
      <c r="X45" s="10">
        <v>7817</v>
      </c>
      <c r="Y45" s="10">
        <v>21139</v>
      </c>
      <c r="Z45" s="10">
        <v>9880</v>
      </c>
      <c r="AA45" s="20"/>
    </row>
    <row r="46" spans="1:30" s="2" customFormat="1" ht="28.95" hidden="1" customHeight="1" x14ac:dyDescent="0.3">
      <c r="A46" s="17" t="s">
        <v>201</v>
      </c>
      <c r="B46" s="23"/>
      <c r="C46" s="23">
        <f>SUM(F46:Z46)</f>
        <v>42797</v>
      </c>
      <c r="D46" s="15"/>
      <c r="E46" s="9"/>
      <c r="F46" s="10">
        <v>2916</v>
      </c>
      <c r="G46" s="10">
        <v>1297</v>
      </c>
      <c r="H46" s="10">
        <v>2010</v>
      </c>
      <c r="I46" s="10">
        <v>4021</v>
      </c>
      <c r="J46" s="10">
        <v>1505</v>
      </c>
      <c r="K46" s="10">
        <v>1810</v>
      </c>
      <c r="L46" s="10">
        <v>744</v>
      </c>
      <c r="M46" s="10">
        <v>2557</v>
      </c>
      <c r="N46" s="10">
        <v>2919</v>
      </c>
      <c r="O46" s="10">
        <v>1096</v>
      </c>
      <c r="P46" s="10">
        <v>1759</v>
      </c>
      <c r="Q46" s="10">
        <v>1797</v>
      </c>
      <c r="R46" s="10">
        <v>4777</v>
      </c>
      <c r="S46" s="10">
        <v>1148</v>
      </c>
      <c r="T46" s="10">
        <v>1446</v>
      </c>
      <c r="U46" s="10">
        <v>983</v>
      </c>
      <c r="V46" s="10">
        <v>1220</v>
      </c>
      <c r="W46" s="10">
        <v>1007</v>
      </c>
      <c r="X46" s="10">
        <v>337</v>
      </c>
      <c r="Y46" s="10">
        <v>6630</v>
      </c>
      <c r="Z46" s="10">
        <v>818</v>
      </c>
      <c r="AA46" s="20"/>
    </row>
    <row r="47" spans="1:30" s="2" customFormat="1" ht="30" hidden="1" customHeight="1" x14ac:dyDescent="0.3">
      <c r="A47" s="18" t="s">
        <v>51</v>
      </c>
      <c r="B47" s="33">
        <f>B45/B40</f>
        <v>0.97528526862115117</v>
      </c>
      <c r="C47" s="33">
        <f>C45/C40</f>
        <v>1.2163321521082362</v>
      </c>
      <c r="D47" s="15"/>
      <c r="E47" s="9"/>
      <c r="F47" s="35">
        <f>F45/F40</f>
        <v>1.2930145335208627</v>
      </c>
      <c r="G47" s="35">
        <f t="shared" ref="G47:Z47" si="19">G45/G40</f>
        <v>1.2121212121212122</v>
      </c>
      <c r="H47" s="35">
        <f t="shared" si="19"/>
        <v>1.143674052894925</v>
      </c>
      <c r="I47" s="35">
        <f t="shared" si="19"/>
        <v>1.2749166489323969</v>
      </c>
      <c r="J47" s="35">
        <f t="shared" si="19"/>
        <v>1.3668122270742358</v>
      </c>
      <c r="K47" s="35">
        <f t="shared" si="19"/>
        <v>1.21249685903342</v>
      </c>
      <c r="L47" s="35">
        <f t="shared" si="19"/>
        <v>1.1502977241168304</v>
      </c>
      <c r="M47" s="35">
        <f t="shared" si="19"/>
        <v>1.2501990445859872</v>
      </c>
      <c r="N47" s="35">
        <f t="shared" si="19"/>
        <v>1.1932871499658504</v>
      </c>
      <c r="O47" s="35">
        <f t="shared" si="19"/>
        <v>1.3580000000000001</v>
      </c>
      <c r="P47" s="35">
        <f t="shared" si="19"/>
        <v>1.1159420289855073</v>
      </c>
      <c r="Q47" s="35">
        <f t="shared" si="19"/>
        <v>1.2877679697351829</v>
      </c>
      <c r="R47" s="35">
        <f t="shared" si="19"/>
        <v>1.4328298489546865</v>
      </c>
      <c r="S47" s="35">
        <f t="shared" si="19"/>
        <v>1.0310162379127896</v>
      </c>
      <c r="T47" s="35">
        <f t="shared" si="19"/>
        <v>1.0775584372676963</v>
      </c>
      <c r="U47" s="35">
        <f t="shared" si="19"/>
        <v>1.0033410548823949</v>
      </c>
      <c r="V47" s="35">
        <f t="shared" si="19"/>
        <v>1.2132209980557356</v>
      </c>
      <c r="W47" s="35">
        <f t="shared" si="19"/>
        <v>1.4893419833178869</v>
      </c>
      <c r="X47" s="35">
        <f t="shared" si="19"/>
        <v>1.2283155248271527</v>
      </c>
      <c r="Y47" s="35">
        <f t="shared" si="19"/>
        <v>1.5247403346797461</v>
      </c>
      <c r="Z47" s="35">
        <f t="shared" si="19"/>
        <v>1.0133333333333334</v>
      </c>
      <c r="AA47" s="21"/>
    </row>
    <row r="48" spans="1:30" s="2" customFormat="1" ht="30" hidden="1" customHeight="1" x14ac:dyDescent="0.3">
      <c r="A48" s="18" t="s">
        <v>200</v>
      </c>
      <c r="B48" s="97"/>
      <c r="C48" s="97">
        <f>C45/C44</f>
        <v>0.94900518106262111</v>
      </c>
      <c r="D48" s="15"/>
      <c r="E48" s="9"/>
      <c r="F48" s="98">
        <f>F45/F44</f>
        <v>0.8803064155761251</v>
      </c>
      <c r="G48" s="98">
        <f t="shared" ref="G48:Z48" si="20">G45/G44</f>
        <v>0.9530043199371645</v>
      </c>
      <c r="H48" s="98">
        <f t="shared" si="20"/>
        <v>0.92818192365703678</v>
      </c>
      <c r="I48" s="98">
        <f t="shared" si="20"/>
        <v>0.92769669518537157</v>
      </c>
      <c r="J48" s="98">
        <f t="shared" si="20"/>
        <v>0.96712396489927077</v>
      </c>
      <c r="K48" s="98">
        <f t="shared" si="20"/>
        <v>1.0123784880061544</v>
      </c>
      <c r="L48" s="98">
        <f t="shared" si="20"/>
        <v>0.98540293151071601</v>
      </c>
      <c r="M48" s="98">
        <f t="shared" si="20"/>
        <v>0.96341743998772911</v>
      </c>
      <c r="N48" s="98">
        <f t="shared" si="20"/>
        <v>0.9237160120845922</v>
      </c>
      <c r="O48" s="98">
        <f t="shared" si="20"/>
        <v>0.99462890625</v>
      </c>
      <c r="P48" s="98">
        <f t="shared" si="20"/>
        <v>0.84470989761092152</v>
      </c>
      <c r="Q48" s="98">
        <f t="shared" si="20"/>
        <v>0.92141117026075969</v>
      </c>
      <c r="R48" s="98">
        <f t="shared" si="20"/>
        <v>0.98116309336255902</v>
      </c>
      <c r="S48" s="98">
        <f t="shared" si="20"/>
        <v>0.93327828241123034</v>
      </c>
      <c r="T48" s="98">
        <f t="shared" si="20"/>
        <v>0.94460936934327711</v>
      </c>
      <c r="U48" s="98">
        <f t="shared" si="20"/>
        <v>0.92178930997789965</v>
      </c>
      <c r="V48" s="98">
        <f t="shared" si="20"/>
        <v>1.0021413276231264</v>
      </c>
      <c r="W48" s="98">
        <f t="shared" si="20"/>
        <v>0.95541022592152203</v>
      </c>
      <c r="X48" s="98">
        <f t="shared" si="20"/>
        <v>0.99414981559201321</v>
      </c>
      <c r="Y48" s="98">
        <f t="shared" si="20"/>
        <v>0.99580742415677403</v>
      </c>
      <c r="Z48" s="98">
        <f t="shared" si="20"/>
        <v>0.9011309740970449</v>
      </c>
      <c r="AA48" s="21"/>
    </row>
    <row r="49" spans="1:27" s="2" customFormat="1" ht="30" hidden="1" customHeight="1" x14ac:dyDescent="0.3">
      <c r="A49" s="18" t="s">
        <v>166</v>
      </c>
      <c r="B49" s="23">
        <v>68304</v>
      </c>
      <c r="C49" s="23">
        <f>SUM(F49:Z49)</f>
        <v>87487</v>
      </c>
      <c r="D49" s="15">
        <f t="shared" ref="D49:D114" si="21">C49/B49</f>
        <v>1.280847388147107</v>
      </c>
      <c r="E49" s="101">
        <v>68595</v>
      </c>
      <c r="F49" s="34">
        <v>5332</v>
      </c>
      <c r="G49" s="34">
        <v>2798</v>
      </c>
      <c r="H49" s="34">
        <v>7244</v>
      </c>
      <c r="I49" s="34">
        <v>3594</v>
      </c>
      <c r="J49" s="34">
        <v>2823</v>
      </c>
      <c r="K49" s="34">
        <v>5897</v>
      </c>
      <c r="L49" s="34">
        <v>5038</v>
      </c>
      <c r="M49" s="34">
        <v>5068</v>
      </c>
      <c r="N49" s="34">
        <v>4192</v>
      </c>
      <c r="O49" s="34">
        <v>937</v>
      </c>
      <c r="P49" s="34">
        <v>2980</v>
      </c>
      <c r="Q49" s="34">
        <v>2579</v>
      </c>
      <c r="R49" s="34">
        <v>3564</v>
      </c>
      <c r="S49" s="34">
        <v>5531</v>
      </c>
      <c r="T49" s="34">
        <v>5529</v>
      </c>
      <c r="U49" s="34">
        <v>3026</v>
      </c>
      <c r="V49" s="34">
        <v>4780</v>
      </c>
      <c r="W49" s="34">
        <v>737</v>
      </c>
      <c r="X49" s="34">
        <v>1825</v>
      </c>
      <c r="Y49" s="34">
        <v>10683</v>
      </c>
      <c r="Z49" s="34">
        <v>3330</v>
      </c>
      <c r="AA49" s="21"/>
    </row>
    <row r="50" spans="1:27" s="2" customFormat="1" ht="30" hidden="1" customHeight="1" x14ac:dyDescent="0.3">
      <c r="A50" s="18" t="s">
        <v>53</v>
      </c>
      <c r="B50" s="23">
        <v>98843</v>
      </c>
      <c r="C50" s="23">
        <f>SUM(F50:Z50)</f>
        <v>106558</v>
      </c>
      <c r="D50" s="15">
        <f t="shared" si="21"/>
        <v>1.0780530740669547</v>
      </c>
      <c r="E50" s="101">
        <v>98843</v>
      </c>
      <c r="F50" s="26">
        <v>2363</v>
      </c>
      <c r="G50" s="26">
        <v>2810</v>
      </c>
      <c r="H50" s="26">
        <v>6938</v>
      </c>
      <c r="I50" s="26">
        <v>9162</v>
      </c>
      <c r="J50" s="26">
        <v>3109</v>
      </c>
      <c r="K50" s="26">
        <v>6390</v>
      </c>
      <c r="L50" s="26">
        <v>3344</v>
      </c>
      <c r="M50" s="26">
        <v>5713</v>
      </c>
      <c r="N50" s="26">
        <v>7116</v>
      </c>
      <c r="O50" s="26">
        <v>2477</v>
      </c>
      <c r="P50" s="26">
        <v>2670</v>
      </c>
      <c r="Q50" s="26">
        <v>5824</v>
      </c>
      <c r="R50" s="26">
        <v>7921</v>
      </c>
      <c r="S50" s="26">
        <v>5012</v>
      </c>
      <c r="T50" s="26">
        <v>6963</v>
      </c>
      <c r="U50" s="26">
        <v>6505</v>
      </c>
      <c r="V50" s="26">
        <v>3560</v>
      </c>
      <c r="W50" s="26">
        <v>1195</v>
      </c>
      <c r="X50" s="26">
        <v>4203</v>
      </c>
      <c r="Y50" s="26">
        <v>8613</v>
      </c>
      <c r="Z50" s="26">
        <v>4670</v>
      </c>
      <c r="AA50" s="21"/>
    </row>
    <row r="51" spans="1:27" s="2" customFormat="1" ht="30" hidden="1" customHeight="1" x14ac:dyDescent="0.3">
      <c r="A51" s="18" t="s">
        <v>54</v>
      </c>
      <c r="B51" s="23">
        <v>1559</v>
      </c>
      <c r="C51" s="23">
        <f>SUM(F51:Z51)</f>
        <v>1274</v>
      </c>
      <c r="D51" s="15">
        <f t="shared" si="21"/>
        <v>0.81719050673508664</v>
      </c>
      <c r="E51" s="101">
        <v>1739</v>
      </c>
      <c r="F51" s="34"/>
      <c r="G51" s="34"/>
      <c r="H51" s="34">
        <v>25</v>
      </c>
      <c r="I51" s="34">
        <v>500</v>
      </c>
      <c r="J51" s="34"/>
      <c r="K51" s="34"/>
      <c r="L51" s="34"/>
      <c r="M51" s="34"/>
      <c r="N51" s="34">
        <v>138</v>
      </c>
      <c r="O51" s="34"/>
      <c r="P51" s="34"/>
      <c r="Q51" s="34">
        <v>50</v>
      </c>
      <c r="R51" s="34"/>
      <c r="S51" s="34">
        <v>137</v>
      </c>
      <c r="T51" s="34"/>
      <c r="U51" s="34">
        <v>243</v>
      </c>
      <c r="V51" s="34">
        <v>120</v>
      </c>
      <c r="W51" s="34"/>
      <c r="X51" s="34"/>
      <c r="Y51" s="34">
        <v>61</v>
      </c>
      <c r="Z51" s="34"/>
      <c r="AA51" s="21"/>
    </row>
    <row r="52" spans="1:27" s="2" customFormat="1" ht="30" hidden="1" customHeight="1" x14ac:dyDescent="0.3">
      <c r="A52" s="18" t="s">
        <v>55</v>
      </c>
      <c r="B52" s="23">
        <v>4892</v>
      </c>
      <c r="C52" s="23">
        <f>SUM(F52:Z52)</f>
        <v>68</v>
      </c>
      <c r="D52" s="15">
        <f t="shared" si="21"/>
        <v>1.3900245298446443E-2</v>
      </c>
      <c r="E52" s="100">
        <v>6210</v>
      </c>
      <c r="F52" s="34"/>
      <c r="G52" s="34"/>
      <c r="H52" s="34">
        <v>20</v>
      </c>
      <c r="I52" s="34">
        <v>3</v>
      </c>
      <c r="J52" s="34"/>
      <c r="K52" s="34"/>
      <c r="L52" s="34"/>
      <c r="M52" s="34"/>
      <c r="N52" s="34"/>
      <c r="O52" s="34"/>
      <c r="P52" s="34"/>
      <c r="Q52" s="34"/>
      <c r="R52" s="34"/>
      <c r="S52" s="34">
        <v>15</v>
      </c>
      <c r="T52" s="34"/>
      <c r="U52" s="34"/>
      <c r="V52" s="34">
        <v>30</v>
      </c>
      <c r="W52" s="34"/>
      <c r="X52" s="34"/>
      <c r="Y52" s="34"/>
      <c r="Z52" s="34"/>
      <c r="AA52" s="21"/>
    </row>
    <row r="53" spans="1:27" s="2" customFormat="1" ht="30" hidden="1" customHeight="1" x14ac:dyDescent="0.3">
      <c r="A53" s="18" t="s">
        <v>56</v>
      </c>
      <c r="B53" s="23">
        <v>12842</v>
      </c>
      <c r="C53" s="23">
        <f>SUM(F53:Z53)</f>
        <v>6392</v>
      </c>
      <c r="D53" s="15">
        <f t="shared" si="21"/>
        <v>0.4977417847687276</v>
      </c>
      <c r="E53" s="100">
        <v>13296</v>
      </c>
      <c r="F53" s="26">
        <v>99</v>
      </c>
      <c r="G53" s="26"/>
      <c r="H53" s="26">
        <v>346</v>
      </c>
      <c r="I53" s="26">
        <v>812</v>
      </c>
      <c r="J53" s="26">
        <v>170</v>
      </c>
      <c r="K53" s="26">
        <v>692</v>
      </c>
      <c r="L53" s="26">
        <v>183</v>
      </c>
      <c r="M53" s="26">
        <v>265</v>
      </c>
      <c r="N53" s="26">
        <v>451</v>
      </c>
      <c r="O53" s="26"/>
      <c r="P53" s="26"/>
      <c r="Q53" s="26">
        <v>691</v>
      </c>
      <c r="R53" s="26">
        <v>530</v>
      </c>
      <c r="S53" s="26">
        <v>216</v>
      </c>
      <c r="T53" s="26">
        <v>312</v>
      </c>
      <c r="U53" s="26">
        <v>507</v>
      </c>
      <c r="V53" s="26">
        <v>90</v>
      </c>
      <c r="W53" s="26">
        <v>20</v>
      </c>
      <c r="X53" s="26">
        <v>200</v>
      </c>
      <c r="Y53" s="26">
        <v>798</v>
      </c>
      <c r="Z53" s="26">
        <v>10</v>
      </c>
      <c r="AA53" s="21"/>
    </row>
    <row r="54" spans="1:27" s="2" customFormat="1" ht="30" hidden="1" customHeight="1" x14ac:dyDescent="0.3">
      <c r="A54" s="17" t="s">
        <v>57</v>
      </c>
      <c r="B54" s="23"/>
      <c r="C54" s="23">
        <f t="shared" ref="C54:C81" si="22">SUM(F54:Z54)</f>
        <v>0</v>
      </c>
      <c r="D54" s="15" t="e">
        <f t="shared" si="21"/>
        <v>#DIV/0!</v>
      </c>
      <c r="E54" s="100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21"/>
    </row>
    <row r="55" spans="1:27" s="2" customFormat="1" ht="30" hidden="1" customHeight="1" outlineLevel="1" x14ac:dyDescent="0.3">
      <c r="A55" s="17" t="s">
        <v>168</v>
      </c>
      <c r="B55" s="23">
        <v>208317</v>
      </c>
      <c r="C55" s="23">
        <f t="shared" si="22"/>
        <v>216286</v>
      </c>
      <c r="D55" s="15"/>
      <c r="E55" s="100"/>
      <c r="F55" s="34">
        <v>11500</v>
      </c>
      <c r="G55" s="34">
        <v>6200</v>
      </c>
      <c r="H55" s="34">
        <v>15048</v>
      </c>
      <c r="I55" s="34">
        <v>13353</v>
      </c>
      <c r="J55" s="34">
        <v>7510</v>
      </c>
      <c r="K55" s="34">
        <v>13432</v>
      </c>
      <c r="L55" s="34">
        <v>10843</v>
      </c>
      <c r="M55" s="34">
        <v>9729</v>
      </c>
      <c r="N55" s="34">
        <v>6494</v>
      </c>
      <c r="O55" s="34">
        <v>3738</v>
      </c>
      <c r="P55" s="34">
        <v>4100</v>
      </c>
      <c r="Q55" s="34">
        <v>11180</v>
      </c>
      <c r="R55" s="34">
        <v>14324</v>
      </c>
      <c r="S55" s="34">
        <v>11302</v>
      </c>
      <c r="T55" s="34">
        <v>19357</v>
      </c>
      <c r="U55" s="34">
        <v>9209</v>
      </c>
      <c r="V55" s="34">
        <v>7050</v>
      </c>
      <c r="W55" s="34">
        <v>3215</v>
      </c>
      <c r="X55" s="34">
        <v>7200</v>
      </c>
      <c r="Y55" s="34">
        <v>20300</v>
      </c>
      <c r="Z55" s="34">
        <v>11202</v>
      </c>
      <c r="AA55" s="21"/>
    </row>
    <row r="56" spans="1:27" s="2" customFormat="1" ht="30" hidden="1" customHeight="1" outlineLevel="1" x14ac:dyDescent="0.3">
      <c r="A56" s="17" t="s">
        <v>169</v>
      </c>
      <c r="B56" s="23">
        <v>120996</v>
      </c>
      <c r="C56" s="23">
        <f t="shared" si="22"/>
        <v>132179</v>
      </c>
      <c r="D56" s="15"/>
      <c r="E56" s="100"/>
      <c r="F56" s="34">
        <v>11207</v>
      </c>
      <c r="G56" s="34">
        <v>6200</v>
      </c>
      <c r="H56" s="34">
        <v>9402</v>
      </c>
      <c r="I56" s="34">
        <v>3122</v>
      </c>
      <c r="J56" s="34">
        <v>2350</v>
      </c>
      <c r="K56" s="34">
        <v>3500</v>
      </c>
      <c r="L56" s="34">
        <v>10843</v>
      </c>
      <c r="M56" s="34">
        <v>5263</v>
      </c>
      <c r="N56" s="34">
        <v>1008</v>
      </c>
      <c r="O56" s="34">
        <v>2714</v>
      </c>
      <c r="P56" s="34">
        <v>2810</v>
      </c>
      <c r="Q56" s="34">
        <v>7703</v>
      </c>
      <c r="R56" s="34">
        <v>14324</v>
      </c>
      <c r="S56" s="34">
        <v>2400</v>
      </c>
      <c r="T56" s="34">
        <v>16626</v>
      </c>
      <c r="U56" s="34">
        <v>3177</v>
      </c>
      <c r="V56" s="34"/>
      <c r="W56" s="34">
        <v>1100</v>
      </c>
      <c r="X56" s="34">
        <v>7200</v>
      </c>
      <c r="Y56" s="34">
        <v>19300</v>
      </c>
      <c r="Z56" s="34">
        <v>1930</v>
      </c>
      <c r="AA56" s="21"/>
    </row>
    <row r="57" spans="1:27" s="2" customFormat="1" ht="19.95" hidden="1" customHeight="1" x14ac:dyDescent="0.3">
      <c r="A57" s="11" t="s">
        <v>58</v>
      </c>
      <c r="B57" s="23">
        <v>9000</v>
      </c>
      <c r="C57" s="23">
        <f t="shared" si="22"/>
        <v>7531</v>
      </c>
      <c r="D57" s="15">
        <f t="shared" si="21"/>
        <v>0.83677777777777773</v>
      </c>
      <c r="E57" s="100"/>
      <c r="F57" s="34">
        <v>158</v>
      </c>
      <c r="G57" s="34">
        <v>400</v>
      </c>
      <c r="H57" s="34">
        <v>1530</v>
      </c>
      <c r="I57" s="34">
        <v>409</v>
      </c>
      <c r="J57" s="34">
        <v>52</v>
      </c>
      <c r="K57" s="34">
        <v>100</v>
      </c>
      <c r="L57" s="34">
        <v>760</v>
      </c>
      <c r="M57" s="34">
        <v>800</v>
      </c>
      <c r="N57" s="34">
        <v>816</v>
      </c>
      <c r="O57" s="34">
        <v>10</v>
      </c>
      <c r="P57" s="34">
        <v>205</v>
      </c>
      <c r="Q57" s="34">
        <v>330</v>
      </c>
      <c r="R57" s="34">
        <v>60</v>
      </c>
      <c r="S57" s="34">
        <v>652</v>
      </c>
      <c r="T57" s="34">
        <v>159</v>
      </c>
      <c r="U57" s="34">
        <v>117</v>
      </c>
      <c r="V57" s="34">
        <v>150</v>
      </c>
      <c r="W57" s="34">
        <v>11</v>
      </c>
      <c r="X57" s="34">
        <v>282</v>
      </c>
      <c r="Y57" s="34">
        <v>510</v>
      </c>
      <c r="Z57" s="34">
        <v>20</v>
      </c>
      <c r="AA57" s="20"/>
    </row>
    <row r="58" spans="1:27" s="2" customFormat="1" ht="30" hidden="1" customHeight="1" x14ac:dyDescent="0.3">
      <c r="A58" s="32" t="s">
        <v>59</v>
      </c>
      <c r="B58" s="23">
        <v>7999</v>
      </c>
      <c r="C58" s="23">
        <f t="shared" si="22"/>
        <v>6449</v>
      </c>
      <c r="D58" s="15">
        <f t="shared" si="21"/>
        <v>0.80622577822227781</v>
      </c>
      <c r="E58" s="100">
        <v>7999</v>
      </c>
      <c r="F58" s="34">
        <v>105</v>
      </c>
      <c r="G58" s="34">
        <v>380</v>
      </c>
      <c r="H58" s="34">
        <v>1002</v>
      </c>
      <c r="I58" s="34">
        <v>403</v>
      </c>
      <c r="J58" s="34">
        <v>57</v>
      </c>
      <c r="K58" s="34">
        <v>58</v>
      </c>
      <c r="L58" s="34">
        <v>628</v>
      </c>
      <c r="M58" s="34">
        <v>976</v>
      </c>
      <c r="N58" s="34">
        <v>314</v>
      </c>
      <c r="O58" s="34">
        <v>10</v>
      </c>
      <c r="P58" s="34">
        <v>175</v>
      </c>
      <c r="Q58" s="34">
        <v>296</v>
      </c>
      <c r="R58" s="34">
        <v>60</v>
      </c>
      <c r="S58" s="34">
        <v>652</v>
      </c>
      <c r="T58" s="34">
        <v>193</v>
      </c>
      <c r="U58" s="34">
        <v>80</v>
      </c>
      <c r="V58" s="34">
        <v>156</v>
      </c>
      <c r="W58" s="34">
        <v>7</v>
      </c>
      <c r="X58" s="34">
        <v>346</v>
      </c>
      <c r="Y58" s="34">
        <v>524</v>
      </c>
      <c r="Z58" s="34">
        <v>27</v>
      </c>
      <c r="AA58" s="20"/>
    </row>
    <row r="59" spans="1:27" s="2" customFormat="1" ht="20.399999999999999" hidden="1" customHeight="1" x14ac:dyDescent="0.3">
      <c r="A59" s="18" t="s">
        <v>51</v>
      </c>
      <c r="B59" s="33">
        <f>B58/B57</f>
        <v>0.88877777777777778</v>
      </c>
      <c r="C59" s="33">
        <f>C58/C57</f>
        <v>0.85632718098526095</v>
      </c>
      <c r="D59" s="15">
        <f t="shared" si="21"/>
        <v>0.96348851467275265</v>
      </c>
      <c r="E59" s="100"/>
      <c r="F59" s="35">
        <f t="shared" ref="F59:Z59" si="23">F58/F57</f>
        <v>0.66455696202531644</v>
      </c>
      <c r="G59" s="35">
        <f t="shared" si="23"/>
        <v>0.95</v>
      </c>
      <c r="H59" s="35">
        <f t="shared" si="23"/>
        <v>0.65490196078431373</v>
      </c>
      <c r="I59" s="35">
        <f t="shared" si="23"/>
        <v>0.9853300733496333</v>
      </c>
      <c r="J59" s="35">
        <f t="shared" si="23"/>
        <v>1.0961538461538463</v>
      </c>
      <c r="K59" s="35">
        <f t="shared" si="23"/>
        <v>0.57999999999999996</v>
      </c>
      <c r="L59" s="35">
        <f t="shared" si="23"/>
        <v>0.82631578947368423</v>
      </c>
      <c r="M59" s="35">
        <f t="shared" si="23"/>
        <v>1.22</v>
      </c>
      <c r="N59" s="35">
        <f t="shared" si="23"/>
        <v>0.38480392156862747</v>
      </c>
      <c r="O59" s="35">
        <f t="shared" si="23"/>
        <v>1</v>
      </c>
      <c r="P59" s="35">
        <f t="shared" si="23"/>
        <v>0.85365853658536583</v>
      </c>
      <c r="Q59" s="35">
        <f t="shared" si="23"/>
        <v>0.89696969696969697</v>
      </c>
      <c r="R59" s="35">
        <f t="shared" si="23"/>
        <v>1</v>
      </c>
      <c r="S59" s="35">
        <f t="shared" si="23"/>
        <v>1</v>
      </c>
      <c r="T59" s="35">
        <f t="shared" si="23"/>
        <v>1.2138364779874213</v>
      </c>
      <c r="U59" s="35">
        <f t="shared" si="23"/>
        <v>0.68376068376068377</v>
      </c>
      <c r="V59" s="35">
        <f t="shared" si="23"/>
        <v>1.04</v>
      </c>
      <c r="W59" s="35">
        <f t="shared" si="23"/>
        <v>0.63636363636363635</v>
      </c>
      <c r="X59" s="35">
        <f t="shared" si="23"/>
        <v>1.2269503546099292</v>
      </c>
      <c r="Y59" s="35">
        <f t="shared" si="23"/>
        <v>1.0274509803921568</v>
      </c>
      <c r="Z59" s="35">
        <f t="shared" si="23"/>
        <v>1.35</v>
      </c>
      <c r="AA59" s="21"/>
    </row>
    <row r="60" spans="1:27" s="2" customFormat="1" ht="23.4" hidden="1" customHeight="1" outlineLevel="1" x14ac:dyDescent="0.3">
      <c r="A60" s="17" t="s">
        <v>60</v>
      </c>
      <c r="B60" s="23">
        <v>7586</v>
      </c>
      <c r="C60" s="23">
        <f t="shared" si="22"/>
        <v>4981</v>
      </c>
      <c r="D60" s="15"/>
      <c r="E60" s="100"/>
      <c r="F60" s="26"/>
      <c r="G60" s="26">
        <v>270</v>
      </c>
      <c r="H60" s="26">
        <v>1002</v>
      </c>
      <c r="I60" s="26">
        <v>250</v>
      </c>
      <c r="J60" s="26">
        <v>57</v>
      </c>
      <c r="K60" s="26">
        <v>58</v>
      </c>
      <c r="L60" s="26">
        <v>628</v>
      </c>
      <c r="M60" s="26">
        <v>809</v>
      </c>
      <c r="N60" s="26">
        <v>250</v>
      </c>
      <c r="O60" s="26">
        <v>10</v>
      </c>
      <c r="P60" s="26">
        <v>175</v>
      </c>
      <c r="Q60" s="26">
        <v>296</v>
      </c>
      <c r="R60" s="26"/>
      <c r="S60" s="26">
        <v>420</v>
      </c>
      <c r="T60" s="26">
        <v>193</v>
      </c>
      <c r="U60" s="26">
        <v>5</v>
      </c>
      <c r="V60" s="26"/>
      <c r="W60" s="26">
        <v>7</v>
      </c>
      <c r="X60" s="26"/>
      <c r="Y60" s="26">
        <v>524</v>
      </c>
      <c r="Z60" s="26">
        <v>27</v>
      </c>
      <c r="AA60" s="21"/>
    </row>
    <row r="61" spans="1:27" s="2" customFormat="1" ht="23.4" hidden="1" customHeight="1" x14ac:dyDescent="0.3">
      <c r="A61" s="11" t="s">
        <v>160</v>
      </c>
      <c r="B61" s="23">
        <v>878</v>
      </c>
      <c r="C61" s="27">
        <f t="shared" si="22"/>
        <v>973</v>
      </c>
      <c r="D61" s="15">
        <f t="shared" si="21"/>
        <v>1.1082004555808656</v>
      </c>
      <c r="E61" s="100"/>
      <c r="F61" s="26">
        <v>19</v>
      </c>
      <c r="G61" s="26">
        <v>130</v>
      </c>
      <c r="H61" s="26">
        <v>100</v>
      </c>
      <c r="I61" s="26">
        <v>5</v>
      </c>
      <c r="J61" s="26">
        <v>8</v>
      </c>
      <c r="K61" s="26">
        <v>6</v>
      </c>
      <c r="L61" s="26">
        <v>97</v>
      </c>
      <c r="M61" s="26">
        <v>83</v>
      </c>
      <c r="N61" s="26">
        <v>85</v>
      </c>
      <c r="O61" s="26">
        <v>1</v>
      </c>
      <c r="P61" s="26">
        <v>18</v>
      </c>
      <c r="Q61" s="26">
        <v>100</v>
      </c>
      <c r="R61" s="26"/>
      <c r="S61" s="26">
        <v>37</v>
      </c>
      <c r="T61" s="26">
        <v>40</v>
      </c>
      <c r="U61" s="26">
        <v>40</v>
      </c>
      <c r="V61" s="26">
        <v>10</v>
      </c>
      <c r="W61" s="26">
        <v>13</v>
      </c>
      <c r="X61" s="26">
        <v>53</v>
      </c>
      <c r="Y61" s="26">
        <v>126</v>
      </c>
      <c r="Z61" s="26">
        <v>2</v>
      </c>
      <c r="AA61" s="20"/>
    </row>
    <row r="62" spans="1:27" s="2" customFormat="1" ht="26.4" hidden="1" customHeight="1" x14ac:dyDescent="0.3">
      <c r="A62" s="32" t="s">
        <v>161</v>
      </c>
      <c r="B62" s="27">
        <v>848</v>
      </c>
      <c r="C62" s="27">
        <f t="shared" si="22"/>
        <v>943.5</v>
      </c>
      <c r="D62" s="15">
        <f t="shared" si="21"/>
        <v>1.1126179245283019</v>
      </c>
      <c r="E62" s="100">
        <v>954</v>
      </c>
      <c r="F62" s="26">
        <v>17.5</v>
      </c>
      <c r="G62" s="26">
        <v>146</v>
      </c>
      <c r="H62" s="26">
        <v>85</v>
      </c>
      <c r="I62" s="26">
        <v>10</v>
      </c>
      <c r="J62" s="26">
        <v>3</v>
      </c>
      <c r="K62" s="26">
        <v>7</v>
      </c>
      <c r="L62" s="26">
        <v>101</v>
      </c>
      <c r="M62" s="26">
        <v>85</v>
      </c>
      <c r="N62" s="26">
        <v>39</v>
      </c>
      <c r="O62" s="50">
        <v>6</v>
      </c>
      <c r="P62" s="26">
        <v>18</v>
      </c>
      <c r="Q62" s="26">
        <v>105</v>
      </c>
      <c r="R62" s="26"/>
      <c r="S62" s="26">
        <v>24</v>
      </c>
      <c r="T62" s="26">
        <v>49</v>
      </c>
      <c r="U62" s="26">
        <v>21</v>
      </c>
      <c r="V62" s="26">
        <v>10</v>
      </c>
      <c r="W62" s="26">
        <v>10</v>
      </c>
      <c r="X62" s="26">
        <v>89</v>
      </c>
      <c r="Y62" s="26">
        <v>116</v>
      </c>
      <c r="Z62" s="26">
        <v>2</v>
      </c>
      <c r="AA62" s="20"/>
    </row>
    <row r="63" spans="1:27" s="2" customFormat="1" ht="26.4" hidden="1" customHeight="1" x14ac:dyDescent="0.3">
      <c r="A63" s="18" t="s">
        <v>51</v>
      </c>
      <c r="B63" s="9">
        <f>B62/B61</f>
        <v>0.96583143507972669</v>
      </c>
      <c r="C63" s="9">
        <f>C62/C61</f>
        <v>0.96968139773895168</v>
      </c>
      <c r="D63" s="9">
        <f t="shared" ref="D63:Z63" si="24">D62/D61</f>
        <v>1.0039861641683958</v>
      </c>
      <c r="E63" s="9"/>
      <c r="F63" s="30">
        <f t="shared" si="24"/>
        <v>0.92105263157894735</v>
      </c>
      <c r="G63" s="30">
        <f t="shared" si="24"/>
        <v>1.1230769230769231</v>
      </c>
      <c r="H63" s="30">
        <f t="shared" si="24"/>
        <v>0.85</v>
      </c>
      <c r="I63" s="30">
        <f t="shared" si="24"/>
        <v>2</v>
      </c>
      <c r="J63" s="30">
        <f t="shared" si="24"/>
        <v>0.375</v>
      </c>
      <c r="K63" s="30">
        <f t="shared" si="24"/>
        <v>1.1666666666666667</v>
      </c>
      <c r="L63" s="30">
        <f t="shared" si="24"/>
        <v>1.0412371134020619</v>
      </c>
      <c r="M63" s="30">
        <f t="shared" si="24"/>
        <v>1.0240963855421688</v>
      </c>
      <c r="N63" s="30">
        <f t="shared" si="24"/>
        <v>0.45882352941176469</v>
      </c>
      <c r="O63" s="30">
        <f t="shared" si="24"/>
        <v>6</v>
      </c>
      <c r="P63" s="30">
        <f t="shared" si="24"/>
        <v>1</v>
      </c>
      <c r="Q63" s="30">
        <f t="shared" si="24"/>
        <v>1.05</v>
      </c>
      <c r="R63" s="30"/>
      <c r="S63" s="30">
        <f t="shared" si="24"/>
        <v>0.64864864864864868</v>
      </c>
      <c r="T63" s="30">
        <f t="shared" si="24"/>
        <v>1.2250000000000001</v>
      </c>
      <c r="U63" s="30">
        <f t="shared" si="24"/>
        <v>0.52500000000000002</v>
      </c>
      <c r="V63" s="30">
        <f t="shared" si="24"/>
        <v>1</v>
      </c>
      <c r="W63" s="30">
        <f t="shared" si="24"/>
        <v>0.76923076923076927</v>
      </c>
      <c r="X63" s="30">
        <f t="shared" si="24"/>
        <v>1.679245283018868</v>
      </c>
      <c r="Y63" s="30">
        <f t="shared" si="24"/>
        <v>0.92063492063492058</v>
      </c>
      <c r="Z63" s="30">
        <f t="shared" si="24"/>
        <v>1</v>
      </c>
      <c r="AA63" s="20"/>
    </row>
    <row r="64" spans="1:27" s="2" customFormat="1" ht="30" hidden="1" customHeight="1" x14ac:dyDescent="0.3">
      <c r="A64" s="13" t="s">
        <v>159</v>
      </c>
      <c r="B64" s="27">
        <v>395</v>
      </c>
      <c r="C64" s="27">
        <f t="shared" si="22"/>
        <v>365</v>
      </c>
      <c r="D64" s="15">
        <f t="shared" si="21"/>
        <v>0.92405063291139244</v>
      </c>
      <c r="E64" s="100">
        <v>524</v>
      </c>
      <c r="F64" s="26"/>
      <c r="G64" s="26"/>
      <c r="H64" s="26">
        <v>357</v>
      </c>
      <c r="I64" s="50"/>
      <c r="J64" s="26"/>
      <c r="K64" s="26"/>
      <c r="L64" s="26"/>
      <c r="M64" s="26"/>
      <c r="N64" s="50"/>
      <c r="O64" s="50"/>
      <c r="P64" s="26"/>
      <c r="Q64" s="26"/>
      <c r="R64" s="26"/>
      <c r="S64" s="26">
        <v>1</v>
      </c>
      <c r="T64" s="26"/>
      <c r="U64" s="26"/>
      <c r="V64" s="26">
        <v>2</v>
      </c>
      <c r="W64" s="26"/>
      <c r="X64" s="26"/>
      <c r="Y64" s="26"/>
      <c r="Z64" s="26">
        <v>5</v>
      </c>
      <c r="AA64" s="20"/>
    </row>
    <row r="65" spans="1:27" s="2" customFormat="1" ht="29.4" hidden="1" customHeight="1" x14ac:dyDescent="0.3">
      <c r="A65" s="13" t="s">
        <v>51</v>
      </c>
      <c r="B65" s="33"/>
      <c r="C65" s="27">
        <f t="shared" si="22"/>
        <v>0</v>
      </c>
      <c r="D65" s="15" t="e">
        <f t="shared" si="21"/>
        <v>#DIV/0!</v>
      </c>
      <c r="E65" s="100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21"/>
    </row>
    <row r="66" spans="1:27" s="2" customFormat="1" ht="30" hidden="1" customHeight="1" x14ac:dyDescent="0.3">
      <c r="A66" s="18" t="s">
        <v>61</v>
      </c>
      <c r="B66" s="23">
        <v>970</v>
      </c>
      <c r="C66" s="27">
        <f t="shared" si="22"/>
        <v>972</v>
      </c>
      <c r="D66" s="15">
        <f t="shared" si="21"/>
        <v>1.0020618556701031</v>
      </c>
      <c r="E66" s="100">
        <v>971</v>
      </c>
      <c r="F66" s="26"/>
      <c r="G66" s="26"/>
      <c r="H66" s="26">
        <v>400</v>
      </c>
      <c r="I66" s="26"/>
      <c r="J66" s="26"/>
      <c r="K66" s="26"/>
      <c r="L66" s="26"/>
      <c r="M66" s="26">
        <v>160</v>
      </c>
      <c r="N66" s="26"/>
      <c r="O66" s="26"/>
      <c r="P66" s="26"/>
      <c r="Q66" s="26"/>
      <c r="R66" s="26"/>
      <c r="S66" s="26"/>
      <c r="T66" s="26"/>
      <c r="U66" s="26"/>
      <c r="V66" s="26">
        <v>407</v>
      </c>
      <c r="W66" s="26"/>
      <c r="X66" s="26"/>
      <c r="Y66" s="26">
        <v>5</v>
      </c>
      <c r="Z66" s="26"/>
      <c r="AA66" s="20"/>
    </row>
    <row r="67" spans="1:27" s="2" customFormat="1" ht="30" hidden="1" customHeight="1" outlineLevel="1" x14ac:dyDescent="0.3">
      <c r="A67" s="17" t="s">
        <v>62</v>
      </c>
      <c r="B67" s="23"/>
      <c r="C67" s="23">
        <f t="shared" si="22"/>
        <v>0</v>
      </c>
      <c r="D67" s="15" t="e">
        <f t="shared" si="21"/>
        <v>#DIV/0!</v>
      </c>
      <c r="E67" s="100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1"/>
    </row>
    <row r="68" spans="1:27" s="2" customFormat="1" ht="30" hidden="1" customHeight="1" outlineLevel="1" x14ac:dyDescent="0.3">
      <c r="A68" s="17" t="s">
        <v>63</v>
      </c>
      <c r="B68" s="23"/>
      <c r="C68" s="23">
        <f t="shared" si="22"/>
        <v>0</v>
      </c>
      <c r="D68" s="15" t="e">
        <f t="shared" si="21"/>
        <v>#DIV/0!</v>
      </c>
      <c r="E68" s="100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1"/>
    </row>
    <row r="69" spans="1:27" s="2" customFormat="1" ht="30" hidden="1" customHeight="1" outlineLevel="1" x14ac:dyDescent="0.3">
      <c r="A69" s="99" t="s">
        <v>202</v>
      </c>
      <c r="B69" s="23">
        <v>17032</v>
      </c>
      <c r="C69" s="23">
        <f>SUM(F69:Z69)</f>
        <v>30303</v>
      </c>
      <c r="D69" s="15">
        <f t="shared" si="21"/>
        <v>1.7791803663691874</v>
      </c>
      <c r="E69" s="100">
        <v>17032</v>
      </c>
      <c r="F69" s="26">
        <f>F70+F71+F73+F76+F77+F78</f>
        <v>7445</v>
      </c>
      <c r="G69" s="26">
        <f t="shared" ref="G69:Z69" si="25">G70+G71+G73+G76+G77+G78</f>
        <v>125</v>
      </c>
      <c r="H69" s="26">
        <f>H70+H71+H73+H76+H77+H78</f>
        <v>1288</v>
      </c>
      <c r="I69" s="26">
        <f t="shared" si="25"/>
        <v>1975</v>
      </c>
      <c r="J69" s="26">
        <f t="shared" si="25"/>
        <v>537</v>
      </c>
      <c r="K69" s="26">
        <f t="shared" si="25"/>
        <v>4901</v>
      </c>
      <c r="L69" s="26">
        <f t="shared" si="25"/>
        <v>1535</v>
      </c>
      <c r="M69" s="26">
        <f t="shared" si="25"/>
        <v>885</v>
      </c>
      <c r="N69" s="26">
        <f t="shared" si="25"/>
        <v>1789</v>
      </c>
      <c r="O69" s="26">
        <f t="shared" si="25"/>
        <v>151</v>
      </c>
      <c r="P69" s="26">
        <f t="shared" si="25"/>
        <v>0</v>
      </c>
      <c r="Q69" s="26">
        <f t="shared" si="25"/>
        <v>412</v>
      </c>
      <c r="R69" s="26">
        <f t="shared" si="25"/>
        <v>2669</v>
      </c>
      <c r="S69" s="26">
        <f t="shared" si="25"/>
        <v>456</v>
      </c>
      <c r="T69" s="26">
        <f t="shared" si="25"/>
        <v>1574</v>
      </c>
      <c r="U69" s="26">
        <f t="shared" si="25"/>
        <v>741</v>
      </c>
      <c r="V69" s="26">
        <f t="shared" si="25"/>
        <v>1230</v>
      </c>
      <c r="W69" s="26">
        <f t="shared" si="25"/>
        <v>780</v>
      </c>
      <c r="X69" s="26">
        <f t="shared" si="25"/>
        <v>713</v>
      </c>
      <c r="Y69" s="26">
        <f t="shared" si="25"/>
        <v>934</v>
      </c>
      <c r="Z69" s="26">
        <f t="shared" si="25"/>
        <v>163</v>
      </c>
      <c r="AA69" s="21"/>
    </row>
    <row r="70" spans="1:27" s="2" customFormat="1" ht="30" hidden="1" customHeight="1" x14ac:dyDescent="0.3">
      <c r="A70" s="18" t="s">
        <v>64</v>
      </c>
      <c r="B70" s="23">
        <v>7698</v>
      </c>
      <c r="C70" s="23">
        <f t="shared" si="22"/>
        <v>14073</v>
      </c>
      <c r="D70" s="15">
        <f t="shared" si="21"/>
        <v>1.828137178487919</v>
      </c>
      <c r="E70" s="100">
        <v>7698</v>
      </c>
      <c r="F70" s="36">
        <v>7000</v>
      </c>
      <c r="G70" s="36"/>
      <c r="H70" s="36">
        <v>438</v>
      </c>
      <c r="I70" s="36"/>
      <c r="J70" s="36">
        <v>135</v>
      </c>
      <c r="K70" s="36">
        <v>1228</v>
      </c>
      <c r="L70" s="36">
        <v>211</v>
      </c>
      <c r="M70" s="36">
        <v>415</v>
      </c>
      <c r="N70" s="36"/>
      <c r="O70" s="36"/>
      <c r="P70" s="36"/>
      <c r="Q70" s="36">
        <v>412</v>
      </c>
      <c r="R70" s="36">
        <v>1101</v>
      </c>
      <c r="S70" s="36"/>
      <c r="T70" s="36">
        <v>960</v>
      </c>
      <c r="U70" s="36">
        <v>436</v>
      </c>
      <c r="V70" s="36"/>
      <c r="W70" s="36">
        <v>760</v>
      </c>
      <c r="X70" s="36">
        <v>503</v>
      </c>
      <c r="Y70" s="36">
        <v>474</v>
      </c>
      <c r="Z70" s="36"/>
      <c r="AA70" s="21"/>
    </row>
    <row r="71" spans="1:27" s="2" customFormat="1" ht="30" hidden="1" customHeight="1" x14ac:dyDescent="0.3">
      <c r="A71" s="18" t="s">
        <v>65</v>
      </c>
      <c r="B71" s="23">
        <v>5587</v>
      </c>
      <c r="C71" s="23">
        <f t="shared" si="22"/>
        <v>10333</v>
      </c>
      <c r="D71" s="15">
        <f t="shared" si="21"/>
        <v>1.8494719885448363</v>
      </c>
      <c r="E71" s="100">
        <v>7455</v>
      </c>
      <c r="F71" s="36"/>
      <c r="G71" s="36">
        <v>125</v>
      </c>
      <c r="H71" s="36">
        <v>300</v>
      </c>
      <c r="I71" s="36">
        <v>1710</v>
      </c>
      <c r="J71" s="36">
        <v>80</v>
      </c>
      <c r="K71" s="36">
        <v>3073</v>
      </c>
      <c r="L71" s="36">
        <v>1204</v>
      </c>
      <c r="M71" s="36">
        <v>320</v>
      </c>
      <c r="N71" s="36">
        <v>1789</v>
      </c>
      <c r="O71" s="36">
        <v>151</v>
      </c>
      <c r="P71" s="36"/>
      <c r="Q71" s="36"/>
      <c r="R71" s="36">
        <v>360</v>
      </c>
      <c r="S71" s="36">
        <v>206</v>
      </c>
      <c r="T71" s="36">
        <v>100</v>
      </c>
      <c r="U71" s="36">
        <v>105</v>
      </c>
      <c r="V71" s="36"/>
      <c r="W71" s="36">
        <v>20</v>
      </c>
      <c r="X71" s="36">
        <v>210</v>
      </c>
      <c r="Y71" s="36">
        <v>417</v>
      </c>
      <c r="Z71" s="36">
        <v>163</v>
      </c>
      <c r="AA71" s="21"/>
    </row>
    <row r="72" spans="1:27" s="2" customFormat="1" ht="30" hidden="1" customHeight="1" x14ac:dyDescent="0.3">
      <c r="A72" s="18" t="s">
        <v>66</v>
      </c>
      <c r="B72" s="23">
        <v>8365</v>
      </c>
      <c r="C72" s="23">
        <f t="shared" si="22"/>
        <v>11689</v>
      </c>
      <c r="D72" s="15">
        <f t="shared" si="21"/>
        <v>1.3973699940227138</v>
      </c>
      <c r="E72" s="100">
        <v>8709</v>
      </c>
      <c r="F72" s="36"/>
      <c r="G72" s="36">
        <v>350</v>
      </c>
      <c r="H72" s="36">
        <v>1008</v>
      </c>
      <c r="I72" s="36">
        <v>1966</v>
      </c>
      <c r="J72" s="36">
        <v>396</v>
      </c>
      <c r="K72" s="36">
        <v>150</v>
      </c>
      <c r="L72" s="36"/>
      <c r="M72" s="36">
        <v>1244</v>
      </c>
      <c r="N72" s="36">
        <v>280</v>
      </c>
      <c r="O72" s="36">
        <v>489</v>
      </c>
      <c r="P72" s="36">
        <v>229</v>
      </c>
      <c r="Q72" s="36">
        <v>842</v>
      </c>
      <c r="R72" s="36">
        <v>340</v>
      </c>
      <c r="S72" s="36"/>
      <c r="T72" s="36">
        <v>233</v>
      </c>
      <c r="U72" s="36">
        <v>1842</v>
      </c>
      <c r="V72" s="36">
        <v>120</v>
      </c>
      <c r="W72" s="36">
        <v>212</v>
      </c>
      <c r="X72" s="36"/>
      <c r="Y72" s="36">
        <v>1288</v>
      </c>
      <c r="Z72" s="36">
        <v>700</v>
      </c>
      <c r="AA72" s="21"/>
    </row>
    <row r="73" spans="1:27" s="2" customFormat="1" ht="30" hidden="1" customHeight="1" x14ac:dyDescent="0.3">
      <c r="A73" s="18" t="s">
        <v>67</v>
      </c>
      <c r="B73" s="23">
        <v>3516</v>
      </c>
      <c r="C73" s="23">
        <f t="shared" si="22"/>
        <v>3120</v>
      </c>
      <c r="D73" s="15">
        <f t="shared" si="21"/>
        <v>0.88737201365187712</v>
      </c>
      <c r="E73" s="100">
        <v>3516</v>
      </c>
      <c r="F73" s="36">
        <v>100</v>
      </c>
      <c r="G73" s="36"/>
      <c r="H73" s="36">
        <v>550</v>
      </c>
      <c r="I73" s="36"/>
      <c r="J73" s="36"/>
      <c r="K73" s="36">
        <v>600</v>
      </c>
      <c r="L73" s="36">
        <v>120</v>
      </c>
      <c r="M73" s="36">
        <v>150</v>
      </c>
      <c r="N73" s="36"/>
      <c r="O73" s="36"/>
      <c r="P73" s="36"/>
      <c r="Q73" s="36"/>
      <c r="R73" s="36"/>
      <c r="S73" s="36">
        <v>250</v>
      </c>
      <c r="T73" s="36"/>
      <c r="U73" s="36">
        <v>200</v>
      </c>
      <c r="V73" s="36">
        <v>1150</v>
      </c>
      <c r="W73" s="36"/>
      <c r="X73" s="36"/>
      <c r="Y73" s="36"/>
      <c r="Z73" s="36"/>
      <c r="AA73" s="21"/>
    </row>
    <row r="74" spans="1:27" s="2" customFormat="1" ht="30" hidden="1" customHeight="1" x14ac:dyDescent="0.3">
      <c r="A74" s="18" t="s">
        <v>68</v>
      </c>
      <c r="B74" s="23">
        <v>17360</v>
      </c>
      <c r="C74" s="23">
        <f t="shared" si="22"/>
        <v>19299</v>
      </c>
      <c r="D74" s="15">
        <f t="shared" si="21"/>
        <v>1.1116935483870967</v>
      </c>
      <c r="E74" s="100">
        <v>20878</v>
      </c>
      <c r="F74" s="36"/>
      <c r="G74" s="36">
        <v>185</v>
      </c>
      <c r="H74" s="36">
        <v>2359</v>
      </c>
      <c r="I74" s="36">
        <v>1034</v>
      </c>
      <c r="J74" s="36">
        <v>462</v>
      </c>
      <c r="K74" s="36">
        <v>1054</v>
      </c>
      <c r="L74" s="36">
        <v>82</v>
      </c>
      <c r="M74" s="36">
        <v>1907</v>
      </c>
      <c r="N74" s="36">
        <v>205</v>
      </c>
      <c r="O74" s="36">
        <v>359</v>
      </c>
      <c r="P74" s="36">
        <v>250</v>
      </c>
      <c r="Q74" s="36">
        <v>1291</v>
      </c>
      <c r="R74" s="36">
        <v>2349</v>
      </c>
      <c r="S74" s="36"/>
      <c r="T74" s="36">
        <v>582</v>
      </c>
      <c r="U74" s="36">
        <v>374</v>
      </c>
      <c r="V74" s="36">
        <v>185</v>
      </c>
      <c r="W74" s="36"/>
      <c r="X74" s="36">
        <v>767</v>
      </c>
      <c r="Y74" s="36">
        <v>4911</v>
      </c>
      <c r="Z74" s="36">
        <v>943</v>
      </c>
      <c r="AA74" s="21"/>
    </row>
    <row r="75" spans="1:27" s="2" customFormat="1" ht="30" hidden="1" customHeight="1" x14ac:dyDescent="0.3">
      <c r="A75" s="18" t="s">
        <v>69</v>
      </c>
      <c r="B75" s="23">
        <v>6978</v>
      </c>
      <c r="C75" s="23">
        <f t="shared" si="22"/>
        <v>9183</v>
      </c>
      <c r="D75" s="15">
        <f t="shared" si="21"/>
        <v>1.315993121238177</v>
      </c>
      <c r="E75" s="100">
        <v>11112</v>
      </c>
      <c r="F75" s="36"/>
      <c r="G75" s="36">
        <v>320</v>
      </c>
      <c r="H75" s="36">
        <v>2573</v>
      </c>
      <c r="I75" s="36">
        <v>656</v>
      </c>
      <c r="J75" s="36">
        <v>403</v>
      </c>
      <c r="K75" s="36">
        <v>832</v>
      </c>
      <c r="L75" s="36">
        <v>182</v>
      </c>
      <c r="M75" s="36">
        <v>440</v>
      </c>
      <c r="N75" s="36">
        <v>267</v>
      </c>
      <c r="O75" s="36">
        <v>96</v>
      </c>
      <c r="P75" s="36"/>
      <c r="Q75" s="36">
        <v>574</v>
      </c>
      <c r="R75" s="36">
        <v>207</v>
      </c>
      <c r="S75" s="36">
        <v>111</v>
      </c>
      <c r="T75" s="36">
        <v>180</v>
      </c>
      <c r="U75" s="36">
        <v>689</v>
      </c>
      <c r="V75" s="36">
        <v>210</v>
      </c>
      <c r="W75" s="36">
        <v>237</v>
      </c>
      <c r="X75" s="36">
        <v>849</v>
      </c>
      <c r="Y75" s="36">
        <v>157</v>
      </c>
      <c r="Z75" s="36">
        <v>200</v>
      </c>
      <c r="AA75" s="21"/>
    </row>
    <row r="76" spans="1:27" s="2" customFormat="1" ht="30" hidden="1" customHeight="1" x14ac:dyDescent="0.3">
      <c r="A76" s="18" t="s">
        <v>70</v>
      </c>
      <c r="B76" s="23">
        <v>599</v>
      </c>
      <c r="C76" s="23">
        <f t="shared" si="22"/>
        <v>1001</v>
      </c>
      <c r="D76" s="15">
        <f t="shared" si="21"/>
        <v>1.671118530884808</v>
      </c>
      <c r="E76" s="100">
        <v>612</v>
      </c>
      <c r="F76" s="36">
        <v>145</v>
      </c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>
        <v>562</v>
      </c>
      <c r="S76" s="36"/>
      <c r="T76" s="36">
        <v>214</v>
      </c>
      <c r="U76" s="36"/>
      <c r="V76" s="36">
        <v>80</v>
      </c>
      <c r="W76" s="36"/>
      <c r="X76" s="36"/>
      <c r="Y76" s="36"/>
      <c r="Z76" s="36"/>
      <c r="AA76" s="21"/>
    </row>
    <row r="77" spans="1:27" s="2" customFormat="1" ht="30" hidden="1" customHeight="1" x14ac:dyDescent="0.3">
      <c r="A77" s="18" t="s">
        <v>71</v>
      </c>
      <c r="B77" s="23">
        <v>665</v>
      </c>
      <c r="C77" s="23">
        <f t="shared" si="22"/>
        <v>915</v>
      </c>
      <c r="D77" s="15">
        <f t="shared" si="21"/>
        <v>1.3759398496240602</v>
      </c>
      <c r="E77" s="100">
        <v>665</v>
      </c>
      <c r="F77" s="26">
        <v>200</v>
      </c>
      <c r="G77" s="27"/>
      <c r="H77" s="27"/>
      <c r="I77" s="26"/>
      <c r="J77" s="26">
        <v>19</v>
      </c>
      <c r="K77" s="36"/>
      <c r="L77" s="36"/>
      <c r="M77" s="36"/>
      <c r="N77" s="36"/>
      <c r="O77" s="36"/>
      <c r="P77" s="36"/>
      <c r="Q77" s="36"/>
      <c r="R77" s="36">
        <v>396</v>
      </c>
      <c r="S77" s="36"/>
      <c r="T77" s="36">
        <v>300</v>
      </c>
      <c r="U77" s="36"/>
      <c r="V77" s="36"/>
      <c r="W77" s="36"/>
      <c r="X77" s="36"/>
      <c r="Y77" s="36"/>
      <c r="Z77" s="36"/>
      <c r="AA77" s="21"/>
    </row>
    <row r="78" spans="1:27" s="2" customFormat="1" ht="30" hidden="1" customHeight="1" x14ac:dyDescent="0.3">
      <c r="A78" s="18" t="s">
        <v>72</v>
      </c>
      <c r="B78" s="23">
        <v>306</v>
      </c>
      <c r="C78" s="23">
        <f t="shared" si="22"/>
        <v>861</v>
      </c>
      <c r="D78" s="15">
        <f t="shared" si="21"/>
        <v>2.8137254901960786</v>
      </c>
      <c r="E78" s="100"/>
      <c r="F78" s="36"/>
      <c r="G78" s="36"/>
      <c r="H78" s="36"/>
      <c r="I78" s="36">
        <v>265</v>
      </c>
      <c r="J78" s="36">
        <v>303</v>
      </c>
      <c r="K78" s="36"/>
      <c r="L78" s="36"/>
      <c r="M78" s="36"/>
      <c r="N78" s="36"/>
      <c r="O78" s="36"/>
      <c r="P78" s="36"/>
      <c r="Q78" s="36"/>
      <c r="R78" s="36">
        <v>250</v>
      </c>
      <c r="S78" s="36"/>
      <c r="T78" s="36"/>
      <c r="U78" s="36"/>
      <c r="V78" s="36"/>
      <c r="W78" s="36"/>
      <c r="X78" s="36"/>
      <c r="Y78" s="36">
        <v>43</v>
      </c>
      <c r="Z78" s="36"/>
      <c r="AA78" s="21"/>
    </row>
    <row r="79" spans="1:27" s="2" customFormat="1" ht="30" hidden="1" customHeight="1" x14ac:dyDescent="0.3">
      <c r="A79" s="18" t="s">
        <v>73</v>
      </c>
      <c r="B79" s="23"/>
      <c r="C79" s="23">
        <f t="shared" si="22"/>
        <v>0</v>
      </c>
      <c r="D79" s="15" t="e">
        <f t="shared" si="21"/>
        <v>#DIV/0!</v>
      </c>
      <c r="E79" s="100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21"/>
    </row>
    <row r="80" spans="1:27" s="2" customFormat="1" ht="30" hidden="1" customHeight="1" x14ac:dyDescent="0.3">
      <c r="A80" s="18" t="s">
        <v>74</v>
      </c>
      <c r="B80" s="23">
        <v>99</v>
      </c>
      <c r="C80" s="19">
        <f t="shared" si="22"/>
        <v>103</v>
      </c>
      <c r="D80" s="15">
        <f t="shared" si="21"/>
        <v>1.0404040404040404</v>
      </c>
      <c r="E80" s="100"/>
      <c r="F80" s="36"/>
      <c r="G80" s="36"/>
      <c r="H80" s="36"/>
      <c r="I80" s="36">
        <v>20</v>
      </c>
      <c r="J80" s="36"/>
      <c r="K80" s="36"/>
      <c r="L80" s="36"/>
      <c r="M80" s="36"/>
      <c r="N80" s="36"/>
      <c r="O80" s="36">
        <v>4</v>
      </c>
      <c r="P80" s="36"/>
      <c r="Q80" s="36"/>
      <c r="R80" s="36"/>
      <c r="S80" s="36">
        <v>30</v>
      </c>
      <c r="T80" s="36">
        <v>13</v>
      </c>
      <c r="U80" s="36"/>
      <c r="V80" s="36"/>
      <c r="W80" s="36"/>
      <c r="X80" s="36">
        <v>36</v>
      </c>
      <c r="Y80" s="36"/>
      <c r="Z80" s="36"/>
      <c r="AA80" s="21"/>
    </row>
    <row r="81" spans="1:27" ht="30" hidden="1" customHeight="1" x14ac:dyDescent="0.3">
      <c r="A81" s="11" t="s">
        <v>75</v>
      </c>
      <c r="B81" s="23"/>
      <c r="C81" s="23">
        <f t="shared" si="22"/>
        <v>0</v>
      </c>
      <c r="D81" s="15" t="e">
        <f t="shared" si="21"/>
        <v>#DIV/0!</v>
      </c>
      <c r="E81" s="100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7" ht="30" hidden="1" customHeight="1" x14ac:dyDescent="0.3">
      <c r="A82" s="32" t="s">
        <v>76</v>
      </c>
      <c r="B82" s="23">
        <v>99</v>
      </c>
      <c r="C82" s="23">
        <f>SUM(F82:Z82)</f>
        <v>103</v>
      </c>
      <c r="D82" s="15">
        <f t="shared" si="21"/>
        <v>1.0404040404040404</v>
      </c>
      <c r="E82" s="100">
        <v>99</v>
      </c>
      <c r="F82" s="36"/>
      <c r="G82" s="36"/>
      <c r="H82" s="36"/>
      <c r="I82" s="36">
        <v>20</v>
      </c>
      <c r="J82" s="36"/>
      <c r="K82" s="36"/>
      <c r="L82" s="36"/>
      <c r="M82" s="36"/>
      <c r="N82" s="36"/>
      <c r="O82" s="36">
        <v>4</v>
      </c>
      <c r="P82" s="36"/>
      <c r="Q82" s="36"/>
      <c r="R82" s="36"/>
      <c r="S82" s="36">
        <v>30</v>
      </c>
      <c r="T82" s="36">
        <v>13</v>
      </c>
      <c r="U82" s="36"/>
      <c r="V82" s="36"/>
      <c r="W82" s="36"/>
      <c r="X82" s="36">
        <v>36</v>
      </c>
      <c r="Y82" s="36"/>
      <c r="Z82" s="36"/>
    </row>
    <row r="83" spans="1:27" ht="30" hidden="1" customHeight="1" x14ac:dyDescent="0.3">
      <c r="A83" s="13" t="s">
        <v>51</v>
      </c>
      <c r="B83" s="33"/>
      <c r="C83" s="23">
        <f>SUM(F83:Z83)</f>
        <v>0</v>
      </c>
      <c r="D83" s="15" t="e">
        <f t="shared" si="21"/>
        <v>#DIV/0!</v>
      </c>
      <c r="E83" s="100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7" ht="30" hidden="1" customHeight="1" x14ac:dyDescent="0.3">
      <c r="A84" s="13" t="s">
        <v>77</v>
      </c>
      <c r="B84" s="33"/>
      <c r="C84" s="23">
        <f>SUM(F84:Z84)</f>
        <v>0</v>
      </c>
      <c r="D84" s="15" t="e">
        <f t="shared" si="21"/>
        <v>#DIV/0!</v>
      </c>
      <c r="E84" s="100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7" ht="30" hidden="1" customHeight="1" x14ac:dyDescent="0.3">
      <c r="A85" s="13"/>
      <c r="B85" s="33"/>
      <c r="C85" s="38"/>
      <c r="D85" s="15" t="e">
        <f t="shared" si="21"/>
        <v>#DIV/0!</v>
      </c>
      <c r="E85" s="100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7" s="4" customFormat="1" ht="30" hidden="1" customHeight="1" x14ac:dyDescent="0.3">
      <c r="A86" s="74" t="s">
        <v>78</v>
      </c>
      <c r="B86" s="39"/>
      <c r="C86" s="39">
        <f>SUM(F86:Z86)</f>
        <v>0</v>
      </c>
      <c r="D86" s="15" t="e">
        <f t="shared" si="21"/>
        <v>#DIV/0!</v>
      </c>
      <c r="E86" s="100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spans="1:27" ht="30" hidden="1" customHeight="1" x14ac:dyDescent="0.3">
      <c r="A87" s="13"/>
      <c r="B87" s="33"/>
      <c r="C87" s="38"/>
      <c r="D87" s="15" t="e">
        <f t="shared" si="21"/>
        <v>#DIV/0!</v>
      </c>
      <c r="E87" s="100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7" ht="30" hidden="1" customHeight="1" x14ac:dyDescent="0.3">
      <c r="A88" s="13"/>
      <c r="B88" s="33"/>
      <c r="C88" s="19"/>
      <c r="D88" s="15" t="e">
        <f t="shared" si="21"/>
        <v>#DIV/0!</v>
      </c>
      <c r="E88" s="10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7" s="42" customFormat="1" ht="30" hidden="1" customHeight="1" x14ac:dyDescent="0.3">
      <c r="A89" s="13" t="s">
        <v>79</v>
      </c>
      <c r="B89" s="41">
        <v>1203</v>
      </c>
      <c r="C89" s="41">
        <f>SUM(F89:Z89)</f>
        <v>4378.75</v>
      </c>
      <c r="D89" s="15">
        <f t="shared" si="21"/>
        <v>3.6398586866167912</v>
      </c>
      <c r="E89" s="100"/>
      <c r="F89" s="94">
        <f>(F45-F90)/2</f>
        <v>-48</v>
      </c>
      <c r="G89" s="94">
        <f t="shared" ref="G89:Z89" si="26">(G45-G90)/2</f>
        <v>0</v>
      </c>
      <c r="H89" s="94">
        <f t="shared" si="26"/>
        <v>0</v>
      </c>
      <c r="I89" s="94">
        <f t="shared" si="26"/>
        <v>335</v>
      </c>
      <c r="J89" s="94">
        <f t="shared" si="26"/>
        <v>0</v>
      </c>
      <c r="K89" s="94">
        <f t="shared" si="26"/>
        <v>1249.5</v>
      </c>
      <c r="L89" s="94">
        <f t="shared" si="26"/>
        <v>566.5</v>
      </c>
      <c r="M89" s="94">
        <f t="shared" si="26"/>
        <v>-217</v>
      </c>
      <c r="N89" s="94">
        <f t="shared" si="26"/>
        <v>456</v>
      </c>
      <c r="O89" s="94">
        <f t="shared" si="26"/>
        <v>0</v>
      </c>
      <c r="P89" s="94">
        <f t="shared" si="26"/>
        <v>340</v>
      </c>
      <c r="Q89" s="94">
        <f t="shared" si="26"/>
        <v>138.5</v>
      </c>
      <c r="R89" s="94">
        <f t="shared" si="26"/>
        <v>0</v>
      </c>
      <c r="S89" s="94">
        <f t="shared" si="26"/>
        <v>0</v>
      </c>
      <c r="T89" s="94">
        <f t="shared" si="26"/>
        <v>329</v>
      </c>
      <c r="U89" s="94">
        <f t="shared" si="26"/>
        <v>964.75</v>
      </c>
      <c r="V89" s="94">
        <f t="shared" si="26"/>
        <v>0</v>
      </c>
      <c r="W89" s="94">
        <f t="shared" si="26"/>
        <v>24.5</v>
      </c>
      <c r="X89" s="94">
        <f t="shared" si="26"/>
        <v>240</v>
      </c>
      <c r="Y89" s="94">
        <f t="shared" si="26"/>
        <v>0</v>
      </c>
      <c r="Z89" s="94">
        <f t="shared" si="26"/>
        <v>0</v>
      </c>
    </row>
    <row r="90" spans="1:27" ht="31.95" hidden="1" customHeight="1" x14ac:dyDescent="0.3">
      <c r="A90" s="13" t="s">
        <v>80</v>
      </c>
      <c r="B90" s="23"/>
      <c r="C90" s="41">
        <f t="shared" ref="C90:C92" si="27">SUM(F90:Z90)</f>
        <v>219360</v>
      </c>
      <c r="D90" s="15" t="e">
        <f t="shared" si="21"/>
        <v>#DIV/0!</v>
      </c>
      <c r="E90" s="100"/>
      <c r="F90" s="31">
        <v>11128</v>
      </c>
      <c r="G90" s="31">
        <v>7280</v>
      </c>
      <c r="H90" s="31">
        <v>16000</v>
      </c>
      <c r="I90" s="31">
        <v>13708</v>
      </c>
      <c r="J90" s="31">
        <v>7825</v>
      </c>
      <c r="K90" s="31">
        <v>11977</v>
      </c>
      <c r="L90" s="31">
        <v>8642</v>
      </c>
      <c r="M90" s="31">
        <v>12996</v>
      </c>
      <c r="N90" s="31">
        <v>11318</v>
      </c>
      <c r="O90" s="31">
        <v>4074</v>
      </c>
      <c r="P90" s="31">
        <v>6250</v>
      </c>
      <c r="Q90" s="31">
        <v>9935</v>
      </c>
      <c r="R90" s="31">
        <v>14324</v>
      </c>
      <c r="S90" s="31">
        <v>11302</v>
      </c>
      <c r="T90" s="31">
        <v>12388</v>
      </c>
      <c r="U90" s="31">
        <v>9332</v>
      </c>
      <c r="V90" s="31">
        <v>9360</v>
      </c>
      <c r="W90" s="31">
        <v>3165</v>
      </c>
      <c r="X90" s="31">
        <v>7337</v>
      </c>
      <c r="Y90" s="31">
        <v>21139</v>
      </c>
      <c r="Z90" s="31">
        <v>9880</v>
      </c>
      <c r="AA90" s="20"/>
    </row>
    <row r="91" spans="1:27" ht="30" hidden="1" customHeight="1" x14ac:dyDescent="0.3">
      <c r="A91" s="13" t="s">
        <v>197</v>
      </c>
      <c r="B91" s="33"/>
      <c r="C91" s="41">
        <f t="shared" si="27"/>
        <v>563</v>
      </c>
      <c r="D91" s="15" t="e">
        <f t="shared" si="21"/>
        <v>#DIV/0!</v>
      </c>
      <c r="E91" s="100"/>
      <c r="F91" s="31">
        <v>6</v>
      </c>
      <c r="G91" s="31">
        <v>25</v>
      </c>
      <c r="H91" s="31">
        <v>70</v>
      </c>
      <c r="I91" s="31">
        <v>22</v>
      </c>
      <c r="J91" s="31">
        <v>20</v>
      </c>
      <c r="K91" s="31">
        <v>60</v>
      </c>
      <c r="L91" s="31">
        <v>12</v>
      </c>
      <c r="M91" s="31">
        <v>22</v>
      </c>
      <c r="N91" s="31">
        <v>14</v>
      </c>
      <c r="O91" s="31">
        <v>8</v>
      </c>
      <c r="P91" s="31">
        <v>5</v>
      </c>
      <c r="Q91" s="31">
        <v>20</v>
      </c>
      <c r="R91" s="31">
        <v>26</v>
      </c>
      <c r="S91" s="31">
        <v>60</v>
      </c>
      <c r="T91" s="31">
        <v>20</v>
      </c>
      <c r="U91" s="31">
        <v>8</v>
      </c>
      <c r="V91" s="31">
        <v>42</v>
      </c>
      <c r="W91" s="31">
        <v>9</v>
      </c>
      <c r="X91" s="31">
        <v>20</v>
      </c>
      <c r="Y91" s="31">
        <v>66</v>
      </c>
      <c r="Z91" s="31">
        <v>28</v>
      </c>
    </row>
    <row r="92" spans="1:27" ht="30" hidden="1" customHeight="1" x14ac:dyDescent="0.3">
      <c r="A92" s="13" t="s">
        <v>203</v>
      </c>
      <c r="B92" s="33"/>
      <c r="C92" s="41">
        <f t="shared" si="27"/>
        <v>11</v>
      </c>
      <c r="D92" s="15" t="e">
        <f t="shared" si="21"/>
        <v>#DIV/0!</v>
      </c>
      <c r="E92" s="100"/>
      <c r="F92" s="31">
        <v>1</v>
      </c>
      <c r="G92" s="31">
        <v>1</v>
      </c>
      <c r="H92" s="31">
        <v>0</v>
      </c>
      <c r="I92" s="31">
        <v>1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  <c r="O92" s="31">
        <v>0</v>
      </c>
      <c r="P92" s="31">
        <v>2</v>
      </c>
      <c r="Q92" s="31">
        <v>2</v>
      </c>
      <c r="R92" s="31">
        <v>0</v>
      </c>
      <c r="S92" s="31">
        <v>0</v>
      </c>
      <c r="T92" s="31">
        <v>0</v>
      </c>
      <c r="U92" s="31">
        <v>2</v>
      </c>
      <c r="V92" s="31">
        <v>0</v>
      </c>
      <c r="W92" s="31">
        <v>0</v>
      </c>
      <c r="X92" s="31">
        <v>2</v>
      </c>
      <c r="Y92" s="31">
        <v>0</v>
      </c>
      <c r="Z92" s="31">
        <v>0</v>
      </c>
    </row>
    <row r="93" spans="1:27" s="42" customFormat="1" ht="30" hidden="1" customHeight="1" x14ac:dyDescent="0.3">
      <c r="A93" s="13" t="s">
        <v>81</v>
      </c>
      <c r="B93" s="41"/>
      <c r="C93" s="41"/>
      <c r="D93" s="15" t="e">
        <f t="shared" si="21"/>
        <v>#DIV/0!</v>
      </c>
      <c r="E93" s="100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7" ht="30" hidden="1" customHeight="1" x14ac:dyDescent="0.3">
      <c r="A94" s="13" t="s">
        <v>82</v>
      </c>
      <c r="B94" s="34"/>
      <c r="C94" s="27">
        <f>SUM(F94:Z94)</f>
        <v>0</v>
      </c>
      <c r="D94" s="15" t="e">
        <f t="shared" si="21"/>
        <v>#DIV/0!</v>
      </c>
      <c r="E94" s="100"/>
      <c r="F94" s="26"/>
      <c r="G94" s="26"/>
      <c r="H94" s="26"/>
      <c r="I94" s="26"/>
      <c r="J94" s="26"/>
      <c r="K94" s="26"/>
      <c r="L94" s="26"/>
      <c r="M94" s="26"/>
      <c r="N94" s="26"/>
      <c r="O94" s="50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7" ht="30" hidden="1" customHeight="1" x14ac:dyDescent="0.3">
      <c r="A95" s="43" t="s">
        <v>83</v>
      </c>
      <c r="B95" s="44"/>
      <c r="C95" s="44"/>
      <c r="D95" s="15" t="e">
        <f t="shared" si="21"/>
        <v>#DIV/0!</v>
      </c>
      <c r="E95" s="100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7" ht="28.2" hidden="1" customHeight="1" x14ac:dyDescent="0.3">
      <c r="A96" s="13" t="s">
        <v>84</v>
      </c>
      <c r="B96" s="40"/>
      <c r="C96" s="40"/>
      <c r="D96" s="15" t="e">
        <f t="shared" si="21"/>
        <v>#DIV/0!</v>
      </c>
      <c r="E96" s="100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28.2" hidden="1" customHeight="1" x14ac:dyDescent="0.3">
      <c r="A97" s="13" t="s">
        <v>85</v>
      </c>
      <c r="B97" s="29"/>
      <c r="C97" s="29" t="e">
        <f>C96/C95</f>
        <v>#DIV/0!</v>
      </c>
      <c r="D97" s="15" t="e">
        <f t="shared" si="21"/>
        <v>#DIV/0!</v>
      </c>
      <c r="E97" s="100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28.8" hidden="1" customHeight="1" x14ac:dyDescent="0.3">
      <c r="A98" s="43" t="s">
        <v>175</v>
      </c>
      <c r="B98" s="79"/>
      <c r="C98" s="79"/>
      <c r="D98" s="15" t="e">
        <f t="shared" si="21"/>
        <v>#DIV/0!</v>
      </c>
      <c r="E98" s="100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</row>
    <row r="99" spans="1:26" s="12" customFormat="1" ht="28.2" hidden="1" customHeight="1" outlineLevel="1" x14ac:dyDescent="0.25">
      <c r="A99" s="45" t="s">
        <v>86</v>
      </c>
      <c r="B99" s="23"/>
      <c r="C99" s="27">
        <f>SUM(F99:Z99)</f>
        <v>270500</v>
      </c>
      <c r="D99" s="15" t="e">
        <f t="shared" si="21"/>
        <v>#DIV/0!</v>
      </c>
      <c r="E99" s="100"/>
      <c r="F99" s="31">
        <v>11642</v>
      </c>
      <c r="G99" s="31">
        <v>7083</v>
      </c>
      <c r="H99" s="31">
        <v>17272</v>
      </c>
      <c r="I99" s="31">
        <v>15852</v>
      </c>
      <c r="J99" s="31">
        <v>8106</v>
      </c>
      <c r="K99" s="31">
        <v>19052</v>
      </c>
      <c r="L99" s="31">
        <v>11353</v>
      </c>
      <c r="M99" s="31">
        <v>14322</v>
      </c>
      <c r="N99" s="31">
        <v>14028</v>
      </c>
      <c r="O99" s="31">
        <v>4358</v>
      </c>
      <c r="P99" s="31">
        <v>8763</v>
      </c>
      <c r="Q99" s="31">
        <v>13750</v>
      </c>
      <c r="R99" s="31">
        <v>17603</v>
      </c>
      <c r="S99" s="31">
        <v>15672</v>
      </c>
      <c r="T99" s="31">
        <v>19228</v>
      </c>
      <c r="U99" s="31">
        <v>13690</v>
      </c>
      <c r="V99" s="31">
        <v>10424</v>
      </c>
      <c r="W99" s="31">
        <v>4071</v>
      </c>
      <c r="X99" s="31">
        <v>11926</v>
      </c>
      <c r="Y99" s="31">
        <v>22214</v>
      </c>
      <c r="Z99" s="31">
        <v>10091</v>
      </c>
    </row>
    <row r="100" spans="1:26" s="12" customFormat="1" ht="28.8" hidden="1" customHeight="1" outlineLevel="1" x14ac:dyDescent="0.25">
      <c r="A100" s="45" t="s">
        <v>91</v>
      </c>
      <c r="B100" s="38"/>
      <c r="C100" s="27">
        <f t="shared" ref="C100:C105" si="28">SUM(F100:Z100)</f>
        <v>0</v>
      </c>
      <c r="D100" s="15" t="e">
        <f t="shared" si="21"/>
        <v>#DIV/0!</v>
      </c>
      <c r="E100" s="100"/>
      <c r="F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s="12" customFormat="1" ht="28.8" hidden="1" customHeight="1" outlineLevel="1" x14ac:dyDescent="0.25">
      <c r="A101" s="45" t="s">
        <v>152</v>
      </c>
      <c r="B101" s="38"/>
      <c r="C101" s="27">
        <f t="shared" si="28"/>
        <v>0</v>
      </c>
      <c r="D101" s="15" t="e">
        <f t="shared" si="21"/>
        <v>#DIV/0!</v>
      </c>
      <c r="E101" s="100"/>
      <c r="F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s="12" customFormat="1" ht="28.2" hidden="1" customHeight="1" outlineLevel="1" x14ac:dyDescent="0.25">
      <c r="A102" s="45" t="s">
        <v>153</v>
      </c>
      <c r="B102" s="38"/>
      <c r="C102" s="27">
        <f t="shared" si="28"/>
        <v>0</v>
      </c>
      <c r="D102" s="15" t="e">
        <f t="shared" si="21"/>
        <v>#DIV/0!</v>
      </c>
      <c r="E102" s="100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s="46" customFormat="1" ht="28.2" hidden="1" customHeight="1" outlineLevel="1" x14ac:dyDescent="0.25">
      <c r="A103" s="13" t="s">
        <v>87</v>
      </c>
      <c r="B103" s="38"/>
      <c r="C103" s="27">
        <f t="shared" si="28"/>
        <v>0</v>
      </c>
      <c r="D103" s="15" t="e">
        <f t="shared" si="21"/>
        <v>#DIV/0!</v>
      </c>
      <c r="E103" s="100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s="46" customFormat="1" ht="28.2" hidden="1" customHeight="1" outlineLevel="1" x14ac:dyDescent="0.25">
      <c r="A104" s="13" t="s">
        <v>88</v>
      </c>
      <c r="B104" s="38"/>
      <c r="C104" s="27">
        <f t="shared" si="28"/>
        <v>1431</v>
      </c>
      <c r="D104" s="15"/>
      <c r="E104" s="100"/>
      <c r="F104" s="31"/>
      <c r="G104" s="31"/>
      <c r="H104" s="31"/>
      <c r="I104" s="31"/>
      <c r="J104" s="31">
        <v>427</v>
      </c>
      <c r="K104" s="31"/>
      <c r="L104" s="31"/>
      <c r="M104" s="31"/>
      <c r="N104" s="31"/>
      <c r="O104" s="31"/>
      <c r="P104" s="31"/>
      <c r="Q104" s="31"/>
      <c r="R104" s="31">
        <v>442</v>
      </c>
      <c r="S104" s="31"/>
      <c r="T104" s="31">
        <v>562</v>
      </c>
      <c r="U104" s="31"/>
      <c r="V104" s="31"/>
      <c r="W104" s="31"/>
      <c r="X104" s="31"/>
      <c r="Y104" s="31"/>
      <c r="Z104" s="31"/>
    </row>
    <row r="105" spans="1:26" s="12" customFormat="1" ht="28.8" customHeight="1" outlineLevel="1" x14ac:dyDescent="0.25">
      <c r="A105" s="11" t="s">
        <v>89</v>
      </c>
      <c r="B105" s="27"/>
      <c r="C105" s="27">
        <f t="shared" si="28"/>
        <v>269069</v>
      </c>
      <c r="D105" s="15"/>
      <c r="E105" s="100"/>
      <c r="F105" s="31">
        <f>F99-F103-F104</f>
        <v>11642</v>
      </c>
      <c r="G105" s="31">
        <f t="shared" ref="G105:Z105" si="29">G99-G103-G104</f>
        <v>7083</v>
      </c>
      <c r="H105" s="31">
        <f t="shared" si="29"/>
        <v>17272</v>
      </c>
      <c r="I105" s="31">
        <f t="shared" si="29"/>
        <v>15852</v>
      </c>
      <c r="J105" s="31">
        <f t="shared" si="29"/>
        <v>7679</v>
      </c>
      <c r="K105" s="31">
        <f t="shared" si="29"/>
        <v>19052</v>
      </c>
      <c r="L105" s="31">
        <f t="shared" si="29"/>
        <v>11353</v>
      </c>
      <c r="M105" s="31">
        <f t="shared" si="29"/>
        <v>14322</v>
      </c>
      <c r="N105" s="31">
        <f t="shared" si="29"/>
        <v>14028</v>
      </c>
      <c r="O105" s="31">
        <f t="shared" si="29"/>
        <v>4358</v>
      </c>
      <c r="P105" s="31">
        <f t="shared" si="29"/>
        <v>8763</v>
      </c>
      <c r="Q105" s="31">
        <f t="shared" si="29"/>
        <v>13750</v>
      </c>
      <c r="R105" s="31">
        <f t="shared" si="29"/>
        <v>17161</v>
      </c>
      <c r="S105" s="31">
        <f t="shared" si="29"/>
        <v>15672</v>
      </c>
      <c r="T105" s="31">
        <f t="shared" si="29"/>
        <v>18666</v>
      </c>
      <c r="U105" s="31">
        <f t="shared" si="29"/>
        <v>13690</v>
      </c>
      <c r="V105" s="31">
        <f t="shared" si="29"/>
        <v>10424</v>
      </c>
      <c r="W105" s="31">
        <f t="shared" si="29"/>
        <v>4071</v>
      </c>
      <c r="X105" s="31">
        <f t="shared" si="29"/>
        <v>11926</v>
      </c>
      <c r="Y105" s="31">
        <f t="shared" si="29"/>
        <v>22214</v>
      </c>
      <c r="Z105" s="31">
        <f t="shared" si="29"/>
        <v>10091</v>
      </c>
    </row>
    <row r="106" spans="1:26" s="110" customFormat="1" ht="30" customHeight="1" x14ac:dyDescent="0.25">
      <c r="A106" s="104" t="s">
        <v>90</v>
      </c>
      <c r="B106" s="105">
        <v>224641</v>
      </c>
      <c r="C106" s="106">
        <f t="shared" ref="C106:C154" si="30">SUM(F106:Z106)</f>
        <v>163764</v>
      </c>
      <c r="D106" s="107">
        <f t="shared" si="21"/>
        <v>0.72900316505001317</v>
      </c>
      <c r="E106" s="108"/>
      <c r="F106" s="109">
        <v>7974</v>
      </c>
      <c r="G106" s="109">
        <v>3808</v>
      </c>
      <c r="H106" s="109">
        <v>11850</v>
      </c>
      <c r="I106" s="109">
        <v>7751</v>
      </c>
      <c r="J106" s="109">
        <v>5160</v>
      </c>
      <c r="K106" s="109">
        <v>13066</v>
      </c>
      <c r="L106" s="109">
        <v>6005</v>
      </c>
      <c r="M106" s="109">
        <v>9900</v>
      </c>
      <c r="N106" s="109">
        <v>6600</v>
      </c>
      <c r="O106" s="109">
        <v>2624</v>
      </c>
      <c r="P106" s="109">
        <v>4735</v>
      </c>
      <c r="Q106" s="109">
        <v>6544</v>
      </c>
      <c r="R106" s="109">
        <v>9269</v>
      </c>
      <c r="S106" s="109">
        <v>9977</v>
      </c>
      <c r="T106" s="109">
        <v>10566</v>
      </c>
      <c r="U106" s="109">
        <v>6235</v>
      </c>
      <c r="V106" s="109">
        <v>6155</v>
      </c>
      <c r="W106" s="109">
        <v>2661</v>
      </c>
      <c r="X106" s="109">
        <v>8400</v>
      </c>
      <c r="Y106" s="109">
        <v>18094</v>
      </c>
      <c r="Z106" s="109">
        <v>6390</v>
      </c>
    </row>
    <row r="107" spans="1:26" s="12" customFormat="1" ht="30" customHeight="1" x14ac:dyDescent="0.25">
      <c r="A107" s="13" t="s">
        <v>181</v>
      </c>
      <c r="B107" s="28"/>
      <c r="C107" s="9">
        <f>C106/C105</f>
        <v>0.60863198659080009</v>
      </c>
      <c r="D107" s="15"/>
      <c r="E107" s="100"/>
      <c r="F107" s="29">
        <f>F106/F105</f>
        <v>0.68493386016148428</v>
      </c>
      <c r="G107" s="29">
        <f>G106/G105</f>
        <v>0.53762530001411835</v>
      </c>
      <c r="H107" s="29">
        <f t="shared" ref="H107:Z107" si="31">H106/H105</f>
        <v>0.686081519221862</v>
      </c>
      <c r="I107" s="29">
        <f t="shared" si="31"/>
        <v>0.48896038354781729</v>
      </c>
      <c r="J107" s="29">
        <f t="shared" si="31"/>
        <v>0.67196249511655159</v>
      </c>
      <c r="K107" s="29">
        <f t="shared" si="31"/>
        <v>0.68580726432920425</v>
      </c>
      <c r="L107" s="29">
        <f t="shared" si="31"/>
        <v>0.52893508323791072</v>
      </c>
      <c r="M107" s="29">
        <f t="shared" si="31"/>
        <v>0.69124423963133641</v>
      </c>
      <c r="N107" s="29">
        <f t="shared" si="31"/>
        <v>0.4704875962360992</v>
      </c>
      <c r="O107" s="29">
        <f t="shared" si="31"/>
        <v>0.60211106011932081</v>
      </c>
      <c r="P107" s="29">
        <f t="shared" si="31"/>
        <v>0.54034006618737873</v>
      </c>
      <c r="Q107" s="29">
        <f t="shared" si="31"/>
        <v>0.47592727272727275</v>
      </c>
      <c r="R107" s="29">
        <f t="shared" si="31"/>
        <v>0.54012003962473054</v>
      </c>
      <c r="S107" s="29">
        <f t="shared" si="31"/>
        <v>0.63661306789178151</v>
      </c>
      <c r="T107" s="29">
        <f t="shared" si="31"/>
        <v>0.56605593056894887</v>
      </c>
      <c r="U107" s="29">
        <f t="shared" si="31"/>
        <v>0.45544192841490139</v>
      </c>
      <c r="V107" s="29">
        <f t="shared" si="31"/>
        <v>0.59046431312356096</v>
      </c>
      <c r="W107" s="29">
        <f t="shared" si="31"/>
        <v>0.65364775239498896</v>
      </c>
      <c r="X107" s="29">
        <f t="shared" si="31"/>
        <v>0.70434345128291131</v>
      </c>
      <c r="Y107" s="29">
        <f t="shared" si="31"/>
        <v>0.81453137660934549</v>
      </c>
      <c r="Z107" s="29">
        <f t="shared" si="31"/>
        <v>0.63323753840055497</v>
      </c>
    </row>
    <row r="108" spans="1:26" s="91" customFormat="1" ht="31.95" hidden="1" customHeight="1" x14ac:dyDescent="0.25">
      <c r="A108" s="89" t="s">
        <v>95</v>
      </c>
      <c r="B108" s="103">
        <f>B105-B106</f>
        <v>-224641</v>
      </c>
      <c r="C108" s="27">
        <f t="shared" si="30"/>
        <v>105305</v>
      </c>
      <c r="D108" s="15">
        <f t="shared" si="21"/>
        <v>-0.46877017107295643</v>
      </c>
      <c r="E108" s="100"/>
      <c r="F108" s="92">
        <f t="shared" ref="F108:Z108" si="32">F105-F106</f>
        <v>3668</v>
      </c>
      <c r="G108" s="92">
        <f t="shared" si="32"/>
        <v>3275</v>
      </c>
      <c r="H108" s="92">
        <f t="shared" si="32"/>
        <v>5422</v>
      </c>
      <c r="I108" s="92">
        <f t="shared" si="32"/>
        <v>8101</v>
      </c>
      <c r="J108" s="92">
        <f t="shared" si="32"/>
        <v>2519</v>
      </c>
      <c r="K108" s="92">
        <f t="shared" si="32"/>
        <v>5986</v>
      </c>
      <c r="L108" s="92">
        <f t="shared" si="32"/>
        <v>5348</v>
      </c>
      <c r="M108" s="92">
        <f t="shared" si="32"/>
        <v>4422</v>
      </c>
      <c r="N108" s="92">
        <f t="shared" si="32"/>
        <v>7428</v>
      </c>
      <c r="O108" s="92">
        <f t="shared" si="32"/>
        <v>1734</v>
      </c>
      <c r="P108" s="92">
        <f t="shared" si="32"/>
        <v>4028</v>
      </c>
      <c r="Q108" s="92">
        <f t="shared" si="32"/>
        <v>7206</v>
      </c>
      <c r="R108" s="92">
        <f t="shared" si="32"/>
        <v>7892</v>
      </c>
      <c r="S108" s="92">
        <f t="shared" si="32"/>
        <v>5695</v>
      </c>
      <c r="T108" s="92">
        <f t="shared" si="32"/>
        <v>8100</v>
      </c>
      <c r="U108" s="92">
        <f t="shared" si="32"/>
        <v>7455</v>
      </c>
      <c r="V108" s="92">
        <f t="shared" si="32"/>
        <v>4269</v>
      </c>
      <c r="W108" s="92">
        <f t="shared" si="32"/>
        <v>1410</v>
      </c>
      <c r="X108" s="92">
        <f t="shared" si="32"/>
        <v>3526</v>
      </c>
      <c r="Y108" s="92">
        <f t="shared" si="32"/>
        <v>4120</v>
      </c>
      <c r="Z108" s="92">
        <f t="shared" si="32"/>
        <v>3701</v>
      </c>
    </row>
    <row r="109" spans="1:26" s="12" customFormat="1" ht="30" customHeight="1" x14ac:dyDescent="0.25">
      <c r="A109" s="11" t="s">
        <v>91</v>
      </c>
      <c r="B109" s="38">
        <v>107631</v>
      </c>
      <c r="C109" s="26">
        <f t="shared" si="30"/>
        <v>70168</v>
      </c>
      <c r="D109" s="16">
        <f t="shared" si="21"/>
        <v>0.65193113508190015</v>
      </c>
      <c r="E109" s="100"/>
      <c r="F109" s="31">
        <v>4933</v>
      </c>
      <c r="G109" s="31">
        <v>1410</v>
      </c>
      <c r="H109" s="31">
        <v>5031</v>
      </c>
      <c r="I109" s="31">
        <v>2469</v>
      </c>
      <c r="J109" s="31">
        <v>1534</v>
      </c>
      <c r="K109" s="31">
        <v>5363</v>
      </c>
      <c r="L109" s="31">
        <v>2005</v>
      </c>
      <c r="M109" s="31">
        <v>3669</v>
      </c>
      <c r="N109" s="31">
        <v>1773</v>
      </c>
      <c r="O109" s="31">
        <v>1276</v>
      </c>
      <c r="P109" s="31">
        <v>2741</v>
      </c>
      <c r="Q109" s="31">
        <v>3572</v>
      </c>
      <c r="R109" s="31">
        <v>4319</v>
      </c>
      <c r="S109" s="31">
        <v>5513</v>
      </c>
      <c r="T109" s="31">
        <v>5681</v>
      </c>
      <c r="U109" s="31">
        <v>2688</v>
      </c>
      <c r="V109" s="31">
        <v>1770</v>
      </c>
      <c r="W109" s="31">
        <v>748</v>
      </c>
      <c r="X109" s="31">
        <v>4235</v>
      </c>
      <c r="Y109" s="31">
        <v>7448</v>
      </c>
      <c r="Z109" s="31">
        <v>1990</v>
      </c>
    </row>
    <row r="110" spans="1:26" s="12" customFormat="1" ht="30" customHeight="1" x14ac:dyDescent="0.25">
      <c r="A110" s="11" t="s">
        <v>92</v>
      </c>
      <c r="B110" s="38">
        <v>7969</v>
      </c>
      <c r="C110" s="26">
        <f t="shared" si="30"/>
        <v>3702</v>
      </c>
      <c r="D110" s="16">
        <f t="shared" si="21"/>
        <v>0.46455013176057219</v>
      </c>
      <c r="E110" s="100"/>
      <c r="F110" s="31"/>
      <c r="G110" s="31">
        <v>98</v>
      </c>
      <c r="H110" s="31"/>
      <c r="I110" s="31">
        <v>205</v>
      </c>
      <c r="J110" s="31">
        <v>33</v>
      </c>
      <c r="K110" s="31">
        <v>197</v>
      </c>
      <c r="L110" s="31">
        <v>1226</v>
      </c>
      <c r="M110" s="31">
        <v>155</v>
      </c>
      <c r="N110" s="31">
        <v>18</v>
      </c>
      <c r="O110" s="31"/>
      <c r="P110" s="31">
        <v>50</v>
      </c>
      <c r="Q110" s="31"/>
      <c r="R110" s="31"/>
      <c r="S110" s="31">
        <v>357</v>
      </c>
      <c r="T110" s="31">
        <v>987</v>
      </c>
      <c r="U110" s="31"/>
      <c r="V110" s="31"/>
      <c r="W110" s="31"/>
      <c r="X110" s="31">
        <v>111</v>
      </c>
      <c r="Y110" s="31">
        <v>105</v>
      </c>
      <c r="Z110" s="31">
        <v>160</v>
      </c>
    </row>
    <row r="111" spans="1:26" s="12" customFormat="1" ht="30" customHeight="1" x14ac:dyDescent="0.25">
      <c r="A111" s="11" t="s">
        <v>93</v>
      </c>
      <c r="B111" s="38">
        <v>83728</v>
      </c>
      <c r="C111" s="26">
        <f t="shared" si="30"/>
        <v>75272</v>
      </c>
      <c r="D111" s="16">
        <f t="shared" si="21"/>
        <v>0.89900630613414867</v>
      </c>
      <c r="E111" s="100"/>
      <c r="F111" s="31">
        <v>2593</v>
      </c>
      <c r="G111" s="31">
        <v>2300</v>
      </c>
      <c r="H111" s="31">
        <v>5289</v>
      </c>
      <c r="I111" s="31">
        <v>4636</v>
      </c>
      <c r="J111" s="31">
        <v>2543</v>
      </c>
      <c r="K111" s="31">
        <v>5192</v>
      </c>
      <c r="L111" s="31">
        <v>1951</v>
      </c>
      <c r="M111" s="31">
        <v>4712</v>
      </c>
      <c r="N111" s="31">
        <v>4445</v>
      </c>
      <c r="O111" s="31">
        <v>1102</v>
      </c>
      <c r="P111" s="31">
        <v>1261</v>
      </c>
      <c r="Q111" s="31">
        <v>2382</v>
      </c>
      <c r="R111" s="31">
        <v>4417</v>
      </c>
      <c r="S111" s="31">
        <v>3812</v>
      </c>
      <c r="T111" s="31">
        <v>3790</v>
      </c>
      <c r="U111" s="31">
        <v>3298</v>
      </c>
      <c r="V111" s="31">
        <v>3730</v>
      </c>
      <c r="W111" s="31">
        <v>1880</v>
      </c>
      <c r="X111" s="31">
        <v>3766</v>
      </c>
      <c r="Y111" s="31">
        <v>8293</v>
      </c>
      <c r="Z111" s="31">
        <v>3880</v>
      </c>
    </row>
    <row r="112" spans="1:26" s="12" customFormat="1" ht="30" hidden="1" customHeight="1" x14ac:dyDescent="0.25">
      <c r="A112" s="11" t="s">
        <v>210</v>
      </c>
      <c r="B112" s="23"/>
      <c r="C112" s="27">
        <f t="shared" si="30"/>
        <v>225</v>
      </c>
      <c r="D112" s="15"/>
      <c r="E112" s="100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>
        <v>225</v>
      </c>
      <c r="Z112" s="31"/>
    </row>
    <row r="113" spans="1:26" s="12" customFormat="1" ht="31.95" hidden="1" customHeight="1" x14ac:dyDescent="0.25">
      <c r="A113" s="11" t="s">
        <v>209</v>
      </c>
      <c r="B113" s="23"/>
      <c r="C113" s="27">
        <f t="shared" si="30"/>
        <v>20</v>
      </c>
      <c r="D113" s="15" t="e">
        <f t="shared" si="21"/>
        <v>#DIV/0!</v>
      </c>
      <c r="E113" s="100"/>
      <c r="F113" s="31"/>
      <c r="G113" s="31"/>
      <c r="H113" s="31"/>
      <c r="I113" s="31">
        <v>20</v>
      </c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s="12" customFormat="1" ht="31.2" hidden="1" customHeight="1" x14ac:dyDescent="0.25">
      <c r="A114" s="11" t="s">
        <v>94</v>
      </c>
      <c r="B114" s="23"/>
      <c r="C114" s="27">
        <f t="shared" si="30"/>
        <v>0</v>
      </c>
      <c r="D114" s="15" t="e">
        <f t="shared" si="21"/>
        <v>#DIV/0!</v>
      </c>
      <c r="E114" s="100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s="110" customFormat="1" ht="30" customHeight="1" x14ac:dyDescent="0.25">
      <c r="A115" s="104" t="s">
        <v>96</v>
      </c>
      <c r="B115" s="106">
        <v>224591</v>
      </c>
      <c r="C115" s="106">
        <f t="shared" si="30"/>
        <v>163049</v>
      </c>
      <c r="D115" s="107">
        <f t="shared" ref="D115:D178" si="33">C115/B115</f>
        <v>0.72598189597980334</v>
      </c>
      <c r="E115" s="108"/>
      <c r="F115" s="109">
        <v>7974</v>
      </c>
      <c r="G115" s="109">
        <v>3808</v>
      </c>
      <c r="H115" s="109">
        <v>11735</v>
      </c>
      <c r="I115" s="109">
        <v>7751</v>
      </c>
      <c r="J115" s="109">
        <v>5160</v>
      </c>
      <c r="K115" s="109">
        <v>13066</v>
      </c>
      <c r="L115" s="109">
        <v>6005</v>
      </c>
      <c r="M115" s="109">
        <v>9900</v>
      </c>
      <c r="N115" s="109">
        <v>6600</v>
      </c>
      <c r="O115" s="109">
        <v>2624</v>
      </c>
      <c r="P115" s="109">
        <v>4735</v>
      </c>
      <c r="Q115" s="109">
        <v>6544</v>
      </c>
      <c r="R115" s="109">
        <v>9269</v>
      </c>
      <c r="S115" s="109">
        <v>9977</v>
      </c>
      <c r="T115" s="109">
        <v>10566</v>
      </c>
      <c r="U115" s="109">
        <v>6235</v>
      </c>
      <c r="V115" s="109">
        <v>6155</v>
      </c>
      <c r="W115" s="109">
        <v>2661</v>
      </c>
      <c r="X115" s="109">
        <v>8400</v>
      </c>
      <c r="Y115" s="109">
        <v>17494</v>
      </c>
      <c r="Z115" s="109">
        <v>6390</v>
      </c>
    </row>
    <row r="116" spans="1:26" s="12" customFormat="1" ht="28.2" hidden="1" customHeight="1" x14ac:dyDescent="0.25">
      <c r="A116" s="13" t="s">
        <v>181</v>
      </c>
      <c r="B116" s="28" t="e">
        <f>B115/B105</f>
        <v>#DIV/0!</v>
      </c>
      <c r="C116" s="9">
        <f>C115/C105</f>
        <v>0.60597467564082075</v>
      </c>
      <c r="D116" s="15" t="e">
        <f t="shared" si="33"/>
        <v>#DIV/0!</v>
      </c>
      <c r="E116" s="100"/>
      <c r="F116" s="29">
        <f t="shared" ref="F116:Z116" si="34">F115/F105</f>
        <v>0.68493386016148428</v>
      </c>
      <c r="G116" s="29">
        <f t="shared" si="34"/>
        <v>0.53762530001411835</v>
      </c>
      <c r="H116" s="29">
        <f t="shared" si="34"/>
        <v>0.67942334414080596</v>
      </c>
      <c r="I116" s="29">
        <f t="shared" si="34"/>
        <v>0.48896038354781729</v>
      </c>
      <c r="J116" s="29">
        <f t="shared" si="34"/>
        <v>0.67196249511655159</v>
      </c>
      <c r="K116" s="29">
        <f t="shared" si="34"/>
        <v>0.68580726432920425</v>
      </c>
      <c r="L116" s="29">
        <f t="shared" si="34"/>
        <v>0.52893508323791072</v>
      </c>
      <c r="M116" s="29">
        <f t="shared" si="34"/>
        <v>0.69124423963133641</v>
      </c>
      <c r="N116" s="29">
        <f t="shared" si="34"/>
        <v>0.4704875962360992</v>
      </c>
      <c r="O116" s="29">
        <f t="shared" si="34"/>
        <v>0.60211106011932081</v>
      </c>
      <c r="P116" s="29">
        <f t="shared" si="34"/>
        <v>0.54034006618737873</v>
      </c>
      <c r="Q116" s="29">
        <f t="shared" si="34"/>
        <v>0.47592727272727275</v>
      </c>
      <c r="R116" s="29">
        <f t="shared" si="34"/>
        <v>0.54012003962473054</v>
      </c>
      <c r="S116" s="29">
        <f t="shared" si="34"/>
        <v>0.63661306789178151</v>
      </c>
      <c r="T116" s="29">
        <f t="shared" si="34"/>
        <v>0.56605593056894887</v>
      </c>
      <c r="U116" s="29">
        <f t="shared" si="34"/>
        <v>0.45544192841490139</v>
      </c>
      <c r="V116" s="29">
        <f t="shared" si="34"/>
        <v>0.59046431312356096</v>
      </c>
      <c r="W116" s="29">
        <f t="shared" si="34"/>
        <v>0.65364775239498896</v>
      </c>
      <c r="X116" s="29">
        <f t="shared" si="34"/>
        <v>0.70434345128291131</v>
      </c>
      <c r="Y116" s="29">
        <f t="shared" si="34"/>
        <v>0.78752138291167728</v>
      </c>
      <c r="Z116" s="29">
        <f t="shared" si="34"/>
        <v>0.63323753840055497</v>
      </c>
    </row>
    <row r="117" spans="1:26" s="12" customFormat="1" ht="30" customHeight="1" x14ac:dyDescent="0.25">
      <c r="A117" s="11" t="s">
        <v>91</v>
      </c>
      <c r="B117" s="38">
        <v>107631</v>
      </c>
      <c r="C117" s="26">
        <f t="shared" si="30"/>
        <v>69591</v>
      </c>
      <c r="D117" s="16">
        <f t="shared" si="33"/>
        <v>0.64657022605011572</v>
      </c>
      <c r="E117" s="100"/>
      <c r="F117" s="31">
        <v>4933</v>
      </c>
      <c r="G117" s="31">
        <v>1410</v>
      </c>
      <c r="H117" s="31">
        <v>4927</v>
      </c>
      <c r="I117" s="31">
        <v>2420</v>
      </c>
      <c r="J117" s="31">
        <v>1534</v>
      </c>
      <c r="K117" s="31">
        <v>5363</v>
      </c>
      <c r="L117" s="31">
        <v>2005</v>
      </c>
      <c r="M117" s="31">
        <v>3669</v>
      </c>
      <c r="N117" s="31">
        <v>1773</v>
      </c>
      <c r="O117" s="31">
        <v>1276</v>
      </c>
      <c r="P117" s="31">
        <v>2741</v>
      </c>
      <c r="Q117" s="31">
        <v>3572</v>
      </c>
      <c r="R117" s="31">
        <v>4319</v>
      </c>
      <c r="S117" s="31">
        <v>5513</v>
      </c>
      <c r="T117" s="31">
        <v>5681</v>
      </c>
      <c r="U117" s="31">
        <v>2688</v>
      </c>
      <c r="V117" s="31">
        <v>1770</v>
      </c>
      <c r="W117" s="31">
        <v>748</v>
      </c>
      <c r="X117" s="31">
        <v>4235</v>
      </c>
      <c r="Y117" s="31">
        <v>7024</v>
      </c>
      <c r="Z117" s="31">
        <v>1990</v>
      </c>
    </row>
    <row r="118" spans="1:26" s="12" customFormat="1" ht="30" customHeight="1" x14ac:dyDescent="0.25">
      <c r="A118" s="11" t="s">
        <v>92</v>
      </c>
      <c r="B118" s="38">
        <v>7969</v>
      </c>
      <c r="C118" s="26">
        <f t="shared" si="30"/>
        <v>5682</v>
      </c>
      <c r="D118" s="16">
        <f t="shared" si="33"/>
        <v>0.71301292508470326</v>
      </c>
      <c r="E118" s="100"/>
      <c r="F118" s="31"/>
      <c r="G118" s="31">
        <v>98</v>
      </c>
      <c r="H118" s="31"/>
      <c r="I118" s="31">
        <v>205</v>
      </c>
      <c r="J118" s="31">
        <v>33</v>
      </c>
      <c r="K118" s="31">
        <v>197</v>
      </c>
      <c r="L118" s="31">
        <v>1226</v>
      </c>
      <c r="M118" s="31">
        <v>155</v>
      </c>
      <c r="N118" s="31">
        <v>18</v>
      </c>
      <c r="O118" s="31"/>
      <c r="P118" s="31">
        <v>50</v>
      </c>
      <c r="Q118" s="31"/>
      <c r="R118" s="31"/>
      <c r="S118" s="31">
        <v>357</v>
      </c>
      <c r="T118" s="31">
        <v>987</v>
      </c>
      <c r="U118" s="31"/>
      <c r="V118" s="31">
        <v>1980</v>
      </c>
      <c r="W118" s="31"/>
      <c r="X118" s="31">
        <v>111</v>
      </c>
      <c r="Y118" s="31">
        <v>105</v>
      </c>
      <c r="Z118" s="31">
        <v>160</v>
      </c>
    </row>
    <row r="119" spans="1:26" s="12" customFormat="1" ht="30" customHeight="1" x14ac:dyDescent="0.25">
      <c r="A119" s="11" t="s">
        <v>93</v>
      </c>
      <c r="B119" s="38">
        <v>83728</v>
      </c>
      <c r="C119" s="26">
        <f t="shared" si="30"/>
        <v>75111</v>
      </c>
      <c r="D119" s="16">
        <f t="shared" si="33"/>
        <v>0.89708341295623928</v>
      </c>
      <c r="E119" s="100"/>
      <c r="F119" s="31">
        <v>2593</v>
      </c>
      <c r="G119" s="31">
        <v>2300</v>
      </c>
      <c r="H119" s="31">
        <v>5289</v>
      </c>
      <c r="I119" s="31">
        <v>4636</v>
      </c>
      <c r="J119" s="31">
        <v>2543</v>
      </c>
      <c r="K119" s="31">
        <v>5192</v>
      </c>
      <c r="L119" s="31">
        <v>1951</v>
      </c>
      <c r="M119" s="31">
        <v>4712</v>
      </c>
      <c r="N119" s="31">
        <v>4448</v>
      </c>
      <c r="O119" s="31">
        <v>1102</v>
      </c>
      <c r="P119" s="31">
        <v>1261</v>
      </c>
      <c r="Q119" s="31">
        <v>2382</v>
      </c>
      <c r="R119" s="31">
        <v>4417</v>
      </c>
      <c r="S119" s="31">
        <v>3812</v>
      </c>
      <c r="T119" s="31">
        <v>3790</v>
      </c>
      <c r="U119" s="31">
        <v>3298</v>
      </c>
      <c r="V119" s="31">
        <v>3730</v>
      </c>
      <c r="W119" s="31">
        <v>1880</v>
      </c>
      <c r="X119" s="31">
        <v>3766</v>
      </c>
      <c r="Y119" s="31">
        <v>8129</v>
      </c>
      <c r="Z119" s="31">
        <v>3880</v>
      </c>
    </row>
    <row r="120" spans="1:26" s="12" customFormat="1" ht="30" hidden="1" customHeight="1" x14ac:dyDescent="0.25">
      <c r="A120" s="11" t="s">
        <v>209</v>
      </c>
      <c r="B120" s="23"/>
      <c r="C120" s="27">
        <f t="shared" si="30"/>
        <v>0</v>
      </c>
      <c r="D120" s="15" t="e">
        <f t="shared" si="33"/>
        <v>#DIV/0!</v>
      </c>
      <c r="E120" s="100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s="12" customFormat="1" ht="30" hidden="1" customHeight="1" x14ac:dyDescent="0.25">
      <c r="A121" s="11" t="s">
        <v>94</v>
      </c>
      <c r="B121" s="23"/>
      <c r="C121" s="27">
        <f t="shared" si="30"/>
        <v>0</v>
      </c>
      <c r="D121" s="15" t="e">
        <f t="shared" si="33"/>
        <v>#DIV/0!</v>
      </c>
      <c r="E121" s="100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80"/>
      <c r="V121" s="24"/>
      <c r="W121" s="24"/>
      <c r="X121" s="24"/>
      <c r="Y121" s="24"/>
      <c r="Z121" s="24"/>
    </row>
    <row r="122" spans="1:26" s="46" customFormat="1" ht="48" customHeight="1" x14ac:dyDescent="0.25">
      <c r="A122" s="13" t="s">
        <v>190</v>
      </c>
      <c r="B122" s="23"/>
      <c r="C122" s="27">
        <f>SUM(F122:Z122)</f>
        <v>638300</v>
      </c>
      <c r="D122" s="15"/>
      <c r="E122" s="100"/>
      <c r="F122" s="26">
        <v>23200</v>
      </c>
      <c r="G122" s="26">
        <v>18100</v>
      </c>
      <c r="H122" s="26">
        <v>43900</v>
      </c>
      <c r="I122" s="26">
        <v>47200</v>
      </c>
      <c r="J122" s="26">
        <v>14700</v>
      </c>
      <c r="K122" s="26">
        <v>40400</v>
      </c>
      <c r="L122" s="26">
        <v>30100</v>
      </c>
      <c r="M122" s="26">
        <v>34000</v>
      </c>
      <c r="N122" s="26">
        <v>30600</v>
      </c>
      <c r="O122" s="26">
        <v>8900</v>
      </c>
      <c r="P122" s="26">
        <v>19700</v>
      </c>
      <c r="Q122" s="26">
        <v>28800</v>
      </c>
      <c r="R122" s="26">
        <v>36600</v>
      </c>
      <c r="S122" s="26">
        <v>40700</v>
      </c>
      <c r="T122" s="26">
        <v>52400</v>
      </c>
      <c r="U122" s="26">
        <v>34000</v>
      </c>
      <c r="V122" s="26">
        <v>16400</v>
      </c>
      <c r="W122" s="26">
        <v>8000</v>
      </c>
      <c r="X122" s="26">
        <v>27900</v>
      </c>
      <c r="Y122" s="26">
        <v>60600</v>
      </c>
      <c r="Z122" s="26">
        <v>22100</v>
      </c>
    </row>
    <row r="123" spans="1:26" s="110" customFormat="1" ht="30" customHeight="1" x14ac:dyDescent="0.25">
      <c r="A123" s="104" t="s">
        <v>191</v>
      </c>
      <c r="B123" s="106">
        <v>541709</v>
      </c>
      <c r="C123" s="106">
        <f t="shared" si="30"/>
        <v>436308</v>
      </c>
      <c r="D123" s="107">
        <f t="shared" si="33"/>
        <v>0.80542874495347128</v>
      </c>
      <c r="E123" s="108"/>
      <c r="F123" s="109">
        <v>24049</v>
      </c>
      <c r="G123" s="109">
        <v>8746</v>
      </c>
      <c r="H123" s="109">
        <v>33569</v>
      </c>
      <c r="I123" s="109">
        <v>22353</v>
      </c>
      <c r="J123" s="109">
        <v>14347</v>
      </c>
      <c r="K123" s="109">
        <v>32371</v>
      </c>
      <c r="L123" s="109">
        <v>15090</v>
      </c>
      <c r="M123" s="109">
        <v>27669</v>
      </c>
      <c r="N123" s="109">
        <v>17680</v>
      </c>
      <c r="O123" s="109">
        <v>6612</v>
      </c>
      <c r="P123" s="109">
        <v>12796</v>
      </c>
      <c r="Q123" s="109">
        <v>15235</v>
      </c>
      <c r="R123" s="109">
        <v>22523</v>
      </c>
      <c r="S123" s="109">
        <v>27012</v>
      </c>
      <c r="T123" s="109">
        <v>30649</v>
      </c>
      <c r="U123" s="109">
        <v>15954</v>
      </c>
      <c r="V123" s="109">
        <v>16052</v>
      </c>
      <c r="W123" s="109">
        <v>5753</v>
      </c>
      <c r="X123" s="109">
        <v>21266</v>
      </c>
      <c r="Y123" s="109">
        <v>52482</v>
      </c>
      <c r="Z123" s="109">
        <v>14100</v>
      </c>
    </row>
    <row r="124" spans="1:26" s="12" customFormat="1" ht="27" customHeight="1" x14ac:dyDescent="0.25">
      <c r="A124" s="13" t="s">
        <v>51</v>
      </c>
      <c r="B124" s="9"/>
      <c r="C124" s="9">
        <f>C123/C122</f>
        <v>0.68354692151026164</v>
      </c>
      <c r="D124" s="15"/>
      <c r="E124" s="100"/>
      <c r="F124" s="30">
        <f t="shared" ref="F124:Z124" si="35">F123/F122</f>
        <v>1.0365948275862069</v>
      </c>
      <c r="G124" s="30">
        <f t="shared" si="35"/>
        <v>0.48320441988950275</v>
      </c>
      <c r="H124" s="30">
        <f t="shared" si="35"/>
        <v>0.76466970387243738</v>
      </c>
      <c r="I124" s="30">
        <f t="shared" si="35"/>
        <v>0.47358050847457628</v>
      </c>
      <c r="J124" s="30">
        <f t="shared" si="35"/>
        <v>0.9759863945578231</v>
      </c>
      <c r="K124" s="30">
        <f t="shared" si="35"/>
        <v>0.80126237623762375</v>
      </c>
      <c r="L124" s="30">
        <f t="shared" si="35"/>
        <v>0.50132890365448501</v>
      </c>
      <c r="M124" s="30">
        <f t="shared" si="35"/>
        <v>0.81379411764705878</v>
      </c>
      <c r="N124" s="30">
        <f t="shared" si="35"/>
        <v>0.57777777777777772</v>
      </c>
      <c r="O124" s="30">
        <f t="shared" si="35"/>
        <v>0.74292134831460677</v>
      </c>
      <c r="P124" s="30">
        <f t="shared" si="35"/>
        <v>0.64954314720812178</v>
      </c>
      <c r="Q124" s="30">
        <f t="shared" si="35"/>
        <v>0.52899305555555554</v>
      </c>
      <c r="R124" s="30">
        <f t="shared" si="35"/>
        <v>0.61538251366120222</v>
      </c>
      <c r="S124" s="30">
        <f t="shared" si="35"/>
        <v>0.66368550368550372</v>
      </c>
      <c r="T124" s="30">
        <f t="shared" si="35"/>
        <v>0.58490458015267177</v>
      </c>
      <c r="U124" s="30">
        <f t="shared" si="35"/>
        <v>0.46923529411764708</v>
      </c>
      <c r="V124" s="30">
        <f t="shared" si="35"/>
        <v>0.97878048780487803</v>
      </c>
      <c r="W124" s="30">
        <f t="shared" si="35"/>
        <v>0.71912500000000001</v>
      </c>
      <c r="X124" s="30">
        <f t="shared" si="35"/>
        <v>0.76222222222222225</v>
      </c>
      <c r="Y124" s="30">
        <f t="shared" si="35"/>
        <v>0.86603960396039603</v>
      </c>
      <c r="Z124" s="30">
        <f t="shared" si="35"/>
        <v>0.63800904977375561</v>
      </c>
    </row>
    <row r="125" spans="1:26" s="12" customFormat="1" ht="30" customHeight="1" x14ac:dyDescent="0.25">
      <c r="A125" s="11" t="s">
        <v>91</v>
      </c>
      <c r="B125" s="26">
        <v>270910</v>
      </c>
      <c r="C125" s="26">
        <f t="shared" si="30"/>
        <v>180257</v>
      </c>
      <c r="D125" s="16">
        <f t="shared" si="33"/>
        <v>0.66537595511424463</v>
      </c>
      <c r="E125" s="100"/>
      <c r="F125" s="31">
        <v>16672</v>
      </c>
      <c r="G125" s="31">
        <v>2820</v>
      </c>
      <c r="H125" s="31">
        <v>13720</v>
      </c>
      <c r="I125" s="31">
        <v>6372</v>
      </c>
      <c r="J125" s="31">
        <v>4038</v>
      </c>
      <c r="K125" s="31">
        <v>13181</v>
      </c>
      <c r="L125" s="31">
        <v>5185</v>
      </c>
      <c r="M125" s="31">
        <v>10950</v>
      </c>
      <c r="N125" s="31">
        <v>4200</v>
      </c>
      <c r="O125" s="31">
        <v>3170</v>
      </c>
      <c r="P125" s="31">
        <v>7620</v>
      </c>
      <c r="Q125" s="31">
        <v>8201</v>
      </c>
      <c r="R125" s="31">
        <v>11287</v>
      </c>
      <c r="S125" s="31">
        <v>12893</v>
      </c>
      <c r="T125" s="31">
        <v>15043</v>
      </c>
      <c r="U125" s="31">
        <v>6315</v>
      </c>
      <c r="V125" s="31">
        <v>4425</v>
      </c>
      <c r="W125" s="31">
        <v>1237</v>
      </c>
      <c r="X125" s="31">
        <v>10200</v>
      </c>
      <c r="Y125" s="31">
        <v>19285</v>
      </c>
      <c r="Z125" s="31">
        <v>3443</v>
      </c>
    </row>
    <row r="126" spans="1:26" s="12" customFormat="1" ht="30" customHeight="1" x14ac:dyDescent="0.25">
      <c r="A126" s="11" t="s">
        <v>92</v>
      </c>
      <c r="B126" s="26">
        <v>18987</v>
      </c>
      <c r="C126" s="26">
        <f t="shared" si="30"/>
        <v>8599</v>
      </c>
      <c r="D126" s="16">
        <f t="shared" si="33"/>
        <v>0.45288881866540265</v>
      </c>
      <c r="E126" s="100"/>
      <c r="F126" s="31"/>
      <c r="G126" s="31">
        <v>147</v>
      </c>
      <c r="H126" s="31"/>
      <c r="I126" s="31">
        <v>837</v>
      </c>
      <c r="J126" s="31">
        <v>80</v>
      </c>
      <c r="K126" s="31">
        <v>433</v>
      </c>
      <c r="L126" s="31">
        <v>2321</v>
      </c>
      <c r="M126" s="31">
        <v>383</v>
      </c>
      <c r="N126" s="31">
        <v>33</v>
      </c>
      <c r="O126" s="31"/>
      <c r="P126" s="31">
        <v>80</v>
      </c>
      <c r="Q126" s="31"/>
      <c r="R126" s="31"/>
      <c r="S126" s="31">
        <v>637</v>
      </c>
      <c r="T126" s="31">
        <v>2634</v>
      </c>
      <c r="U126" s="31"/>
      <c r="V126" s="31"/>
      <c r="W126" s="31"/>
      <c r="X126" s="31">
        <v>140</v>
      </c>
      <c r="Y126" s="31">
        <v>476</v>
      </c>
      <c r="Z126" s="31">
        <v>398</v>
      </c>
    </row>
    <row r="127" spans="1:26" s="12" customFormat="1" ht="31.2" customHeight="1" x14ac:dyDescent="0.25">
      <c r="A127" s="11" t="s">
        <v>93</v>
      </c>
      <c r="B127" s="26">
        <v>201024</v>
      </c>
      <c r="C127" s="26">
        <f t="shared" si="30"/>
        <v>204274</v>
      </c>
      <c r="D127" s="16">
        <f t="shared" si="33"/>
        <v>1.016167223814072</v>
      </c>
      <c r="E127" s="100"/>
      <c r="F127" s="31">
        <v>6405</v>
      </c>
      <c r="G127" s="31">
        <v>5750</v>
      </c>
      <c r="H127" s="31">
        <v>15687</v>
      </c>
      <c r="I127" s="31">
        <v>13844</v>
      </c>
      <c r="J127" s="31">
        <v>6903</v>
      </c>
      <c r="K127" s="31">
        <v>12752</v>
      </c>
      <c r="L127" s="31">
        <v>5386</v>
      </c>
      <c r="M127" s="31">
        <v>12894</v>
      </c>
      <c r="N127" s="31">
        <v>12581</v>
      </c>
      <c r="O127" s="31">
        <v>2801</v>
      </c>
      <c r="P127" s="31">
        <v>3543</v>
      </c>
      <c r="Q127" s="31">
        <v>5762</v>
      </c>
      <c r="R127" s="31">
        <v>9791</v>
      </c>
      <c r="S127" s="31">
        <v>8891</v>
      </c>
      <c r="T127" s="31">
        <v>12679</v>
      </c>
      <c r="U127" s="31">
        <v>8956</v>
      </c>
      <c r="V127" s="31">
        <v>9996</v>
      </c>
      <c r="W127" s="31">
        <v>4400</v>
      </c>
      <c r="X127" s="31">
        <v>10280</v>
      </c>
      <c r="Y127" s="31">
        <v>26476</v>
      </c>
      <c r="Z127" s="31">
        <v>8497</v>
      </c>
    </row>
    <row r="128" spans="1:26" s="12" customFormat="1" ht="31.2" hidden="1" customHeight="1" x14ac:dyDescent="0.25">
      <c r="A128" s="11" t="s">
        <v>209</v>
      </c>
      <c r="B128" s="23"/>
      <c r="C128" s="27">
        <f t="shared" si="30"/>
        <v>0</v>
      </c>
      <c r="D128" s="15" t="e">
        <f t="shared" si="33"/>
        <v>#DIV/0!</v>
      </c>
      <c r="E128" s="100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7" s="12" customFormat="1" ht="31.2" hidden="1" customHeight="1" x14ac:dyDescent="0.25">
      <c r="A129" s="11" t="s">
        <v>94</v>
      </c>
      <c r="B129" s="23"/>
      <c r="C129" s="27">
        <f t="shared" si="30"/>
        <v>0</v>
      </c>
      <c r="D129" s="15" t="e">
        <f t="shared" si="33"/>
        <v>#DIV/0!</v>
      </c>
      <c r="E129" s="100"/>
      <c r="F129" s="24"/>
      <c r="G129" s="24"/>
      <c r="H129" s="47"/>
      <c r="I129" s="47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80"/>
      <c r="V129" s="24"/>
      <c r="W129" s="24"/>
      <c r="X129" s="24"/>
      <c r="Y129" s="24"/>
      <c r="Z129" s="24"/>
    </row>
    <row r="130" spans="1:27" s="110" customFormat="1" ht="31.2" customHeight="1" x14ac:dyDescent="0.25">
      <c r="A130" s="104" t="s">
        <v>97</v>
      </c>
      <c r="B130" s="111">
        <f>B123/B115*10</f>
        <v>24.119799991985431</v>
      </c>
      <c r="C130" s="111">
        <f t="shared" ref="C130" si="36">C123/C115*10</f>
        <v>26.759317751105499</v>
      </c>
      <c r="D130" s="107">
        <f t="shared" si="33"/>
        <v>1.1094336503618243</v>
      </c>
      <c r="E130" s="108"/>
      <c r="F130" s="112">
        <f t="shared" ref="F130:G130" si="37">F123/F115*10</f>
        <v>30.159267619764233</v>
      </c>
      <c r="G130" s="112">
        <f t="shared" si="37"/>
        <v>22.967436974789916</v>
      </c>
      <c r="H130" s="112">
        <f>H123/H115*10</f>
        <v>28.605879846612694</v>
      </c>
      <c r="I130" s="112">
        <f t="shared" ref="I130" si="38">I123/I115*10</f>
        <v>28.838859501999742</v>
      </c>
      <c r="J130" s="112">
        <f t="shared" ref="J130:Z130" si="39">J123/J115*10</f>
        <v>27.804263565891475</v>
      </c>
      <c r="K130" s="112">
        <f t="shared" si="39"/>
        <v>24.77498851982244</v>
      </c>
      <c r="L130" s="112">
        <f t="shared" si="39"/>
        <v>25.129059117402164</v>
      </c>
      <c r="M130" s="112">
        <f t="shared" si="39"/>
        <v>27.948484848484849</v>
      </c>
      <c r="N130" s="112">
        <f t="shared" ref="N130:O130" si="40">N123/N115*10</f>
        <v>26.787878787878789</v>
      </c>
      <c r="O130" s="112">
        <f t="shared" si="40"/>
        <v>25.198170731707318</v>
      </c>
      <c r="P130" s="112">
        <f t="shared" si="39"/>
        <v>27.024287222808869</v>
      </c>
      <c r="Q130" s="112">
        <f t="shared" ref="Q130:S130" si="41">Q123/Q115*10</f>
        <v>23.280867970660147</v>
      </c>
      <c r="R130" s="112">
        <f t="shared" si="41"/>
        <v>24.299277160427231</v>
      </c>
      <c r="S130" s="112">
        <f t="shared" si="41"/>
        <v>27.07427082289265</v>
      </c>
      <c r="T130" s="112">
        <f t="shared" si="39"/>
        <v>29.007192882831724</v>
      </c>
      <c r="U130" s="112">
        <f t="shared" si="39"/>
        <v>25.587810745789895</v>
      </c>
      <c r="V130" s="112">
        <f t="shared" ref="V130:W130" si="42">V123/V115*10</f>
        <v>26.07961007311129</v>
      </c>
      <c r="W130" s="112">
        <f t="shared" si="42"/>
        <v>21.619691845170991</v>
      </c>
      <c r="X130" s="112">
        <f t="shared" si="39"/>
        <v>25.316666666666666</v>
      </c>
      <c r="Y130" s="112">
        <f t="shared" si="39"/>
        <v>30</v>
      </c>
      <c r="Z130" s="112">
        <f t="shared" si="39"/>
        <v>22.065727699530516</v>
      </c>
    </row>
    <row r="131" spans="1:27" s="12" customFormat="1" ht="30" customHeight="1" x14ac:dyDescent="0.25">
      <c r="A131" s="11" t="s">
        <v>91</v>
      </c>
      <c r="B131" s="119">
        <f>B125/B117*10</f>
        <v>25.170257639527644</v>
      </c>
      <c r="C131" s="50">
        <f>C125/C117*10</f>
        <v>25.90234369386846</v>
      </c>
      <c r="D131" s="16">
        <f t="shared" si="33"/>
        <v>1.0290853619706752</v>
      </c>
      <c r="E131" s="100"/>
      <c r="F131" s="50">
        <f t="shared" ref="F131:X132" si="43">F125/F117*10</f>
        <v>33.796878167443744</v>
      </c>
      <c r="G131" s="50">
        <f t="shared" si="43"/>
        <v>20</v>
      </c>
      <c r="H131" s="50">
        <f t="shared" si="43"/>
        <v>27.846559772681143</v>
      </c>
      <c r="I131" s="50">
        <f t="shared" si="43"/>
        <v>26.330578512396695</v>
      </c>
      <c r="J131" s="50">
        <f t="shared" si="43"/>
        <v>26.323337679269883</v>
      </c>
      <c r="K131" s="50">
        <f t="shared" si="43"/>
        <v>24.577661756479582</v>
      </c>
      <c r="L131" s="50">
        <f t="shared" si="43"/>
        <v>25.860349127182044</v>
      </c>
      <c r="M131" s="50">
        <f t="shared" si="43"/>
        <v>29.844644317252659</v>
      </c>
      <c r="N131" s="50">
        <f t="shared" si="43"/>
        <v>23.688663282571913</v>
      </c>
      <c r="O131" s="50">
        <f t="shared" si="43"/>
        <v>24.843260188087775</v>
      </c>
      <c r="P131" s="50">
        <f t="shared" si="43"/>
        <v>27.800072966070779</v>
      </c>
      <c r="Q131" s="50">
        <f t="shared" si="43"/>
        <v>22.95912653975364</v>
      </c>
      <c r="R131" s="50">
        <f t="shared" si="43"/>
        <v>26.133364204677008</v>
      </c>
      <c r="S131" s="50">
        <f t="shared" si="43"/>
        <v>23.386540903319428</v>
      </c>
      <c r="T131" s="50">
        <f t="shared" si="43"/>
        <v>26.479493046998769</v>
      </c>
      <c r="U131" s="50">
        <f t="shared" si="43"/>
        <v>23.493303571428573</v>
      </c>
      <c r="V131" s="50">
        <f t="shared" si="43"/>
        <v>25</v>
      </c>
      <c r="W131" s="50">
        <f t="shared" si="43"/>
        <v>16.537433155080215</v>
      </c>
      <c r="X131" s="50">
        <f t="shared" si="43"/>
        <v>24.085005903187721</v>
      </c>
      <c r="Y131" s="50">
        <f>Y125/Y117*10</f>
        <v>27.45586560364465</v>
      </c>
      <c r="Z131" s="50">
        <f>Z125/Z117*10</f>
        <v>17.301507537688444</v>
      </c>
    </row>
    <row r="132" spans="1:27" s="12" customFormat="1" ht="30" customHeight="1" x14ac:dyDescent="0.25">
      <c r="A132" s="11" t="s">
        <v>92</v>
      </c>
      <c r="B132" s="119">
        <f>B126/B118*10</f>
        <v>23.826076044673108</v>
      </c>
      <c r="C132" s="50">
        <f t="shared" ref="C132:C134" si="44">C126/C118*10</f>
        <v>15.133755719816966</v>
      </c>
      <c r="D132" s="16">
        <f t="shared" si="33"/>
        <v>0.63517616964881973</v>
      </c>
      <c r="E132" s="100"/>
      <c r="F132" s="50"/>
      <c r="G132" s="50">
        <f t="shared" ref="G132:X132" si="45">G126/G118*10</f>
        <v>15</v>
      </c>
      <c r="H132" s="50"/>
      <c r="I132" s="50">
        <f t="shared" si="45"/>
        <v>40.829268292682926</v>
      </c>
      <c r="J132" s="50"/>
      <c r="K132" s="50">
        <f t="shared" si="45"/>
        <v>21.979695431472081</v>
      </c>
      <c r="L132" s="50">
        <f t="shared" si="45"/>
        <v>18.931484502446981</v>
      </c>
      <c r="M132" s="50">
        <f t="shared" si="45"/>
        <v>24.70967741935484</v>
      </c>
      <c r="N132" s="50">
        <f t="shared" si="43"/>
        <v>18.333333333333332</v>
      </c>
      <c r="O132" s="50"/>
      <c r="P132" s="50">
        <f t="shared" si="43"/>
        <v>16</v>
      </c>
      <c r="Q132" s="50"/>
      <c r="R132" s="50"/>
      <c r="S132" s="50">
        <f t="shared" ref="S132" si="46">S126/S118*10</f>
        <v>17.843137254901961</v>
      </c>
      <c r="T132" s="50">
        <f t="shared" si="45"/>
        <v>26.686930091185413</v>
      </c>
      <c r="U132" s="50"/>
      <c r="V132" s="50"/>
      <c r="W132" s="50"/>
      <c r="X132" s="50">
        <f t="shared" si="45"/>
        <v>12.612612612612612</v>
      </c>
      <c r="Y132" s="50">
        <f>Y126/Y118*10</f>
        <v>45.333333333333329</v>
      </c>
      <c r="Z132" s="50">
        <f>Z126/Z118*10</f>
        <v>24.875</v>
      </c>
    </row>
    <row r="133" spans="1:27" s="12" customFormat="1" ht="30" customHeight="1" x14ac:dyDescent="0.25">
      <c r="A133" s="11" t="s">
        <v>93</v>
      </c>
      <c r="B133" s="119">
        <f>B127/B119*10</f>
        <v>24.009172558761705</v>
      </c>
      <c r="C133" s="50">
        <f t="shared" si="44"/>
        <v>27.196282834737922</v>
      </c>
      <c r="D133" s="16">
        <f t="shared" si="33"/>
        <v>1.1327455274927056</v>
      </c>
      <c r="E133" s="100"/>
      <c r="F133" s="50">
        <f t="shared" ref="F133:X133" si="47">F127/F119*10</f>
        <v>24.701118395680677</v>
      </c>
      <c r="G133" s="50">
        <f t="shared" si="47"/>
        <v>25</v>
      </c>
      <c r="H133" s="50">
        <f t="shared" si="47"/>
        <v>29.659671015314807</v>
      </c>
      <c r="I133" s="50">
        <f t="shared" si="47"/>
        <v>29.861949956859362</v>
      </c>
      <c r="J133" s="50">
        <f t="shared" si="47"/>
        <v>27.145104207628783</v>
      </c>
      <c r="K133" s="50">
        <f t="shared" si="47"/>
        <v>24.560862865947612</v>
      </c>
      <c r="L133" s="50">
        <f t="shared" si="47"/>
        <v>27.606355715017941</v>
      </c>
      <c r="M133" s="50">
        <f t="shared" si="47"/>
        <v>27.364176570458405</v>
      </c>
      <c r="N133" s="50">
        <f t="shared" si="47"/>
        <v>28.284622302158272</v>
      </c>
      <c r="O133" s="50">
        <f t="shared" si="47"/>
        <v>25.417422867513611</v>
      </c>
      <c r="P133" s="50">
        <f t="shared" si="47"/>
        <v>28.096748612212529</v>
      </c>
      <c r="Q133" s="50">
        <f t="shared" si="47"/>
        <v>24.189756507136863</v>
      </c>
      <c r="R133" s="50">
        <f t="shared" si="47"/>
        <v>22.166628933665386</v>
      </c>
      <c r="S133" s="50">
        <f t="shared" ref="S133" si="48">S127/S119*10</f>
        <v>23.323714585519411</v>
      </c>
      <c r="T133" s="50">
        <f t="shared" si="47"/>
        <v>33.453825857519789</v>
      </c>
      <c r="U133" s="50">
        <f t="shared" si="47"/>
        <v>27.155852031534266</v>
      </c>
      <c r="V133" s="50">
        <f t="shared" si="47"/>
        <v>26.798927613941018</v>
      </c>
      <c r="W133" s="50">
        <f t="shared" si="47"/>
        <v>23.404255319148938</v>
      </c>
      <c r="X133" s="50">
        <f t="shared" si="47"/>
        <v>27.29686670207116</v>
      </c>
      <c r="Y133" s="50">
        <f t="shared" ref="Y133:Z133" si="49">Y127/Y119*10</f>
        <v>32.569811784967399</v>
      </c>
      <c r="Z133" s="50">
        <f t="shared" si="49"/>
        <v>21.899484536082475</v>
      </c>
    </row>
    <row r="134" spans="1:27" s="12" customFormat="1" ht="30" hidden="1" customHeight="1" x14ac:dyDescent="0.25">
      <c r="A134" s="11" t="s">
        <v>209</v>
      </c>
      <c r="B134" s="50"/>
      <c r="C134" s="49" t="e">
        <f t="shared" si="44"/>
        <v>#DIV/0!</v>
      </c>
      <c r="D134" s="15" t="e">
        <f t="shared" si="33"/>
        <v>#DIV/0!</v>
      </c>
      <c r="E134" s="10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pans="1:27" s="12" customFormat="1" ht="30" hidden="1" customHeight="1" x14ac:dyDescent="0.25">
      <c r="A135" s="11" t="s">
        <v>94</v>
      </c>
      <c r="B135" s="50" t="e">
        <f t="shared" ref="B135:F135" si="50">B129/B121*10</f>
        <v>#DIV/0!</v>
      </c>
      <c r="C135" s="27" t="e">
        <f t="shared" si="30"/>
        <v>#DIV/0!</v>
      </c>
      <c r="D135" s="15" t="e">
        <f t="shared" si="33"/>
        <v>#DIV/0!</v>
      </c>
      <c r="E135" s="100"/>
      <c r="F135" s="50" t="e">
        <f t="shared" si="50"/>
        <v>#DIV/0!</v>
      </c>
      <c r="G135" s="50"/>
      <c r="H135" s="50">
        <v>10</v>
      </c>
      <c r="I135" s="50"/>
      <c r="J135" s="50" t="e">
        <f>J129/J121*10</f>
        <v>#DIV/0!</v>
      </c>
      <c r="K135" s="50"/>
      <c r="L135" s="50"/>
      <c r="M135" s="50"/>
      <c r="N135" s="50"/>
      <c r="O135" s="50"/>
      <c r="P135" s="50"/>
      <c r="Q135" s="50"/>
      <c r="R135" s="50" t="e">
        <f>R129/R121*10</f>
        <v>#DIV/0!</v>
      </c>
      <c r="S135" s="50" t="e">
        <f>S129/S121*10</f>
        <v>#DIV/0!</v>
      </c>
      <c r="T135" s="50"/>
      <c r="U135" s="50"/>
      <c r="V135" s="50" t="e">
        <f>V129/V121*10</f>
        <v>#DIV/0!</v>
      </c>
      <c r="W135" s="50"/>
      <c r="X135" s="50" t="e">
        <f>X129/X121*10</f>
        <v>#DIV/0!</v>
      </c>
      <c r="Y135" s="50"/>
      <c r="Z135" s="50"/>
    </row>
    <row r="136" spans="1:27" s="12" customFormat="1" ht="30" hidden="1" customHeight="1" outlineLevel="1" x14ac:dyDescent="0.25">
      <c r="A136" s="51" t="s">
        <v>156</v>
      </c>
      <c r="B136" s="23"/>
      <c r="C136" s="27">
        <f t="shared" si="30"/>
        <v>0</v>
      </c>
      <c r="D136" s="15" t="e">
        <f t="shared" si="33"/>
        <v>#DIV/0!</v>
      </c>
      <c r="E136" s="100"/>
      <c r="F136" s="37"/>
      <c r="G136" s="36"/>
      <c r="H136" s="54"/>
      <c r="I136" s="36"/>
      <c r="J136" s="36"/>
      <c r="K136" s="36"/>
      <c r="L136" s="36"/>
      <c r="M136" s="50"/>
      <c r="N136" s="36"/>
      <c r="O136" s="36"/>
      <c r="P136" s="36"/>
      <c r="Q136" s="36"/>
      <c r="R136" s="36"/>
      <c r="S136" s="36"/>
      <c r="T136" s="50"/>
      <c r="U136" s="26"/>
      <c r="V136" s="93"/>
      <c r="W136" s="93"/>
      <c r="X136" s="93"/>
      <c r="Y136" s="26"/>
      <c r="Z136" s="36"/>
    </row>
    <row r="137" spans="1:27" s="12" customFormat="1" ht="30" hidden="1" customHeight="1" x14ac:dyDescent="0.25">
      <c r="A137" s="32" t="s">
        <v>157</v>
      </c>
      <c r="B137" s="23"/>
      <c r="C137" s="27">
        <f t="shared" si="30"/>
        <v>0</v>
      </c>
      <c r="D137" s="15" t="e">
        <f t="shared" si="33"/>
        <v>#DIV/0!</v>
      </c>
      <c r="E137" s="100"/>
      <c r="F137" s="37"/>
      <c r="G137" s="36"/>
      <c r="H137" s="36"/>
      <c r="I137" s="36"/>
      <c r="J137" s="36"/>
      <c r="K137" s="36"/>
      <c r="L137" s="36"/>
      <c r="M137" s="50"/>
      <c r="N137" s="36"/>
      <c r="O137" s="36"/>
      <c r="P137" s="36"/>
      <c r="Q137" s="36"/>
      <c r="R137" s="36"/>
      <c r="S137" s="36"/>
      <c r="T137" s="50"/>
      <c r="U137" s="26"/>
      <c r="V137" s="93"/>
      <c r="W137" s="93"/>
      <c r="X137" s="93"/>
      <c r="Y137" s="26"/>
      <c r="Z137" s="36"/>
    </row>
    <row r="138" spans="1:27" s="12" customFormat="1" ht="30" hidden="1" customHeight="1" x14ac:dyDescent="0.25">
      <c r="A138" s="32" t="s">
        <v>97</v>
      </c>
      <c r="B138" s="56"/>
      <c r="C138" s="27" t="e">
        <f t="shared" si="30"/>
        <v>#DIV/0!</v>
      </c>
      <c r="D138" s="15" t="e">
        <f t="shared" si="33"/>
        <v>#DIV/0!</v>
      </c>
      <c r="E138" s="100"/>
      <c r="F138" s="54"/>
      <c r="G138" s="54"/>
      <c r="H138" s="54"/>
      <c r="I138" s="54" t="e">
        <f>I137/I136*10</f>
        <v>#DIV/0!</v>
      </c>
      <c r="J138" s="54"/>
      <c r="K138" s="54"/>
      <c r="L138" s="54"/>
      <c r="M138" s="54"/>
      <c r="N138" s="54" t="e">
        <f>N137/N136*10</f>
        <v>#DIV/0!</v>
      </c>
      <c r="O138" s="54"/>
      <c r="P138" s="54"/>
      <c r="Q138" s="54" t="e">
        <f>Q137/Q136*10</f>
        <v>#DIV/0!</v>
      </c>
      <c r="R138" s="54"/>
      <c r="S138" s="50" t="e">
        <f>S137/S136*10</f>
        <v>#DIV/0!</v>
      </c>
      <c r="T138" s="50"/>
      <c r="U138" s="50" t="e">
        <f>U137/U136*10</f>
        <v>#DIV/0!</v>
      </c>
      <c r="V138" s="54"/>
      <c r="W138" s="54"/>
      <c r="X138" s="54"/>
      <c r="Y138" s="50" t="e">
        <f>Y137/Y136*10</f>
        <v>#DIV/0!</v>
      </c>
      <c r="Z138" s="37"/>
    </row>
    <row r="139" spans="1:27" s="12" customFormat="1" ht="30" customHeight="1" x14ac:dyDescent="0.25">
      <c r="A139" s="51" t="s">
        <v>98</v>
      </c>
      <c r="B139" s="31">
        <v>9396</v>
      </c>
      <c r="C139" s="26">
        <f t="shared" si="30"/>
        <v>8039</v>
      </c>
      <c r="D139" s="16">
        <f t="shared" si="33"/>
        <v>0.85557684120902511</v>
      </c>
      <c r="E139" s="100"/>
      <c r="F139" s="47">
        <f>(F115-F238)</f>
        <v>0</v>
      </c>
      <c r="G139" s="47">
        <f t="shared" ref="G139:Z139" si="51">(G115-G238)</f>
        <v>70</v>
      </c>
      <c r="H139" s="47">
        <f t="shared" si="51"/>
        <v>941</v>
      </c>
      <c r="I139" s="47">
        <f t="shared" si="51"/>
        <v>343</v>
      </c>
      <c r="J139" s="47">
        <f t="shared" si="51"/>
        <v>275</v>
      </c>
      <c r="K139" s="47">
        <f t="shared" si="51"/>
        <v>551</v>
      </c>
      <c r="L139" s="47">
        <f t="shared" si="51"/>
        <v>471</v>
      </c>
      <c r="M139" s="47">
        <f t="shared" si="51"/>
        <v>350</v>
      </c>
      <c r="N139" s="47">
        <f t="shared" si="51"/>
        <v>445</v>
      </c>
      <c r="O139" s="47">
        <f t="shared" si="51"/>
        <v>217</v>
      </c>
      <c r="P139" s="47">
        <f t="shared" si="51"/>
        <v>265</v>
      </c>
      <c r="Q139" s="47">
        <f t="shared" si="51"/>
        <v>262</v>
      </c>
      <c r="R139" s="47">
        <f t="shared" si="51"/>
        <v>272</v>
      </c>
      <c r="S139" s="47">
        <f t="shared" si="51"/>
        <v>729</v>
      </c>
      <c r="T139" s="47">
        <f t="shared" si="51"/>
        <v>607</v>
      </c>
      <c r="U139" s="47">
        <f t="shared" si="51"/>
        <v>969</v>
      </c>
      <c r="V139" s="47">
        <f t="shared" si="51"/>
        <v>350</v>
      </c>
      <c r="W139" s="47">
        <f t="shared" si="51"/>
        <v>0</v>
      </c>
      <c r="X139" s="47">
        <f t="shared" si="51"/>
        <v>485</v>
      </c>
      <c r="Y139" s="47">
        <f t="shared" si="51"/>
        <v>147</v>
      </c>
      <c r="Z139" s="47">
        <f t="shared" si="51"/>
        <v>290</v>
      </c>
    </row>
    <row r="140" spans="1:27" s="110" customFormat="1" ht="30" customHeight="1" x14ac:dyDescent="0.25">
      <c r="A140" s="104" t="s">
        <v>99</v>
      </c>
      <c r="B140" s="109">
        <v>499</v>
      </c>
      <c r="C140" s="109">
        <f t="shared" si="30"/>
        <v>481</v>
      </c>
      <c r="D140" s="113">
        <f t="shared" si="33"/>
        <v>0.96392785571142281</v>
      </c>
      <c r="E140" s="108"/>
      <c r="F140" s="114">
        <v>0</v>
      </c>
      <c r="G140" s="114">
        <v>6</v>
      </c>
      <c r="H140" s="114">
        <v>25</v>
      </c>
      <c r="I140" s="114">
        <v>21</v>
      </c>
      <c r="J140" s="114">
        <v>13</v>
      </c>
      <c r="K140" s="114">
        <v>24</v>
      </c>
      <c r="L140" s="109">
        <v>21</v>
      </c>
      <c r="M140" s="109">
        <v>52</v>
      </c>
      <c r="N140" s="109">
        <v>28</v>
      </c>
      <c r="O140" s="114">
        <v>15</v>
      </c>
      <c r="P140" s="114">
        <v>9</v>
      </c>
      <c r="Q140" s="114">
        <v>21</v>
      </c>
      <c r="R140" s="114">
        <v>11</v>
      </c>
      <c r="S140" s="114">
        <v>46</v>
      </c>
      <c r="T140" s="114">
        <v>30</v>
      </c>
      <c r="U140" s="114">
        <v>37</v>
      </c>
      <c r="V140" s="114">
        <v>30</v>
      </c>
      <c r="W140" s="114">
        <v>0</v>
      </c>
      <c r="X140" s="114">
        <v>24</v>
      </c>
      <c r="Y140" s="114">
        <v>30</v>
      </c>
      <c r="Z140" s="114">
        <v>38</v>
      </c>
    </row>
    <row r="141" spans="1:27" s="12" customFormat="1" ht="31.2" hidden="1" customHeight="1" x14ac:dyDescent="0.25">
      <c r="A141" s="32" t="s">
        <v>100</v>
      </c>
      <c r="B141" s="50"/>
      <c r="C141" s="27">
        <f t="shared" si="30"/>
        <v>0</v>
      </c>
      <c r="D141" s="15" t="e">
        <f t="shared" si="33"/>
        <v>#DIV/0!</v>
      </c>
      <c r="E141" s="10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pans="1:27" s="12" customFormat="1" ht="31.8" hidden="1" customHeight="1" x14ac:dyDescent="0.25">
      <c r="A142" s="11" t="s">
        <v>101</v>
      </c>
      <c r="B142" s="27"/>
      <c r="C142" s="27">
        <f t="shared" si="30"/>
        <v>6366</v>
      </c>
      <c r="D142" s="15" t="e">
        <f t="shared" si="33"/>
        <v>#DIV/0!</v>
      </c>
      <c r="E142" s="100"/>
      <c r="F142" s="88">
        <v>106</v>
      </c>
      <c r="G142" s="88">
        <v>322</v>
      </c>
      <c r="H142" s="88">
        <v>1003</v>
      </c>
      <c r="I142" s="88">
        <v>406</v>
      </c>
      <c r="J142" s="88">
        <v>58</v>
      </c>
      <c r="K142" s="88">
        <v>61</v>
      </c>
      <c r="L142" s="88">
        <v>640</v>
      </c>
      <c r="M142" s="88">
        <v>973</v>
      </c>
      <c r="N142" s="88">
        <v>314</v>
      </c>
      <c r="O142" s="88">
        <v>11</v>
      </c>
      <c r="P142" s="88">
        <v>175</v>
      </c>
      <c r="Q142" s="88">
        <v>296</v>
      </c>
      <c r="R142" s="88">
        <v>60</v>
      </c>
      <c r="S142" s="88">
        <v>656</v>
      </c>
      <c r="T142" s="88">
        <v>196</v>
      </c>
      <c r="U142" s="88">
        <v>21</v>
      </c>
      <c r="V142" s="88">
        <v>157</v>
      </c>
      <c r="W142" s="88">
        <v>7</v>
      </c>
      <c r="X142" s="88">
        <v>353</v>
      </c>
      <c r="Y142" s="88">
        <v>524</v>
      </c>
      <c r="Z142" s="88">
        <v>27</v>
      </c>
    </row>
    <row r="143" spans="1:27" s="12" customFormat="1" ht="33" hidden="1" customHeight="1" x14ac:dyDescent="0.25">
      <c r="A143" s="13" t="s">
        <v>102</v>
      </c>
      <c r="B143" s="23"/>
      <c r="C143" s="27">
        <f t="shared" si="30"/>
        <v>0</v>
      </c>
      <c r="D143" s="15" t="e">
        <f t="shared" si="33"/>
        <v>#DIV/0!</v>
      </c>
      <c r="E143" s="100"/>
      <c r="F143" s="47"/>
      <c r="G143" s="47"/>
      <c r="H143" s="47"/>
      <c r="I143" s="47"/>
      <c r="J143" s="47"/>
      <c r="K143" s="47"/>
      <c r="L143" s="47"/>
      <c r="M143" s="26"/>
      <c r="N143" s="47"/>
      <c r="O143" s="47"/>
      <c r="P143" s="47"/>
      <c r="Q143" s="47"/>
      <c r="R143" s="47"/>
      <c r="S143" s="47"/>
      <c r="T143" s="47"/>
      <c r="U143" s="50"/>
      <c r="V143" s="47"/>
      <c r="W143" s="47"/>
      <c r="X143" s="47"/>
      <c r="Y143" s="47"/>
      <c r="Z143" s="47"/>
    </row>
    <row r="144" spans="1:27" s="12" customFormat="1" ht="31.2" hidden="1" customHeight="1" outlineLevel="1" x14ac:dyDescent="0.25">
      <c r="A144" s="13" t="s">
        <v>103</v>
      </c>
      <c r="B144" s="27"/>
      <c r="C144" s="27">
        <f t="shared" si="30"/>
        <v>6366</v>
      </c>
      <c r="D144" s="15" t="e">
        <f t="shared" si="33"/>
        <v>#DIV/0!</v>
      </c>
      <c r="E144" s="100"/>
      <c r="F144" s="47">
        <f>F142-F143</f>
        <v>106</v>
      </c>
      <c r="G144" s="47">
        <f t="shared" ref="G144:Z144" si="52">G142-G143</f>
        <v>322</v>
      </c>
      <c r="H144" s="47">
        <f t="shared" si="52"/>
        <v>1003</v>
      </c>
      <c r="I144" s="47">
        <f t="shared" si="52"/>
        <v>406</v>
      </c>
      <c r="J144" s="47">
        <f t="shared" si="52"/>
        <v>58</v>
      </c>
      <c r="K144" s="47">
        <f t="shared" si="52"/>
        <v>61</v>
      </c>
      <c r="L144" s="47">
        <f t="shared" si="52"/>
        <v>640</v>
      </c>
      <c r="M144" s="47">
        <f t="shared" si="52"/>
        <v>973</v>
      </c>
      <c r="N144" s="47">
        <f t="shared" si="52"/>
        <v>314</v>
      </c>
      <c r="O144" s="47">
        <f t="shared" si="52"/>
        <v>11</v>
      </c>
      <c r="P144" s="47">
        <f t="shared" si="52"/>
        <v>175</v>
      </c>
      <c r="Q144" s="47">
        <f t="shared" si="52"/>
        <v>296</v>
      </c>
      <c r="R144" s="47">
        <f t="shared" si="52"/>
        <v>60</v>
      </c>
      <c r="S144" s="47">
        <f t="shared" si="52"/>
        <v>656</v>
      </c>
      <c r="T144" s="47">
        <f t="shared" si="52"/>
        <v>196</v>
      </c>
      <c r="U144" s="47">
        <f t="shared" si="52"/>
        <v>21</v>
      </c>
      <c r="V144" s="47">
        <f t="shared" si="52"/>
        <v>157</v>
      </c>
      <c r="W144" s="47">
        <f t="shared" si="52"/>
        <v>7</v>
      </c>
      <c r="X144" s="47">
        <f t="shared" si="52"/>
        <v>353</v>
      </c>
      <c r="Y144" s="47">
        <f t="shared" si="52"/>
        <v>524</v>
      </c>
      <c r="Z144" s="47">
        <f t="shared" si="52"/>
        <v>27</v>
      </c>
      <c r="AA144" s="70"/>
    </row>
    <row r="145" spans="1:27" s="12" customFormat="1" ht="30" customHeight="1" outlineLevel="1" x14ac:dyDescent="0.25">
      <c r="A145" s="51" t="s">
        <v>104</v>
      </c>
      <c r="B145" s="23">
        <v>253</v>
      </c>
      <c r="C145" s="27">
        <f t="shared" si="30"/>
        <v>485.5</v>
      </c>
      <c r="D145" s="15">
        <f t="shared" si="33"/>
        <v>1.9189723320158103</v>
      </c>
      <c r="E145" s="100"/>
      <c r="F145" s="26">
        <v>23</v>
      </c>
      <c r="G145" s="26">
        <v>6</v>
      </c>
      <c r="H145" s="26">
        <v>30</v>
      </c>
      <c r="I145" s="26">
        <v>8</v>
      </c>
      <c r="J145" s="26">
        <v>1</v>
      </c>
      <c r="K145" s="26"/>
      <c r="L145" s="26">
        <v>108</v>
      </c>
      <c r="M145" s="26">
        <v>42</v>
      </c>
      <c r="N145" s="26"/>
      <c r="O145" s="26"/>
      <c r="P145" s="26">
        <v>3</v>
      </c>
      <c r="Q145" s="26">
        <v>14.5</v>
      </c>
      <c r="R145" s="26"/>
      <c r="S145" s="26">
        <v>86</v>
      </c>
      <c r="T145" s="26">
        <v>33</v>
      </c>
      <c r="U145" s="26">
        <v>5</v>
      </c>
      <c r="V145" s="26">
        <v>6</v>
      </c>
      <c r="W145" s="26">
        <v>2</v>
      </c>
      <c r="X145" s="26">
        <v>35</v>
      </c>
      <c r="Y145" s="26">
        <v>83</v>
      </c>
      <c r="Z145" s="26"/>
    </row>
    <row r="146" spans="1:27" s="12" customFormat="1" ht="28.8" customHeight="1" x14ac:dyDescent="0.25">
      <c r="A146" s="13" t="s">
        <v>185</v>
      </c>
      <c r="B146" s="33"/>
      <c r="C146" s="9">
        <f>C145/C144</f>
        <v>7.6264530317310716E-2</v>
      </c>
      <c r="D146" s="15"/>
      <c r="E146" s="100"/>
      <c r="F146" s="35">
        <f t="shared" ref="F146:Z146" si="53">F145/F144</f>
        <v>0.21698113207547171</v>
      </c>
      <c r="G146" s="35">
        <f t="shared" si="53"/>
        <v>1.8633540372670808E-2</v>
      </c>
      <c r="H146" s="35">
        <f t="shared" si="53"/>
        <v>2.991026919242273E-2</v>
      </c>
      <c r="I146" s="35">
        <f t="shared" si="53"/>
        <v>1.9704433497536946E-2</v>
      </c>
      <c r="J146" s="35">
        <f t="shared" si="53"/>
        <v>1.7241379310344827E-2</v>
      </c>
      <c r="K146" s="35">
        <f t="shared" si="53"/>
        <v>0</v>
      </c>
      <c r="L146" s="35">
        <f t="shared" si="53"/>
        <v>0.16875000000000001</v>
      </c>
      <c r="M146" s="35">
        <f t="shared" si="53"/>
        <v>4.3165467625899283E-2</v>
      </c>
      <c r="N146" s="35">
        <f t="shared" si="53"/>
        <v>0</v>
      </c>
      <c r="O146" s="35">
        <f t="shared" si="53"/>
        <v>0</v>
      </c>
      <c r="P146" s="35">
        <f t="shared" si="53"/>
        <v>1.7142857142857144E-2</v>
      </c>
      <c r="Q146" s="35">
        <f t="shared" si="53"/>
        <v>4.8986486486486486E-2</v>
      </c>
      <c r="R146" s="35">
        <f t="shared" si="53"/>
        <v>0</v>
      </c>
      <c r="S146" s="35">
        <f t="shared" si="53"/>
        <v>0.13109756097560976</v>
      </c>
      <c r="T146" s="35">
        <f t="shared" si="53"/>
        <v>0.1683673469387755</v>
      </c>
      <c r="U146" s="35">
        <f t="shared" si="53"/>
        <v>0.23809523809523808</v>
      </c>
      <c r="V146" s="35">
        <f t="shared" si="53"/>
        <v>3.8216560509554139E-2</v>
      </c>
      <c r="W146" s="35">
        <f t="shared" si="53"/>
        <v>0.2857142857142857</v>
      </c>
      <c r="X146" s="35">
        <f t="shared" si="53"/>
        <v>9.9150141643059492E-2</v>
      </c>
      <c r="Y146" s="35">
        <f t="shared" si="53"/>
        <v>0.15839694656488548</v>
      </c>
      <c r="Z146" s="35">
        <f t="shared" si="53"/>
        <v>0</v>
      </c>
    </row>
    <row r="147" spans="1:27" s="91" customFormat="1" ht="30" hidden="1" customHeight="1" x14ac:dyDescent="0.25">
      <c r="A147" s="89" t="s">
        <v>95</v>
      </c>
      <c r="B147" s="90">
        <f>B144-B145</f>
        <v>-253</v>
      </c>
      <c r="C147" s="27">
        <f t="shared" si="30"/>
        <v>5880.5</v>
      </c>
      <c r="D147" s="15">
        <f t="shared" si="33"/>
        <v>-23.24308300395257</v>
      </c>
      <c r="E147" s="100"/>
      <c r="F147" s="90">
        <f t="shared" ref="F147:Z147" si="54">F144-F145</f>
        <v>83</v>
      </c>
      <c r="G147" s="90">
        <f t="shared" si="54"/>
        <v>316</v>
      </c>
      <c r="H147" s="90">
        <f t="shared" si="54"/>
        <v>973</v>
      </c>
      <c r="I147" s="90">
        <f t="shared" si="54"/>
        <v>398</v>
      </c>
      <c r="J147" s="90">
        <f t="shared" si="54"/>
        <v>57</v>
      </c>
      <c r="K147" s="90">
        <f t="shared" si="54"/>
        <v>61</v>
      </c>
      <c r="L147" s="90">
        <f t="shared" si="54"/>
        <v>532</v>
      </c>
      <c r="M147" s="90">
        <f t="shared" si="54"/>
        <v>931</v>
      </c>
      <c r="N147" s="90">
        <f t="shared" si="54"/>
        <v>314</v>
      </c>
      <c r="O147" s="90">
        <f t="shared" si="54"/>
        <v>11</v>
      </c>
      <c r="P147" s="90">
        <f t="shared" si="54"/>
        <v>172</v>
      </c>
      <c r="Q147" s="90">
        <f t="shared" si="54"/>
        <v>281.5</v>
      </c>
      <c r="R147" s="90">
        <f t="shared" si="54"/>
        <v>60</v>
      </c>
      <c r="S147" s="90">
        <f t="shared" si="54"/>
        <v>570</v>
      </c>
      <c r="T147" s="90">
        <f t="shared" si="54"/>
        <v>163</v>
      </c>
      <c r="U147" s="90">
        <f t="shared" si="54"/>
        <v>16</v>
      </c>
      <c r="V147" s="90">
        <f t="shared" si="54"/>
        <v>151</v>
      </c>
      <c r="W147" s="90">
        <f t="shared" si="54"/>
        <v>5</v>
      </c>
      <c r="X147" s="90">
        <f t="shared" si="54"/>
        <v>318</v>
      </c>
      <c r="Y147" s="90">
        <f t="shared" si="54"/>
        <v>441</v>
      </c>
      <c r="Z147" s="90">
        <f t="shared" si="54"/>
        <v>27</v>
      </c>
    </row>
    <row r="148" spans="1:27" s="12" customFormat="1" ht="30" customHeight="1" x14ac:dyDescent="0.25">
      <c r="A148" s="13" t="s">
        <v>188</v>
      </c>
      <c r="B148" s="38"/>
      <c r="C148" s="27">
        <f t="shared" si="30"/>
        <v>170000</v>
      </c>
      <c r="D148" s="15"/>
      <c r="E148" s="100"/>
      <c r="F148" s="26">
        <v>1500</v>
      </c>
      <c r="G148" s="26">
        <v>7100</v>
      </c>
      <c r="H148" s="26">
        <v>19600</v>
      </c>
      <c r="I148" s="26">
        <v>12300</v>
      </c>
      <c r="J148" s="26">
        <v>1300</v>
      </c>
      <c r="K148" s="26">
        <v>3600</v>
      </c>
      <c r="L148" s="26">
        <v>25500</v>
      </c>
      <c r="M148" s="26">
        <v>24500</v>
      </c>
      <c r="N148" s="26">
        <v>9400</v>
      </c>
      <c r="O148" s="26">
        <v>300</v>
      </c>
      <c r="P148" s="26">
        <v>6200</v>
      </c>
      <c r="Q148" s="26">
        <v>7400</v>
      </c>
      <c r="R148" s="26">
        <v>1700</v>
      </c>
      <c r="S148" s="26">
        <v>19800</v>
      </c>
      <c r="T148" s="26">
        <v>5700</v>
      </c>
      <c r="U148" s="26">
        <v>1600</v>
      </c>
      <c r="V148" s="26">
        <v>1500</v>
      </c>
      <c r="W148" s="26">
        <v>200</v>
      </c>
      <c r="X148" s="26">
        <v>6600</v>
      </c>
      <c r="Y148" s="26">
        <v>13000</v>
      </c>
      <c r="Z148" s="26">
        <v>1200</v>
      </c>
    </row>
    <row r="149" spans="1:27" s="12" customFormat="1" ht="30" customHeight="1" x14ac:dyDescent="0.25">
      <c r="A149" s="32" t="s">
        <v>105</v>
      </c>
      <c r="B149" s="23">
        <v>5157</v>
      </c>
      <c r="C149" s="27">
        <f t="shared" si="30"/>
        <v>12018</v>
      </c>
      <c r="D149" s="15">
        <f t="shared" si="33"/>
        <v>2.3304246655031995</v>
      </c>
      <c r="E149" s="100"/>
      <c r="F149" s="26">
        <v>412</v>
      </c>
      <c r="G149" s="26">
        <v>120</v>
      </c>
      <c r="H149" s="26">
        <v>675</v>
      </c>
      <c r="I149" s="26">
        <v>187</v>
      </c>
      <c r="J149" s="26">
        <v>17</v>
      </c>
      <c r="K149" s="26"/>
      <c r="L149" s="26">
        <v>2629</v>
      </c>
      <c r="M149" s="26">
        <v>1491</v>
      </c>
      <c r="N149" s="26"/>
      <c r="O149" s="26"/>
      <c r="P149" s="26">
        <v>62</v>
      </c>
      <c r="Q149" s="26">
        <v>335</v>
      </c>
      <c r="R149" s="26"/>
      <c r="S149" s="26">
        <v>2039</v>
      </c>
      <c r="T149" s="26">
        <v>883</v>
      </c>
      <c r="U149" s="26">
        <v>150</v>
      </c>
      <c r="V149" s="26">
        <v>93</v>
      </c>
      <c r="W149" s="26">
        <v>30</v>
      </c>
      <c r="X149" s="26">
        <v>880</v>
      </c>
      <c r="Y149" s="26">
        <v>2015</v>
      </c>
      <c r="Z149" s="26"/>
      <c r="AA149" s="70"/>
    </row>
    <row r="150" spans="1:27" s="12" customFormat="1" ht="31.2" customHeight="1" x14ac:dyDescent="0.25">
      <c r="A150" s="13" t="s">
        <v>51</v>
      </c>
      <c r="B150" s="15"/>
      <c r="C150" s="9">
        <f>C149/C148</f>
        <v>7.0694117647058824E-2</v>
      </c>
      <c r="D150" s="15"/>
      <c r="E150" s="100"/>
      <c r="F150" s="29">
        <f t="shared" ref="F150:Z150" si="55">F149/F148</f>
        <v>0.27466666666666667</v>
      </c>
      <c r="G150" s="29">
        <f t="shared" si="55"/>
        <v>1.6901408450704224E-2</v>
      </c>
      <c r="H150" s="29">
        <f t="shared" si="55"/>
        <v>3.4438775510204078E-2</v>
      </c>
      <c r="I150" s="29">
        <f t="shared" si="55"/>
        <v>1.5203252032520325E-2</v>
      </c>
      <c r="J150" s="29">
        <f t="shared" si="55"/>
        <v>1.3076923076923076E-2</v>
      </c>
      <c r="K150" s="29">
        <f t="shared" si="55"/>
        <v>0</v>
      </c>
      <c r="L150" s="29">
        <f t="shared" si="55"/>
        <v>0.10309803921568628</v>
      </c>
      <c r="M150" s="29">
        <f t="shared" si="55"/>
        <v>6.085714285714286E-2</v>
      </c>
      <c r="N150" s="29">
        <f t="shared" si="55"/>
        <v>0</v>
      </c>
      <c r="O150" s="29">
        <f t="shared" si="55"/>
        <v>0</v>
      </c>
      <c r="P150" s="29">
        <f t="shared" si="55"/>
        <v>0.01</v>
      </c>
      <c r="Q150" s="29">
        <f t="shared" si="55"/>
        <v>4.5270270270270273E-2</v>
      </c>
      <c r="R150" s="29">
        <f t="shared" si="55"/>
        <v>0</v>
      </c>
      <c r="S150" s="29">
        <f t="shared" si="55"/>
        <v>0.10297979797979798</v>
      </c>
      <c r="T150" s="29">
        <f t="shared" si="55"/>
        <v>0.15491228070175439</v>
      </c>
      <c r="U150" s="29">
        <f t="shared" si="55"/>
        <v>9.375E-2</v>
      </c>
      <c r="V150" s="29">
        <f t="shared" si="55"/>
        <v>6.2E-2</v>
      </c>
      <c r="W150" s="29">
        <f t="shared" si="55"/>
        <v>0.15</v>
      </c>
      <c r="X150" s="29">
        <f t="shared" si="55"/>
        <v>0.13333333333333333</v>
      </c>
      <c r="Y150" s="29">
        <f t="shared" si="55"/>
        <v>0.155</v>
      </c>
      <c r="Z150" s="29">
        <f t="shared" si="55"/>
        <v>0</v>
      </c>
    </row>
    <row r="151" spans="1:27" s="12" customFormat="1" ht="30" customHeight="1" x14ac:dyDescent="0.25">
      <c r="A151" s="32" t="s">
        <v>97</v>
      </c>
      <c r="B151" s="49">
        <f>B149/B145*10</f>
        <v>203.83399209486163</v>
      </c>
      <c r="C151" s="49">
        <f t="shared" ref="C151" si="56">C149/C145*10</f>
        <v>247.53861997940265</v>
      </c>
      <c r="D151" s="15">
        <f t="shared" si="33"/>
        <v>1.214412853496003</v>
      </c>
      <c r="E151" s="100"/>
      <c r="F151" s="54">
        <f t="shared" ref="F151" si="57">F149/F145*10</f>
        <v>179.13043478260872</v>
      </c>
      <c r="G151" s="54">
        <f t="shared" ref="G151:M151" si="58">G149/G145*10</f>
        <v>200</v>
      </c>
      <c r="H151" s="54">
        <f t="shared" si="58"/>
        <v>225</v>
      </c>
      <c r="I151" s="54">
        <f t="shared" si="58"/>
        <v>233.75</v>
      </c>
      <c r="J151" s="54">
        <f t="shared" si="58"/>
        <v>170</v>
      </c>
      <c r="K151" s="54"/>
      <c r="L151" s="50">
        <f t="shared" si="58"/>
        <v>243.42592592592592</v>
      </c>
      <c r="M151" s="54">
        <f t="shared" si="58"/>
        <v>355</v>
      </c>
      <c r="N151" s="54"/>
      <c r="O151" s="54"/>
      <c r="P151" s="54">
        <f t="shared" ref="P151:W151" si="59">P149/P145*10</f>
        <v>206.66666666666669</v>
      </c>
      <c r="Q151" s="54">
        <f t="shared" si="59"/>
        <v>231.03448275862067</v>
      </c>
      <c r="R151" s="54"/>
      <c r="S151" s="54">
        <f t="shared" si="59"/>
        <v>237.09302325581393</v>
      </c>
      <c r="T151" s="54">
        <f t="shared" si="59"/>
        <v>267.57575757575756</v>
      </c>
      <c r="U151" s="54">
        <f t="shared" si="59"/>
        <v>300</v>
      </c>
      <c r="V151" s="54">
        <f t="shared" si="59"/>
        <v>155</v>
      </c>
      <c r="W151" s="54">
        <f t="shared" si="59"/>
        <v>150</v>
      </c>
      <c r="X151" s="54">
        <f>X149/X145*10</f>
        <v>251.42857142857142</v>
      </c>
      <c r="Y151" s="54">
        <f>Y149/Y145*10</f>
        <v>242.77108433734941</v>
      </c>
      <c r="Z151" s="54"/>
    </row>
    <row r="152" spans="1:27" s="12" customFormat="1" ht="30" hidden="1" customHeight="1" outlineLevel="1" x14ac:dyDescent="0.25">
      <c r="A152" s="11" t="s">
        <v>106</v>
      </c>
      <c r="B152" s="8"/>
      <c r="C152" s="27">
        <f t="shared" si="30"/>
        <v>962</v>
      </c>
      <c r="D152" s="15" t="e">
        <f t="shared" si="33"/>
        <v>#DIV/0!</v>
      </c>
      <c r="E152" s="100"/>
      <c r="F152" s="47">
        <v>18</v>
      </c>
      <c r="G152" s="47">
        <v>147</v>
      </c>
      <c r="H152" s="47">
        <v>85</v>
      </c>
      <c r="I152" s="47">
        <v>11</v>
      </c>
      <c r="J152" s="47">
        <v>13</v>
      </c>
      <c r="K152" s="47">
        <v>10</v>
      </c>
      <c r="L152" s="47">
        <v>103</v>
      </c>
      <c r="M152" s="47">
        <v>100</v>
      </c>
      <c r="N152" s="47">
        <v>39</v>
      </c>
      <c r="O152" s="47">
        <v>14</v>
      </c>
      <c r="P152" s="47">
        <v>18</v>
      </c>
      <c r="Q152" s="47">
        <v>104</v>
      </c>
      <c r="R152" s="47">
        <v>0</v>
      </c>
      <c r="S152" s="47">
        <v>29</v>
      </c>
      <c r="T152" s="47">
        <v>66</v>
      </c>
      <c r="U152" s="47">
        <v>22</v>
      </c>
      <c r="V152" s="47">
        <v>10</v>
      </c>
      <c r="W152" s="47">
        <v>10</v>
      </c>
      <c r="X152" s="47">
        <v>94</v>
      </c>
      <c r="Y152" s="47">
        <v>65</v>
      </c>
      <c r="Z152" s="47">
        <v>4</v>
      </c>
    </row>
    <row r="153" spans="1:27" s="12" customFormat="1" ht="30" hidden="1" customHeight="1" x14ac:dyDescent="0.25">
      <c r="A153" s="11" t="s">
        <v>107</v>
      </c>
      <c r="B153" s="53"/>
      <c r="C153" s="27">
        <f t="shared" si="30"/>
        <v>0</v>
      </c>
      <c r="D153" s="15" t="e">
        <f t="shared" si="33"/>
        <v>#DIV/0!</v>
      </c>
      <c r="E153" s="100"/>
      <c r="F153" s="54"/>
      <c r="G153" s="54"/>
      <c r="H153" s="55"/>
      <c r="I153" s="54"/>
      <c r="J153" s="54"/>
      <c r="K153" s="54"/>
      <c r="L153" s="54"/>
      <c r="M153" s="26"/>
      <c r="N153" s="54"/>
      <c r="O153" s="54"/>
      <c r="P153" s="54"/>
      <c r="Q153" s="54"/>
      <c r="R153" s="54"/>
      <c r="S153" s="54"/>
      <c r="T153" s="54"/>
      <c r="U153" s="50"/>
      <c r="V153" s="54"/>
      <c r="W153" s="54"/>
      <c r="X153" s="54"/>
      <c r="Y153" s="53"/>
      <c r="Z153" s="54"/>
    </row>
    <row r="154" spans="1:27" s="12" customFormat="1" ht="30" hidden="1" customHeight="1" outlineLevel="1" x14ac:dyDescent="0.25">
      <c r="A154" s="11" t="s">
        <v>108</v>
      </c>
      <c r="B154" s="52"/>
      <c r="C154" s="27">
        <f t="shared" si="30"/>
        <v>962</v>
      </c>
      <c r="D154" s="15" t="e">
        <f t="shared" si="33"/>
        <v>#DIV/0!</v>
      </c>
      <c r="E154" s="100"/>
      <c r="F154" s="47">
        <f>F152-F153</f>
        <v>18</v>
      </c>
      <c r="G154" s="47">
        <f t="shared" ref="G154:Z154" si="60">G152-G153</f>
        <v>147</v>
      </c>
      <c r="H154" s="47">
        <f t="shared" si="60"/>
        <v>85</v>
      </c>
      <c r="I154" s="47">
        <f t="shared" si="60"/>
        <v>11</v>
      </c>
      <c r="J154" s="47">
        <f t="shared" si="60"/>
        <v>13</v>
      </c>
      <c r="K154" s="47">
        <f t="shared" si="60"/>
        <v>10</v>
      </c>
      <c r="L154" s="47">
        <f t="shared" si="60"/>
        <v>103</v>
      </c>
      <c r="M154" s="47">
        <f t="shared" si="60"/>
        <v>100</v>
      </c>
      <c r="N154" s="47">
        <f t="shared" si="60"/>
        <v>39</v>
      </c>
      <c r="O154" s="47">
        <f t="shared" si="60"/>
        <v>14</v>
      </c>
      <c r="P154" s="47">
        <f t="shared" si="60"/>
        <v>18</v>
      </c>
      <c r="Q154" s="47">
        <f t="shared" si="60"/>
        <v>104</v>
      </c>
      <c r="R154" s="47">
        <f t="shared" si="60"/>
        <v>0</v>
      </c>
      <c r="S154" s="47">
        <f t="shared" si="60"/>
        <v>29</v>
      </c>
      <c r="T154" s="47">
        <f t="shared" si="60"/>
        <v>66</v>
      </c>
      <c r="U154" s="47">
        <f t="shared" si="60"/>
        <v>22</v>
      </c>
      <c r="V154" s="47">
        <f t="shared" si="60"/>
        <v>10</v>
      </c>
      <c r="W154" s="47">
        <f t="shared" si="60"/>
        <v>10</v>
      </c>
      <c r="X154" s="47">
        <f t="shared" si="60"/>
        <v>94</v>
      </c>
      <c r="Y154" s="47">
        <f t="shared" si="60"/>
        <v>65</v>
      </c>
      <c r="Z154" s="47">
        <f t="shared" si="60"/>
        <v>4</v>
      </c>
    </row>
    <row r="155" spans="1:27" s="12" customFormat="1" ht="30" customHeight="1" outlineLevel="1" x14ac:dyDescent="0.25">
      <c r="A155" s="51" t="s">
        <v>176</v>
      </c>
      <c r="B155" s="23">
        <v>44</v>
      </c>
      <c r="C155" s="27">
        <f>SUM(F155:Z155)</f>
        <v>64.5</v>
      </c>
      <c r="D155" s="15">
        <f t="shared" si="33"/>
        <v>1.4659090909090908</v>
      </c>
      <c r="E155" s="100"/>
      <c r="F155" s="26">
        <v>4</v>
      </c>
      <c r="G155" s="26">
        <v>2</v>
      </c>
      <c r="H155" s="26"/>
      <c r="I155" s="26"/>
      <c r="J155" s="26">
        <v>1</v>
      </c>
      <c r="K155" s="26">
        <v>1</v>
      </c>
      <c r="L155" s="26">
        <v>30</v>
      </c>
      <c r="M155" s="26"/>
      <c r="N155" s="26">
        <v>5</v>
      </c>
      <c r="O155" s="26">
        <v>5</v>
      </c>
      <c r="P155" s="26">
        <v>3</v>
      </c>
      <c r="Q155" s="26">
        <v>6</v>
      </c>
      <c r="R155" s="26"/>
      <c r="S155" s="26"/>
      <c r="T155" s="26"/>
      <c r="U155" s="50">
        <v>0.5</v>
      </c>
      <c r="V155" s="26"/>
      <c r="W155" s="26"/>
      <c r="X155" s="26">
        <v>7</v>
      </c>
      <c r="Y155" s="26"/>
      <c r="Z155" s="26"/>
    </row>
    <row r="156" spans="1:27" s="12" customFormat="1" ht="34.200000000000003" hidden="1" customHeight="1" x14ac:dyDescent="0.25">
      <c r="A156" s="13" t="s">
        <v>185</v>
      </c>
      <c r="B156" s="33" t="e">
        <f>B155/B154</f>
        <v>#DIV/0!</v>
      </c>
      <c r="C156" s="33">
        <f>C155/C154</f>
        <v>6.7047817047817052E-2</v>
      </c>
      <c r="D156" s="15" t="e">
        <f t="shared" si="33"/>
        <v>#DIV/0!</v>
      </c>
      <c r="E156" s="100"/>
      <c r="F156" s="29">
        <f>F155/F154</f>
        <v>0.22222222222222221</v>
      </c>
      <c r="G156" s="29">
        <f t="shared" ref="G156:Z156" si="61">G155/G154</f>
        <v>1.3605442176870748E-2</v>
      </c>
      <c r="H156" s="29">
        <f t="shared" si="61"/>
        <v>0</v>
      </c>
      <c r="I156" s="29">
        <f t="shared" si="61"/>
        <v>0</v>
      </c>
      <c r="J156" s="29">
        <f t="shared" si="61"/>
        <v>7.6923076923076927E-2</v>
      </c>
      <c r="K156" s="29">
        <f t="shared" si="61"/>
        <v>0.1</v>
      </c>
      <c r="L156" s="29">
        <f t="shared" si="61"/>
        <v>0.29126213592233008</v>
      </c>
      <c r="M156" s="29">
        <f t="shared" si="61"/>
        <v>0</v>
      </c>
      <c r="N156" s="29">
        <f t="shared" si="61"/>
        <v>0.12820512820512819</v>
      </c>
      <c r="O156" s="29">
        <f t="shared" si="61"/>
        <v>0.35714285714285715</v>
      </c>
      <c r="P156" s="29">
        <f t="shared" si="61"/>
        <v>0.16666666666666666</v>
      </c>
      <c r="Q156" s="29">
        <f t="shared" si="61"/>
        <v>5.7692307692307696E-2</v>
      </c>
      <c r="R156" s="29"/>
      <c r="S156" s="29">
        <f t="shared" si="61"/>
        <v>0</v>
      </c>
      <c r="T156" s="29">
        <f t="shared" si="61"/>
        <v>0</v>
      </c>
      <c r="U156" s="29">
        <f t="shared" si="61"/>
        <v>2.2727272727272728E-2</v>
      </c>
      <c r="V156" s="29">
        <f t="shared" si="61"/>
        <v>0</v>
      </c>
      <c r="W156" s="29">
        <f t="shared" si="61"/>
        <v>0</v>
      </c>
      <c r="X156" s="29">
        <f t="shared" si="61"/>
        <v>7.4468085106382975E-2</v>
      </c>
      <c r="Y156" s="29">
        <f t="shared" si="61"/>
        <v>0</v>
      </c>
      <c r="Z156" s="29">
        <f t="shared" si="61"/>
        <v>0</v>
      </c>
    </row>
    <row r="157" spans="1:27" s="12" customFormat="1" ht="31.8" customHeight="1" x14ac:dyDescent="0.25">
      <c r="A157" s="13" t="s">
        <v>189</v>
      </c>
      <c r="B157" s="38"/>
      <c r="C157" s="38">
        <f t="shared" ref="C157" si="62">SUM(F157:Z157)</f>
        <v>27100</v>
      </c>
      <c r="D157" s="15"/>
      <c r="E157" s="100"/>
      <c r="F157" s="26">
        <v>390</v>
      </c>
      <c r="G157" s="26">
        <v>5221</v>
      </c>
      <c r="H157" s="26">
        <v>1100</v>
      </c>
      <c r="I157" s="26">
        <v>409</v>
      </c>
      <c r="J157" s="26">
        <v>137</v>
      </c>
      <c r="K157" s="26">
        <v>228</v>
      </c>
      <c r="L157" s="26">
        <v>5049</v>
      </c>
      <c r="M157" s="26">
        <v>3372</v>
      </c>
      <c r="N157" s="26">
        <v>1037</v>
      </c>
      <c r="O157" s="26">
        <v>4</v>
      </c>
      <c r="P157" s="26">
        <v>715</v>
      </c>
      <c r="Q157" s="26">
        <v>2114</v>
      </c>
      <c r="R157" s="26"/>
      <c r="S157" s="26">
        <v>603</v>
      </c>
      <c r="T157" s="26">
        <v>1977</v>
      </c>
      <c r="U157" s="26">
        <v>677</v>
      </c>
      <c r="V157" s="26">
        <v>197</v>
      </c>
      <c r="W157" s="26">
        <v>70</v>
      </c>
      <c r="X157" s="26">
        <v>2651</v>
      </c>
      <c r="Y157" s="26">
        <v>1082</v>
      </c>
      <c r="Z157" s="26">
        <v>67</v>
      </c>
    </row>
    <row r="158" spans="1:27" s="12" customFormat="1" ht="30" customHeight="1" x14ac:dyDescent="0.25">
      <c r="A158" s="32" t="s">
        <v>109</v>
      </c>
      <c r="B158" s="23">
        <v>1623</v>
      </c>
      <c r="C158" s="27">
        <f>SUM(F158:Z158)</f>
        <v>2649</v>
      </c>
      <c r="D158" s="15">
        <f t="shared" si="33"/>
        <v>1.6321626617375231</v>
      </c>
      <c r="E158" s="100"/>
      <c r="F158" s="26">
        <v>80</v>
      </c>
      <c r="G158" s="26">
        <v>100</v>
      </c>
      <c r="H158" s="26"/>
      <c r="I158" s="26"/>
      <c r="J158" s="26">
        <v>15</v>
      </c>
      <c r="K158" s="26">
        <v>25</v>
      </c>
      <c r="L158" s="26">
        <v>1788</v>
      </c>
      <c r="M158" s="26"/>
      <c r="N158" s="26">
        <v>110</v>
      </c>
      <c r="O158" s="26">
        <v>15</v>
      </c>
      <c r="P158" s="26">
        <v>71</v>
      </c>
      <c r="Q158" s="26">
        <v>140</v>
      </c>
      <c r="R158" s="26"/>
      <c r="S158" s="26"/>
      <c r="T158" s="26"/>
      <c r="U158" s="26">
        <v>25</v>
      </c>
      <c r="V158" s="26"/>
      <c r="W158" s="26"/>
      <c r="X158" s="26">
        <v>280</v>
      </c>
      <c r="Y158" s="26"/>
      <c r="Z158" s="26"/>
    </row>
    <row r="159" spans="1:27" s="12" customFormat="1" ht="30" customHeight="1" x14ac:dyDescent="0.25">
      <c r="A159" s="13" t="s">
        <v>51</v>
      </c>
      <c r="B159" s="30"/>
      <c r="C159" s="30">
        <f>C158/C157</f>
        <v>9.774907749077491E-2</v>
      </c>
      <c r="D159" s="15"/>
      <c r="E159" s="100"/>
      <c r="F159" s="30">
        <f>F158/F157</f>
        <v>0.20512820512820512</v>
      </c>
      <c r="G159" s="30">
        <f t="shared" ref="G159:N159" si="63">G158/G157</f>
        <v>1.9153418885271022E-2</v>
      </c>
      <c r="H159" s="30">
        <f t="shared" si="63"/>
        <v>0</v>
      </c>
      <c r="I159" s="30">
        <f t="shared" si="63"/>
        <v>0</v>
      </c>
      <c r="J159" s="30">
        <f t="shared" si="63"/>
        <v>0.10948905109489052</v>
      </c>
      <c r="K159" s="30">
        <f t="shared" si="63"/>
        <v>0.10964912280701754</v>
      </c>
      <c r="L159" s="30">
        <f t="shared" si="63"/>
        <v>0.35412953060011881</v>
      </c>
      <c r="M159" s="30">
        <f t="shared" si="63"/>
        <v>0</v>
      </c>
      <c r="N159" s="30">
        <f t="shared" si="63"/>
        <v>0.10607521697203472</v>
      </c>
      <c r="O159" s="30">
        <f>O158/O157</f>
        <v>3.75</v>
      </c>
      <c r="P159" s="30">
        <f>P158/P157</f>
        <v>9.9300699300699305E-2</v>
      </c>
      <c r="Q159" s="30">
        <f>Q158/Q157</f>
        <v>6.6225165562913912E-2</v>
      </c>
      <c r="R159" s="30"/>
      <c r="S159" s="30">
        <f>S158/S157</f>
        <v>0</v>
      </c>
      <c r="T159" s="30">
        <f>T158/T157</f>
        <v>0</v>
      </c>
      <c r="U159" s="30">
        <f>U158/U157</f>
        <v>3.6927621861152143E-2</v>
      </c>
      <c r="V159" s="30">
        <f>V158/V157</f>
        <v>0</v>
      </c>
      <c r="W159" s="30"/>
      <c r="X159" s="30">
        <f>X158/X157</f>
        <v>0.10562052055827989</v>
      </c>
      <c r="Y159" s="30">
        <f>Y158/Y157</f>
        <v>0</v>
      </c>
      <c r="Z159" s="30">
        <f>Z158/Z157</f>
        <v>0</v>
      </c>
    </row>
    <row r="160" spans="1:27" s="12" customFormat="1" ht="30" customHeight="1" x14ac:dyDescent="0.25">
      <c r="A160" s="32" t="s">
        <v>97</v>
      </c>
      <c r="B160" s="56">
        <f>B158/B155*10</f>
        <v>368.86363636363632</v>
      </c>
      <c r="C160" s="56">
        <f>C158/C155*10</f>
        <v>410.69767441860461</v>
      </c>
      <c r="D160" s="15">
        <f t="shared" si="33"/>
        <v>1.1134132886271475</v>
      </c>
      <c r="E160" s="100"/>
      <c r="F160" s="54">
        <f t="shared" ref="F160:G160" si="64">F158/F155*10</f>
        <v>200</v>
      </c>
      <c r="G160" s="54">
        <f t="shared" si="64"/>
        <v>500</v>
      </c>
      <c r="H160" s="54"/>
      <c r="I160" s="54"/>
      <c r="J160" s="54">
        <f>J158/J155*10</f>
        <v>150</v>
      </c>
      <c r="K160" s="54">
        <f t="shared" ref="K160:L160" si="65">K158/K155*10</f>
        <v>250</v>
      </c>
      <c r="L160" s="54">
        <f t="shared" si="65"/>
        <v>596</v>
      </c>
      <c r="M160" s="54"/>
      <c r="N160" s="54">
        <f>N158/N155*10</f>
        <v>220</v>
      </c>
      <c r="O160" s="54">
        <f>O158/O155*10</f>
        <v>30</v>
      </c>
      <c r="P160" s="54">
        <f>P158/P155*10</f>
        <v>236.66666666666669</v>
      </c>
      <c r="Q160" s="54">
        <f>Q158/Q155*10</f>
        <v>233.33333333333331</v>
      </c>
      <c r="R160" s="54"/>
      <c r="S160" s="54"/>
      <c r="T160" s="54"/>
      <c r="U160" s="54">
        <f>U158/U155*10</f>
        <v>500</v>
      </c>
      <c r="V160" s="54"/>
      <c r="W160" s="54"/>
      <c r="X160" s="54">
        <f t="shared" ref="X160" si="66">X158/X155*10</f>
        <v>400</v>
      </c>
      <c r="Y160" s="54"/>
      <c r="Z160" s="54"/>
    </row>
    <row r="161" spans="1:26" s="12" customFormat="1" ht="30" customHeight="1" outlineLevel="1" x14ac:dyDescent="0.25">
      <c r="A161" s="51" t="s">
        <v>177</v>
      </c>
      <c r="B161" s="23">
        <v>489</v>
      </c>
      <c r="C161" s="27">
        <f>SUM(F161:Z161)</f>
        <v>430</v>
      </c>
      <c r="D161" s="15">
        <f t="shared" si="33"/>
        <v>0.87934560327198363</v>
      </c>
      <c r="E161" s="100"/>
      <c r="F161" s="37"/>
      <c r="G161" s="36"/>
      <c r="H161" s="53">
        <v>382</v>
      </c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57"/>
      <c r="U161" s="36"/>
      <c r="V161" s="36">
        <v>2</v>
      </c>
      <c r="W161" s="36"/>
      <c r="X161" s="36"/>
      <c r="Y161" s="36">
        <v>46</v>
      </c>
      <c r="Z161" s="36"/>
    </row>
    <row r="162" spans="1:26" s="12" customFormat="1" ht="30" hidden="1" customHeight="1" x14ac:dyDescent="0.25">
      <c r="A162" s="32" t="s">
        <v>178</v>
      </c>
      <c r="B162" s="23"/>
      <c r="C162" s="27">
        <f>SUM(F162:Z162)</f>
        <v>0</v>
      </c>
      <c r="D162" s="15" t="e">
        <f t="shared" si="33"/>
        <v>#DIV/0!</v>
      </c>
      <c r="E162" s="100"/>
      <c r="F162" s="37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57"/>
      <c r="U162" s="36"/>
      <c r="V162" s="36"/>
      <c r="W162" s="36"/>
      <c r="X162" s="36"/>
      <c r="Y162" s="36"/>
      <c r="Z162" s="36"/>
    </row>
    <row r="163" spans="1:26" s="12" customFormat="1" ht="30" hidden="1" customHeight="1" x14ac:dyDescent="0.25">
      <c r="A163" s="32" t="s">
        <v>97</v>
      </c>
      <c r="B163" s="56">
        <f>B162/B161*10</f>
        <v>0</v>
      </c>
      <c r="C163" s="56">
        <f>C162/C161*10</f>
        <v>0</v>
      </c>
      <c r="D163" s="15" t="e">
        <f t="shared" si="33"/>
        <v>#DIV/0!</v>
      </c>
      <c r="E163" s="100"/>
      <c r="F163" s="37"/>
      <c r="G163" s="54"/>
      <c r="H163" s="54">
        <f>H162/H161*10</f>
        <v>0</v>
      </c>
      <c r="I163" s="54"/>
      <c r="J163" s="54"/>
      <c r="K163" s="54"/>
      <c r="L163" s="54"/>
      <c r="M163" s="54" t="e">
        <f>M162/M161*10</f>
        <v>#DIV/0!</v>
      </c>
      <c r="N163" s="54"/>
      <c r="O163" s="54"/>
      <c r="P163" s="54"/>
      <c r="Q163" s="54"/>
      <c r="R163" s="54"/>
      <c r="S163" s="54"/>
      <c r="T163" s="54"/>
      <c r="U163" s="54"/>
      <c r="V163" s="54"/>
      <c r="W163" s="37"/>
      <c r="X163" s="54"/>
      <c r="Y163" s="37"/>
      <c r="Z163" s="54" t="e">
        <f>Z162/Z161*10</f>
        <v>#DIV/0!</v>
      </c>
    </row>
    <row r="164" spans="1:26" s="12" customFormat="1" ht="30" customHeight="1" outlineLevel="1" x14ac:dyDescent="0.25">
      <c r="A164" s="51" t="s">
        <v>110</v>
      </c>
      <c r="B164" s="19">
        <v>1</v>
      </c>
      <c r="C164" s="49">
        <f>SUM(F164:Z164)</f>
        <v>4.3499999999999996</v>
      </c>
      <c r="D164" s="15"/>
      <c r="E164" s="100"/>
      <c r="F164" s="37"/>
      <c r="G164" s="36"/>
      <c r="H164" s="54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57">
        <v>1.35</v>
      </c>
      <c r="U164" s="36"/>
      <c r="V164" s="36"/>
      <c r="W164" s="36"/>
      <c r="X164" s="120">
        <v>3</v>
      </c>
      <c r="Y164" s="36"/>
      <c r="Z164" s="36"/>
    </row>
    <row r="165" spans="1:26" s="12" customFormat="1" ht="30" customHeight="1" x14ac:dyDescent="0.25">
      <c r="A165" s="32" t="s">
        <v>111</v>
      </c>
      <c r="B165" s="19">
        <v>1.3</v>
      </c>
      <c r="C165" s="49">
        <f>SUM(F165:Z165)</f>
        <v>8.1</v>
      </c>
      <c r="D165" s="15"/>
      <c r="E165" s="100"/>
      <c r="F165" s="37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57">
        <v>2.1</v>
      </c>
      <c r="U165" s="36"/>
      <c r="V165" s="36"/>
      <c r="W165" s="36"/>
      <c r="X165" s="57">
        <v>6</v>
      </c>
      <c r="Y165" s="36"/>
      <c r="Z165" s="36"/>
    </row>
    <row r="166" spans="1:26" s="12" customFormat="1" ht="30" customHeight="1" x14ac:dyDescent="0.25">
      <c r="A166" s="32" t="s">
        <v>97</v>
      </c>
      <c r="B166" s="56">
        <f>B165/B164*10</f>
        <v>13</v>
      </c>
      <c r="C166" s="56">
        <f>C165/C164*10</f>
        <v>18.620689655172416</v>
      </c>
      <c r="D166" s="15"/>
      <c r="E166" s="100"/>
      <c r="F166" s="37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>
        <f>T165/T164*10</f>
        <v>15.555555555555555</v>
      </c>
      <c r="U166" s="54"/>
      <c r="V166" s="54"/>
      <c r="W166" s="54"/>
      <c r="X166" s="54">
        <f>X165/X164*10</f>
        <v>20</v>
      </c>
      <c r="Y166" s="37"/>
      <c r="Z166" s="37"/>
    </row>
    <row r="167" spans="1:26" s="12" customFormat="1" ht="30" hidden="1" customHeight="1" x14ac:dyDescent="0.25">
      <c r="A167" s="51" t="s">
        <v>154</v>
      </c>
      <c r="B167" s="56"/>
      <c r="C167" s="49">
        <f>SUM(F167:Z167)</f>
        <v>0</v>
      </c>
      <c r="D167" s="15" t="e">
        <f t="shared" si="33"/>
        <v>#DIV/0!</v>
      </c>
      <c r="E167" s="100"/>
      <c r="F167" s="37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3"/>
      <c r="W167" s="37"/>
      <c r="X167" s="54"/>
      <c r="Y167" s="37"/>
      <c r="Z167" s="37"/>
    </row>
    <row r="168" spans="1:26" s="12" customFormat="1" ht="30" hidden="1" customHeight="1" x14ac:dyDescent="0.25">
      <c r="A168" s="32" t="s">
        <v>155</v>
      </c>
      <c r="B168" s="56"/>
      <c r="C168" s="49">
        <f>SUM(F168:Z168)</f>
        <v>0</v>
      </c>
      <c r="D168" s="15" t="e">
        <f t="shared" si="33"/>
        <v>#DIV/0!</v>
      </c>
      <c r="E168" s="100"/>
      <c r="F168" s="37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3"/>
      <c r="W168" s="37"/>
      <c r="X168" s="54"/>
      <c r="Y168" s="37"/>
      <c r="Z168" s="37"/>
    </row>
    <row r="169" spans="1:26" s="12" customFormat="1" ht="30" hidden="1" customHeight="1" x14ac:dyDescent="0.25">
      <c r="A169" s="32" t="s">
        <v>97</v>
      </c>
      <c r="B169" s="56" t="e">
        <f>B168/B167*10</f>
        <v>#DIV/0!</v>
      </c>
      <c r="C169" s="56" t="e">
        <f>C168/C167*10</f>
        <v>#DIV/0!</v>
      </c>
      <c r="D169" s="15" t="e">
        <f t="shared" si="33"/>
        <v>#DIV/0!</v>
      </c>
      <c r="E169" s="100"/>
      <c r="F169" s="37"/>
      <c r="G169" s="54"/>
      <c r="H169" s="54"/>
      <c r="I169" s="54"/>
      <c r="J169" s="54"/>
      <c r="K169" s="54"/>
      <c r="L169" s="54"/>
      <c r="M169" s="54"/>
      <c r="N169" s="54" t="e">
        <f>N168/N167*10</f>
        <v>#DIV/0!</v>
      </c>
      <c r="O169" s="54"/>
      <c r="P169" s="54"/>
      <c r="Q169" s="54"/>
      <c r="R169" s="54"/>
      <c r="S169" s="54"/>
      <c r="T169" s="54"/>
      <c r="U169" s="54" t="e">
        <f>U168/U167*10</f>
        <v>#DIV/0!</v>
      </c>
      <c r="V169" s="54" t="e">
        <f>V168/V167*10</f>
        <v>#DIV/0!</v>
      </c>
      <c r="W169" s="37"/>
      <c r="X169" s="54"/>
      <c r="Y169" s="37"/>
      <c r="Z169" s="37"/>
    </row>
    <row r="170" spans="1:26" s="12" customFormat="1" ht="27.75" customHeight="1" x14ac:dyDescent="0.25">
      <c r="A170" s="51" t="s">
        <v>112</v>
      </c>
      <c r="B170" s="27">
        <v>2903</v>
      </c>
      <c r="C170" s="27">
        <f>SUM(F170:Z170)</f>
        <v>1566</v>
      </c>
      <c r="D170" s="15">
        <f t="shared" si="33"/>
        <v>0.53944195659662419</v>
      </c>
      <c r="E170" s="100"/>
      <c r="F170" s="36"/>
      <c r="G170" s="36"/>
      <c r="H170" s="36"/>
      <c r="I170" s="36"/>
      <c r="J170" s="36"/>
      <c r="K170" s="36">
        <v>950</v>
      </c>
      <c r="L170" s="36"/>
      <c r="M170" s="36"/>
      <c r="N170" s="36"/>
      <c r="O170" s="36"/>
      <c r="P170" s="36"/>
      <c r="Q170" s="36"/>
      <c r="R170" s="36">
        <v>616</v>
      </c>
      <c r="S170" s="36"/>
      <c r="T170" s="36"/>
      <c r="U170" s="36"/>
      <c r="V170" s="36"/>
      <c r="W170" s="36"/>
      <c r="X170" s="36"/>
      <c r="Y170" s="36"/>
      <c r="Z170" s="36"/>
    </row>
    <row r="171" spans="1:26" s="12" customFormat="1" ht="30" customHeight="1" x14ac:dyDescent="0.25">
      <c r="A171" s="32" t="s">
        <v>113</v>
      </c>
      <c r="B171" s="27">
        <v>4270</v>
      </c>
      <c r="C171" s="27">
        <f>SUM(F171:Z171)</f>
        <v>958</v>
      </c>
      <c r="D171" s="15">
        <f t="shared" si="33"/>
        <v>0.2243559718969555</v>
      </c>
      <c r="E171" s="100"/>
      <c r="F171" s="36"/>
      <c r="G171" s="35"/>
      <c r="H171" s="54"/>
      <c r="I171" s="26"/>
      <c r="J171" s="26"/>
      <c r="K171" s="26">
        <v>532</v>
      </c>
      <c r="L171" s="26"/>
      <c r="M171" s="37"/>
      <c r="N171" s="37"/>
      <c r="O171" s="35"/>
      <c r="P171" s="35"/>
      <c r="Q171" s="37"/>
      <c r="R171" s="37">
        <v>426</v>
      </c>
      <c r="S171" s="37"/>
      <c r="T171" s="37" t="s">
        <v>0</v>
      </c>
      <c r="U171" s="37"/>
      <c r="V171" s="37"/>
      <c r="W171" s="37"/>
      <c r="X171" s="37"/>
      <c r="Y171" s="37"/>
      <c r="Z171" s="35"/>
    </row>
    <row r="172" spans="1:26" s="12" customFormat="1" ht="30" customHeight="1" x14ac:dyDescent="0.25">
      <c r="A172" s="32" t="s">
        <v>97</v>
      </c>
      <c r="B172" s="49">
        <f>B171/B170*10</f>
        <v>14.708921805029281</v>
      </c>
      <c r="C172" s="49">
        <f>C171/C170*10</f>
        <v>6.11749680715198</v>
      </c>
      <c r="D172" s="15">
        <f t="shared" si="33"/>
        <v>0.41590382274384535</v>
      </c>
      <c r="E172" s="100"/>
      <c r="F172" s="50"/>
      <c r="G172" s="50"/>
      <c r="H172" s="50"/>
      <c r="I172" s="50"/>
      <c r="J172" s="50"/>
      <c r="K172" s="50">
        <f t="shared" ref="K172" si="67">K171/K170*10</f>
        <v>5.6000000000000005</v>
      </c>
      <c r="L172" s="50"/>
      <c r="M172" s="50"/>
      <c r="N172" s="50"/>
      <c r="O172" s="50"/>
      <c r="P172" s="50"/>
      <c r="Q172" s="50"/>
      <c r="R172" s="50">
        <f>R171/R170*10</f>
        <v>6.9155844155844157</v>
      </c>
      <c r="S172" s="50"/>
      <c r="T172" s="50"/>
      <c r="U172" s="50"/>
      <c r="V172" s="50"/>
      <c r="W172" s="50"/>
      <c r="X172" s="50"/>
      <c r="Y172" s="50"/>
      <c r="Z172" s="26"/>
    </row>
    <row r="173" spans="1:26" s="12" customFormat="1" ht="30" customHeight="1" x14ac:dyDescent="0.25">
      <c r="A173" s="51" t="s">
        <v>183</v>
      </c>
      <c r="B173" s="27">
        <v>2465</v>
      </c>
      <c r="C173" s="27">
        <f>SUM(F173:Z173)</f>
        <v>6202</v>
      </c>
      <c r="D173" s="15">
        <f t="shared" si="33"/>
        <v>2.516024340770791</v>
      </c>
      <c r="E173" s="100"/>
      <c r="F173" s="36"/>
      <c r="G173" s="36"/>
      <c r="H173" s="36"/>
      <c r="I173" s="36">
        <v>606</v>
      </c>
      <c r="J173" s="36">
        <v>103</v>
      </c>
      <c r="K173" s="36">
        <v>2400</v>
      </c>
      <c r="L173" s="36">
        <v>759</v>
      </c>
      <c r="M173" s="36"/>
      <c r="N173" s="36">
        <v>1769</v>
      </c>
      <c r="O173" s="36">
        <v>35</v>
      </c>
      <c r="P173" s="36"/>
      <c r="Q173" s="36"/>
      <c r="R173" s="36"/>
      <c r="S173" s="36">
        <v>205</v>
      </c>
      <c r="T173" s="36"/>
      <c r="U173" s="36"/>
      <c r="V173" s="36"/>
      <c r="W173" s="36"/>
      <c r="X173" s="36"/>
      <c r="Y173" s="36">
        <v>225</v>
      </c>
      <c r="Z173" s="36">
        <v>100</v>
      </c>
    </row>
    <row r="174" spans="1:26" s="12" customFormat="1" ht="30" customHeight="1" x14ac:dyDescent="0.25">
      <c r="A174" s="32" t="s">
        <v>184</v>
      </c>
      <c r="B174" s="27">
        <v>2537</v>
      </c>
      <c r="C174" s="27">
        <f>SUM(F174:Z174)</f>
        <v>5818</v>
      </c>
      <c r="D174" s="15">
        <f t="shared" si="33"/>
        <v>2.2932597556168703</v>
      </c>
      <c r="E174" s="100"/>
      <c r="F174" s="36"/>
      <c r="G174" s="35"/>
      <c r="H174" s="54"/>
      <c r="I174" s="26">
        <v>595</v>
      </c>
      <c r="J174" s="26">
        <v>170</v>
      </c>
      <c r="K174" s="26">
        <v>1560</v>
      </c>
      <c r="L174" s="26">
        <v>724</v>
      </c>
      <c r="M174" s="37"/>
      <c r="N174" s="37">
        <v>2320</v>
      </c>
      <c r="O174" s="26">
        <v>30</v>
      </c>
      <c r="P174" s="35"/>
      <c r="Q174" s="35"/>
      <c r="R174" s="37"/>
      <c r="S174" s="37">
        <v>152</v>
      </c>
      <c r="T174" s="37"/>
      <c r="U174" s="35"/>
      <c r="V174" s="35"/>
      <c r="W174" s="37"/>
      <c r="X174" s="35"/>
      <c r="Y174" s="37">
        <v>167</v>
      </c>
      <c r="Z174" s="37">
        <v>100</v>
      </c>
    </row>
    <row r="175" spans="1:26" s="12" customFormat="1" ht="30" customHeight="1" x14ac:dyDescent="0.25">
      <c r="A175" s="32" t="s">
        <v>97</v>
      </c>
      <c r="B175" s="49">
        <f>B174/B173*10</f>
        <v>10.292089249492902</v>
      </c>
      <c r="C175" s="49">
        <f>C174/C173*10</f>
        <v>9.3808448887455658</v>
      </c>
      <c r="D175" s="15">
        <f t="shared" si="33"/>
        <v>0.91146167326597627</v>
      </c>
      <c r="E175" s="100"/>
      <c r="F175" s="50"/>
      <c r="G175" s="50"/>
      <c r="H175" s="50"/>
      <c r="I175" s="50">
        <f>I174/I173*10</f>
        <v>9.8184818481848186</v>
      </c>
      <c r="J175" s="50">
        <f>J174/J173*10</f>
        <v>16.504854368932037</v>
      </c>
      <c r="K175" s="50">
        <f>K174/K173*10</f>
        <v>6.5</v>
      </c>
      <c r="L175" s="50">
        <f>L174/L173*10</f>
        <v>9.5388669301712774</v>
      </c>
      <c r="M175" s="50"/>
      <c r="N175" s="50">
        <f>N174/N173*10</f>
        <v>13.114754098360654</v>
      </c>
      <c r="O175" s="50">
        <f>O174/O173*10</f>
        <v>8.5714285714285712</v>
      </c>
      <c r="P175" s="50"/>
      <c r="Q175" s="50"/>
      <c r="R175" s="50"/>
      <c r="S175" s="50">
        <f t="shared" ref="S175" si="68">S174/S173*10</f>
        <v>7.4146341463414629</v>
      </c>
      <c r="T175" s="50"/>
      <c r="U175" s="26"/>
      <c r="V175" s="26"/>
      <c r="W175" s="50"/>
      <c r="X175" s="50"/>
      <c r="Y175" s="50">
        <f>Y174/Y173*10</f>
        <v>7.4222222222222225</v>
      </c>
      <c r="Z175" s="50">
        <f>Z174/Z173*10</f>
        <v>10</v>
      </c>
    </row>
    <row r="176" spans="1:26" s="12" customFormat="1" ht="30" hidden="1" customHeight="1" x14ac:dyDescent="0.25">
      <c r="A176" s="51" t="s">
        <v>179</v>
      </c>
      <c r="B176" s="27">
        <v>50</v>
      </c>
      <c r="C176" s="27"/>
      <c r="D176" s="15">
        <f t="shared" si="33"/>
        <v>0</v>
      </c>
      <c r="E176" s="100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 s="12" customFormat="1" ht="30" hidden="1" customHeight="1" x14ac:dyDescent="0.25">
      <c r="A177" s="32" t="s">
        <v>180</v>
      </c>
      <c r="B177" s="27">
        <v>20</v>
      </c>
      <c r="C177" s="27"/>
      <c r="D177" s="15">
        <f t="shared" si="33"/>
        <v>0</v>
      </c>
      <c r="E177" s="100"/>
      <c r="F177" s="36"/>
      <c r="G177" s="35"/>
      <c r="H177" s="54"/>
      <c r="I177" s="35"/>
      <c r="J177" s="35"/>
      <c r="K177" s="35"/>
      <c r="L177" s="37"/>
      <c r="M177" s="37"/>
      <c r="N177" s="37"/>
      <c r="O177" s="35"/>
      <c r="P177" s="35"/>
      <c r="Q177" s="35"/>
      <c r="R177" s="37"/>
      <c r="S177" s="37"/>
      <c r="T177" s="37"/>
      <c r="U177" s="37"/>
      <c r="V177" s="35"/>
      <c r="W177" s="37"/>
      <c r="X177" s="35"/>
      <c r="Y177" s="37"/>
      <c r="Z177" s="35"/>
    </row>
    <row r="178" spans="1:26" s="12" customFormat="1" ht="30" hidden="1" customHeight="1" x14ac:dyDescent="0.25">
      <c r="A178" s="32" t="s">
        <v>97</v>
      </c>
      <c r="B178" s="49">
        <f>B177/B176*10</f>
        <v>4</v>
      </c>
      <c r="C178" s="49"/>
      <c r="D178" s="15">
        <f t="shared" si="33"/>
        <v>0</v>
      </c>
      <c r="E178" s="100"/>
      <c r="F178" s="50"/>
      <c r="G178" s="50"/>
      <c r="H178" s="50"/>
      <c r="I178" s="26"/>
      <c r="J178" s="26"/>
      <c r="K178" s="26"/>
      <c r="L178" s="50"/>
      <c r="M178" s="50"/>
      <c r="N178" s="50"/>
      <c r="O178" s="26"/>
      <c r="P178" s="26"/>
      <c r="Q178" s="26"/>
      <c r="R178" s="50"/>
      <c r="S178" s="50"/>
      <c r="T178" s="50"/>
      <c r="U178" s="50"/>
      <c r="V178" s="26"/>
      <c r="W178" s="50"/>
      <c r="X178" s="50"/>
      <c r="Y178" s="50"/>
      <c r="Z178" s="26"/>
    </row>
    <row r="179" spans="1:26" s="12" customFormat="1" ht="30" hidden="1" customHeight="1" outlineLevel="1" x14ac:dyDescent="0.25">
      <c r="A179" s="51" t="s">
        <v>114</v>
      </c>
      <c r="B179" s="27"/>
      <c r="C179" s="27">
        <f>SUM(F179:Z179)</f>
        <v>0</v>
      </c>
      <c r="D179" s="15" t="e">
        <f t="shared" ref="D179:D187" si="69">C179/B179</f>
        <v>#DIV/0!</v>
      </c>
      <c r="E179" s="100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 s="12" customFormat="1" ht="30" hidden="1" customHeight="1" outlineLevel="1" x14ac:dyDescent="0.25">
      <c r="A180" s="32" t="s">
        <v>115</v>
      </c>
      <c r="B180" s="27"/>
      <c r="C180" s="27">
        <f>SUM(F180:Z180)</f>
        <v>0</v>
      </c>
      <c r="D180" s="15" t="e">
        <f t="shared" si="69"/>
        <v>#DIV/0!</v>
      </c>
      <c r="E180" s="100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s="12" customFormat="1" ht="30" hidden="1" customHeight="1" x14ac:dyDescent="0.25">
      <c r="A181" s="32" t="s">
        <v>97</v>
      </c>
      <c r="B181" s="56" t="e">
        <f>B180/B179*10</f>
        <v>#DIV/0!</v>
      </c>
      <c r="C181" s="56" t="e">
        <f>C180/C179*10</f>
        <v>#DIV/0!</v>
      </c>
      <c r="D181" s="15" t="e">
        <f t="shared" si="69"/>
        <v>#DIV/0!</v>
      </c>
      <c r="E181" s="100"/>
      <c r="F181" s="54"/>
      <c r="G181" s="54"/>
      <c r="H181" s="54" t="e">
        <f>H180/H179*10</f>
        <v>#DIV/0!</v>
      </c>
      <c r="I181" s="54"/>
      <c r="J181" s="54"/>
      <c r="K181" s="54"/>
      <c r="L181" s="54"/>
      <c r="M181" s="54" t="e">
        <f>M180/M179*10</f>
        <v>#DIV/0!</v>
      </c>
      <c r="N181" s="54"/>
      <c r="O181" s="54"/>
      <c r="P181" s="54"/>
      <c r="Q181" s="54"/>
      <c r="R181" s="54"/>
      <c r="S181" s="54"/>
      <c r="T181" s="54"/>
      <c r="U181" s="54"/>
      <c r="V181" s="54" t="e">
        <f>V180/V179*10</f>
        <v>#DIV/0!</v>
      </c>
      <c r="W181" s="54"/>
      <c r="X181" s="54"/>
      <c r="Y181" s="54"/>
      <c r="Z181" s="54"/>
    </row>
    <row r="182" spans="1:26" s="12" customFormat="1" ht="30" hidden="1" customHeight="1" outlineLevel="1" x14ac:dyDescent="0.25">
      <c r="A182" s="51" t="s">
        <v>116</v>
      </c>
      <c r="B182" s="27"/>
      <c r="C182" s="27">
        <f>SUM(F182:Z182)</f>
        <v>0</v>
      </c>
      <c r="D182" s="15" t="e">
        <f t="shared" si="69"/>
        <v>#DIV/0!</v>
      </c>
      <c r="E182" s="100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s="12" customFormat="1" ht="30" hidden="1" customHeight="1" outlineLevel="1" x14ac:dyDescent="0.25">
      <c r="A183" s="32" t="s">
        <v>117</v>
      </c>
      <c r="B183" s="27"/>
      <c r="C183" s="27">
        <f>SUM(F183:Z183)</f>
        <v>0</v>
      </c>
      <c r="D183" s="15" t="e">
        <f t="shared" si="69"/>
        <v>#DIV/0!</v>
      </c>
      <c r="E183" s="100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 s="12" customFormat="1" ht="30" hidden="1" customHeight="1" x14ac:dyDescent="0.25">
      <c r="A184" s="32" t="s">
        <v>97</v>
      </c>
      <c r="B184" s="56" t="e">
        <f>B183/B182*10</f>
        <v>#DIV/0!</v>
      </c>
      <c r="C184" s="56" t="e">
        <f>C183/C182*10</f>
        <v>#DIV/0!</v>
      </c>
      <c r="D184" s="15" t="e">
        <f t="shared" si="69"/>
        <v>#DIV/0!</v>
      </c>
      <c r="E184" s="100"/>
      <c r="F184" s="56"/>
      <c r="G184" s="56"/>
      <c r="H184" s="54" t="e">
        <f>H183/H182*10</f>
        <v>#DIV/0!</v>
      </c>
      <c r="I184" s="56"/>
      <c r="J184" s="56"/>
      <c r="K184" s="54" t="e">
        <f>K183/K182*10</f>
        <v>#DIV/0!</v>
      </c>
      <c r="L184" s="54" t="e">
        <f>L183/L182*10</f>
        <v>#DIV/0!</v>
      </c>
      <c r="M184" s="54" t="e">
        <f>M183/M182*10</f>
        <v>#DIV/0!</v>
      </c>
      <c r="N184" s="54"/>
      <c r="O184" s="54"/>
      <c r="P184" s="54"/>
      <c r="Q184" s="54"/>
      <c r="R184" s="54"/>
      <c r="S184" s="54" t="e">
        <f>S183/S182*10</f>
        <v>#DIV/0!</v>
      </c>
      <c r="T184" s="54"/>
      <c r="U184" s="54"/>
      <c r="V184" s="54" t="e">
        <f>V183/V182*10</f>
        <v>#DIV/0!</v>
      </c>
      <c r="W184" s="54"/>
      <c r="X184" s="54"/>
      <c r="Y184" s="54" t="e">
        <f>Y183/Y182*10</f>
        <v>#DIV/0!</v>
      </c>
      <c r="Z184" s="54"/>
    </row>
    <row r="185" spans="1:26" s="12" customFormat="1" ht="30" hidden="1" customHeight="1" x14ac:dyDescent="0.25">
      <c r="A185" s="51" t="s">
        <v>118</v>
      </c>
      <c r="B185" s="23"/>
      <c r="C185" s="27">
        <f>SUM(F185:Z185)</f>
        <v>0</v>
      </c>
      <c r="D185" s="15" t="e">
        <f t="shared" si="69"/>
        <v>#DIV/0!</v>
      </c>
      <c r="E185" s="100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53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s="12" customFormat="1" ht="30" hidden="1" customHeight="1" x14ac:dyDescent="0.25">
      <c r="A186" s="51" t="s">
        <v>119</v>
      </c>
      <c r="B186" s="23"/>
      <c r="C186" s="27"/>
      <c r="D186" s="15" t="e">
        <f t="shared" si="69"/>
        <v>#DIV/0!</v>
      </c>
      <c r="E186" s="100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s="12" customFormat="1" ht="30" hidden="1" customHeight="1" x14ac:dyDescent="0.25">
      <c r="A187" s="51" t="s">
        <v>120</v>
      </c>
      <c r="B187" s="23"/>
      <c r="C187" s="27"/>
      <c r="D187" s="15" t="e">
        <f t="shared" si="69"/>
        <v>#DIV/0!</v>
      </c>
      <c r="E187" s="100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s="115" customFormat="1" ht="30" customHeight="1" x14ac:dyDescent="0.25">
      <c r="A188" s="104" t="s">
        <v>121</v>
      </c>
      <c r="B188" s="105">
        <v>94709</v>
      </c>
      <c r="C188" s="106">
        <f>SUM(F188:Z188)</f>
        <v>80956</v>
      </c>
      <c r="D188" s="107">
        <f>C188/B188</f>
        <v>0.85478676788900743</v>
      </c>
      <c r="E188" s="108"/>
      <c r="F188" s="109">
        <v>5508</v>
      </c>
      <c r="G188" s="109">
        <v>2230</v>
      </c>
      <c r="H188" s="109">
        <v>4660</v>
      </c>
      <c r="I188" s="109">
        <v>3721</v>
      </c>
      <c r="J188" s="109">
        <v>2900</v>
      </c>
      <c r="K188" s="109">
        <v>5900</v>
      </c>
      <c r="L188" s="109">
        <v>2720</v>
      </c>
      <c r="M188" s="109">
        <v>3000</v>
      </c>
      <c r="N188" s="109">
        <v>3354</v>
      </c>
      <c r="O188" s="109">
        <v>1720</v>
      </c>
      <c r="P188" s="109">
        <v>2715</v>
      </c>
      <c r="Q188" s="109">
        <v>5210</v>
      </c>
      <c r="R188" s="109">
        <v>6105</v>
      </c>
      <c r="S188" s="109">
        <v>4290</v>
      </c>
      <c r="T188" s="109">
        <v>7050</v>
      </c>
      <c r="U188" s="109">
        <v>2449</v>
      </c>
      <c r="V188" s="109">
        <v>2330</v>
      </c>
      <c r="W188" s="109">
        <v>1690</v>
      </c>
      <c r="X188" s="109">
        <v>5950</v>
      </c>
      <c r="Y188" s="109">
        <v>5604</v>
      </c>
      <c r="Z188" s="109">
        <v>1850</v>
      </c>
    </row>
    <row r="189" spans="1:26" s="46" customFormat="1" ht="30" customHeight="1" x14ac:dyDescent="0.25">
      <c r="A189" s="13" t="s">
        <v>122</v>
      </c>
      <c r="B189" s="9">
        <f>B188/B191</f>
        <v>0.90199047619047623</v>
      </c>
      <c r="C189" s="9">
        <f>C188/C191</f>
        <v>0.77100952380952381</v>
      </c>
      <c r="D189" s="15">
        <f t="shared" ref="D189:D198" si="70">C189/B189</f>
        <v>0.85478676788900732</v>
      </c>
      <c r="E189" s="100"/>
      <c r="F189" s="30">
        <f>F188/F191</f>
        <v>0.73962669531354908</v>
      </c>
      <c r="G189" s="30">
        <f t="shared" ref="G189:Z189" si="71">G188/G191</f>
        <v>0.54576603034752813</v>
      </c>
      <c r="H189" s="30">
        <f t="shared" si="71"/>
        <v>0.84804367606915376</v>
      </c>
      <c r="I189" s="30">
        <f t="shared" si="71"/>
        <v>0.55191337881934144</v>
      </c>
      <c r="J189" s="30">
        <f t="shared" si="71"/>
        <v>0.86027884900622964</v>
      </c>
      <c r="K189" s="30">
        <f t="shared" si="71"/>
        <v>0.99460552933243429</v>
      </c>
      <c r="L189" s="30">
        <f t="shared" si="71"/>
        <v>0.63270528029774364</v>
      </c>
      <c r="M189" s="30">
        <f t="shared" si="71"/>
        <v>0.59394179370421696</v>
      </c>
      <c r="N189" s="30">
        <f t="shared" si="71"/>
        <v>0.74187126741871268</v>
      </c>
      <c r="O189" s="30">
        <f t="shared" si="71"/>
        <v>0.77164647824136379</v>
      </c>
      <c r="P189" s="30">
        <f t="shared" si="71"/>
        <v>0.87608906098741535</v>
      </c>
      <c r="Q189" s="30">
        <f t="shared" si="71"/>
        <v>0.73869275485608965</v>
      </c>
      <c r="R189" s="30">
        <f t="shared" si="71"/>
        <v>0.80828809744472396</v>
      </c>
      <c r="S189" s="30">
        <f t="shared" si="71"/>
        <v>0.83969465648854957</v>
      </c>
      <c r="T189" s="30">
        <f t="shared" si="71"/>
        <v>0.9200052198877724</v>
      </c>
      <c r="U189" s="30">
        <f t="shared" si="71"/>
        <v>0.59951040391676869</v>
      </c>
      <c r="V189" s="30">
        <f t="shared" si="71"/>
        <v>0.70756149407834801</v>
      </c>
      <c r="W189" s="30">
        <f t="shared" si="71"/>
        <v>0.79417293233082709</v>
      </c>
      <c r="X189" s="30">
        <f t="shared" si="71"/>
        <v>0.97604986876640421</v>
      </c>
      <c r="Y189" s="30">
        <f t="shared" si="71"/>
        <v>0.81205622373569053</v>
      </c>
      <c r="Z189" s="30">
        <f t="shared" si="71"/>
        <v>0.64980681419037578</v>
      </c>
    </row>
    <row r="190" spans="1:26" s="110" customFormat="1" ht="30" customHeight="1" x14ac:dyDescent="0.25">
      <c r="A190" s="104" t="s">
        <v>123</v>
      </c>
      <c r="B190" s="105">
        <v>50898</v>
      </c>
      <c r="C190" s="106">
        <f t="shared" ref="C190:C196" si="72">SUM(F190:Z190)</f>
        <v>25980</v>
      </c>
      <c r="D190" s="107">
        <f t="shared" si="70"/>
        <v>0.51043262996581396</v>
      </c>
      <c r="E190" s="108"/>
      <c r="F190" s="116">
        <v>2005</v>
      </c>
      <c r="G190" s="116">
        <v>75</v>
      </c>
      <c r="H190" s="116">
        <v>1100</v>
      </c>
      <c r="I190" s="116">
        <v>1480</v>
      </c>
      <c r="J190" s="116">
        <v>745</v>
      </c>
      <c r="K190" s="116">
        <v>2450</v>
      </c>
      <c r="L190" s="116">
        <v>2043</v>
      </c>
      <c r="M190" s="116">
        <v>1946</v>
      </c>
      <c r="N190" s="116">
        <v>850</v>
      </c>
      <c r="O190" s="116">
        <v>240</v>
      </c>
      <c r="P190" s="116">
        <v>510</v>
      </c>
      <c r="Q190" s="116">
        <v>325</v>
      </c>
      <c r="R190" s="116">
        <v>3759</v>
      </c>
      <c r="S190" s="116">
        <v>480</v>
      </c>
      <c r="T190" s="116">
        <v>650</v>
      </c>
      <c r="U190" s="116">
        <v>852</v>
      </c>
      <c r="V190" s="116">
        <v>360</v>
      </c>
      <c r="W190" s="116">
        <v>120</v>
      </c>
      <c r="X190" s="116">
        <v>200</v>
      </c>
      <c r="Y190" s="116">
        <v>5580</v>
      </c>
      <c r="Z190" s="116">
        <v>210</v>
      </c>
    </row>
    <row r="191" spans="1:26" s="12" customFormat="1" ht="30" customHeight="1" outlineLevel="1" x14ac:dyDescent="0.25">
      <c r="A191" s="32" t="s">
        <v>124</v>
      </c>
      <c r="B191" s="23">
        <v>105000</v>
      </c>
      <c r="C191" s="27">
        <f t="shared" si="72"/>
        <v>105000</v>
      </c>
      <c r="D191" s="15">
        <f t="shared" si="70"/>
        <v>1</v>
      </c>
      <c r="E191" s="100"/>
      <c r="F191" s="10">
        <v>7447</v>
      </c>
      <c r="G191" s="10">
        <v>4086</v>
      </c>
      <c r="H191" s="10">
        <v>5495</v>
      </c>
      <c r="I191" s="10">
        <v>6742</v>
      </c>
      <c r="J191" s="10">
        <v>3371</v>
      </c>
      <c r="K191" s="10">
        <v>5932</v>
      </c>
      <c r="L191" s="10">
        <v>4299</v>
      </c>
      <c r="M191" s="10">
        <v>5051</v>
      </c>
      <c r="N191" s="10">
        <v>4521</v>
      </c>
      <c r="O191" s="10">
        <v>2229</v>
      </c>
      <c r="P191" s="10">
        <v>3099</v>
      </c>
      <c r="Q191" s="10">
        <v>7053</v>
      </c>
      <c r="R191" s="10">
        <v>7553</v>
      </c>
      <c r="S191" s="10">
        <v>5109</v>
      </c>
      <c r="T191" s="10">
        <v>7663</v>
      </c>
      <c r="U191" s="10">
        <v>4085</v>
      </c>
      <c r="V191" s="10">
        <v>3293</v>
      </c>
      <c r="W191" s="10">
        <v>2128</v>
      </c>
      <c r="X191" s="10">
        <v>6096</v>
      </c>
      <c r="Y191" s="10">
        <v>6901</v>
      </c>
      <c r="Z191" s="10">
        <v>2847</v>
      </c>
    </row>
    <row r="192" spans="1:26" s="110" customFormat="1" ht="30" customHeight="1" outlineLevel="1" x14ac:dyDescent="0.25">
      <c r="A192" s="104" t="s">
        <v>125</v>
      </c>
      <c r="B192" s="105">
        <v>57974</v>
      </c>
      <c r="C192" s="106">
        <f t="shared" si="72"/>
        <v>31077</v>
      </c>
      <c r="D192" s="107">
        <f t="shared" si="70"/>
        <v>0.53605064339186537</v>
      </c>
      <c r="E192" s="108"/>
      <c r="F192" s="117">
        <v>1246</v>
      </c>
      <c r="G192" s="117">
        <v>645</v>
      </c>
      <c r="H192" s="117">
        <v>615</v>
      </c>
      <c r="I192" s="117">
        <v>2245</v>
      </c>
      <c r="J192" s="117">
        <v>1150</v>
      </c>
      <c r="K192" s="117">
        <v>1847</v>
      </c>
      <c r="L192" s="117">
        <v>889</v>
      </c>
      <c r="M192" s="117">
        <v>287</v>
      </c>
      <c r="N192" s="117">
        <v>2053</v>
      </c>
      <c r="O192" s="117">
        <v>498</v>
      </c>
      <c r="P192" s="117">
        <v>830</v>
      </c>
      <c r="Q192" s="117">
        <v>3353</v>
      </c>
      <c r="R192" s="117">
        <v>2889</v>
      </c>
      <c r="S192" s="117">
        <v>665</v>
      </c>
      <c r="T192" s="117">
        <v>3968</v>
      </c>
      <c r="U192" s="117">
        <v>634</v>
      </c>
      <c r="V192" s="117">
        <v>1100</v>
      </c>
      <c r="W192" s="117">
        <v>267</v>
      </c>
      <c r="X192" s="117">
        <v>3195</v>
      </c>
      <c r="Y192" s="117">
        <v>1831</v>
      </c>
      <c r="Z192" s="117">
        <v>870</v>
      </c>
    </row>
    <row r="193" spans="1:36" s="12" customFormat="1" ht="30" hidden="1" customHeight="1" x14ac:dyDescent="0.25">
      <c r="A193" s="13" t="s">
        <v>51</v>
      </c>
      <c r="B193" s="87">
        <f>B192/B191</f>
        <v>0.55213333333333336</v>
      </c>
      <c r="C193" s="27">
        <f t="shared" si="72"/>
        <v>5.8471583570622396</v>
      </c>
      <c r="D193" s="15">
        <f t="shared" si="70"/>
        <v>10.590120183039554</v>
      </c>
      <c r="E193" s="100"/>
      <c r="F193" s="16">
        <f>F192/F191</f>
        <v>0.16731569759634751</v>
      </c>
      <c r="G193" s="16">
        <f t="shared" ref="G193:Z193" si="73">G192/G191</f>
        <v>0.157856093979442</v>
      </c>
      <c r="H193" s="16">
        <f t="shared" si="73"/>
        <v>0.11191992720655142</v>
      </c>
      <c r="I193" s="16">
        <f t="shared" si="73"/>
        <v>0.3329872441412044</v>
      </c>
      <c r="J193" s="16">
        <f t="shared" si="73"/>
        <v>0.3411450608128152</v>
      </c>
      <c r="K193" s="16">
        <f t="shared" si="73"/>
        <v>0.31136210384356033</v>
      </c>
      <c r="L193" s="16">
        <f t="shared" si="73"/>
        <v>0.2067922772737846</v>
      </c>
      <c r="M193" s="16">
        <f t="shared" si="73"/>
        <v>5.6820431597703426E-2</v>
      </c>
      <c r="N193" s="16">
        <f t="shared" si="73"/>
        <v>0.45410307454103077</v>
      </c>
      <c r="O193" s="16">
        <f t="shared" si="73"/>
        <v>0.2234185733512786</v>
      </c>
      <c r="P193" s="16">
        <f t="shared" si="73"/>
        <v>0.26782833171990966</v>
      </c>
      <c r="Q193" s="16">
        <f t="shared" si="73"/>
        <v>0.47540053877782507</v>
      </c>
      <c r="R193" s="16">
        <f t="shared" si="73"/>
        <v>0.3824970210512379</v>
      </c>
      <c r="S193" s="16">
        <f t="shared" si="73"/>
        <v>0.13016245840673321</v>
      </c>
      <c r="T193" s="16">
        <f t="shared" si="73"/>
        <v>0.51781286702335905</v>
      </c>
      <c r="U193" s="16">
        <f t="shared" si="73"/>
        <v>0.15520195838433293</v>
      </c>
      <c r="V193" s="16">
        <f t="shared" si="73"/>
        <v>0.33404190707561493</v>
      </c>
      <c r="W193" s="16">
        <f t="shared" si="73"/>
        <v>0.12546992481203006</v>
      </c>
      <c r="X193" s="16">
        <f t="shared" si="73"/>
        <v>0.52411417322834641</v>
      </c>
      <c r="Y193" s="16">
        <f t="shared" si="73"/>
        <v>0.26532386610636138</v>
      </c>
      <c r="Z193" s="16">
        <f t="shared" si="73"/>
        <v>0.30558482613277133</v>
      </c>
    </row>
    <row r="194" spans="1:36" s="12" customFormat="1" ht="31.8" customHeight="1" x14ac:dyDescent="0.25">
      <c r="A194" s="11" t="s">
        <v>126</v>
      </c>
      <c r="B194" s="26">
        <v>50268</v>
      </c>
      <c r="C194" s="27">
        <f t="shared" si="72"/>
        <v>27510</v>
      </c>
      <c r="D194" s="15">
        <f t="shared" si="70"/>
        <v>0.54726665075196945</v>
      </c>
      <c r="E194" s="100"/>
      <c r="F194" s="10">
        <v>1221</v>
      </c>
      <c r="G194" s="10">
        <v>510</v>
      </c>
      <c r="H194" s="10">
        <v>565</v>
      </c>
      <c r="I194" s="10">
        <v>2014</v>
      </c>
      <c r="J194" s="10">
        <v>1125</v>
      </c>
      <c r="K194" s="10">
        <v>1707</v>
      </c>
      <c r="L194" s="10">
        <v>271</v>
      </c>
      <c r="M194" s="10">
        <v>212</v>
      </c>
      <c r="N194" s="10">
        <v>1991</v>
      </c>
      <c r="O194" s="10">
        <v>460</v>
      </c>
      <c r="P194" s="10">
        <v>830</v>
      </c>
      <c r="Q194" s="10">
        <v>3225</v>
      </c>
      <c r="R194" s="10">
        <v>2889</v>
      </c>
      <c r="S194" s="10">
        <v>515</v>
      </c>
      <c r="T194" s="10">
        <v>3507</v>
      </c>
      <c r="U194" s="10">
        <v>620</v>
      </c>
      <c r="V194" s="10">
        <v>1100</v>
      </c>
      <c r="W194" s="10">
        <v>250</v>
      </c>
      <c r="X194" s="10">
        <v>2995</v>
      </c>
      <c r="Y194" s="10">
        <v>1105</v>
      </c>
      <c r="Z194" s="10">
        <v>398</v>
      </c>
    </row>
    <row r="195" spans="1:36" s="12" customFormat="1" ht="30" customHeight="1" x14ac:dyDescent="0.25">
      <c r="A195" s="11" t="s">
        <v>127</v>
      </c>
      <c r="B195" s="26">
        <v>5271</v>
      </c>
      <c r="C195" s="27">
        <f t="shared" si="72"/>
        <v>3023</v>
      </c>
      <c r="D195" s="15">
        <f t="shared" si="70"/>
        <v>0.57351546196167713</v>
      </c>
      <c r="E195" s="100"/>
      <c r="F195" s="10">
        <v>25</v>
      </c>
      <c r="G195" s="10">
        <v>135</v>
      </c>
      <c r="H195" s="10">
        <v>50</v>
      </c>
      <c r="I195" s="10">
        <v>176</v>
      </c>
      <c r="J195" s="10">
        <v>25</v>
      </c>
      <c r="K195" s="10">
        <v>140</v>
      </c>
      <c r="L195" s="10">
        <v>618</v>
      </c>
      <c r="M195" s="10">
        <v>75</v>
      </c>
      <c r="N195" s="10">
        <v>62</v>
      </c>
      <c r="O195" s="10"/>
      <c r="P195" s="10"/>
      <c r="Q195" s="10"/>
      <c r="R195" s="10"/>
      <c r="S195" s="10">
        <v>150</v>
      </c>
      <c r="T195" s="10">
        <v>461</v>
      </c>
      <c r="U195" s="10">
        <v>14</v>
      </c>
      <c r="V195" s="10"/>
      <c r="W195" s="10"/>
      <c r="X195" s="10">
        <v>200</v>
      </c>
      <c r="Y195" s="10">
        <v>420</v>
      </c>
      <c r="Z195" s="10">
        <v>472</v>
      </c>
    </row>
    <row r="196" spans="1:36" s="12" customFormat="1" ht="30" customHeight="1" x14ac:dyDescent="0.25">
      <c r="A196" s="32" t="s">
        <v>149</v>
      </c>
      <c r="B196" s="23">
        <v>2274</v>
      </c>
      <c r="C196" s="27">
        <f t="shared" si="72"/>
        <v>640</v>
      </c>
      <c r="D196" s="15">
        <f t="shared" si="70"/>
        <v>0.28144239226033424</v>
      </c>
      <c r="E196" s="100"/>
      <c r="F196" s="58">
        <v>500</v>
      </c>
      <c r="G196" s="58"/>
      <c r="H196" s="58"/>
      <c r="I196" s="58"/>
      <c r="J196" s="58"/>
      <c r="K196" s="58">
        <v>140</v>
      </c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</row>
    <row r="197" spans="1:36" s="46" customFormat="1" ht="40.200000000000003" hidden="1" customHeight="1" outlineLevel="1" x14ac:dyDescent="0.25">
      <c r="A197" s="11" t="s">
        <v>206</v>
      </c>
      <c r="B197" s="27">
        <v>101088</v>
      </c>
      <c r="C197" s="27">
        <f>SUM(F197:Z197)</f>
        <v>98768</v>
      </c>
      <c r="D197" s="15">
        <f t="shared" si="70"/>
        <v>0.97704969927192153</v>
      </c>
      <c r="E197" s="100"/>
      <c r="F197" s="31">
        <v>1266</v>
      </c>
      <c r="G197" s="31">
        <v>1957</v>
      </c>
      <c r="H197" s="31">
        <v>6725</v>
      </c>
      <c r="I197" s="31">
        <v>6587</v>
      </c>
      <c r="J197" s="31">
        <v>7867</v>
      </c>
      <c r="K197" s="31">
        <v>4438</v>
      </c>
      <c r="L197" s="31">
        <v>3506</v>
      </c>
      <c r="M197" s="31">
        <v>4393</v>
      </c>
      <c r="N197" s="31">
        <v>2750</v>
      </c>
      <c r="O197" s="31">
        <v>4029</v>
      </c>
      <c r="P197" s="31">
        <v>4533</v>
      </c>
      <c r="Q197" s="31">
        <v>5821</v>
      </c>
      <c r="R197" s="31">
        <v>6118</v>
      </c>
      <c r="S197" s="31">
        <v>3661</v>
      </c>
      <c r="T197" s="31">
        <v>4323</v>
      </c>
      <c r="U197" s="31">
        <v>4941</v>
      </c>
      <c r="V197" s="31">
        <v>1764</v>
      </c>
      <c r="W197" s="31">
        <v>1533</v>
      </c>
      <c r="X197" s="31">
        <v>8604</v>
      </c>
      <c r="Y197" s="31">
        <v>8306</v>
      </c>
      <c r="Z197" s="31">
        <v>5646</v>
      </c>
    </row>
    <row r="198" spans="1:36" s="59" customFormat="1" ht="30" hidden="1" customHeight="1" outlineLevel="1" x14ac:dyDescent="0.25">
      <c r="A198" s="32" t="s">
        <v>128</v>
      </c>
      <c r="B198" s="27">
        <v>99561</v>
      </c>
      <c r="C198" s="27">
        <f>SUM(F198:Z198)</f>
        <v>92746</v>
      </c>
      <c r="D198" s="15">
        <f t="shared" si="70"/>
        <v>0.93154950231516354</v>
      </c>
      <c r="E198" s="100"/>
      <c r="F198" s="36">
        <v>1011</v>
      </c>
      <c r="G198" s="36">
        <v>1923</v>
      </c>
      <c r="H198" s="36">
        <v>6514</v>
      </c>
      <c r="I198" s="36">
        <v>6539</v>
      </c>
      <c r="J198" s="36">
        <v>7710</v>
      </c>
      <c r="K198" s="36">
        <v>4438</v>
      </c>
      <c r="L198" s="36">
        <v>3287</v>
      </c>
      <c r="M198" s="36">
        <v>3963</v>
      </c>
      <c r="N198" s="36">
        <v>2708</v>
      </c>
      <c r="O198" s="36">
        <v>4029</v>
      </c>
      <c r="P198" s="36">
        <v>2930</v>
      </c>
      <c r="Q198" s="36">
        <v>5603</v>
      </c>
      <c r="R198" s="36">
        <v>6037</v>
      </c>
      <c r="S198" s="36">
        <v>3661</v>
      </c>
      <c r="T198" s="36">
        <v>3946</v>
      </c>
      <c r="U198" s="36">
        <v>4298</v>
      </c>
      <c r="V198" s="36">
        <v>1764</v>
      </c>
      <c r="W198" s="36">
        <v>1533</v>
      </c>
      <c r="X198" s="36">
        <v>8384</v>
      </c>
      <c r="Y198" s="36">
        <v>7688</v>
      </c>
      <c r="Z198" s="36">
        <v>4780</v>
      </c>
    </row>
    <row r="199" spans="1:36" s="46" customFormat="1" ht="30" hidden="1" customHeight="1" x14ac:dyDescent="0.25">
      <c r="A199" s="11" t="s">
        <v>129</v>
      </c>
      <c r="B199" s="48">
        <f>B198/B197</f>
        <v>0.98489434947768284</v>
      </c>
      <c r="C199" s="48">
        <f>C198/C197</f>
        <v>0.93902883525028347</v>
      </c>
      <c r="D199" s="15">
        <f t="shared" ref="D199:D202" si="74">C199/B199</f>
        <v>0.95343103120479555</v>
      </c>
      <c r="E199" s="15"/>
      <c r="F199" s="69">
        <f t="shared" ref="F199:Z199" si="75">F198/F197</f>
        <v>0.79857819905213268</v>
      </c>
      <c r="G199" s="69">
        <f t="shared" si="75"/>
        <v>0.98262646908533469</v>
      </c>
      <c r="H199" s="69">
        <f t="shared" si="75"/>
        <v>0.96862453531598514</v>
      </c>
      <c r="I199" s="69">
        <f t="shared" si="75"/>
        <v>0.99271291938667072</v>
      </c>
      <c r="J199" s="69">
        <f t="shared" si="75"/>
        <v>0.98004321850769038</v>
      </c>
      <c r="K199" s="69">
        <f t="shared" si="75"/>
        <v>1</v>
      </c>
      <c r="L199" s="69">
        <f t="shared" si="75"/>
        <v>0.93753565316600118</v>
      </c>
      <c r="M199" s="69">
        <f t="shared" si="75"/>
        <v>0.90211700432506259</v>
      </c>
      <c r="N199" s="69">
        <f t="shared" si="75"/>
        <v>0.98472727272727267</v>
      </c>
      <c r="O199" s="69">
        <f t="shared" si="75"/>
        <v>1</v>
      </c>
      <c r="P199" s="69">
        <f t="shared" si="75"/>
        <v>0.64637105669534523</v>
      </c>
      <c r="Q199" s="69">
        <f t="shared" si="75"/>
        <v>0.96254939013915131</v>
      </c>
      <c r="R199" s="69">
        <f t="shared" si="75"/>
        <v>0.98676037920889181</v>
      </c>
      <c r="S199" s="69">
        <f t="shared" si="75"/>
        <v>1</v>
      </c>
      <c r="T199" s="69">
        <f t="shared" si="75"/>
        <v>0.91279204256303492</v>
      </c>
      <c r="U199" s="69">
        <f t="shared" si="75"/>
        <v>0.86986439991904474</v>
      </c>
      <c r="V199" s="69">
        <f t="shared" si="75"/>
        <v>1</v>
      </c>
      <c r="W199" s="69">
        <f t="shared" si="75"/>
        <v>1</v>
      </c>
      <c r="X199" s="69">
        <f t="shared" si="75"/>
        <v>0.97443049744304977</v>
      </c>
      <c r="Y199" s="69">
        <f t="shared" si="75"/>
        <v>0.92559595473151934</v>
      </c>
      <c r="Z199" s="69">
        <f t="shared" si="75"/>
        <v>0.84661707403471487</v>
      </c>
    </row>
    <row r="200" spans="1:36" s="46" customFormat="1" ht="30" hidden="1" customHeight="1" outlineLevel="1" x14ac:dyDescent="0.25">
      <c r="A200" s="11" t="s">
        <v>130</v>
      </c>
      <c r="B200" s="27"/>
      <c r="C200" s="27">
        <f>SUM(F200:Z200)</f>
        <v>0</v>
      </c>
      <c r="D200" s="15" t="e">
        <f t="shared" si="74"/>
        <v>#DIV/0!</v>
      </c>
      <c r="E200" s="15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</row>
    <row r="201" spans="1:36" s="59" customFormat="1" ht="30" hidden="1" customHeight="1" outlineLevel="1" x14ac:dyDescent="0.25">
      <c r="A201" s="32" t="s">
        <v>131</v>
      </c>
      <c r="B201" s="23">
        <v>15599</v>
      </c>
      <c r="C201" s="27">
        <f>SUM(F201:Z201)</f>
        <v>14564</v>
      </c>
      <c r="D201" s="15">
        <f t="shared" si="74"/>
        <v>0.93364959292262328</v>
      </c>
      <c r="E201" s="15"/>
      <c r="F201" s="102"/>
      <c r="G201" s="36">
        <v>160</v>
      </c>
      <c r="H201" s="36">
        <v>2144</v>
      </c>
      <c r="I201" s="36">
        <v>441</v>
      </c>
      <c r="J201" s="36"/>
      <c r="K201" s="36">
        <v>1034</v>
      </c>
      <c r="L201" s="36"/>
      <c r="M201" s="36">
        <v>1219</v>
      </c>
      <c r="N201" s="36">
        <v>200</v>
      </c>
      <c r="O201" s="36">
        <v>364</v>
      </c>
      <c r="P201" s="102">
        <v>145</v>
      </c>
      <c r="Q201" s="36">
        <v>893</v>
      </c>
      <c r="R201" s="36">
        <v>55</v>
      </c>
      <c r="S201" s="36"/>
      <c r="T201" s="36">
        <v>554</v>
      </c>
      <c r="U201" s="36">
        <v>552</v>
      </c>
      <c r="V201" s="36">
        <v>80</v>
      </c>
      <c r="W201" s="36"/>
      <c r="X201" s="36">
        <v>913</v>
      </c>
      <c r="Y201" s="36">
        <v>4900</v>
      </c>
      <c r="Z201" s="36">
        <v>910</v>
      </c>
    </row>
    <row r="202" spans="1:36" s="46" customFormat="1" ht="30" hidden="1" customHeight="1" x14ac:dyDescent="0.25">
      <c r="A202" s="11" t="s">
        <v>132</v>
      </c>
      <c r="B202" s="15"/>
      <c r="C202" s="15" t="e">
        <f>C201/C200</f>
        <v>#DIV/0!</v>
      </c>
      <c r="D202" s="15" t="e">
        <f t="shared" si="74"/>
        <v>#DIV/0!</v>
      </c>
      <c r="E202" s="15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36" s="46" customFormat="1" ht="30" customHeight="1" x14ac:dyDescent="0.25">
      <c r="A203" s="13" t="s">
        <v>133</v>
      </c>
      <c r="B203" s="23"/>
      <c r="C203" s="27"/>
      <c r="D203" s="27"/>
      <c r="E203" s="27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36" s="59" customFormat="1" ht="21.6" outlineLevel="1" x14ac:dyDescent="0.25">
      <c r="A204" s="51" t="s">
        <v>134</v>
      </c>
      <c r="B204" s="23">
        <v>98671</v>
      </c>
      <c r="C204" s="27">
        <f>SUM(F204:Z204)</f>
        <v>91471</v>
      </c>
      <c r="D204" s="9">
        <f t="shared" ref="D204:D223" si="76">C204/B204</f>
        <v>0.92703023178036104</v>
      </c>
      <c r="E204" s="9"/>
      <c r="F204" s="26">
        <v>1397</v>
      </c>
      <c r="G204" s="26">
        <v>2080</v>
      </c>
      <c r="H204" s="26">
        <v>7643</v>
      </c>
      <c r="I204" s="26">
        <v>7250</v>
      </c>
      <c r="J204" s="26">
        <v>4932</v>
      </c>
      <c r="K204" s="26">
        <v>3745</v>
      </c>
      <c r="L204" s="26">
        <v>2646</v>
      </c>
      <c r="M204" s="31">
        <v>7077</v>
      </c>
      <c r="N204" s="26">
        <v>3663</v>
      </c>
      <c r="O204" s="26">
        <v>3700</v>
      </c>
      <c r="P204" s="26">
        <v>3050</v>
      </c>
      <c r="Q204" s="26">
        <v>5074</v>
      </c>
      <c r="R204" s="26">
        <v>7049</v>
      </c>
      <c r="S204" s="26">
        <v>2705</v>
      </c>
      <c r="T204" s="26">
        <v>3983</v>
      </c>
      <c r="U204" s="26">
        <v>3757</v>
      </c>
      <c r="V204" s="26">
        <v>1620</v>
      </c>
      <c r="W204" s="26">
        <v>985</v>
      </c>
      <c r="X204" s="26">
        <v>4302</v>
      </c>
      <c r="Y204" s="26">
        <v>7293</v>
      </c>
      <c r="Z204" s="26">
        <v>7520</v>
      </c>
    </row>
    <row r="205" spans="1:36" s="46" customFormat="1" ht="21.6" outlineLevel="1" x14ac:dyDescent="0.25">
      <c r="A205" s="13" t="s">
        <v>135</v>
      </c>
      <c r="B205" s="27">
        <v>100695</v>
      </c>
      <c r="C205" s="27">
        <f>SUM(F205:Z205)</f>
        <v>97360.599999999991</v>
      </c>
      <c r="D205" s="9"/>
      <c r="E205" s="9"/>
      <c r="F205" s="102">
        <v>1168.3</v>
      </c>
      <c r="G205" s="102">
        <v>3388.2</v>
      </c>
      <c r="H205" s="102">
        <v>8242.7999999999993</v>
      </c>
      <c r="I205" s="102">
        <v>7680</v>
      </c>
      <c r="J205" s="102">
        <v>4904</v>
      </c>
      <c r="K205" s="102">
        <v>2637</v>
      </c>
      <c r="L205" s="102">
        <v>805</v>
      </c>
      <c r="M205" s="102">
        <v>10635.8</v>
      </c>
      <c r="N205" s="102">
        <v>4105.8999999999996</v>
      </c>
      <c r="O205" s="102">
        <v>3515.1</v>
      </c>
      <c r="P205" s="102">
        <v>3134.8</v>
      </c>
      <c r="Q205" s="102">
        <v>7544.5</v>
      </c>
      <c r="R205" s="102">
        <v>4303.3999999999996</v>
      </c>
      <c r="S205" s="102">
        <v>1937.2</v>
      </c>
      <c r="T205" s="102">
        <v>3713.9</v>
      </c>
      <c r="U205" s="102">
        <v>6627</v>
      </c>
      <c r="V205" s="102">
        <v>1488.7</v>
      </c>
      <c r="W205" s="102">
        <v>660.5</v>
      </c>
      <c r="X205" s="102">
        <v>4942.6000000000004</v>
      </c>
      <c r="Y205" s="102">
        <v>8000</v>
      </c>
      <c r="Z205" s="102">
        <v>7925.9</v>
      </c>
      <c r="AJ205" s="46" t="s">
        <v>0</v>
      </c>
    </row>
    <row r="206" spans="1:36" s="46" customFormat="1" ht="21.6" hidden="1" customHeight="1" outlineLevel="1" x14ac:dyDescent="0.25">
      <c r="A206" s="13" t="s">
        <v>136</v>
      </c>
      <c r="B206" s="27">
        <f>B204*0.45</f>
        <v>44401.950000000004</v>
      </c>
      <c r="C206" s="27">
        <f>C204*0.45</f>
        <v>41161.950000000004</v>
      </c>
      <c r="D206" s="9">
        <f t="shared" si="76"/>
        <v>0.92703023178036104</v>
      </c>
      <c r="E206" s="9"/>
      <c r="F206" s="26">
        <f>F204*0.45</f>
        <v>628.65</v>
      </c>
      <c r="G206" s="26">
        <f t="shared" ref="G206:Z206" si="77">G204*0.45</f>
        <v>936</v>
      </c>
      <c r="H206" s="26">
        <f t="shared" si="77"/>
        <v>3439.35</v>
      </c>
      <c r="I206" s="26">
        <f t="shared" si="77"/>
        <v>3262.5</v>
      </c>
      <c r="J206" s="26">
        <f t="shared" si="77"/>
        <v>2219.4</v>
      </c>
      <c r="K206" s="26">
        <f t="shared" si="77"/>
        <v>1685.25</v>
      </c>
      <c r="L206" s="26">
        <f t="shared" si="77"/>
        <v>1190.7</v>
      </c>
      <c r="M206" s="26">
        <f t="shared" si="77"/>
        <v>3184.65</v>
      </c>
      <c r="N206" s="26">
        <f t="shared" si="77"/>
        <v>1648.3500000000001</v>
      </c>
      <c r="O206" s="26">
        <f t="shared" si="77"/>
        <v>1665</v>
      </c>
      <c r="P206" s="26">
        <f t="shared" si="77"/>
        <v>1372.5</v>
      </c>
      <c r="Q206" s="26">
        <f t="shared" si="77"/>
        <v>2283.3000000000002</v>
      </c>
      <c r="R206" s="26">
        <f t="shared" si="77"/>
        <v>3172.05</v>
      </c>
      <c r="S206" s="26">
        <f t="shared" si="77"/>
        <v>1217.25</v>
      </c>
      <c r="T206" s="26">
        <f t="shared" si="77"/>
        <v>1792.3500000000001</v>
      </c>
      <c r="U206" s="26">
        <f t="shared" si="77"/>
        <v>1690.65</v>
      </c>
      <c r="V206" s="26">
        <f t="shared" si="77"/>
        <v>729</v>
      </c>
      <c r="W206" s="26">
        <f t="shared" si="77"/>
        <v>443.25</v>
      </c>
      <c r="X206" s="26">
        <f t="shared" si="77"/>
        <v>1935.9</v>
      </c>
      <c r="Y206" s="26">
        <f t="shared" si="77"/>
        <v>3281.85</v>
      </c>
      <c r="Z206" s="26">
        <f t="shared" si="77"/>
        <v>3384</v>
      </c>
      <c r="AA206" s="60"/>
    </row>
    <row r="207" spans="1:36" s="46" customFormat="1" ht="21.6" collapsed="1" x14ac:dyDescent="0.25">
      <c r="A207" s="13" t="s">
        <v>137</v>
      </c>
      <c r="B207" s="48">
        <f>B204/B205</f>
        <v>0.97989969710511937</v>
      </c>
      <c r="C207" s="48">
        <f>C204/C205</f>
        <v>0.93950735718555567</v>
      </c>
      <c r="D207" s="9"/>
      <c r="E207" s="9"/>
      <c r="F207" s="69">
        <f t="shared" ref="F207:Z207" si="78">F204/F205</f>
        <v>1.1957545151074211</v>
      </c>
      <c r="G207" s="69">
        <f t="shared" si="78"/>
        <v>0.61389528363142676</v>
      </c>
      <c r="H207" s="69">
        <f t="shared" si="78"/>
        <v>0.92723346435677201</v>
      </c>
      <c r="I207" s="69">
        <f t="shared" si="78"/>
        <v>0.94401041666666663</v>
      </c>
      <c r="J207" s="69">
        <f t="shared" si="78"/>
        <v>1.0057096247960848</v>
      </c>
      <c r="K207" s="69">
        <f t="shared" si="78"/>
        <v>1.4201744406522563</v>
      </c>
      <c r="L207" s="69">
        <f t="shared" si="78"/>
        <v>3.2869565217391306</v>
      </c>
      <c r="M207" s="69">
        <f t="shared" si="78"/>
        <v>0.66539423456627622</v>
      </c>
      <c r="N207" s="69">
        <f t="shared" si="78"/>
        <v>0.892130836113885</v>
      </c>
      <c r="O207" s="69">
        <f t="shared" si="78"/>
        <v>1.0526016329549657</v>
      </c>
      <c r="P207" s="69">
        <f t="shared" si="78"/>
        <v>0.97294883246140096</v>
      </c>
      <c r="Q207" s="69">
        <f t="shared" si="78"/>
        <v>0.6725429120551395</v>
      </c>
      <c r="R207" s="69">
        <f t="shared" si="78"/>
        <v>1.6380071571315706</v>
      </c>
      <c r="S207" s="69">
        <f t="shared" si="78"/>
        <v>1.3963452405533761</v>
      </c>
      <c r="T207" s="69">
        <f t="shared" si="78"/>
        <v>1.0724575244352297</v>
      </c>
      <c r="U207" s="69">
        <f t="shared" si="78"/>
        <v>0.56692319299834015</v>
      </c>
      <c r="V207" s="69">
        <f t="shared" si="78"/>
        <v>1.0881977564317862</v>
      </c>
      <c r="W207" s="69">
        <f t="shared" si="78"/>
        <v>1.4912944738834217</v>
      </c>
      <c r="X207" s="69">
        <f t="shared" si="78"/>
        <v>0.87039210132319011</v>
      </c>
      <c r="Y207" s="69">
        <f t="shared" si="78"/>
        <v>0.91162500000000002</v>
      </c>
      <c r="Z207" s="69">
        <f t="shared" si="78"/>
        <v>0.948788150241613</v>
      </c>
    </row>
    <row r="208" spans="1:36" s="59" customFormat="1" ht="21.6" outlineLevel="1" x14ac:dyDescent="0.25">
      <c r="A208" s="51" t="s">
        <v>138</v>
      </c>
      <c r="B208" s="23">
        <v>222788</v>
      </c>
      <c r="C208" s="27">
        <f>SUM(F208:Z208)</f>
        <v>270212</v>
      </c>
      <c r="D208" s="9">
        <f t="shared" si="76"/>
        <v>1.2128660430543836</v>
      </c>
      <c r="E208" s="9"/>
      <c r="F208" s="26">
        <v>1128</v>
      </c>
      <c r="G208" s="26">
        <v>8000</v>
      </c>
      <c r="H208" s="26">
        <v>17663</v>
      </c>
      <c r="I208" s="26">
        <v>25267</v>
      </c>
      <c r="J208" s="26">
        <v>4827</v>
      </c>
      <c r="K208" s="26">
        <v>14750</v>
      </c>
      <c r="L208" s="26">
        <v>550</v>
      </c>
      <c r="M208" s="26">
        <v>26510</v>
      </c>
      <c r="N208" s="26">
        <v>9712</v>
      </c>
      <c r="O208" s="26">
        <v>13800</v>
      </c>
      <c r="P208" s="26">
        <v>6000</v>
      </c>
      <c r="Q208" s="26">
        <v>18140</v>
      </c>
      <c r="R208" s="26">
        <v>5741</v>
      </c>
      <c r="S208" s="26">
        <v>5200</v>
      </c>
      <c r="T208" s="26">
        <v>6250</v>
      </c>
      <c r="U208" s="26">
        <v>38450</v>
      </c>
      <c r="V208" s="26">
        <v>2300</v>
      </c>
      <c r="W208" s="26">
        <v>870</v>
      </c>
      <c r="X208" s="26">
        <v>7370</v>
      </c>
      <c r="Y208" s="26">
        <v>39884</v>
      </c>
      <c r="Z208" s="26">
        <v>17800</v>
      </c>
    </row>
    <row r="209" spans="1:26" s="46" customFormat="1" ht="21.6" hidden="1" outlineLevel="1" x14ac:dyDescent="0.25">
      <c r="A209" s="13" t="s">
        <v>135</v>
      </c>
      <c r="B209" s="23">
        <v>241849</v>
      </c>
      <c r="C209" s="27">
        <f>SUM(F209:Z209)</f>
        <v>241305.59999999998</v>
      </c>
      <c r="D209" s="9"/>
      <c r="E209" s="9"/>
      <c r="F209" s="102">
        <v>2264.3000000000002</v>
      </c>
      <c r="G209" s="102">
        <v>6567.1</v>
      </c>
      <c r="H209" s="102">
        <v>15976.4</v>
      </c>
      <c r="I209" s="102">
        <v>27264</v>
      </c>
      <c r="J209" s="102">
        <v>9505.1</v>
      </c>
      <c r="K209" s="102">
        <v>12286</v>
      </c>
      <c r="L209" s="102">
        <v>1560.2</v>
      </c>
      <c r="M209" s="102">
        <v>20614.5</v>
      </c>
      <c r="N209" s="102">
        <v>7958.2</v>
      </c>
      <c r="O209" s="102">
        <v>6813</v>
      </c>
      <c r="P209" s="102">
        <v>6075.9</v>
      </c>
      <c r="Q209" s="102">
        <v>14622.8</v>
      </c>
      <c r="R209" s="102">
        <v>8341</v>
      </c>
      <c r="S209" s="102">
        <v>3754.7</v>
      </c>
      <c r="T209" s="102">
        <v>4670</v>
      </c>
      <c r="U209" s="102">
        <v>32085</v>
      </c>
      <c r="V209" s="102">
        <v>2885.3</v>
      </c>
      <c r="W209" s="102">
        <v>1280.2</v>
      </c>
      <c r="X209" s="102">
        <v>9579.7999999999993</v>
      </c>
      <c r="Y209" s="102">
        <v>31840</v>
      </c>
      <c r="Z209" s="102">
        <v>15362.1</v>
      </c>
    </row>
    <row r="210" spans="1:26" s="46" customFormat="1" ht="23.4" hidden="1" customHeight="1" outlineLevel="1" x14ac:dyDescent="0.25">
      <c r="A210" s="13" t="s">
        <v>136</v>
      </c>
      <c r="B210" s="27">
        <f>B208*0.3</f>
        <v>66836.399999999994</v>
      </c>
      <c r="C210" s="27">
        <f>C208*0.3</f>
        <v>81063.599999999991</v>
      </c>
      <c r="D210" s="9">
        <f t="shared" si="76"/>
        <v>1.2128660430543836</v>
      </c>
      <c r="E210" s="9"/>
      <c r="F210" s="26">
        <f>F208*0.3</f>
        <v>338.4</v>
      </c>
      <c r="G210" s="26">
        <f t="shared" ref="G210:Z210" si="79">G208*0.3</f>
        <v>2400</v>
      </c>
      <c r="H210" s="26">
        <f t="shared" si="79"/>
        <v>5298.9</v>
      </c>
      <c r="I210" s="26">
        <f t="shared" si="79"/>
        <v>7580.0999999999995</v>
      </c>
      <c r="J210" s="26">
        <f t="shared" si="79"/>
        <v>1448.1</v>
      </c>
      <c r="K210" s="26">
        <f t="shared" si="79"/>
        <v>4425</v>
      </c>
      <c r="L210" s="26">
        <f t="shared" si="79"/>
        <v>165</v>
      </c>
      <c r="M210" s="26">
        <f t="shared" si="79"/>
        <v>7953</v>
      </c>
      <c r="N210" s="26">
        <f t="shared" si="79"/>
        <v>2913.6</v>
      </c>
      <c r="O210" s="26">
        <f t="shared" si="79"/>
        <v>4140</v>
      </c>
      <c r="P210" s="26">
        <f t="shared" si="79"/>
        <v>1800</v>
      </c>
      <c r="Q210" s="26">
        <f t="shared" si="79"/>
        <v>5442</v>
      </c>
      <c r="R210" s="26">
        <f t="shared" si="79"/>
        <v>1722.3</v>
      </c>
      <c r="S210" s="26">
        <f t="shared" si="79"/>
        <v>1560</v>
      </c>
      <c r="T210" s="26">
        <f t="shared" si="79"/>
        <v>1875</v>
      </c>
      <c r="U210" s="26">
        <f t="shared" si="79"/>
        <v>11535</v>
      </c>
      <c r="V210" s="26">
        <f t="shared" si="79"/>
        <v>690</v>
      </c>
      <c r="W210" s="26">
        <f t="shared" si="79"/>
        <v>261</v>
      </c>
      <c r="X210" s="26">
        <f t="shared" si="79"/>
        <v>2211</v>
      </c>
      <c r="Y210" s="26">
        <f t="shared" si="79"/>
        <v>11965.199999999999</v>
      </c>
      <c r="Z210" s="26">
        <f t="shared" si="79"/>
        <v>5340</v>
      </c>
    </row>
    <row r="211" spans="1:26" s="59" customFormat="1" ht="21.6" collapsed="1" x14ac:dyDescent="0.25">
      <c r="A211" s="13" t="s">
        <v>137</v>
      </c>
      <c r="B211" s="9">
        <f>B208/B209</f>
        <v>0.92118636008418475</v>
      </c>
      <c r="C211" s="9">
        <f>C208/C209</f>
        <v>1.1197916666666667</v>
      </c>
      <c r="D211" s="9"/>
      <c r="E211" s="9"/>
      <c r="F211" s="30">
        <f t="shared" ref="F211:Z211" si="80">F208/F209</f>
        <v>0.49816720399240377</v>
      </c>
      <c r="G211" s="30">
        <f t="shared" si="80"/>
        <v>1.2181937232568409</v>
      </c>
      <c r="H211" s="30">
        <f t="shared" si="80"/>
        <v>1.1055682131143436</v>
      </c>
      <c r="I211" s="30">
        <f t="shared" si="80"/>
        <v>0.9267532276995305</v>
      </c>
      <c r="J211" s="30">
        <f t="shared" si="80"/>
        <v>0.5078326372158104</v>
      </c>
      <c r="K211" s="30">
        <f t="shared" si="80"/>
        <v>1.2005534755005698</v>
      </c>
      <c r="L211" s="30">
        <f t="shared" si="80"/>
        <v>0.3525189078323292</v>
      </c>
      <c r="M211" s="30">
        <f t="shared" si="80"/>
        <v>1.2859880181425696</v>
      </c>
      <c r="N211" s="30">
        <f t="shared" si="80"/>
        <v>1.2203764670402855</v>
      </c>
      <c r="O211" s="30">
        <f t="shared" si="80"/>
        <v>2.0255394099515631</v>
      </c>
      <c r="P211" s="30">
        <f t="shared" si="80"/>
        <v>0.98750802350269107</v>
      </c>
      <c r="Q211" s="30">
        <f t="shared" si="80"/>
        <v>1.2405284897557241</v>
      </c>
      <c r="R211" s="30">
        <f t="shared" si="80"/>
        <v>0.68828677616592737</v>
      </c>
      <c r="S211" s="30">
        <f t="shared" si="80"/>
        <v>1.3849308866221004</v>
      </c>
      <c r="T211" s="30">
        <f t="shared" si="80"/>
        <v>1.3383297644539613</v>
      </c>
      <c r="U211" s="30">
        <f t="shared" si="80"/>
        <v>1.1983793049711704</v>
      </c>
      <c r="V211" s="30">
        <f t="shared" si="80"/>
        <v>0.79714414445638226</v>
      </c>
      <c r="W211" s="30">
        <f t="shared" si="80"/>
        <v>0.67958131541946565</v>
      </c>
      <c r="X211" s="30">
        <f t="shared" si="80"/>
        <v>0.76932712582726159</v>
      </c>
      <c r="Y211" s="30">
        <f t="shared" si="80"/>
        <v>1.2526381909547739</v>
      </c>
      <c r="Z211" s="30">
        <f t="shared" si="80"/>
        <v>1.1586957512319278</v>
      </c>
    </row>
    <row r="212" spans="1:26" s="59" customFormat="1" ht="30" customHeight="1" outlineLevel="1" x14ac:dyDescent="0.25">
      <c r="A212" s="51" t="s">
        <v>139</v>
      </c>
      <c r="B212" s="23">
        <v>48310</v>
      </c>
      <c r="C212" s="27">
        <f>SUM(F212:Z212)</f>
        <v>40901</v>
      </c>
      <c r="D212" s="118">
        <f t="shared" si="76"/>
        <v>0.84663630718277794</v>
      </c>
      <c r="E212" s="9"/>
      <c r="F212" s="26"/>
      <c r="G212" s="26">
        <v>5055</v>
      </c>
      <c r="H212" s="26">
        <v>1250</v>
      </c>
      <c r="I212" s="26">
        <v>600</v>
      </c>
      <c r="J212" s="26">
        <v>9550</v>
      </c>
      <c r="K212" s="26">
        <v>1350</v>
      </c>
      <c r="L212" s="26">
        <v>1900</v>
      </c>
      <c r="M212" s="26">
        <v>1009</v>
      </c>
      <c r="N212" s="26">
        <v>300</v>
      </c>
      <c r="O212" s="26"/>
      <c r="P212" s="26">
        <v>3800</v>
      </c>
      <c r="Q212" s="26">
        <v>4465</v>
      </c>
      <c r="R212" s="26"/>
      <c r="S212" s="26"/>
      <c r="T212" s="26">
        <v>800</v>
      </c>
      <c r="U212" s="26"/>
      <c r="V212" s="26"/>
      <c r="W212" s="26"/>
      <c r="X212" s="26">
        <v>10822</v>
      </c>
      <c r="Y212" s="26"/>
      <c r="Z212" s="26"/>
    </row>
    <row r="213" spans="1:26" s="46" customFormat="1" ht="21.6" outlineLevel="1" x14ac:dyDescent="0.25">
      <c r="A213" s="13" t="s">
        <v>135</v>
      </c>
      <c r="B213" s="23">
        <v>248211</v>
      </c>
      <c r="C213" s="27">
        <f>SUM(F213:Z213)</f>
        <v>234933.5</v>
      </c>
      <c r="D213" s="9"/>
      <c r="E213" s="9"/>
      <c r="F213" s="102">
        <v>2541.6999999999998</v>
      </c>
      <c r="G213" s="102">
        <v>7371.5</v>
      </c>
      <c r="H213" s="102">
        <v>17933.400000000001</v>
      </c>
      <c r="I213" s="102">
        <v>24541.7</v>
      </c>
      <c r="J213" s="102">
        <v>10669.4</v>
      </c>
      <c r="K213" s="102">
        <v>2550</v>
      </c>
      <c r="L213" s="102">
        <v>1751.3</v>
      </c>
      <c r="M213" s="102">
        <v>23139.7</v>
      </c>
      <c r="N213" s="102">
        <v>8933</v>
      </c>
      <c r="O213" s="102">
        <v>7647.6</v>
      </c>
      <c r="P213" s="102">
        <v>6820.2</v>
      </c>
      <c r="Q213" s="102">
        <v>16414.099999999999</v>
      </c>
      <c r="R213" s="102">
        <v>4650</v>
      </c>
      <c r="S213" s="102">
        <v>4214.7</v>
      </c>
      <c r="T213" s="102">
        <v>8080</v>
      </c>
      <c r="U213" s="102">
        <v>24832</v>
      </c>
      <c r="V213" s="102">
        <v>3238.8</v>
      </c>
      <c r="W213" s="102">
        <v>1437.1</v>
      </c>
      <c r="X213" s="102">
        <v>10753.3</v>
      </c>
      <c r="Y213" s="102">
        <v>30170.2</v>
      </c>
      <c r="Z213" s="102">
        <v>17243.8</v>
      </c>
    </row>
    <row r="214" spans="1:26" s="46" customFormat="1" ht="16.2" hidden="1" customHeight="1" outlineLevel="1" x14ac:dyDescent="0.25">
      <c r="A214" s="13" t="s">
        <v>140</v>
      </c>
      <c r="B214" s="27">
        <f>B212*0.19</f>
        <v>9178.9</v>
      </c>
      <c r="C214" s="27">
        <f>C212*0.19</f>
        <v>7771.1900000000005</v>
      </c>
      <c r="D214" s="9"/>
      <c r="E214" s="9"/>
      <c r="F214" s="26">
        <f>F212*0.19</f>
        <v>0</v>
      </c>
      <c r="G214" s="26">
        <f t="shared" ref="G214:Z214" si="81">G212*0.19</f>
        <v>960.45</v>
      </c>
      <c r="H214" s="26">
        <f t="shared" si="81"/>
        <v>237.5</v>
      </c>
      <c r="I214" s="26">
        <f t="shared" si="81"/>
        <v>114</v>
      </c>
      <c r="J214" s="26">
        <f t="shared" si="81"/>
        <v>1814.5</v>
      </c>
      <c r="K214" s="26">
        <f t="shared" si="81"/>
        <v>256.5</v>
      </c>
      <c r="L214" s="26">
        <f t="shared" si="81"/>
        <v>361</v>
      </c>
      <c r="M214" s="26">
        <f t="shared" si="81"/>
        <v>191.71</v>
      </c>
      <c r="N214" s="26">
        <f t="shared" si="81"/>
        <v>57</v>
      </c>
      <c r="O214" s="26">
        <f t="shared" si="81"/>
        <v>0</v>
      </c>
      <c r="P214" s="26">
        <f t="shared" si="81"/>
        <v>722</v>
      </c>
      <c r="Q214" s="26">
        <f t="shared" si="81"/>
        <v>848.35</v>
      </c>
      <c r="R214" s="26">
        <f t="shared" si="81"/>
        <v>0</v>
      </c>
      <c r="S214" s="26">
        <f t="shared" si="81"/>
        <v>0</v>
      </c>
      <c r="T214" s="26">
        <f t="shared" si="81"/>
        <v>152</v>
      </c>
      <c r="U214" s="26">
        <f t="shared" si="81"/>
        <v>0</v>
      </c>
      <c r="V214" s="26">
        <f t="shared" si="81"/>
        <v>0</v>
      </c>
      <c r="W214" s="26">
        <f t="shared" si="81"/>
        <v>0</v>
      </c>
      <c r="X214" s="26">
        <f t="shared" si="81"/>
        <v>2056.1799999999998</v>
      </c>
      <c r="Y214" s="26">
        <f t="shared" si="81"/>
        <v>0</v>
      </c>
      <c r="Z214" s="26">
        <f t="shared" si="81"/>
        <v>0</v>
      </c>
    </row>
    <row r="215" spans="1:26" s="59" customFormat="1" ht="21.6" collapsed="1" x14ac:dyDescent="0.25">
      <c r="A215" s="13" t="s">
        <v>141</v>
      </c>
      <c r="B215" s="9">
        <f>B212/B213</f>
        <v>0.19463279226142274</v>
      </c>
      <c r="C215" s="9">
        <f>C212/C213</f>
        <v>0.17409607399540722</v>
      </c>
      <c r="D215" s="9">
        <f t="shared" si="76"/>
        <v>0.89448479864363528</v>
      </c>
      <c r="E215" s="9"/>
      <c r="F215" s="30">
        <f>F212/F213</f>
        <v>0</v>
      </c>
      <c r="G215" s="30">
        <f>G212/G213</f>
        <v>0.68574916909719863</v>
      </c>
      <c r="H215" s="30">
        <f t="shared" ref="H215:Z215" si="82">H212/H213</f>
        <v>6.9702343113966114E-2</v>
      </c>
      <c r="I215" s="30">
        <f t="shared" si="82"/>
        <v>2.4448184111125145E-2</v>
      </c>
      <c r="J215" s="30">
        <f t="shared" si="82"/>
        <v>0.89508313494666991</v>
      </c>
      <c r="K215" s="30">
        <f t="shared" si="82"/>
        <v>0.52941176470588236</v>
      </c>
      <c r="L215" s="30">
        <f t="shared" si="82"/>
        <v>1.0849083537943243</v>
      </c>
      <c r="M215" s="30">
        <f t="shared" si="82"/>
        <v>4.3604713976412829E-2</v>
      </c>
      <c r="N215" s="30">
        <f t="shared" si="82"/>
        <v>3.3583342662039627E-2</v>
      </c>
      <c r="O215" s="30">
        <f t="shared" si="82"/>
        <v>0</v>
      </c>
      <c r="P215" s="30">
        <f t="shared" si="82"/>
        <v>0.55716841148353424</v>
      </c>
      <c r="Q215" s="30">
        <f t="shared" si="82"/>
        <v>0.27202222479453642</v>
      </c>
      <c r="R215" s="30">
        <f t="shared" si="82"/>
        <v>0</v>
      </c>
      <c r="S215" s="30">
        <f t="shared" si="82"/>
        <v>0</v>
      </c>
      <c r="T215" s="30">
        <f t="shared" si="82"/>
        <v>9.9009900990099015E-2</v>
      </c>
      <c r="U215" s="30">
        <f t="shared" si="82"/>
        <v>0</v>
      </c>
      <c r="V215" s="30" t="s">
        <v>0</v>
      </c>
      <c r="W215" s="30">
        <f t="shared" si="82"/>
        <v>0</v>
      </c>
      <c r="X215" s="30">
        <f t="shared" si="82"/>
        <v>1.0063887364808943</v>
      </c>
      <c r="Y215" s="30">
        <f t="shared" si="82"/>
        <v>0</v>
      </c>
      <c r="Z215" s="30">
        <f t="shared" si="82"/>
        <v>0</v>
      </c>
    </row>
    <row r="216" spans="1:26" s="46" customFormat="1" ht="21.6" x14ac:dyDescent="0.25">
      <c r="A216" s="51" t="s">
        <v>142</v>
      </c>
      <c r="B216" s="27">
        <v>590</v>
      </c>
      <c r="C216" s="27">
        <f>SUM(F216:Z216)</f>
        <v>432</v>
      </c>
      <c r="D216" s="9">
        <f t="shared" si="76"/>
        <v>0.73220338983050848</v>
      </c>
      <c r="E216" s="9"/>
      <c r="F216" s="36"/>
      <c r="G216" s="36"/>
      <c r="H216" s="36"/>
      <c r="I216" s="36"/>
      <c r="J216" s="36"/>
      <c r="K216" s="36"/>
      <c r="L216" s="36">
        <v>160</v>
      </c>
      <c r="M216" s="36"/>
      <c r="N216" s="36"/>
      <c r="O216" s="36"/>
      <c r="P216" s="36"/>
      <c r="Q216" s="36">
        <v>100</v>
      </c>
      <c r="R216" s="36"/>
      <c r="S216" s="36">
        <v>172</v>
      </c>
      <c r="T216" s="36"/>
      <c r="U216" s="36"/>
      <c r="V216" s="36"/>
      <c r="W216" s="36"/>
      <c r="X216" s="36"/>
      <c r="Y216" s="36"/>
      <c r="Z216" s="36"/>
    </row>
    <row r="217" spans="1:26" s="46" customFormat="1" ht="21.6" x14ac:dyDescent="0.25">
      <c r="A217" s="13" t="s">
        <v>140</v>
      </c>
      <c r="B217" s="27">
        <f>B216*0.7</f>
        <v>413</v>
      </c>
      <c r="C217" s="27">
        <f>C216*0.7</f>
        <v>302.39999999999998</v>
      </c>
      <c r="D217" s="9">
        <f t="shared" si="76"/>
        <v>0.73220338983050837</v>
      </c>
      <c r="E217" s="9"/>
      <c r="F217" s="26"/>
      <c r="G217" s="26"/>
      <c r="H217" s="26"/>
      <c r="I217" s="26"/>
      <c r="J217" s="26"/>
      <c r="K217" s="26"/>
      <c r="L217" s="26">
        <f>L216*0.7</f>
        <v>112</v>
      </c>
      <c r="M217" s="26"/>
      <c r="N217" s="26"/>
      <c r="O217" s="26"/>
      <c r="P217" s="26"/>
      <c r="Q217" s="26">
        <f>Q216*0.7</f>
        <v>70</v>
      </c>
      <c r="R217" s="26"/>
      <c r="S217" s="26">
        <f>S216*0.7</f>
        <v>120.39999999999999</v>
      </c>
      <c r="T217" s="26"/>
      <c r="U217" s="26"/>
      <c r="V217" s="26"/>
      <c r="W217" s="26"/>
      <c r="X217" s="26"/>
      <c r="Y217" s="26"/>
      <c r="Z217" s="26"/>
    </row>
    <row r="218" spans="1:26" s="46" customFormat="1" ht="16.2" hidden="1" customHeight="1" x14ac:dyDescent="0.25">
      <c r="A218" s="32" t="s">
        <v>207</v>
      </c>
      <c r="B218" s="27"/>
      <c r="C218" s="27">
        <f>SUM(F218:Z218)</f>
        <v>0</v>
      </c>
      <c r="D218" s="9" t="e">
        <f t="shared" si="76"/>
        <v>#DIV/0!</v>
      </c>
      <c r="E218" s="9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</row>
    <row r="219" spans="1:26" s="46" customFormat="1" ht="16.2" hidden="1" customHeight="1" x14ac:dyDescent="0.25">
      <c r="A219" s="13" t="s">
        <v>140</v>
      </c>
      <c r="B219" s="27">
        <f>B218*0.2</f>
        <v>0</v>
      </c>
      <c r="C219" s="27">
        <f>C218*0.2</f>
        <v>0</v>
      </c>
      <c r="D219" s="9" t="e">
        <f t="shared" si="76"/>
        <v>#DIV/0!</v>
      </c>
      <c r="E219" s="9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s="46" customFormat="1" ht="16.2" hidden="1" customHeight="1" x14ac:dyDescent="0.25">
      <c r="A220" s="32" t="s">
        <v>164</v>
      </c>
      <c r="B220" s="27"/>
      <c r="C220" s="27">
        <f>SUM(F220:Z220)</f>
        <v>0</v>
      </c>
      <c r="D220" s="9"/>
      <c r="E220" s="9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</row>
    <row r="221" spans="1:26" s="46" customFormat="1" ht="21.6" x14ac:dyDescent="0.25">
      <c r="A221" s="32" t="s">
        <v>143</v>
      </c>
      <c r="B221" s="27">
        <f>B219+B217+B214+B210+B206</f>
        <v>120830.25</v>
      </c>
      <c r="C221" s="27">
        <f>C219+C217+C214+C210+C206</f>
        <v>130299.13999999998</v>
      </c>
      <c r="D221" s="9">
        <f t="shared" si="76"/>
        <v>1.0783652272506263</v>
      </c>
      <c r="E221" s="9"/>
      <c r="F221" s="26">
        <f>F219+F217+F214+F210+F206</f>
        <v>967.05</v>
      </c>
      <c r="G221" s="26">
        <f t="shared" ref="G221:Z221" si="83">G219+G217+G214+G210+G206</f>
        <v>4296.45</v>
      </c>
      <c r="H221" s="26">
        <f t="shared" si="83"/>
        <v>8975.75</v>
      </c>
      <c r="I221" s="26">
        <f t="shared" si="83"/>
        <v>10956.599999999999</v>
      </c>
      <c r="J221" s="26">
        <f t="shared" si="83"/>
        <v>5482</v>
      </c>
      <c r="K221" s="26">
        <f t="shared" si="83"/>
        <v>6366.75</v>
      </c>
      <c r="L221" s="26">
        <f t="shared" si="83"/>
        <v>1828.7</v>
      </c>
      <c r="M221" s="26">
        <f t="shared" si="83"/>
        <v>11329.36</v>
      </c>
      <c r="N221" s="26">
        <f t="shared" si="83"/>
        <v>4618.95</v>
      </c>
      <c r="O221" s="26">
        <f t="shared" si="83"/>
        <v>5805</v>
      </c>
      <c r="P221" s="26">
        <f t="shared" si="83"/>
        <v>3894.5</v>
      </c>
      <c r="Q221" s="26">
        <f t="shared" si="83"/>
        <v>8643.6500000000015</v>
      </c>
      <c r="R221" s="26">
        <f t="shared" si="83"/>
        <v>4894.3500000000004</v>
      </c>
      <c r="S221" s="26">
        <f t="shared" si="83"/>
        <v>2897.65</v>
      </c>
      <c r="T221" s="26">
        <f t="shared" si="83"/>
        <v>3819.3500000000004</v>
      </c>
      <c r="U221" s="26">
        <f t="shared" si="83"/>
        <v>13225.65</v>
      </c>
      <c r="V221" s="26">
        <f t="shared" si="83"/>
        <v>1419</v>
      </c>
      <c r="W221" s="26">
        <f t="shared" si="83"/>
        <v>704.25</v>
      </c>
      <c r="X221" s="26">
        <f t="shared" si="83"/>
        <v>6203.08</v>
      </c>
      <c r="Y221" s="26">
        <f t="shared" si="83"/>
        <v>15247.05</v>
      </c>
      <c r="Z221" s="26">
        <f t="shared" si="83"/>
        <v>8724</v>
      </c>
    </row>
    <row r="222" spans="1:26" s="46" customFormat="1" ht="21.6" x14ac:dyDescent="0.25">
      <c r="A222" s="13" t="s">
        <v>208</v>
      </c>
      <c r="B222" s="26">
        <v>62592</v>
      </c>
      <c r="C222" s="26">
        <f>SUM(F222:Z222)</f>
        <v>62122</v>
      </c>
      <c r="D222" s="9">
        <f t="shared" si="76"/>
        <v>0.99249105316973418</v>
      </c>
      <c r="E222" s="9"/>
      <c r="F222" s="26">
        <v>586</v>
      </c>
      <c r="G222" s="26">
        <v>1872</v>
      </c>
      <c r="H222" s="26">
        <v>4554</v>
      </c>
      <c r="I222" s="26">
        <v>6232</v>
      </c>
      <c r="J222" s="26">
        <v>2709</v>
      </c>
      <c r="K222" s="26">
        <v>2600</v>
      </c>
      <c r="L222" s="26">
        <v>445</v>
      </c>
      <c r="M222" s="26">
        <v>5876</v>
      </c>
      <c r="N222" s="26">
        <v>2268</v>
      </c>
      <c r="O222" s="26">
        <v>2097</v>
      </c>
      <c r="P222" s="26">
        <v>1732</v>
      </c>
      <c r="Q222" s="26">
        <v>4168</v>
      </c>
      <c r="R222" s="26">
        <v>2032</v>
      </c>
      <c r="S222" s="26">
        <v>1070</v>
      </c>
      <c r="T222" s="26">
        <v>2052</v>
      </c>
      <c r="U222" s="26">
        <v>5871</v>
      </c>
      <c r="V222" s="26">
        <v>822</v>
      </c>
      <c r="W222" s="26">
        <v>365</v>
      </c>
      <c r="X222" s="26">
        <v>2731</v>
      </c>
      <c r="Y222" s="26">
        <v>7661</v>
      </c>
      <c r="Z222" s="26">
        <v>4379</v>
      </c>
    </row>
    <row r="223" spans="1:26" s="46" customFormat="1" ht="21.6" x14ac:dyDescent="0.25">
      <c r="A223" s="51" t="s">
        <v>163</v>
      </c>
      <c r="B223" s="49">
        <f>B221/B222*10</f>
        <v>19.304423888036808</v>
      </c>
      <c r="C223" s="49">
        <f>C221/C222*10</f>
        <v>20.97471749138791</v>
      </c>
      <c r="D223" s="9">
        <f t="shared" si="76"/>
        <v>1.0865238772748977</v>
      </c>
      <c r="E223" s="9"/>
      <c r="F223" s="50">
        <f>F221/F222*10</f>
        <v>16.502559726962456</v>
      </c>
      <c r="G223" s="50">
        <f>G221/G222*10</f>
        <v>22.951121794871796</v>
      </c>
      <c r="H223" s="50">
        <f t="shared" ref="H223:Z223" si="84">H221/H222*10</f>
        <v>19.709595959595958</v>
      </c>
      <c r="I223" s="50">
        <f t="shared" si="84"/>
        <v>17.581193838254169</v>
      </c>
      <c r="J223" s="50">
        <f t="shared" si="84"/>
        <v>20.23624953857512</v>
      </c>
      <c r="K223" s="50">
        <f t="shared" si="84"/>
        <v>24.487500000000001</v>
      </c>
      <c r="L223" s="50">
        <f t="shared" si="84"/>
        <v>41.094382022471912</v>
      </c>
      <c r="M223" s="50">
        <f t="shared" si="84"/>
        <v>19.28073519400953</v>
      </c>
      <c r="N223" s="50">
        <f t="shared" si="84"/>
        <v>20.36574074074074</v>
      </c>
      <c r="O223" s="50">
        <f t="shared" si="84"/>
        <v>27.682403433476395</v>
      </c>
      <c r="P223" s="50">
        <f t="shared" si="84"/>
        <v>22.485565819861431</v>
      </c>
      <c r="Q223" s="50">
        <f t="shared" si="84"/>
        <v>20.738123800383882</v>
      </c>
      <c r="R223" s="50">
        <f t="shared" si="84"/>
        <v>24.086368110236222</v>
      </c>
      <c r="S223" s="50">
        <f t="shared" si="84"/>
        <v>27.080841121495325</v>
      </c>
      <c r="T223" s="50">
        <f t="shared" si="84"/>
        <v>18.612816764132557</v>
      </c>
      <c r="U223" s="50">
        <f t="shared" si="84"/>
        <v>22.527082268778745</v>
      </c>
      <c r="V223" s="50">
        <f t="shared" si="84"/>
        <v>17.262773722627738</v>
      </c>
      <c r="W223" s="50">
        <f t="shared" si="84"/>
        <v>19.294520547945208</v>
      </c>
      <c r="X223" s="50">
        <f t="shared" si="84"/>
        <v>22.713584767484434</v>
      </c>
      <c r="Y223" s="50">
        <f t="shared" si="84"/>
        <v>19.902166818953138</v>
      </c>
      <c r="Z223" s="50">
        <f t="shared" si="84"/>
        <v>19.92235670244348</v>
      </c>
    </row>
    <row r="224" spans="1:26" ht="16.2" hidden="1" customHeight="1" x14ac:dyDescent="0.3">
      <c r="A224" s="86"/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</row>
    <row r="225" spans="1:26" ht="16.2" hidden="1" customHeight="1" x14ac:dyDescent="0.3">
      <c r="A225" s="13" t="s">
        <v>182</v>
      </c>
      <c r="B225" s="81"/>
      <c r="C225" s="81">
        <f>SUM(F225:Z225)</f>
        <v>273</v>
      </c>
      <c r="D225" s="81"/>
      <c r="E225" s="81"/>
      <c r="F225" s="81">
        <v>11</v>
      </c>
      <c r="G225" s="81">
        <v>12</v>
      </c>
      <c r="H225" s="81">
        <v>15</v>
      </c>
      <c r="I225" s="81">
        <v>20</v>
      </c>
      <c r="J225" s="81">
        <v>12</v>
      </c>
      <c r="K225" s="81">
        <v>36</v>
      </c>
      <c r="L225" s="81">
        <v>18</v>
      </c>
      <c r="M225" s="81">
        <v>20</v>
      </c>
      <c r="N225" s="81">
        <v>5</v>
      </c>
      <c r="O225" s="81">
        <v>4</v>
      </c>
      <c r="P225" s="81">
        <v>5</v>
      </c>
      <c r="Q225" s="81">
        <v>16</v>
      </c>
      <c r="R225" s="81">
        <v>16</v>
      </c>
      <c r="S225" s="81">
        <v>13</v>
      </c>
      <c r="T225" s="81">
        <v>18</v>
      </c>
      <c r="U225" s="81">
        <v>10</v>
      </c>
      <c r="V225" s="81">
        <v>3</v>
      </c>
      <c r="W225" s="81">
        <v>4</v>
      </c>
      <c r="X225" s="81">
        <v>3</v>
      </c>
      <c r="Y225" s="81">
        <v>23</v>
      </c>
      <c r="Z225" s="81">
        <v>9</v>
      </c>
    </row>
    <row r="226" spans="1:26" ht="16.2" hidden="1" customHeight="1" x14ac:dyDescent="0.3">
      <c r="A226" s="13" t="s">
        <v>186</v>
      </c>
      <c r="B226" s="81">
        <v>108</v>
      </c>
      <c r="C226" s="81">
        <f>SUM(F226:Z226)</f>
        <v>450</v>
      </c>
      <c r="D226" s="81"/>
      <c r="E226" s="81"/>
      <c r="F226" s="81">
        <v>20</v>
      </c>
      <c r="G226" s="81">
        <v>5</v>
      </c>
      <c r="H226" s="81">
        <v>59</v>
      </c>
      <c r="I226" s="81">
        <v>16</v>
      </c>
      <c r="J226" s="81">
        <v>21</v>
      </c>
      <c r="K226" s="81">
        <v>28</v>
      </c>
      <c r="L226" s="81">
        <v>9</v>
      </c>
      <c r="M226" s="81">
        <v>20</v>
      </c>
      <c r="N226" s="81">
        <v>22</v>
      </c>
      <c r="O226" s="81">
        <v>5</v>
      </c>
      <c r="P226" s="81">
        <v>5</v>
      </c>
      <c r="Q226" s="81">
        <v>28</v>
      </c>
      <c r="R226" s="81">
        <v>25</v>
      </c>
      <c r="S226" s="81">
        <v>57</v>
      </c>
      <c r="T226" s="81">
        <v>7</v>
      </c>
      <c r="U226" s="81">
        <v>17</v>
      </c>
      <c r="V226" s="81">
        <v>25</v>
      </c>
      <c r="W226" s="81">
        <v>11</v>
      </c>
      <c r="X226" s="81">
        <v>5</v>
      </c>
      <c r="Y226" s="81">
        <v>50</v>
      </c>
      <c r="Z226" s="81">
        <v>15</v>
      </c>
    </row>
    <row r="227" spans="1:26" ht="16.2" hidden="1" customHeight="1" x14ac:dyDescent="0.4">
      <c r="A227" s="82" t="s">
        <v>144</v>
      </c>
      <c r="B227" s="62"/>
      <c r="C227" s="62">
        <f>SUM(F227:Z227)</f>
        <v>0</v>
      </c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</row>
    <row r="228" spans="1:26" s="64" customFormat="1" ht="16.2" hidden="1" customHeight="1" x14ac:dyDescent="0.4">
      <c r="A228" s="63" t="s">
        <v>145</v>
      </c>
      <c r="B228" s="63"/>
      <c r="C228" s="63">
        <f>SUM(F228:Z228)</f>
        <v>0</v>
      </c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pans="1:26" s="64" customFormat="1" ht="16.2" hidden="1" customHeight="1" x14ac:dyDescent="0.4">
      <c r="A229" s="63" t="s">
        <v>146</v>
      </c>
      <c r="B229" s="63"/>
      <c r="C229" s="63">
        <f>SUM(F229:Z229)</f>
        <v>0</v>
      </c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spans="1:26" s="64" customFormat="1" ht="16.2" hidden="1" customHeight="1" x14ac:dyDescent="0.4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</row>
    <row r="231" spans="1:26" s="64" customFormat="1" ht="16.2" hidden="1" customHeight="1" x14ac:dyDescent="0.4">
      <c r="A231" s="65" t="s">
        <v>147</v>
      </c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</row>
    <row r="232" spans="1:26" ht="16.2" hidden="1" customHeight="1" x14ac:dyDescent="0.3">
      <c r="A232" s="83"/>
      <c r="B232" s="84"/>
      <c r="C232" s="84"/>
      <c r="D232" s="84"/>
      <c r="E232" s="8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6.2" hidden="1" customHeight="1" x14ac:dyDescent="0.4">
      <c r="A233" s="126"/>
      <c r="B233" s="126"/>
      <c r="C233" s="126"/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6"/>
      <c r="R233" s="126"/>
      <c r="S233" s="126"/>
      <c r="T233" s="126"/>
      <c r="U233" s="126"/>
      <c r="V233" s="126"/>
      <c r="W233" s="126"/>
      <c r="X233" s="126"/>
      <c r="Y233" s="126"/>
      <c r="Z233" s="126"/>
    </row>
    <row r="234" spans="1:26" ht="16.2" hidden="1" customHeight="1" x14ac:dyDescent="0.3">
      <c r="A234" s="121"/>
      <c r="B234" s="122"/>
      <c r="C234" s="122"/>
      <c r="D234" s="122"/>
      <c r="E234" s="122"/>
      <c r="F234" s="122"/>
      <c r="G234" s="122"/>
      <c r="H234" s="122"/>
      <c r="I234" s="122"/>
      <c r="J234" s="122"/>
      <c r="K234" s="122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6.2" hidden="1" customHeight="1" x14ac:dyDescent="0.3">
      <c r="A235" s="85"/>
      <c r="B235" s="6"/>
      <c r="C235" s="6"/>
      <c r="D235" s="6"/>
      <c r="E235" s="6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6.2" hidden="1" customHeight="1" x14ac:dyDescent="0.3">
      <c r="A236" s="66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</row>
    <row r="237" spans="1:26" ht="16.2" customHeight="1" x14ac:dyDescent="0.3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</row>
    <row r="238" spans="1:26" s="12" customFormat="1" ht="29.4" customHeight="1" x14ac:dyDescent="0.25">
      <c r="A238" s="32" t="s">
        <v>148</v>
      </c>
      <c r="B238" s="106">
        <v>216612</v>
      </c>
      <c r="C238" s="106">
        <f t="shared" ref="C238" si="85">SUM(F238:Z238)</f>
        <v>155010</v>
      </c>
      <c r="D238" s="107">
        <f t="shared" ref="D238" si="86">C238/B238</f>
        <v>0.71561132347238376</v>
      </c>
      <c r="E238" s="108"/>
      <c r="F238" s="109">
        <v>7974</v>
      </c>
      <c r="G238" s="109">
        <v>3738</v>
      </c>
      <c r="H238" s="109">
        <v>10794</v>
      </c>
      <c r="I238" s="109">
        <v>7408</v>
      </c>
      <c r="J238" s="109">
        <v>4885</v>
      </c>
      <c r="K238" s="109">
        <v>12515</v>
      </c>
      <c r="L238" s="109">
        <v>5534</v>
      </c>
      <c r="M238" s="109">
        <v>9550</v>
      </c>
      <c r="N238" s="109">
        <v>6155</v>
      </c>
      <c r="O238" s="109">
        <v>2407</v>
      </c>
      <c r="P238" s="109">
        <v>4470</v>
      </c>
      <c r="Q238" s="109">
        <v>6282</v>
      </c>
      <c r="R238" s="109">
        <v>8997</v>
      </c>
      <c r="S238" s="109">
        <v>9248</v>
      </c>
      <c r="T238" s="109">
        <v>9959</v>
      </c>
      <c r="U238" s="109">
        <v>5266</v>
      </c>
      <c r="V238" s="109">
        <v>5805</v>
      </c>
      <c r="W238" s="109">
        <v>2661</v>
      </c>
      <c r="X238" s="109">
        <v>7915</v>
      </c>
      <c r="Y238" s="109">
        <v>17347</v>
      </c>
      <c r="Z238" s="109">
        <v>6100</v>
      </c>
    </row>
    <row r="239" spans="1:26" ht="16.2" hidden="1" customHeight="1" x14ac:dyDescent="0.3">
      <c r="A239" s="61" t="s">
        <v>150</v>
      </c>
      <c r="B239" s="68"/>
      <c r="C239" s="27">
        <f>SUM(F239:Z239)</f>
        <v>380</v>
      </c>
      <c r="D239" s="27"/>
      <c r="E239" s="27"/>
      <c r="F239" s="61">
        <v>16</v>
      </c>
      <c r="G239" s="61">
        <v>21</v>
      </c>
      <c r="H239" s="61">
        <v>32</v>
      </c>
      <c r="I239" s="61">
        <v>25</v>
      </c>
      <c r="J239" s="61">
        <v>16</v>
      </c>
      <c r="K239" s="61">
        <v>31</v>
      </c>
      <c r="L239" s="61">
        <v>14</v>
      </c>
      <c r="M239" s="61">
        <v>29</v>
      </c>
      <c r="N239" s="61">
        <v>18</v>
      </c>
      <c r="O239" s="61">
        <v>8</v>
      </c>
      <c r="P239" s="61">
        <v>7</v>
      </c>
      <c r="Q239" s="61">
        <v>15</v>
      </c>
      <c r="R239" s="61">
        <v>25</v>
      </c>
      <c r="S239" s="61">
        <v>31</v>
      </c>
      <c r="T239" s="61">
        <v>10</v>
      </c>
      <c r="U239" s="61">
        <v>8</v>
      </c>
      <c r="V239" s="61">
        <v>8</v>
      </c>
      <c r="W239" s="61">
        <v>6</v>
      </c>
      <c r="X239" s="61">
        <v>12</v>
      </c>
      <c r="Y239" s="61">
        <v>35</v>
      </c>
      <c r="Z239" s="61">
        <v>13</v>
      </c>
    </row>
    <row r="240" spans="1:26" ht="16.2" hidden="1" customHeight="1" x14ac:dyDescent="0.3">
      <c r="A240" s="61" t="s">
        <v>151</v>
      </c>
      <c r="B240" s="68"/>
      <c r="C240" s="27">
        <f>SUM(F240:Z240)</f>
        <v>208</v>
      </c>
      <c r="D240" s="27"/>
      <c r="E240" s="27"/>
      <c r="F240" s="61">
        <v>10</v>
      </c>
      <c r="G240" s="61">
        <v>2</v>
      </c>
      <c r="H240" s="61">
        <v>42</v>
      </c>
      <c r="I240" s="61">
        <v>11</v>
      </c>
      <c r="J240" s="61">
        <v>9</v>
      </c>
      <c r="K240" s="61">
        <v>30</v>
      </c>
      <c r="L240" s="61">
        <v>9</v>
      </c>
      <c r="M240" s="61">
        <v>15</v>
      </c>
      <c r="N240" s="61">
        <v>1</v>
      </c>
      <c r="O240" s="61">
        <v>2</v>
      </c>
      <c r="P240" s="61">
        <v>5</v>
      </c>
      <c r="Q240" s="61">
        <v>1</v>
      </c>
      <c r="R240" s="61">
        <v>4</v>
      </c>
      <c r="S240" s="61">
        <v>8</v>
      </c>
      <c r="T240" s="61">
        <v>14</v>
      </c>
      <c r="U240" s="61">
        <v>2</v>
      </c>
      <c r="V240" s="61">
        <v>1</v>
      </c>
      <c r="W240" s="61">
        <v>2</v>
      </c>
      <c r="X240" s="61">
        <v>16</v>
      </c>
      <c r="Y240" s="61">
        <v>16</v>
      </c>
      <c r="Z240" s="61">
        <v>8</v>
      </c>
    </row>
    <row r="241" spans="1:26" ht="16.2" hidden="1" customHeight="1" x14ac:dyDescent="0.3">
      <c r="A241" s="61" t="s">
        <v>151</v>
      </c>
      <c r="B241" s="68"/>
      <c r="C241" s="27">
        <f>SUM(F241:Z241)</f>
        <v>194</v>
      </c>
      <c r="D241" s="27"/>
      <c r="E241" s="27"/>
      <c r="F241" s="61">
        <v>10</v>
      </c>
      <c r="G241" s="61">
        <v>2</v>
      </c>
      <c r="H241" s="61">
        <v>42</v>
      </c>
      <c r="I241" s="61">
        <v>11</v>
      </c>
      <c r="J241" s="61">
        <v>2</v>
      </c>
      <c r="K241" s="61">
        <v>30</v>
      </c>
      <c r="L241" s="61">
        <v>9</v>
      </c>
      <c r="M241" s="61">
        <v>15</v>
      </c>
      <c r="N241" s="61">
        <v>1</v>
      </c>
      <c r="O241" s="61">
        <v>2</v>
      </c>
      <c r="P241" s="61">
        <v>5</v>
      </c>
      <c r="Q241" s="61">
        <v>1</v>
      </c>
      <c r="R241" s="61">
        <v>4</v>
      </c>
      <c r="S241" s="61">
        <v>1</v>
      </c>
      <c r="T241" s="61">
        <v>14</v>
      </c>
      <c r="U241" s="61">
        <v>2</v>
      </c>
      <c r="V241" s="61">
        <v>1</v>
      </c>
      <c r="W241" s="61">
        <v>2</v>
      </c>
      <c r="X241" s="61">
        <v>16</v>
      </c>
      <c r="Y241" s="61">
        <v>16</v>
      </c>
      <c r="Z241" s="61">
        <v>8</v>
      </c>
    </row>
    <row r="242" spans="1:26" ht="16.2" hidden="1" customHeight="1" x14ac:dyDescent="0.3">
      <c r="A242" s="61" t="s">
        <v>77</v>
      </c>
      <c r="B242" s="27">
        <v>554</v>
      </c>
      <c r="C242" s="27">
        <f>SUM(F242:Z242)</f>
        <v>574</v>
      </c>
      <c r="D242" s="27"/>
      <c r="E242" s="27"/>
      <c r="F242" s="78">
        <v>11</v>
      </c>
      <c r="G242" s="78">
        <v>15</v>
      </c>
      <c r="H242" s="78">
        <v>93</v>
      </c>
      <c r="I242" s="78">
        <v>30</v>
      </c>
      <c r="J242" s="78">
        <v>15</v>
      </c>
      <c r="K242" s="78">
        <v>55</v>
      </c>
      <c r="L242" s="78">
        <v>16</v>
      </c>
      <c r="M242" s="78">
        <v>18</v>
      </c>
      <c r="N242" s="78">
        <v>16</v>
      </c>
      <c r="O242" s="78">
        <v>10</v>
      </c>
      <c r="P242" s="78">
        <v>11</v>
      </c>
      <c r="Q242" s="78">
        <v>40</v>
      </c>
      <c r="R242" s="78">
        <v>22</v>
      </c>
      <c r="S242" s="78">
        <v>55</v>
      </c>
      <c r="T242" s="78">
        <v>14</v>
      </c>
      <c r="U242" s="78">
        <v>29</v>
      </c>
      <c r="V242" s="78">
        <v>22</v>
      </c>
      <c r="W242" s="78">
        <v>9</v>
      </c>
      <c r="X242" s="78">
        <v>7</v>
      </c>
      <c r="Y242" s="78">
        <v>60</v>
      </c>
      <c r="Z242" s="78">
        <v>26</v>
      </c>
    </row>
    <row r="243" spans="1:26" ht="16.2" hidden="1" customHeight="1" x14ac:dyDescent="0.3"/>
    <row r="244" spans="1:26" s="61" customFormat="1" ht="16.2" hidden="1" customHeight="1" x14ac:dyDescent="0.3">
      <c r="A244" s="61" t="s">
        <v>158</v>
      </c>
      <c r="B244" s="68"/>
      <c r="C244" s="61">
        <f>SUM(F244:Z244)</f>
        <v>40</v>
      </c>
      <c r="F244" s="61">
        <v>3</v>
      </c>
      <c r="H244" s="61">
        <v>1</v>
      </c>
      <c r="I244" s="61">
        <v>6</v>
      </c>
      <c r="K244" s="61">
        <v>1</v>
      </c>
      <c r="N244" s="61">
        <v>1</v>
      </c>
      <c r="P244" s="61">
        <v>2</v>
      </c>
      <c r="Q244" s="61">
        <v>1</v>
      </c>
      <c r="R244" s="61">
        <v>3</v>
      </c>
      <c r="S244" s="61">
        <v>1</v>
      </c>
      <c r="T244" s="61">
        <v>3</v>
      </c>
      <c r="U244" s="61">
        <v>7</v>
      </c>
      <c r="V244" s="61">
        <v>1</v>
      </c>
      <c r="W244" s="61">
        <v>1</v>
      </c>
      <c r="X244" s="61">
        <v>1</v>
      </c>
      <c r="Y244" s="61">
        <v>4</v>
      </c>
      <c r="Z244" s="61">
        <v>4</v>
      </c>
    </row>
    <row r="245" spans="1:26" ht="16.2" hidden="1" customHeight="1" x14ac:dyDescent="0.3"/>
    <row r="246" spans="1:26" ht="16.2" hidden="1" customHeight="1" x14ac:dyDescent="0.3">
      <c r="A246" s="61" t="s">
        <v>162</v>
      </c>
      <c r="B246" s="27">
        <v>45</v>
      </c>
      <c r="C246" s="27">
        <f>SUM(F246:Z246)</f>
        <v>58</v>
      </c>
      <c r="D246" s="27"/>
      <c r="E246" s="27"/>
      <c r="F246" s="78">
        <v>5</v>
      </c>
      <c r="G246" s="78">
        <v>3</v>
      </c>
      <c r="H246" s="78"/>
      <c r="I246" s="78">
        <v>5</v>
      </c>
      <c r="J246" s="78">
        <v>2</v>
      </c>
      <c r="K246" s="78"/>
      <c r="L246" s="78">
        <v>2</v>
      </c>
      <c r="M246" s="78">
        <v>0</v>
      </c>
      <c r="N246" s="78">
        <v>3</v>
      </c>
      <c r="O246" s="78">
        <v>3</v>
      </c>
      <c r="P246" s="78">
        <v>3</v>
      </c>
      <c r="Q246" s="78">
        <v>2</v>
      </c>
      <c r="R246" s="78">
        <v>2</v>
      </c>
      <c r="S246" s="78">
        <v>10</v>
      </c>
      <c r="T246" s="78">
        <v>6</v>
      </c>
      <c r="U246" s="78">
        <v>6</v>
      </c>
      <c r="V246" s="78">
        <v>1</v>
      </c>
      <c r="W246" s="78">
        <v>1</v>
      </c>
      <c r="X246" s="78">
        <v>4</v>
      </c>
      <c r="Y246" s="78"/>
      <c r="Z246" s="78"/>
    </row>
    <row r="247" spans="1:26" ht="16.2" hidden="1" customHeight="1" x14ac:dyDescent="0.3"/>
    <row r="248" spans="1:26" ht="16.2" hidden="1" customHeight="1" x14ac:dyDescent="0.3"/>
    <row r="249" spans="1:26" ht="16.2" hidden="1" customHeight="1" x14ac:dyDescent="0.3"/>
    <row r="250" spans="1:26" ht="16.2" hidden="1" customHeight="1" x14ac:dyDescent="0.3">
      <c r="K250" s="1" t="s">
        <v>171</v>
      </c>
      <c r="T250" s="1" t="s">
        <v>174</v>
      </c>
      <c r="V250" s="1" t="s">
        <v>172</v>
      </c>
      <c r="Y250" s="1" t="s">
        <v>173</v>
      </c>
      <c r="Z250" s="1" t="s">
        <v>170</v>
      </c>
    </row>
    <row r="251" spans="1:26" ht="16.2" hidden="1" customHeight="1" x14ac:dyDescent="0.3"/>
    <row r="252" spans="1:26" ht="16.2" hidden="1" customHeight="1" x14ac:dyDescent="0.3">
      <c r="A252" s="13" t="s">
        <v>187</v>
      </c>
      <c r="B252" s="68"/>
      <c r="C252" s="81">
        <f>SUM(F252:Z252)</f>
        <v>49</v>
      </c>
      <c r="D252" s="68"/>
      <c r="E252" s="68"/>
      <c r="F252" s="61">
        <v>1</v>
      </c>
      <c r="G252" s="61">
        <v>2</v>
      </c>
      <c r="H252" s="61"/>
      <c r="I252" s="61">
        <v>2</v>
      </c>
      <c r="J252" s="61"/>
      <c r="K252" s="61">
        <v>3</v>
      </c>
      <c r="L252" s="61">
        <v>1</v>
      </c>
      <c r="M252" s="61">
        <v>1</v>
      </c>
      <c r="N252" s="61">
        <v>8</v>
      </c>
      <c r="O252" s="61">
        <v>6</v>
      </c>
      <c r="P252" s="61">
        <v>1</v>
      </c>
      <c r="Q252" s="61">
        <v>0</v>
      </c>
      <c r="R252" s="61">
        <v>1</v>
      </c>
      <c r="S252" s="61">
        <v>4</v>
      </c>
      <c r="T252" s="61">
        <v>3</v>
      </c>
      <c r="U252" s="61">
        <v>2</v>
      </c>
      <c r="V252" s="61">
        <v>1</v>
      </c>
      <c r="W252" s="61">
        <v>1</v>
      </c>
      <c r="X252" s="61">
        <v>7</v>
      </c>
      <c r="Y252" s="61"/>
      <c r="Z252" s="61">
        <v>5</v>
      </c>
    </row>
    <row r="253" spans="1:26" ht="16.2" hidden="1" customHeight="1" x14ac:dyDescent="0.3"/>
    <row r="254" spans="1:26" ht="16.2" hidden="1" customHeight="1" x14ac:dyDescent="0.3"/>
    <row r="255" spans="1:26" ht="16.2" hidden="1" customHeight="1" x14ac:dyDescent="0.3"/>
    <row r="256" spans="1:26" hidden="1" x14ac:dyDescent="0.3"/>
  </sheetData>
  <dataConsolidate/>
  <mergeCells count="30">
    <mergeCell ref="M5:M6"/>
    <mergeCell ref="N5:N6"/>
    <mergeCell ref="O5:O6"/>
    <mergeCell ref="A2:Z2"/>
    <mergeCell ref="A4:A6"/>
    <mergeCell ref="B4:B6"/>
    <mergeCell ref="C4:C6"/>
    <mergeCell ref="D4:D6"/>
    <mergeCell ref="F4:Z4"/>
    <mergeCell ref="F5:F6"/>
    <mergeCell ref="G5:G6"/>
    <mergeCell ref="H5:H6"/>
    <mergeCell ref="I5:I6"/>
    <mergeCell ref="Z5:Z6"/>
    <mergeCell ref="A234:K234"/>
    <mergeCell ref="V5:V6"/>
    <mergeCell ref="W5:W6"/>
    <mergeCell ref="X5:X6"/>
    <mergeCell ref="Y5:Y6"/>
    <mergeCell ref="E4:E6"/>
    <mergeCell ref="A233:Z233"/>
    <mergeCell ref="P5:P6"/>
    <mergeCell ref="Q5:Q6"/>
    <mergeCell ref="R5:R6"/>
    <mergeCell ref="S5:S6"/>
    <mergeCell ref="T5:T6"/>
    <mergeCell ref="U5:U6"/>
    <mergeCell ref="J5:J6"/>
    <mergeCell ref="K5:K6"/>
    <mergeCell ref="L5:L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оперативка</vt:lpstr>
      <vt:lpstr>оперативка!Область_печати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Минсельхоз 36.</cp:lastModifiedBy>
  <cp:lastPrinted>2019-08-30T10:50:39Z</cp:lastPrinted>
  <dcterms:created xsi:type="dcterms:W3CDTF">2017-06-08T05:54:08Z</dcterms:created>
  <dcterms:modified xsi:type="dcterms:W3CDTF">2019-08-30T10:51:46Z</dcterms:modified>
</cp:coreProperties>
</file>