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7755" activeTab="0"/>
  </bookViews>
  <sheets>
    <sheet name="перечень" sheetId="1" r:id="rId1"/>
    <sheet name="реестр" sheetId="2" r:id="rId2"/>
    <sheet name="Лист3" sheetId="3" r:id="rId3"/>
  </sheets>
  <definedNames>
    <definedName name="_xlnm.Print_Titles" localSheetId="0">'перечень'!$21:$21</definedName>
    <definedName name="_xlnm.Print_Titles" localSheetId="1">'реестр'!$23:$23</definedName>
    <definedName name="_xlnm.Print_Area" localSheetId="0">'перечень'!$A$1:$U$48</definedName>
    <definedName name="_xlnm.Print_Area" localSheetId="1">'реестр'!$A$1:$Q$54</definedName>
  </definedNames>
  <calcPr fullCalcOnLoad="1"/>
</workbook>
</file>

<file path=xl/sharedStrings.xml><?xml version="1.0" encoding="utf-8"?>
<sst xmlns="http://schemas.openxmlformats.org/spreadsheetml/2006/main" count="294" uniqueCount="89">
  <si>
    <t>Удельная стоимость капиталь-
ного ремонта одного квадратно-го метра общей площади помещений много-квартир-ного дома</t>
  </si>
  <si>
    <t>Мини-
маль-ный размер фонда капи-таль-
ного ремонта  (для домов, выбрав-
ших спец-
счет)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</si>
  <si>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</si>
  <si>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</si>
  <si>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</si>
  <si>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</si>
  <si>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</si>
  <si>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</si>
  <si>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</si>
  <si>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</si>
  <si>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</si>
  <si>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</si>
  <si>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</si>
  <si>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</si>
  <si>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</si>
  <si>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</si>
  <si>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</si>
  <si>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</si>
  <si>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</si>
  <si>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</si>
  <si>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</si>
  <si>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</si>
  <si>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</si>
  <si>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</si>
  <si>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</si>
  <si>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</si>
  <si>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</si>
  <si>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</si>
  <si>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</si>
  <si>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</si>
  <si>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</si>
  <si>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</si>
  <si>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</si>
  <si>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</si>
  <si>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</si>
  <si>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Cтоимость капиталь-
ного 
ремонта общего имущества в много-
квартирном доме – всего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</si>
  <si>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</si>
  <si>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ввода в 
экс-
плуата-
цию много-квар-
тирного дома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</si>
  <si>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</si>
  <si>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</si>
  <si>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</si>
  <si>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</si>
  <si>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>Коли-чество этажей в 
много-
квар-
тир-
ном доме</t>
  </si>
  <si>
    <t>Общая площадь многоквар-тирного дома</t>
  </si>
  <si>
    <t>21</t>
  </si>
  <si>
    <t xml:space="preserve">                                                         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 Чувашской Республики, в отношении которых планируется проведение   капитального ремонта общего имущества, по видам капитального ремонта </t>
  </si>
  <si>
    <t>кирпич</t>
  </si>
  <si>
    <t>на счете рег оператора</t>
  </si>
  <si>
    <t>панель</t>
  </si>
  <si>
    <t>-</t>
  </si>
  <si>
    <t xml:space="preserve"> -</t>
  </si>
  <si>
    <t>система электроснабжения</t>
  </si>
  <si>
    <t>г.Алатырь, ул.Ленина, д.43</t>
  </si>
  <si>
    <r>
      <t xml:space="preserve">П Е Р Е Ч Е Н Ь
многоквартирных домов, расположенных на территории Чувашской Республики, в отношении которых в 2021 -2023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</si>
  <si>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г.Алатырь, мкр. Стрелка д. 12</t>
  </si>
  <si>
    <t>система горячего водоснабжения, система электроснабжения, система теплоснабжения, система водоотведения</t>
  </si>
  <si>
    <t>г.Алатырь, мкр.Стрелка, д.6</t>
  </si>
  <si>
    <t>2021 год</t>
  </si>
  <si>
    <t>ремонт крыши, система горячего водоснабжения, система водоотведения</t>
  </si>
  <si>
    <t>г.Алатырь, ул.Ленина, д.27</t>
  </si>
  <si>
    <t>система холодного водоснабжения, система водоотведения, система теплоснабжения</t>
  </si>
  <si>
    <t>г.Алатырь, ул.40 лет Победы, д.102</t>
  </si>
  <si>
    <t>система холодного водоснабжения, система водоотведения</t>
  </si>
  <si>
    <t xml:space="preserve">2022 год </t>
  </si>
  <si>
    <t>г.Алатырь, ул.40 лет Победы, д.104</t>
  </si>
  <si>
    <t>г.Алатырь, ул.Комиссариатская, д.79</t>
  </si>
  <si>
    <t>ремонт крыши, система холодного водоснабжения, система водоотведения</t>
  </si>
  <si>
    <t>ремонт крыши, система холодного водоснабжения, система водоотведения, система теплоснабжения</t>
  </si>
  <si>
    <t>ремонт крыши</t>
  </si>
  <si>
    <t>2023 год</t>
  </si>
  <si>
    <t>г.Алатырь, мкр.Стрелка д. 1</t>
  </si>
  <si>
    <t>г.Алатырь, ул.40 лет Победы, д.100</t>
  </si>
  <si>
    <t>г.Алатырь, ул.40 лет Победы, д.106</t>
  </si>
  <si>
    <t>г.Алатырь, ул.40 лет Победы, д.108</t>
  </si>
  <si>
    <t>г.Алатырь, ул.40 лет Победы, д.96</t>
  </si>
  <si>
    <t>система теплоснабжения, система горячего водоснабжения, система водоотведения</t>
  </si>
  <si>
    <t>2022 год</t>
  </si>
  <si>
    <t>Итого: 7 домов</t>
  </si>
  <si>
    <t>г.Алатырь, ул.Московская, д.118</t>
  </si>
  <si>
    <t>ремонт крыши, система холодного водоснабжения, система теплоснабжения</t>
  </si>
  <si>
    <t>итого: 7 домов</t>
  </si>
  <si>
    <t>г.Алатырь, ул.Московская, 118</t>
  </si>
  <si>
    <t>на спец.счете</t>
  </si>
  <si>
    <t>Итого: 4 дома</t>
  </si>
  <si>
    <t>Итого: 3 дома</t>
  </si>
  <si>
    <t>итого: 4 дома</t>
  </si>
  <si>
    <t>итого: 3 дома</t>
  </si>
  <si>
    <t xml:space="preserve">Приложение №2                                                                                 к постановлению администрации города Алатыря Чувашской Республики от "15" октября 2020 года № 608  </t>
  </si>
  <si>
    <t xml:space="preserve">Приложение № 1
к постановлению администрации города Алатыря Чувашской Республики от "15 "октября 020 года №608                                    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</si>
</sst>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##\ ###\ ###\ 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_р_._-;\-* #,##0_р_._-;_-* &quot;-&quot;??_р_._-;_-@_-"/>
    <numFmt numFmtId="181" formatCode="_-* #,##0_р_._-;\-* #,##0_р_._-;_-* &quot;-&quot;?_р_._-;_-@_-"/>
    <numFmt numFmtId="182" formatCode="_-* #,##0.0_р_._-;\-* #,##0.0_р_._-;_-* &quot;-&quot;??_р_._-;_-@_-"/>
    <numFmt numFmtId="183" formatCode="_-* #,##0.000_р_._-;\-* #,##0.000_р_._-;_-* &quot;-&quot;??_р_._-;_-@_-"/>
    <numFmt numFmtId="184" formatCode="0_ ;[Red]\-0\ "/>
    <numFmt numFmtId="185" formatCode="#,##0.00_ ;[Red]\-#,##0.00\ 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#,##0_ ;[Red]\-#,##0\ "/>
    <numFmt numFmtId="193" formatCode="#,##0.0_ ;[Red]\-#,##0.0\ "/>
    <numFmt numFmtId="194" formatCode="#,##0.00\ [$₽-419]"/>
    <numFmt numFmtId="195" formatCode="#,##0.000\ [$₽-419]"/>
    <numFmt numFmtId="196" formatCode="#,##0.0000\ [$₽-419]"/>
    <numFmt numFmtId="197" formatCode="#,##0.00000\ [$₽-419]"/>
    <numFmt numFmtId="198" formatCode="0.00_ ;[Red]\-0.00\ "/>
    <numFmt numFmtId="199" formatCode="0.0_ ;[Red]\-0.0\ "/>
    <numFmt numFmtId="200" formatCode="0;[Red]\-0"/>
    <numFmt numFmtId="201" formatCode="#,##0.00\ &quot;₽&quot;"/>
    <numFmt numFmtId="202" formatCode="#,##0.00_р_."/>
    <numFmt numFmtId="203" formatCode="#,##0.00;[Red]#,##0.00"/>
    <numFmt numFmtId="204" formatCode="0.000E+00"/>
    <numFmt numFmtId="205" formatCode="0.0000E+00"/>
    <numFmt numFmtId="206" formatCode="#,##0.000_ ;[Red]\-#,##0.000\ "/>
    <numFmt numFmtId="207" formatCode="[$-FC19]d\ mmmm\ yyyy\ &quot;г.&quot;"/>
    <numFmt numFmtId="208" formatCode="_(&quot;$&quot;* #,##0.00_);_(&quot;$&quot;* \(#,##0.00\);_(&quot;$&quot;* &quot;-&quot;??_);_(@_)"/>
    <numFmt numFmtId="209" formatCode="_ * #,##0_ ;_ * \-#,##0_ ;_ * &quot;-&quot;_ ;_ @_ "/>
    <numFmt numFmtId="210" formatCode="_ * #,##0.00_ ;_ * \-#,##0.00_ ;_ * &quot;-&quot;??_ ;_ @_ "/>
    <numFmt numFmtId="211" formatCode="_(&quot;$&quot;* #,##0_);_(&quot;$&quot;* \(#,##0\);_(&quot;$&quot;* &quot;-&quot;_);_(@_)"/>
    <numFmt numFmtId="212" formatCode="#,##0.0"/>
    <numFmt numFmtId="213" formatCode="#,##0_ ;\-#,##0\ "/>
    <numFmt numFmtId="214" formatCode="#,##0.000"/>
    <numFmt numFmtId="215" formatCode="#,##0.0000"/>
    <numFmt numFmtId="216" formatCode="#,##0.00000"/>
    <numFmt numFmtId="217" formatCode="#,##0.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 Cyr"/>
      <family val="0"/>
    </font>
    <font>
      <sz val="10"/>
      <color indexed="36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/>
      <bottom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11" fontId="23" fillId="0" borderId="0" applyFont="0" applyFill="0" applyBorder="0" applyAlignment="0" applyProtection="0"/>
    <xf numFmtId="211" fontId="23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10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8" fillId="0" borderId="11" xfId="0" applyFont="1" applyFill="1" applyBorder="1" applyAlignment="1" quotePrefix="1">
      <alignment horizontal="center" vertical="top" wrapText="1"/>
    </xf>
    <xf numFmtId="0" fontId="29" fillId="0" borderId="0" xfId="0" applyFont="1" applyFill="1" applyAlignment="1">
      <alignment/>
    </xf>
    <xf numFmtId="0" fontId="28" fillId="0" borderId="1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2" fontId="3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49" fontId="28" fillId="0" borderId="0" xfId="0" applyNumberFormat="1" applyFont="1" applyFill="1" applyBorder="1" applyAlignment="1" quotePrefix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2" fontId="28" fillId="0" borderId="0" xfId="0" applyNumberFormat="1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49" fontId="32" fillId="0" borderId="0" xfId="0" applyNumberFormat="1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2" fontId="32" fillId="0" borderId="0" xfId="0" applyNumberFormat="1" applyFont="1" applyFill="1" applyBorder="1" applyAlignment="1">
      <alignment horizontal="center" vertical="top" wrapText="1"/>
    </xf>
    <xf numFmtId="2" fontId="28" fillId="24" borderId="0" xfId="0" applyNumberFormat="1" applyFont="1" applyFill="1" applyBorder="1" applyAlignment="1">
      <alignment horizontal="center" vertical="top" wrapText="1"/>
    </xf>
    <xf numFmtId="0" fontId="28" fillId="24" borderId="0" xfId="0" applyFont="1" applyFill="1" applyBorder="1" applyAlignment="1">
      <alignment horizontal="center" vertical="top" wrapText="1"/>
    </xf>
    <xf numFmtId="0" fontId="29" fillId="24" borderId="0" xfId="0" applyFont="1" applyFill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29" fillId="24" borderId="16" xfId="0" applyFont="1" applyFill="1" applyBorder="1" applyAlignment="1">
      <alignment/>
    </xf>
    <xf numFmtId="0" fontId="30" fillId="24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" fontId="28" fillId="0" borderId="10" xfId="0" applyNumberFormat="1" applyFont="1" applyFill="1" applyBorder="1" applyAlignment="1">
      <alignment horizontal="center" vertical="top" wrapText="1"/>
    </xf>
    <xf numFmtId="4" fontId="30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 quotePrefix="1">
      <alignment vertical="top" wrapText="1"/>
    </xf>
    <xf numFmtId="4" fontId="4" fillId="0" borderId="0" xfId="0" applyNumberFormat="1" applyFont="1" applyFill="1" applyAlignment="1" quotePrefix="1">
      <alignment horizontal="center" vertical="top" wrapText="1"/>
    </xf>
    <xf numFmtId="4" fontId="28" fillId="0" borderId="10" xfId="0" applyNumberFormat="1" applyFont="1" applyFill="1" applyBorder="1" applyAlignment="1" quotePrefix="1">
      <alignment horizontal="center" vertical="top" wrapText="1"/>
    </xf>
    <xf numFmtId="4" fontId="4" fillId="0" borderId="0" xfId="0" applyNumberFormat="1" applyFont="1" applyFill="1" applyAlignment="1">
      <alignment vertical="top" wrapText="1"/>
    </xf>
    <xf numFmtId="4" fontId="4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30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0" fillId="17" borderId="0" xfId="0" applyFont="1" applyFill="1" applyAlignment="1">
      <alignment/>
    </xf>
    <xf numFmtId="0" fontId="30" fillId="0" borderId="13" xfId="0" applyFont="1" applyFill="1" applyBorder="1" applyAlignment="1">
      <alignment horizontal="center" vertical="top" wrapText="1"/>
    </xf>
    <xf numFmtId="202" fontId="5" fillId="0" borderId="10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3" xfId="0" applyNumberFormat="1" applyFont="1" applyFill="1" applyBorder="1" applyAlignment="1">
      <alignment horizontal="center" vertical="top" wrapText="1"/>
    </xf>
    <xf numFmtId="4" fontId="30" fillId="0" borderId="13" xfId="0" applyNumberFormat="1" applyFont="1" applyFill="1" applyBorder="1" applyAlignment="1">
      <alignment horizontal="center" vertical="top" wrapText="1"/>
    </xf>
    <xf numFmtId="2" fontId="30" fillId="0" borderId="13" xfId="0" applyNumberFormat="1" applyFont="1" applyFill="1" applyBorder="1" applyAlignment="1">
      <alignment horizontal="center" vertical="top" wrapText="1"/>
    </xf>
    <xf numFmtId="0" fontId="29" fillId="11" borderId="0" xfId="0" applyFont="1" applyFill="1" applyBorder="1" applyAlignment="1">
      <alignment/>
    </xf>
    <xf numFmtId="0" fontId="29" fillId="11" borderId="0" xfId="0" applyFont="1" applyFill="1" applyAlignment="1">
      <alignment/>
    </xf>
    <xf numFmtId="2" fontId="28" fillId="11" borderId="0" xfId="0" applyNumberFormat="1" applyFont="1" applyFill="1" applyBorder="1" applyAlignment="1">
      <alignment horizontal="center" vertical="top" wrapText="1"/>
    </xf>
    <xf numFmtId="0" fontId="28" fillId="11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0" fontId="30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/>
    </xf>
    <xf numFmtId="1" fontId="28" fillId="0" borderId="13" xfId="0" applyNumberFormat="1" applyFont="1" applyFill="1" applyBorder="1" applyAlignment="1">
      <alignment horizontal="center" vertical="top" wrapText="1"/>
    </xf>
    <xf numFmtId="49" fontId="28" fillId="0" borderId="13" xfId="0" applyNumberFormat="1" applyFont="1" applyFill="1" applyBorder="1" applyAlignment="1">
      <alignment horizontal="center" vertical="top" wrapText="1"/>
    </xf>
    <xf numFmtId="49" fontId="28" fillId="0" borderId="19" xfId="0" applyNumberFormat="1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02" fontId="5" fillId="0" borderId="20" xfId="0" applyNumberFormat="1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 quotePrefix="1">
      <alignment horizontal="left" vertical="top" wrapText="1"/>
    </xf>
    <xf numFmtId="202" fontId="6" fillId="0" borderId="10" xfId="0" applyNumberFormat="1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/>
    </xf>
    <xf numFmtId="49" fontId="30" fillId="0" borderId="10" xfId="0" applyNumberFormat="1" applyFont="1" applyFill="1" applyBorder="1" applyAlignment="1">
      <alignment vertical="top" wrapText="1"/>
    </xf>
    <xf numFmtId="0" fontId="30" fillId="0" borderId="19" xfId="0" applyFont="1" applyFill="1" applyBorder="1" applyAlignment="1">
      <alignment horizontal="center" vertical="top" wrapText="1"/>
    </xf>
    <xf numFmtId="0" fontId="30" fillId="8" borderId="0" xfId="0" applyFont="1" applyFill="1" applyBorder="1" applyAlignment="1">
      <alignment horizontal="center" vertical="top" wrapText="1"/>
    </xf>
    <xf numFmtId="0" fontId="29" fillId="8" borderId="0" xfId="0" applyFont="1" applyFill="1" applyAlignment="1">
      <alignment/>
    </xf>
    <xf numFmtId="0" fontId="29" fillId="22" borderId="0" xfId="0" applyFont="1" applyFill="1" applyBorder="1" applyAlignment="1">
      <alignment/>
    </xf>
    <xf numFmtId="0" fontId="29" fillId="22" borderId="0" xfId="0" applyFont="1" applyFill="1" applyAlignment="1">
      <alignment/>
    </xf>
    <xf numFmtId="4" fontId="30" fillId="0" borderId="0" xfId="0" applyNumberFormat="1" applyFont="1" applyFill="1" applyBorder="1" applyAlignment="1">
      <alignment horizontal="center" vertical="top" wrapText="1"/>
    </xf>
    <xf numFmtId="3" fontId="28" fillId="0" borderId="0" xfId="0" applyNumberFormat="1" applyFont="1" applyFill="1" applyBorder="1" applyAlignment="1">
      <alignment horizontal="center" vertical="top" wrapText="1"/>
    </xf>
    <xf numFmtId="4" fontId="30" fillId="0" borderId="0" xfId="0" applyNumberFormat="1" applyFont="1" applyFill="1" applyBorder="1" applyAlignment="1">
      <alignment horizontal="left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4" fontId="28" fillId="0" borderId="0" xfId="0" applyNumberFormat="1" applyFont="1" applyFill="1" applyBorder="1" applyAlignment="1">
      <alignment horizontal="center" vertical="top" wrapText="1"/>
    </xf>
    <xf numFmtId="3" fontId="30" fillId="0" borderId="0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top" wrapText="1"/>
    </xf>
    <xf numFmtId="4" fontId="35" fillId="0" borderId="2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4" fontId="6" fillId="0" borderId="13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 quotePrefix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4" fontId="28" fillId="0" borderId="20" xfId="0" applyNumberFormat="1" applyFont="1" applyFill="1" applyBorder="1" applyAlignment="1" quotePrefix="1">
      <alignment horizontal="center" vertical="center" wrapText="1"/>
    </xf>
    <xf numFmtId="2" fontId="28" fillId="0" borderId="20" xfId="0" applyNumberFormat="1" applyFont="1" applyFill="1" applyBorder="1" applyAlignment="1">
      <alignment horizontal="center" vertical="center" wrapText="1"/>
    </xf>
    <xf numFmtId="2" fontId="28" fillId="0" borderId="21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30" fillId="0" borderId="20" xfId="0" applyNumberFormat="1" applyFont="1" applyFill="1" applyBorder="1" applyAlignment="1" quotePrefix="1">
      <alignment horizontal="center" vertical="center" wrapText="1"/>
    </xf>
    <xf numFmtId="0" fontId="30" fillId="0" borderId="20" xfId="0" applyFont="1" applyFill="1" applyBorder="1" applyAlignment="1" quotePrefix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2" fontId="28" fillId="0" borderId="22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 wrapText="1"/>
    </xf>
    <xf numFmtId="4" fontId="30" fillId="0" borderId="18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4" fontId="28" fillId="25" borderId="20" xfId="0" applyNumberFormat="1" applyFont="1" applyFill="1" applyBorder="1" applyAlignment="1" quotePrefix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/>
    </xf>
    <xf numFmtId="2" fontId="28" fillId="25" borderId="10" xfId="0" applyNumberFormat="1" applyFont="1" applyFill="1" applyBorder="1" applyAlignment="1">
      <alignment horizontal="center" vertical="center" wrapText="1"/>
    </xf>
    <xf numFmtId="0" fontId="28" fillId="25" borderId="10" xfId="0" applyNumberFormat="1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left" vertical="center" wrapText="1"/>
    </xf>
    <xf numFmtId="3" fontId="28" fillId="25" borderId="18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 wrapText="1"/>
    </xf>
    <xf numFmtId="2" fontId="28" fillId="25" borderId="20" xfId="0" applyNumberFormat="1" applyFont="1" applyFill="1" applyBorder="1" applyAlignment="1">
      <alignment horizontal="center" vertical="center" wrapText="1"/>
    </xf>
    <xf numFmtId="0" fontId="28" fillId="25" borderId="20" xfId="0" applyFont="1" applyFill="1" applyBorder="1" applyAlignment="1">
      <alignment horizontal="center" vertical="center" wrapText="1"/>
    </xf>
    <xf numFmtId="2" fontId="33" fillId="25" borderId="0" xfId="0" applyNumberFormat="1" applyFont="1" applyFill="1" applyBorder="1" applyAlignment="1">
      <alignment horizontal="center" vertical="top" wrapText="1"/>
    </xf>
    <xf numFmtId="0" fontId="30" fillId="25" borderId="0" xfId="0" applyFont="1" applyFill="1" applyBorder="1" applyAlignment="1">
      <alignment horizontal="center" vertical="top" wrapText="1"/>
    </xf>
    <xf numFmtId="0" fontId="29" fillId="25" borderId="0" xfId="0" applyFont="1" applyFill="1" applyAlignment="1">
      <alignment/>
    </xf>
    <xf numFmtId="2" fontId="28" fillId="25" borderId="10" xfId="0" applyNumberFormat="1" applyFont="1" applyFill="1" applyBorder="1" applyAlignment="1">
      <alignment horizontal="left" vertical="center" wrapText="1"/>
    </xf>
    <xf numFmtId="3" fontId="28" fillId="25" borderId="10" xfId="0" applyNumberFormat="1" applyFont="1" applyFill="1" applyBorder="1" applyAlignment="1">
      <alignment horizontal="center" vertical="center" wrapText="1"/>
    </xf>
    <xf numFmtId="2" fontId="28" fillId="25" borderId="10" xfId="109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Alignment="1">
      <alignment/>
    </xf>
    <xf numFmtId="20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 quotePrefix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 quotePrefix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2" fontId="28" fillId="0" borderId="13" xfId="0" applyNumberFormat="1" applyFont="1" applyFill="1" applyBorder="1" applyAlignment="1" quotePrefix="1">
      <alignment horizontal="center" vertical="top" wrapText="1"/>
    </xf>
    <xf numFmtId="2" fontId="28" fillId="0" borderId="23" xfId="0" applyNumberFormat="1" applyFont="1" applyFill="1" applyBorder="1" applyAlignment="1" quotePrefix="1">
      <alignment horizontal="center" vertical="top" wrapText="1"/>
    </xf>
    <xf numFmtId="2" fontId="28" fillId="0" borderId="20" xfId="0" applyNumberFormat="1" applyFont="1" applyFill="1" applyBorder="1" applyAlignment="1" quotePrefix="1">
      <alignment horizontal="center" vertical="top" wrapText="1"/>
    </xf>
    <xf numFmtId="2" fontId="28" fillId="0" borderId="22" xfId="0" applyNumberFormat="1" applyFont="1" applyFill="1" applyBorder="1" applyAlignment="1">
      <alignment horizontal="center" vertical="top" wrapText="1"/>
    </xf>
    <xf numFmtId="2" fontId="28" fillId="0" borderId="17" xfId="0" applyNumberFormat="1" applyFont="1" applyFill="1" applyBorder="1" applyAlignment="1">
      <alignment horizontal="center" vertical="top" wrapText="1"/>
    </xf>
    <xf numFmtId="4" fontId="28" fillId="0" borderId="18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4" fontId="24" fillId="0" borderId="0" xfId="0" applyNumberFormat="1" applyFont="1" applyFill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4" fontId="25" fillId="0" borderId="16" xfId="0" applyNumberFormat="1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right" vertical="top" wrapText="1"/>
    </xf>
    <xf numFmtId="0" fontId="30" fillId="0" borderId="17" xfId="0" applyFont="1" applyFill="1" applyBorder="1" applyAlignment="1">
      <alignment horizontal="center" vertical="top" wrapText="1"/>
    </xf>
    <xf numFmtId="4" fontId="30" fillId="0" borderId="17" xfId="0" applyNumberFormat="1" applyFont="1" applyFill="1" applyBorder="1" applyAlignment="1">
      <alignment horizontal="center" vertical="top" wrapText="1"/>
    </xf>
    <xf numFmtId="0" fontId="28" fillId="0" borderId="20" xfId="0" applyFont="1" applyFill="1" applyBorder="1" applyAlignment="1">
      <alignment horizontal="center" vertical="top" wrapText="1"/>
    </xf>
    <xf numFmtId="0" fontId="28" fillId="0" borderId="13" xfId="0" applyNumberFormat="1" applyFont="1" applyFill="1" applyBorder="1" applyAlignment="1" quotePrefix="1">
      <alignment horizontal="center" vertical="top" wrapText="1"/>
    </xf>
    <xf numFmtId="0" fontId="28" fillId="0" borderId="23" xfId="0" applyNumberFormat="1" applyFont="1" applyFill="1" applyBorder="1" applyAlignment="1">
      <alignment horizontal="center" vertical="top" wrapText="1"/>
    </xf>
    <xf numFmtId="0" fontId="28" fillId="0" borderId="20" xfId="0" applyNumberFormat="1" applyFont="1" applyFill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center" vertical="top" wrapText="1"/>
    </xf>
    <xf numFmtId="4" fontId="28" fillId="0" borderId="14" xfId="0" applyNumberFormat="1" applyFont="1" applyFill="1" applyBorder="1" applyAlignment="1" quotePrefix="1">
      <alignment horizontal="center" vertical="top" wrapText="1"/>
    </xf>
    <xf numFmtId="2" fontId="28" fillId="0" borderId="18" xfId="0" applyNumberFormat="1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 quotePrefix="1">
      <alignment horizontal="center" vertical="top" wrapText="1"/>
    </xf>
    <xf numFmtId="49" fontId="28" fillId="0" borderId="24" xfId="0" applyNumberFormat="1" applyFont="1" applyFill="1" applyBorder="1" applyAlignment="1" quotePrefix="1">
      <alignment horizontal="center" vertical="top" wrapText="1"/>
    </xf>
    <xf numFmtId="49" fontId="28" fillId="0" borderId="21" xfId="0" applyNumberFormat="1" applyFont="1" applyFill="1" applyBorder="1" applyAlignment="1" quotePrefix="1">
      <alignment horizontal="center" vertical="top" wrapText="1"/>
    </xf>
    <xf numFmtId="49" fontId="28" fillId="0" borderId="13" xfId="0" applyNumberFormat="1" applyFont="1" applyFill="1" applyBorder="1" applyAlignment="1" quotePrefix="1">
      <alignment horizontal="center" vertical="top" wrapText="1"/>
    </xf>
    <xf numFmtId="49" fontId="28" fillId="0" borderId="23" xfId="0" applyNumberFormat="1" applyFont="1" applyFill="1" applyBorder="1" applyAlignment="1" quotePrefix="1">
      <alignment horizontal="center" vertical="top" wrapText="1"/>
    </xf>
    <xf numFmtId="49" fontId="28" fillId="0" borderId="20" xfId="0" applyNumberFormat="1" applyFont="1" applyFill="1" applyBorder="1" applyAlignment="1" quotePrefix="1">
      <alignment horizontal="center" vertical="top" wrapText="1"/>
    </xf>
    <xf numFmtId="4" fontId="28" fillId="0" borderId="13" xfId="0" applyNumberFormat="1" applyFont="1" applyFill="1" applyBorder="1" applyAlignment="1">
      <alignment horizontal="center" vertical="top" wrapText="1"/>
    </xf>
    <xf numFmtId="4" fontId="29" fillId="0" borderId="20" xfId="0" applyNumberFormat="1" applyFont="1" applyFill="1" applyBorder="1" applyAlignment="1">
      <alignment horizontal="center" vertical="top" wrapText="1"/>
    </xf>
    <xf numFmtId="4" fontId="28" fillId="0" borderId="13" xfId="0" applyNumberFormat="1" applyFont="1" applyFill="1" applyBorder="1" applyAlignment="1" quotePrefix="1">
      <alignment horizontal="center" vertical="top" wrapText="1"/>
    </xf>
    <xf numFmtId="4" fontId="28" fillId="0" borderId="20" xfId="0" applyNumberFormat="1" applyFont="1" applyFill="1" applyBorder="1" applyAlignment="1" quotePrefix="1">
      <alignment horizontal="center" vertical="top" wrapText="1"/>
    </xf>
    <xf numFmtId="0" fontId="30" fillId="0" borderId="15" xfId="0" applyFont="1" applyFill="1" applyBorder="1" applyAlignment="1">
      <alignment horizontal="center"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</cellXfs>
  <cellStyles count="170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2 2" xfId="33"/>
    <cellStyle name="20% - Акцент5 3" xfId="34"/>
    <cellStyle name="20% — акцент6" xfId="35"/>
    <cellStyle name="20% - Акцент6 2" xfId="36"/>
    <cellStyle name="20% - Акцент6 2 2" xfId="37"/>
    <cellStyle name="20% - Акцент6 3" xfId="38"/>
    <cellStyle name="40% — акцент1" xfId="39"/>
    <cellStyle name="40% - Акцент1 2" xfId="40"/>
    <cellStyle name="40% - Акцент1 2 2" xfId="41"/>
    <cellStyle name="40% - Акцент1 3" xfId="42"/>
    <cellStyle name="40% — акцент2" xfId="43"/>
    <cellStyle name="40% - Акцент2 2" xfId="44"/>
    <cellStyle name="40% - Акцент2 2 2" xfId="45"/>
    <cellStyle name="40% - Акцент2 3" xfId="46"/>
    <cellStyle name="40% — акцент3" xfId="47"/>
    <cellStyle name="40% - Акцент3 2" xfId="48"/>
    <cellStyle name="40% - Акцент3 2 2" xfId="49"/>
    <cellStyle name="40% - Акцент3 3" xfId="50"/>
    <cellStyle name="40% — акцент4" xfId="51"/>
    <cellStyle name="40% - Акцент4 2" xfId="52"/>
    <cellStyle name="40% - Акцент4 2 2" xfId="53"/>
    <cellStyle name="40% - Акцент4 3" xfId="54"/>
    <cellStyle name="40% — акцент5" xfId="55"/>
    <cellStyle name="40% - Акцент5 2" xfId="56"/>
    <cellStyle name="40% - Акцент5 2 2" xfId="57"/>
    <cellStyle name="40% - Акцент5 3" xfId="58"/>
    <cellStyle name="40% — акцент6" xfId="59"/>
    <cellStyle name="40% - Акцент6 2" xfId="60"/>
    <cellStyle name="40% - Акцент6 2 2" xfId="61"/>
    <cellStyle name="40% - Акцент6 3" xfId="62"/>
    <cellStyle name="60% — акцент1" xfId="63"/>
    <cellStyle name="60% - Акцент1 2" xfId="64"/>
    <cellStyle name="60% - Акцент1 3" xfId="65"/>
    <cellStyle name="60% — акцент2" xfId="66"/>
    <cellStyle name="60% - Акцент2 2" xfId="67"/>
    <cellStyle name="60% - Акцент2 3" xfId="68"/>
    <cellStyle name="60% — акцент3" xfId="69"/>
    <cellStyle name="60% - Акцент3 2" xfId="70"/>
    <cellStyle name="60% - Акцент3 3" xfId="71"/>
    <cellStyle name="60% — акцент4" xfId="72"/>
    <cellStyle name="60% - Акцент4 2" xfId="73"/>
    <cellStyle name="60% - Акцент4 3" xfId="74"/>
    <cellStyle name="60% — акцент5" xfId="75"/>
    <cellStyle name="60% - Акцент5 2" xfId="76"/>
    <cellStyle name="60% - Акцент5 3" xfId="77"/>
    <cellStyle name="60% —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Hyperlink" xfId="108"/>
    <cellStyle name="Currency" xfId="109"/>
    <cellStyle name="Currency [0]" xfId="110"/>
    <cellStyle name="Денежный 2" xfId="111"/>
    <cellStyle name="Денежный 2 2" xfId="112"/>
    <cellStyle name="Денежный 3" xfId="113"/>
    <cellStyle name="Денежный 3 2" xfId="114"/>
    <cellStyle name="Денежный[0]" xfId="115"/>
    <cellStyle name="Денежный[0] 2" xfId="116"/>
    <cellStyle name="Заголовок 1" xfId="117"/>
    <cellStyle name="Заголовок 1 2" xfId="118"/>
    <cellStyle name="Заголовок 1 3" xfId="119"/>
    <cellStyle name="Заголовок 2" xfId="120"/>
    <cellStyle name="Заголовок 2 2" xfId="121"/>
    <cellStyle name="Заголовок 2 3" xfId="122"/>
    <cellStyle name="Заголовок 3" xfId="123"/>
    <cellStyle name="Заголовок 3 2" xfId="124"/>
    <cellStyle name="Заголовок 3 3" xfId="125"/>
    <cellStyle name="Заголовок 4" xfId="126"/>
    <cellStyle name="Заголовок 4 2" xfId="127"/>
    <cellStyle name="Заголовок 4 3" xfId="128"/>
    <cellStyle name="Запятая" xfId="129"/>
    <cellStyle name="Запятая 2" xfId="130"/>
    <cellStyle name="Запятая[0]" xfId="131"/>
    <cellStyle name="Запятая[0] 2" xfId="132"/>
    <cellStyle name="Итог" xfId="133"/>
    <cellStyle name="Итог 2" xfId="134"/>
    <cellStyle name="Итог 3" xfId="135"/>
    <cellStyle name="Контрольная ячейка" xfId="136"/>
    <cellStyle name="Контрольная ячейка 2" xfId="137"/>
    <cellStyle name="Контрольная ячейка 3" xfId="138"/>
    <cellStyle name="Название" xfId="139"/>
    <cellStyle name="Название 2" xfId="140"/>
    <cellStyle name="Название 3" xfId="141"/>
    <cellStyle name="Нейтральный" xfId="142"/>
    <cellStyle name="Нейтральный 2" xfId="143"/>
    <cellStyle name="Нейтральный 3" xfId="144"/>
    <cellStyle name="Обычный 2" xfId="145"/>
    <cellStyle name="Обычный 2 2" xfId="146"/>
    <cellStyle name="Обычный 2 3" xfId="147"/>
    <cellStyle name="Обычный 3" xfId="148"/>
    <cellStyle name="Обычный 4" xfId="149"/>
    <cellStyle name="Обычный 5" xfId="150"/>
    <cellStyle name="Обычный 6" xfId="151"/>
    <cellStyle name="Обычный 7" xfId="152"/>
    <cellStyle name="Followed Hyperlink" xfId="153"/>
    <cellStyle name="Плохой" xfId="154"/>
    <cellStyle name="Плохой 2" xfId="155"/>
    <cellStyle name="Плохой 3" xfId="156"/>
    <cellStyle name="Пояснение" xfId="157"/>
    <cellStyle name="Пояснение 2" xfId="158"/>
    <cellStyle name="Пояснение 3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3 2" xfId="164"/>
    <cellStyle name="Процентная" xfId="165"/>
    <cellStyle name="Процентная 2" xfId="166"/>
    <cellStyle name="Percent" xfId="167"/>
    <cellStyle name="Связанная ячейка" xfId="168"/>
    <cellStyle name="Связанная ячейка 2" xfId="169"/>
    <cellStyle name="Связанная ячейка 3" xfId="170"/>
    <cellStyle name="Текст предупреждения" xfId="171"/>
    <cellStyle name="Текст предупреждения 2" xfId="172"/>
    <cellStyle name="Текст предупреждения 3" xfId="173"/>
    <cellStyle name="Comma" xfId="174"/>
    <cellStyle name="Comma [0]" xfId="175"/>
    <cellStyle name="Финансовый 2" xfId="176"/>
    <cellStyle name="Финансовый 2 2" xfId="177"/>
    <cellStyle name="Финансовый 3" xfId="178"/>
    <cellStyle name="Финансовый 3 2" xfId="179"/>
    <cellStyle name="Финансовый 4" xfId="180"/>
    <cellStyle name="Хороший" xfId="181"/>
    <cellStyle name="Хороший 2" xfId="182"/>
    <cellStyle name="Хороший 3" xfId="183"/>
  </cellStyles>
  <dxfs count="2"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391"/>
  <sheetViews>
    <sheetView tabSelected="1" view="pageBreakPreview" zoomScale="90" zoomScaleNormal="49" zoomScaleSheetLayoutView="90" zoomScalePageLayoutView="46" workbookViewId="0" topLeftCell="H5">
      <selection activeCell="Q6" sqref="Q6:T10"/>
    </sheetView>
  </sheetViews>
  <sheetFormatPr defaultColWidth="9.00390625" defaultRowHeight="12.75"/>
  <cols>
    <col min="1" max="1" width="4.625" style="26" customWidth="1"/>
    <col min="2" max="2" width="32.00390625" style="1" customWidth="1"/>
    <col min="3" max="3" width="11.875" style="1" customWidth="1"/>
    <col min="4" max="4" width="9.875" style="1" customWidth="1"/>
    <col min="5" max="5" width="9.00390625" style="1" customWidth="1"/>
    <col min="6" max="6" width="8.75390625" style="1" customWidth="1"/>
    <col min="7" max="7" width="9.875" style="1" customWidth="1"/>
    <col min="8" max="8" width="12.125" style="1" customWidth="1"/>
    <col min="9" max="9" width="14.25390625" style="1" customWidth="1"/>
    <col min="10" max="10" width="12.00390625" style="1" customWidth="1"/>
    <col min="11" max="11" width="16.75390625" style="56" customWidth="1"/>
    <col min="12" max="12" width="24.00390625" style="1" customWidth="1"/>
    <col min="13" max="13" width="16.375" style="49" customWidth="1"/>
    <col min="14" max="14" width="12.375" style="49" customWidth="1"/>
    <col min="15" max="15" width="13.00390625" style="49" customWidth="1"/>
    <col min="16" max="16" width="11.25390625" style="49" customWidth="1"/>
    <col min="17" max="17" width="14.375" style="49" customWidth="1"/>
    <col min="18" max="18" width="14.25390625" style="46" customWidth="1"/>
    <col min="19" max="19" width="12.375" style="46" customWidth="1"/>
    <col min="20" max="20" width="15.25390625" style="1" customWidth="1"/>
    <col min="21" max="21" width="11.625" style="1" customWidth="1"/>
    <col min="22" max="22" width="13.625" style="1" customWidth="1"/>
    <col min="23" max="23" width="11.375" style="1" customWidth="1"/>
    <col min="24" max="24" width="11.875" style="1" customWidth="1"/>
    <col min="25" max="25" width="12.625" style="1" customWidth="1"/>
    <col min="26" max="26" width="11.75390625" style="1" customWidth="1"/>
    <col min="27" max="27" width="10.625" style="1" customWidth="1"/>
    <col min="28" max="42" width="8.375" style="1" customWidth="1"/>
    <col min="43" max="16384" width="9.125" style="1" customWidth="1"/>
  </cols>
  <sheetData>
    <row r="1" ht="15" hidden="1"/>
    <row r="2" spans="17:42" ht="16.5" hidden="1">
      <c r="Q2" s="168"/>
      <c r="R2" s="169"/>
      <c r="S2" s="169"/>
      <c r="T2" s="169"/>
      <c r="U2" s="169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ht="7.5" customHeight="1" hidden="1"/>
    <row r="4" ht="7.5" customHeight="1" hidden="1"/>
    <row r="5" ht="13.5" customHeight="1"/>
    <row r="6" spans="15:42" ht="16.5" customHeight="1">
      <c r="O6" s="51"/>
      <c r="P6" s="54"/>
      <c r="Q6" s="188" t="s">
        <v>88</v>
      </c>
      <c r="R6" s="188"/>
      <c r="S6" s="188"/>
      <c r="T6" s="188"/>
      <c r="U6" s="11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</row>
    <row r="7" spans="15:42" ht="16.5">
      <c r="O7" s="52"/>
      <c r="P7" s="55"/>
      <c r="Q7" s="188"/>
      <c r="R7" s="188"/>
      <c r="S7" s="188"/>
      <c r="T7" s="188"/>
      <c r="U7" s="11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</row>
    <row r="8" spans="15:42" ht="16.5">
      <c r="O8" s="52"/>
      <c r="P8" s="55"/>
      <c r="Q8" s="188"/>
      <c r="R8" s="188"/>
      <c r="S8" s="188"/>
      <c r="T8" s="188"/>
      <c r="U8" s="11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15:42" ht="16.5">
      <c r="O9" s="52"/>
      <c r="P9" s="55"/>
      <c r="Q9" s="188"/>
      <c r="R9" s="188"/>
      <c r="S9" s="188"/>
      <c r="T9" s="188"/>
      <c r="U9" s="11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5:42" ht="16.5">
      <c r="O10" s="52"/>
      <c r="P10" s="55"/>
      <c r="Q10" s="188"/>
      <c r="R10" s="188"/>
      <c r="S10" s="188"/>
      <c r="T10" s="188"/>
      <c r="U10" s="11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</row>
    <row r="11" spans="15:42" ht="86.25" customHeight="1">
      <c r="O11" s="52"/>
      <c r="P11" s="55"/>
      <c r="Q11" s="117"/>
      <c r="R11" s="118"/>
      <c r="S11" s="118"/>
      <c r="T11" s="118"/>
      <c r="U11" s="11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</row>
    <row r="12" spans="15:42" ht="16.5" customHeight="1" hidden="1">
      <c r="O12" s="52"/>
      <c r="P12" s="55"/>
      <c r="Q12" s="117"/>
      <c r="R12" s="118"/>
      <c r="S12" s="118"/>
      <c r="T12" s="118"/>
      <c r="U12" s="11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</row>
    <row r="13" spans="15:42" ht="16.5" customHeight="1" hidden="1">
      <c r="O13" s="52"/>
      <c r="P13" s="55"/>
      <c r="Q13" s="117"/>
      <c r="R13" s="118"/>
      <c r="S13" s="118"/>
      <c r="T13" s="118"/>
      <c r="U13" s="11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ht="16.5" customHeight="1" hidden="1">
      <c r="A14" s="27"/>
      <c r="B14" s="2"/>
      <c r="C14" s="2"/>
      <c r="D14" s="2"/>
      <c r="E14" s="2"/>
      <c r="F14" s="2"/>
      <c r="G14" s="2"/>
      <c r="H14" s="2"/>
      <c r="I14" s="2"/>
      <c r="J14" s="2"/>
      <c r="K14" s="57"/>
      <c r="L14" s="2"/>
      <c r="M14" s="50"/>
      <c r="N14" s="50"/>
      <c r="O14" s="50"/>
      <c r="P14" s="50"/>
      <c r="Q14" s="117"/>
      <c r="R14" s="118"/>
      <c r="S14" s="118"/>
      <c r="T14" s="118"/>
      <c r="U14" s="11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</row>
    <row r="15" spans="1:20" ht="5.25" customHeight="1" hidden="1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3"/>
      <c r="R15" s="182"/>
      <c r="S15" s="182"/>
      <c r="T15" s="182"/>
    </row>
    <row r="16" spans="1:20" ht="48.75" customHeight="1">
      <c r="A16" s="6"/>
      <c r="B16" s="184" t="s">
        <v>53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6"/>
      <c r="R16" s="185"/>
      <c r="S16" s="185"/>
      <c r="T16" s="185"/>
    </row>
    <row r="17" spans="1:42" s="17" customFormat="1" ht="39.75" customHeight="1">
      <c r="A17" s="16" t="s">
        <v>13</v>
      </c>
      <c r="B17" s="170" t="s">
        <v>4</v>
      </c>
      <c r="C17" s="170" t="s">
        <v>5</v>
      </c>
      <c r="D17" s="170"/>
      <c r="E17" s="171" t="s">
        <v>20</v>
      </c>
      <c r="F17" s="173" t="s">
        <v>42</v>
      </c>
      <c r="G17" s="173" t="s">
        <v>39</v>
      </c>
      <c r="H17" s="173" t="s">
        <v>43</v>
      </c>
      <c r="I17" s="174" t="s">
        <v>9</v>
      </c>
      <c r="J17" s="175"/>
      <c r="K17" s="192" t="s">
        <v>36</v>
      </c>
      <c r="L17" s="171" t="s">
        <v>32</v>
      </c>
      <c r="M17" s="179" t="s">
        <v>26</v>
      </c>
      <c r="N17" s="180"/>
      <c r="O17" s="180"/>
      <c r="P17" s="180"/>
      <c r="Q17" s="181"/>
      <c r="R17" s="176" t="s">
        <v>0</v>
      </c>
      <c r="S17" s="176" t="s">
        <v>2</v>
      </c>
      <c r="T17" s="202" t="s">
        <v>34</v>
      </c>
      <c r="U17" s="199" t="s">
        <v>1</v>
      </c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</row>
    <row r="18" spans="1:42" s="17" customFormat="1" ht="75" customHeight="1">
      <c r="A18" s="18"/>
      <c r="B18" s="170"/>
      <c r="C18" s="171" t="s">
        <v>37</v>
      </c>
      <c r="D18" s="171" t="s">
        <v>38</v>
      </c>
      <c r="E18" s="172"/>
      <c r="F18" s="170"/>
      <c r="G18" s="170"/>
      <c r="H18" s="173"/>
      <c r="I18" s="175" t="s">
        <v>6</v>
      </c>
      <c r="J18" s="173" t="s">
        <v>40</v>
      </c>
      <c r="K18" s="193"/>
      <c r="L18" s="172"/>
      <c r="M18" s="205" t="s">
        <v>6</v>
      </c>
      <c r="N18" s="207" t="s">
        <v>41</v>
      </c>
      <c r="O18" s="179" t="s">
        <v>30</v>
      </c>
      <c r="P18" s="197"/>
      <c r="Q18" s="195" t="s">
        <v>33</v>
      </c>
      <c r="R18" s="177"/>
      <c r="S18" s="177"/>
      <c r="T18" s="203"/>
      <c r="U18" s="200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</row>
    <row r="19" spans="1:42" s="17" customFormat="1" ht="216" customHeight="1">
      <c r="A19" s="20"/>
      <c r="B19" s="170"/>
      <c r="C19" s="187"/>
      <c r="D19" s="172"/>
      <c r="E19" s="191"/>
      <c r="F19" s="170"/>
      <c r="G19" s="170"/>
      <c r="H19" s="173"/>
      <c r="I19" s="175"/>
      <c r="J19" s="170"/>
      <c r="K19" s="194"/>
      <c r="L19" s="191"/>
      <c r="M19" s="206"/>
      <c r="N19" s="208"/>
      <c r="O19" s="53" t="s">
        <v>21</v>
      </c>
      <c r="P19" s="47" t="s">
        <v>7</v>
      </c>
      <c r="Q19" s="196"/>
      <c r="R19" s="178"/>
      <c r="S19" s="178"/>
      <c r="T19" s="204"/>
      <c r="U19" s="201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</row>
    <row r="20" spans="1:42" s="45" customFormat="1" ht="13.5" customHeight="1">
      <c r="A20" s="92"/>
      <c r="B20" s="93"/>
      <c r="C20" s="93"/>
      <c r="D20" s="94"/>
      <c r="E20" s="93"/>
      <c r="F20" s="93"/>
      <c r="G20" s="93"/>
      <c r="H20" s="62" t="s">
        <v>8</v>
      </c>
      <c r="I20" s="62" t="s">
        <v>8</v>
      </c>
      <c r="J20" s="62" t="s">
        <v>8</v>
      </c>
      <c r="K20" s="58" t="s">
        <v>10</v>
      </c>
      <c r="L20" s="62"/>
      <c r="M20" s="66" t="s">
        <v>11</v>
      </c>
      <c r="N20" s="48" t="s">
        <v>11</v>
      </c>
      <c r="O20" s="48" t="s">
        <v>11</v>
      </c>
      <c r="P20" s="66" t="s">
        <v>11</v>
      </c>
      <c r="Q20" s="66" t="s">
        <v>11</v>
      </c>
      <c r="R20" s="67" t="s">
        <v>14</v>
      </c>
      <c r="S20" s="67" t="s">
        <v>12</v>
      </c>
      <c r="T20" s="95"/>
      <c r="U20" s="96" t="s">
        <v>11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</row>
    <row r="21" spans="1:42" s="17" customFormat="1" ht="15">
      <c r="A21" s="64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65">
        <v>11</v>
      </c>
      <c r="L21" s="19">
        <v>12</v>
      </c>
      <c r="M21" s="65">
        <v>13</v>
      </c>
      <c r="N21" s="65">
        <v>14</v>
      </c>
      <c r="O21" s="65">
        <v>15</v>
      </c>
      <c r="P21" s="65">
        <v>16</v>
      </c>
      <c r="Q21" s="65">
        <v>17</v>
      </c>
      <c r="R21" s="78">
        <v>18</v>
      </c>
      <c r="S21" s="78">
        <v>19</v>
      </c>
      <c r="T21" s="79" t="s">
        <v>27</v>
      </c>
      <c r="U21" s="80" t="s">
        <v>44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s="81" customFormat="1" ht="14.25" customHeight="1">
      <c r="A22" s="189" t="s">
        <v>57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90"/>
      <c r="R22" s="189"/>
      <c r="S22" s="189"/>
      <c r="T22" s="189"/>
      <c r="U22" s="189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</row>
    <row r="23" spans="1:42" s="17" customFormat="1" ht="69" customHeight="1">
      <c r="A23" s="121">
        <v>1</v>
      </c>
      <c r="B23" s="144" t="s">
        <v>54</v>
      </c>
      <c r="C23" s="122">
        <v>1977</v>
      </c>
      <c r="D23" s="122"/>
      <c r="E23" s="123" t="s">
        <v>48</v>
      </c>
      <c r="F23" s="122">
        <v>5</v>
      </c>
      <c r="G23" s="122">
        <v>6</v>
      </c>
      <c r="H23" s="124">
        <v>4563.6</v>
      </c>
      <c r="I23" s="124">
        <v>4563.6</v>
      </c>
      <c r="J23" s="163">
        <v>4243.89</v>
      </c>
      <c r="K23" s="122">
        <v>162</v>
      </c>
      <c r="L23" s="123" t="s">
        <v>55</v>
      </c>
      <c r="M23" s="124">
        <f>SUM(480*H23)+(620*H23)+(1600*H23)+(370*H23)+533400+443730</f>
        <v>14987382</v>
      </c>
      <c r="N23" s="122"/>
      <c r="O23" s="122"/>
      <c r="P23" s="124"/>
      <c r="Q23" s="124">
        <f>M23</f>
        <v>14987382</v>
      </c>
      <c r="R23" s="124">
        <f>SUM(M23/H23)</f>
        <v>3284.1138574809356</v>
      </c>
      <c r="S23" s="125">
        <v>14047.81</v>
      </c>
      <c r="T23" s="123" t="s">
        <v>47</v>
      </c>
      <c r="U23" s="126">
        <v>6.3</v>
      </c>
      <c r="V23" s="10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</row>
    <row r="24" spans="1:42" s="17" customFormat="1" ht="57.75" customHeight="1">
      <c r="A24" s="121">
        <v>2</v>
      </c>
      <c r="B24" s="145" t="s">
        <v>56</v>
      </c>
      <c r="C24" s="128">
        <v>1976</v>
      </c>
      <c r="D24" s="129"/>
      <c r="E24" s="123" t="s">
        <v>48</v>
      </c>
      <c r="F24" s="128">
        <v>5</v>
      </c>
      <c r="G24" s="128">
        <v>5</v>
      </c>
      <c r="H24" s="130">
        <v>3818.31</v>
      </c>
      <c r="I24" s="130">
        <v>3818.31</v>
      </c>
      <c r="J24" s="154">
        <v>3604.44</v>
      </c>
      <c r="K24" s="131">
        <v>143</v>
      </c>
      <c r="L24" s="128" t="s">
        <v>58</v>
      </c>
      <c r="M24" s="130">
        <f>SUM(1820*1014)+(480*H24)+(370*H24)+533400</f>
        <v>5624443.5</v>
      </c>
      <c r="N24" s="132"/>
      <c r="O24" s="132"/>
      <c r="P24" s="132"/>
      <c r="Q24" s="124">
        <f>M24</f>
        <v>5624443.5</v>
      </c>
      <c r="R24" s="130">
        <f>SUM(M24/H24)</f>
        <v>1473.019084359311</v>
      </c>
      <c r="S24" s="125">
        <v>14047.81</v>
      </c>
      <c r="T24" s="123" t="s">
        <v>47</v>
      </c>
      <c r="U24" s="126">
        <v>6.3</v>
      </c>
      <c r="V24" s="34"/>
      <c r="W24" s="34"/>
      <c r="X24" s="34"/>
      <c r="Y24" s="34"/>
      <c r="Z24" s="34"/>
      <c r="AA24" s="34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s="17" customFormat="1" ht="54.75" customHeight="1">
      <c r="A25" s="121">
        <v>3</v>
      </c>
      <c r="B25" s="144" t="s">
        <v>59</v>
      </c>
      <c r="C25" s="122">
        <v>1954</v>
      </c>
      <c r="D25" s="122"/>
      <c r="E25" s="123" t="s">
        <v>46</v>
      </c>
      <c r="F25" s="122">
        <v>2</v>
      </c>
      <c r="G25" s="122">
        <v>3</v>
      </c>
      <c r="H25" s="124">
        <v>699.02</v>
      </c>
      <c r="I25" s="124">
        <v>699.02</v>
      </c>
      <c r="J25" s="147">
        <v>592.71</v>
      </c>
      <c r="K25" s="122">
        <v>26</v>
      </c>
      <c r="L25" s="123" t="s">
        <v>60</v>
      </c>
      <c r="M25" s="124">
        <f>(460*H25)+(370*H25)+(1600*H25)+45910+443730</f>
        <v>2188258.6</v>
      </c>
      <c r="N25" s="122"/>
      <c r="O25" s="122"/>
      <c r="P25" s="124"/>
      <c r="Q25" s="124">
        <f>M25</f>
        <v>2188258.6</v>
      </c>
      <c r="R25" s="124">
        <f>SUM(M25/H25)</f>
        <v>3130.466367199794</v>
      </c>
      <c r="S25" s="125">
        <v>14047.81</v>
      </c>
      <c r="T25" s="123" t="s">
        <v>47</v>
      </c>
      <c r="U25" s="126">
        <v>6.3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</row>
    <row r="26" spans="1:42" s="98" customFormat="1" ht="41.25" customHeight="1">
      <c r="A26" s="121">
        <v>4</v>
      </c>
      <c r="B26" s="144" t="s">
        <v>61</v>
      </c>
      <c r="C26" s="122">
        <v>1979</v>
      </c>
      <c r="D26" s="122"/>
      <c r="E26" s="123" t="s">
        <v>46</v>
      </c>
      <c r="F26" s="122">
        <v>2</v>
      </c>
      <c r="G26" s="122">
        <v>3</v>
      </c>
      <c r="H26" s="124">
        <v>831.36</v>
      </c>
      <c r="I26" s="124">
        <v>831.36</v>
      </c>
      <c r="J26" s="147">
        <v>710.36</v>
      </c>
      <c r="K26" s="122">
        <v>19</v>
      </c>
      <c r="L26" s="123" t="s">
        <v>62</v>
      </c>
      <c r="M26" s="124">
        <f>(460*H26)+(370*H26)+45910</f>
        <v>735938.8</v>
      </c>
      <c r="N26" s="122"/>
      <c r="O26" s="122"/>
      <c r="P26" s="124"/>
      <c r="Q26" s="124">
        <f>M26</f>
        <v>735938.8</v>
      </c>
      <c r="R26" s="124">
        <f>SUM(M26/H26)</f>
        <v>885.2227675134719</v>
      </c>
      <c r="S26" s="125">
        <v>14047.81</v>
      </c>
      <c r="T26" s="123" t="s">
        <v>47</v>
      </c>
      <c r="U26" s="126">
        <v>6.3</v>
      </c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</row>
    <row r="27" spans="1:42" s="98" customFormat="1" ht="15" customHeight="1">
      <c r="A27" s="121"/>
      <c r="B27" s="146" t="s">
        <v>83</v>
      </c>
      <c r="C27" s="122"/>
      <c r="D27" s="122"/>
      <c r="E27" s="123"/>
      <c r="F27" s="122"/>
      <c r="G27" s="122"/>
      <c r="H27" s="133">
        <f>SUM(H23:H26)</f>
        <v>9912.29</v>
      </c>
      <c r="I27" s="124"/>
      <c r="J27" s="124"/>
      <c r="K27" s="134">
        <f>SUM(K23:K26)</f>
        <v>350</v>
      </c>
      <c r="L27" s="123"/>
      <c r="M27" s="133">
        <f>SUM(M23:M26)</f>
        <v>23536022.900000002</v>
      </c>
      <c r="N27" s="122"/>
      <c r="O27" s="122"/>
      <c r="P27" s="124"/>
      <c r="Q27" s="133"/>
      <c r="R27" s="124"/>
      <c r="S27" s="125"/>
      <c r="T27" s="123"/>
      <c r="U27" s="126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</row>
    <row r="28" spans="1:42" s="98" customFormat="1" ht="15" customHeight="1">
      <c r="A28" s="209" t="s">
        <v>63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210"/>
      <c r="R28" s="198"/>
      <c r="S28" s="198"/>
      <c r="T28" s="198"/>
      <c r="U28" s="198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</row>
    <row r="29" spans="1:42" s="98" customFormat="1" ht="60">
      <c r="A29" s="135">
        <v>1</v>
      </c>
      <c r="B29" s="144" t="s">
        <v>64</v>
      </c>
      <c r="C29" s="148">
        <v>1979</v>
      </c>
      <c r="D29" s="148"/>
      <c r="E29" s="148" t="s">
        <v>46</v>
      </c>
      <c r="F29" s="148">
        <v>2</v>
      </c>
      <c r="G29" s="148">
        <v>3</v>
      </c>
      <c r="H29" s="149">
        <v>836.72</v>
      </c>
      <c r="I29" s="149">
        <v>836.72</v>
      </c>
      <c r="J29" s="150">
        <v>664.75</v>
      </c>
      <c r="K29" s="151">
        <v>11</v>
      </c>
      <c r="L29" s="128" t="s">
        <v>66</v>
      </c>
      <c r="M29" s="130">
        <f>SUM(1820*621)+(H29*460)+(370*H29)+45910</f>
        <v>1870607.6</v>
      </c>
      <c r="N29" s="130"/>
      <c r="O29" s="130"/>
      <c r="P29" s="130"/>
      <c r="Q29" s="130">
        <f>M29</f>
        <v>1870607.6</v>
      </c>
      <c r="R29" s="130">
        <f>SUM(M29/H29)</f>
        <v>2235.643464958409</v>
      </c>
      <c r="S29" s="125">
        <v>14047.81</v>
      </c>
      <c r="T29" s="123" t="s">
        <v>47</v>
      </c>
      <c r="U29" s="126">
        <v>6.3</v>
      </c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</row>
    <row r="30" spans="1:42" s="98" customFormat="1" ht="75">
      <c r="A30" s="135">
        <v>2</v>
      </c>
      <c r="B30" s="145" t="s">
        <v>65</v>
      </c>
      <c r="C30" s="148">
        <v>1979</v>
      </c>
      <c r="D30" s="148"/>
      <c r="E30" s="148" t="s">
        <v>46</v>
      </c>
      <c r="F30" s="148">
        <v>5</v>
      </c>
      <c r="G30" s="148">
        <v>4</v>
      </c>
      <c r="H30" s="149">
        <v>3818.61</v>
      </c>
      <c r="I30" s="149">
        <f>H30</f>
        <v>3818.61</v>
      </c>
      <c r="J30" s="150">
        <v>3619.79</v>
      </c>
      <c r="K30" s="151">
        <v>130</v>
      </c>
      <c r="L30" s="128" t="s">
        <v>67</v>
      </c>
      <c r="M30" s="130">
        <f>SUM(946.4*1820)+(H30*460)+(H30*370)+(H30*1600)+45910+443730</f>
        <v>11491310.3</v>
      </c>
      <c r="N30" s="130"/>
      <c r="O30" s="130"/>
      <c r="P30" s="130"/>
      <c r="Q30" s="130">
        <f>M30</f>
        <v>11491310.3</v>
      </c>
      <c r="R30" s="130">
        <f>SUM(M30/H30)</f>
        <v>3009.291417557698</v>
      </c>
      <c r="S30" s="125">
        <v>14047.81</v>
      </c>
      <c r="T30" s="123" t="s">
        <v>47</v>
      </c>
      <c r="U30" s="126">
        <v>6.3</v>
      </c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</row>
    <row r="31" spans="1:42" s="98" customFormat="1" ht="30">
      <c r="A31" s="135">
        <v>3</v>
      </c>
      <c r="B31" s="152" t="s">
        <v>52</v>
      </c>
      <c r="C31" s="148">
        <v>1979</v>
      </c>
      <c r="D31" s="148"/>
      <c r="E31" s="148" t="s">
        <v>46</v>
      </c>
      <c r="F31" s="148">
        <v>5</v>
      </c>
      <c r="G31" s="148">
        <v>8</v>
      </c>
      <c r="H31" s="149">
        <v>5434.94</v>
      </c>
      <c r="I31" s="149">
        <f>H31</f>
        <v>5434.94</v>
      </c>
      <c r="J31" s="150">
        <v>4661.48</v>
      </c>
      <c r="K31" s="151">
        <v>142</v>
      </c>
      <c r="L31" s="128" t="s">
        <v>68</v>
      </c>
      <c r="M31" s="130">
        <f>SUM(1820*1750)</f>
        <v>3185000</v>
      </c>
      <c r="N31" s="130"/>
      <c r="O31" s="130"/>
      <c r="P31" s="130"/>
      <c r="Q31" s="130">
        <f>M31</f>
        <v>3185000</v>
      </c>
      <c r="R31" s="130">
        <f>SUM(M31/H31)</f>
        <v>586.0230287730868</v>
      </c>
      <c r="S31" s="125">
        <v>14047.81</v>
      </c>
      <c r="T31" s="123" t="s">
        <v>47</v>
      </c>
      <c r="U31" s="126">
        <v>6.3</v>
      </c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</row>
    <row r="32" spans="1:42" s="17" customFormat="1" ht="15">
      <c r="A32" s="121"/>
      <c r="B32" s="137" t="s">
        <v>84</v>
      </c>
      <c r="C32" s="128"/>
      <c r="D32" s="128"/>
      <c r="E32" s="128"/>
      <c r="F32" s="128"/>
      <c r="G32" s="128"/>
      <c r="H32" s="132">
        <f>SUM(H29:H31)</f>
        <v>10090.27</v>
      </c>
      <c r="I32" s="130"/>
      <c r="J32" s="130"/>
      <c r="K32" s="138">
        <f>SUM(K29:K31)</f>
        <v>283</v>
      </c>
      <c r="L32" s="128"/>
      <c r="M32" s="132">
        <f>SUM(M29:M31)</f>
        <v>16546917.9</v>
      </c>
      <c r="N32" s="132"/>
      <c r="O32" s="132"/>
      <c r="P32" s="132"/>
      <c r="Q32" s="132"/>
      <c r="R32" s="132"/>
      <c r="S32" s="127"/>
      <c r="T32" s="123"/>
      <c r="U32" s="139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</row>
    <row r="33" spans="1:42" s="17" customFormat="1" ht="14.25" customHeight="1">
      <c r="A33" s="198" t="s">
        <v>69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1:42" s="159" customFormat="1" ht="30" customHeight="1">
      <c r="A34" s="153">
        <v>1</v>
      </c>
      <c r="B34" s="152" t="s">
        <v>70</v>
      </c>
      <c r="C34" s="148">
        <v>1980</v>
      </c>
      <c r="D34" s="151"/>
      <c r="E34" s="148" t="s">
        <v>46</v>
      </c>
      <c r="F34" s="148">
        <v>5</v>
      </c>
      <c r="G34" s="148">
        <v>5</v>
      </c>
      <c r="H34" s="150">
        <v>3477.54</v>
      </c>
      <c r="I34" s="150">
        <v>3477.54</v>
      </c>
      <c r="J34" s="150">
        <v>3279.53</v>
      </c>
      <c r="K34" s="151">
        <v>150</v>
      </c>
      <c r="L34" s="148" t="s">
        <v>51</v>
      </c>
      <c r="M34" s="154">
        <f>SUM(H34*620)</f>
        <v>2156074.8</v>
      </c>
      <c r="N34" s="154"/>
      <c r="O34" s="154"/>
      <c r="P34" s="154"/>
      <c r="Q34" s="154">
        <f aca="true" t="shared" si="0" ref="Q34:Q40">M34</f>
        <v>2156074.8</v>
      </c>
      <c r="R34" s="154">
        <f aca="true" t="shared" si="1" ref="R34:R39">SUM(M34/H34)</f>
        <v>620</v>
      </c>
      <c r="S34" s="155">
        <v>14047.81</v>
      </c>
      <c r="T34" s="156" t="s">
        <v>47</v>
      </c>
      <c r="U34" s="126">
        <v>6.3</v>
      </c>
      <c r="V34" s="157"/>
      <c r="W34" s="157"/>
      <c r="X34" s="157"/>
      <c r="Y34" s="157"/>
      <c r="Z34" s="157"/>
      <c r="AA34" s="157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 s="159" customFormat="1" ht="60">
      <c r="A35" s="153">
        <v>2</v>
      </c>
      <c r="B35" s="160" t="s">
        <v>71</v>
      </c>
      <c r="C35" s="151">
        <v>1981</v>
      </c>
      <c r="D35" s="151"/>
      <c r="E35" s="148" t="s">
        <v>46</v>
      </c>
      <c r="F35" s="161">
        <v>2</v>
      </c>
      <c r="G35" s="161">
        <v>3</v>
      </c>
      <c r="H35" s="154">
        <v>870.9</v>
      </c>
      <c r="I35" s="154">
        <v>870.9</v>
      </c>
      <c r="J35" s="154">
        <v>870.9</v>
      </c>
      <c r="K35" s="161">
        <v>10</v>
      </c>
      <c r="L35" s="154" t="s">
        <v>66</v>
      </c>
      <c r="M35" s="154">
        <f>SUM(1820*621)+(H35*460)+(H35*370)+45910</f>
        <v>1898977</v>
      </c>
      <c r="N35" s="154"/>
      <c r="O35" s="154"/>
      <c r="P35" s="154"/>
      <c r="Q35" s="154">
        <f t="shared" si="0"/>
        <v>1898977</v>
      </c>
      <c r="R35" s="154">
        <f t="shared" si="1"/>
        <v>2180.476518544035</v>
      </c>
      <c r="S35" s="155">
        <v>14047.81</v>
      </c>
      <c r="T35" s="156" t="s">
        <v>47</v>
      </c>
      <c r="U35" s="126">
        <v>6.3</v>
      </c>
      <c r="V35" s="157"/>
      <c r="W35" s="157"/>
      <c r="X35" s="157"/>
      <c r="Y35" s="157"/>
      <c r="Z35" s="157"/>
      <c r="AA35" s="157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21" s="159" customFormat="1" ht="60">
      <c r="A36" s="153">
        <v>3</v>
      </c>
      <c r="B36" s="152" t="s">
        <v>72</v>
      </c>
      <c r="C36" s="151">
        <v>1981</v>
      </c>
      <c r="D36" s="151"/>
      <c r="E36" s="154" t="s">
        <v>46</v>
      </c>
      <c r="F36" s="161">
        <v>2</v>
      </c>
      <c r="G36" s="161">
        <v>3</v>
      </c>
      <c r="H36" s="154">
        <v>857.26</v>
      </c>
      <c r="I36" s="154">
        <v>857.26</v>
      </c>
      <c r="J36" s="154">
        <v>810.46</v>
      </c>
      <c r="K36" s="161">
        <v>34</v>
      </c>
      <c r="L36" s="154" t="s">
        <v>66</v>
      </c>
      <c r="M36" s="154">
        <f>SUM(1820*633)+(H36*460)+(H36*370)+45910</f>
        <v>1909495.8</v>
      </c>
      <c r="N36" s="154"/>
      <c r="O36" s="154"/>
      <c r="P36" s="154"/>
      <c r="Q36" s="154">
        <f t="shared" si="0"/>
        <v>1909495.8</v>
      </c>
      <c r="R36" s="154">
        <f t="shared" si="1"/>
        <v>2227.440683106642</v>
      </c>
      <c r="S36" s="155">
        <v>14047.81</v>
      </c>
      <c r="T36" s="156" t="s">
        <v>47</v>
      </c>
      <c r="U36" s="126">
        <v>6.3</v>
      </c>
    </row>
    <row r="37" spans="1:21" s="159" customFormat="1" ht="60">
      <c r="A37" s="153">
        <v>4</v>
      </c>
      <c r="B37" s="152" t="s">
        <v>73</v>
      </c>
      <c r="C37" s="151">
        <v>1981</v>
      </c>
      <c r="D37" s="151"/>
      <c r="E37" s="154" t="s">
        <v>46</v>
      </c>
      <c r="F37" s="161">
        <v>2</v>
      </c>
      <c r="G37" s="161">
        <v>3</v>
      </c>
      <c r="H37" s="154">
        <v>847.42</v>
      </c>
      <c r="I37" s="154">
        <v>847.42</v>
      </c>
      <c r="J37" s="154">
        <v>752.32</v>
      </c>
      <c r="K37" s="161">
        <v>15</v>
      </c>
      <c r="L37" s="154" t="s">
        <v>66</v>
      </c>
      <c r="M37" s="154">
        <f>SUM(1820*620)+(H37*460)+(H37*370)+45910</f>
        <v>1877668.5999999999</v>
      </c>
      <c r="N37" s="154"/>
      <c r="O37" s="154"/>
      <c r="P37" s="154"/>
      <c r="Q37" s="154">
        <f t="shared" si="0"/>
        <v>1877668.5999999999</v>
      </c>
      <c r="R37" s="162">
        <f t="shared" si="1"/>
        <v>2215.747327181327</v>
      </c>
      <c r="S37" s="155">
        <v>14047.81</v>
      </c>
      <c r="T37" s="156" t="s">
        <v>47</v>
      </c>
      <c r="U37" s="126">
        <v>6.3</v>
      </c>
    </row>
    <row r="38" spans="1:21" s="159" customFormat="1" ht="60">
      <c r="A38" s="153">
        <v>5</v>
      </c>
      <c r="B38" s="160" t="s">
        <v>74</v>
      </c>
      <c r="C38" s="151">
        <v>1981</v>
      </c>
      <c r="D38" s="151"/>
      <c r="E38" s="154" t="s">
        <v>46</v>
      </c>
      <c r="F38" s="161">
        <v>2</v>
      </c>
      <c r="G38" s="161">
        <v>3</v>
      </c>
      <c r="H38" s="154">
        <v>830.1</v>
      </c>
      <c r="I38" s="154">
        <v>830.1</v>
      </c>
      <c r="J38" s="154">
        <v>721.7</v>
      </c>
      <c r="K38" s="161">
        <v>3</v>
      </c>
      <c r="L38" s="154" t="s">
        <v>66</v>
      </c>
      <c r="M38" s="154">
        <f>SUM(1820*601)+(H38*460)+(H38*370)+45910</f>
        <v>1828713</v>
      </c>
      <c r="N38" s="154"/>
      <c r="O38" s="154"/>
      <c r="P38" s="154"/>
      <c r="Q38" s="154">
        <f t="shared" si="0"/>
        <v>1828713</v>
      </c>
      <c r="R38" s="154">
        <f t="shared" si="1"/>
        <v>2203.003252620166</v>
      </c>
      <c r="S38" s="155">
        <v>14047.81</v>
      </c>
      <c r="T38" s="156" t="s">
        <v>47</v>
      </c>
      <c r="U38" s="126">
        <v>6.3</v>
      </c>
    </row>
    <row r="39" spans="1:21" s="17" customFormat="1" ht="75">
      <c r="A39" s="140">
        <v>6</v>
      </c>
      <c r="B39" s="144" t="s">
        <v>52</v>
      </c>
      <c r="C39" s="148">
        <v>1979</v>
      </c>
      <c r="D39" s="148"/>
      <c r="E39" s="148" t="s">
        <v>46</v>
      </c>
      <c r="F39" s="148">
        <v>5</v>
      </c>
      <c r="G39" s="148">
        <v>8</v>
      </c>
      <c r="H39" s="149">
        <v>5434.94</v>
      </c>
      <c r="I39" s="149">
        <f>H39</f>
        <v>5434.94</v>
      </c>
      <c r="J39" s="150">
        <v>4661.48</v>
      </c>
      <c r="K39" s="151">
        <v>142</v>
      </c>
      <c r="L39" s="130" t="s">
        <v>75</v>
      </c>
      <c r="M39" s="130">
        <f>SUM(H39*1600)+(480*H39)+(370*H39)+443730+533400</f>
        <v>14292733</v>
      </c>
      <c r="N39" s="130"/>
      <c r="O39" s="130"/>
      <c r="P39" s="130"/>
      <c r="Q39" s="154">
        <f t="shared" si="0"/>
        <v>14292733</v>
      </c>
      <c r="R39" s="130">
        <f t="shared" si="1"/>
        <v>2629.786713376781</v>
      </c>
      <c r="S39" s="125">
        <v>14047.81</v>
      </c>
      <c r="T39" s="123" t="s">
        <v>47</v>
      </c>
      <c r="U39" s="126">
        <v>6.3</v>
      </c>
    </row>
    <row r="40" spans="1:21" s="17" customFormat="1" ht="63.75" customHeight="1">
      <c r="A40" s="140">
        <v>7</v>
      </c>
      <c r="B40" s="144" t="s">
        <v>78</v>
      </c>
      <c r="C40" s="148">
        <v>1981</v>
      </c>
      <c r="D40" s="148"/>
      <c r="E40" s="148" t="s">
        <v>48</v>
      </c>
      <c r="F40" s="148">
        <v>4</v>
      </c>
      <c r="G40" s="148">
        <v>5</v>
      </c>
      <c r="H40" s="149">
        <v>3103.26</v>
      </c>
      <c r="I40" s="149">
        <v>3103.26</v>
      </c>
      <c r="J40" s="149">
        <v>3103.26</v>
      </c>
      <c r="K40" s="151">
        <v>68</v>
      </c>
      <c r="L40" s="154" t="s">
        <v>79</v>
      </c>
      <c r="M40" s="130">
        <f>(1820*825)+(460*3103.26)+(1600*3103.26)+45910+443730</f>
        <v>8383855.6</v>
      </c>
      <c r="N40" s="130"/>
      <c r="O40" s="130"/>
      <c r="P40" s="130"/>
      <c r="Q40" s="154">
        <f t="shared" si="0"/>
        <v>8383855.6</v>
      </c>
      <c r="R40" s="130">
        <f>SUM(M40/H40)</f>
        <v>2701.6284810167367</v>
      </c>
      <c r="S40" s="125">
        <v>14047.81</v>
      </c>
      <c r="T40" s="123" t="s">
        <v>82</v>
      </c>
      <c r="U40" s="126">
        <v>6.3</v>
      </c>
    </row>
    <row r="41" spans="1:21" s="159" customFormat="1" ht="15">
      <c r="A41" s="140"/>
      <c r="B41" s="141" t="s">
        <v>77</v>
      </c>
      <c r="C41" s="142"/>
      <c r="D41" s="142"/>
      <c r="E41" s="130"/>
      <c r="F41" s="143"/>
      <c r="G41" s="143"/>
      <c r="H41" s="132">
        <f>SUM(H34:H40)</f>
        <v>15421.42</v>
      </c>
      <c r="I41" s="130"/>
      <c r="J41" s="130"/>
      <c r="K41" s="138">
        <f>SUM(K34:K40)</f>
        <v>422</v>
      </c>
      <c r="L41" s="130"/>
      <c r="M41" s="132">
        <f>SUM(M34:M40)</f>
        <v>32347517.799999997</v>
      </c>
      <c r="N41" s="130"/>
      <c r="O41" s="130"/>
      <c r="P41" s="130"/>
      <c r="Q41" s="130"/>
      <c r="R41" s="130"/>
      <c r="S41" s="127"/>
      <c r="T41" s="127"/>
      <c r="U41" s="136"/>
    </row>
    <row r="42" spans="1:21" s="17" customFormat="1" ht="15.75" customHeight="1">
      <c r="A42" s="102"/>
      <c r="B42" s="103"/>
      <c r="C42" s="104"/>
      <c r="D42" s="104"/>
      <c r="E42" s="105"/>
      <c r="F42" s="102"/>
      <c r="G42" s="102"/>
      <c r="H42" s="101"/>
      <c r="I42" s="105"/>
      <c r="J42" s="105"/>
      <c r="K42" s="106"/>
      <c r="L42" s="105"/>
      <c r="M42" s="101"/>
      <c r="N42" s="105"/>
      <c r="O42" s="105"/>
      <c r="P42" s="105"/>
      <c r="Q42" s="105"/>
      <c r="R42" s="105"/>
      <c r="S42" s="32"/>
      <c r="T42" s="32"/>
      <c r="U42" s="32"/>
    </row>
    <row r="43" spans="1:21" s="100" customFormat="1" ht="32.25" customHeight="1">
      <c r="A43" s="102"/>
      <c r="B43" s="103"/>
      <c r="C43" s="104"/>
      <c r="D43" s="104"/>
      <c r="E43" s="105"/>
      <c r="F43" s="102"/>
      <c r="G43" s="102"/>
      <c r="H43" s="101"/>
      <c r="I43" s="105"/>
      <c r="J43" s="105"/>
      <c r="K43" s="106"/>
      <c r="L43" s="105"/>
      <c r="M43" s="101"/>
      <c r="N43" s="105"/>
      <c r="O43" s="105"/>
      <c r="P43" s="105"/>
      <c r="Q43" s="105"/>
      <c r="R43" s="105"/>
      <c r="S43" s="32"/>
      <c r="T43" s="32"/>
      <c r="U43" s="32"/>
    </row>
    <row r="44" spans="1:21" s="17" customFormat="1" ht="32.2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s="17" customFormat="1" ht="15.75" customHeight="1">
      <c r="A45" s="3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32"/>
      <c r="R45" s="32"/>
      <c r="S45" s="32"/>
      <c r="T45" s="32"/>
      <c r="U45" s="32"/>
    </row>
    <row r="46" spans="1:21" s="39" customFormat="1" ht="15" customHeight="1">
      <c r="A46" s="3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32"/>
      <c r="R46" s="32"/>
      <c r="S46" s="32"/>
      <c r="T46" s="32"/>
      <c r="U46" s="32"/>
    </row>
    <row r="47" spans="1:21" s="39" customFormat="1" ht="45" customHeight="1">
      <c r="A47" s="3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  <c r="R47" s="32"/>
      <c r="S47" s="32"/>
      <c r="T47" s="32"/>
      <c r="U47" s="32"/>
    </row>
    <row r="48" spans="1:21" s="39" customFormat="1" ht="4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s="39" customFormat="1" ht="33" customHeight="1">
      <c r="A49" s="32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2"/>
      <c r="R49" s="32"/>
      <c r="S49" s="32"/>
      <c r="T49" s="32"/>
      <c r="U49" s="32"/>
    </row>
    <row r="50" spans="1:21" s="39" customFormat="1" ht="34.5" customHeight="1">
      <c r="A50" s="9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99"/>
      <c r="R50" s="99"/>
      <c r="S50" s="99"/>
      <c r="T50" s="99"/>
      <c r="U50" s="99"/>
    </row>
    <row r="51" spans="1:21" s="39" customFormat="1" ht="61.5" customHeight="1">
      <c r="A51" s="22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22"/>
      <c r="R51" s="22"/>
      <c r="S51" s="22"/>
      <c r="T51" s="22"/>
      <c r="U51" s="22"/>
    </row>
    <row r="52" spans="1:21" s="39" customFormat="1" ht="29.25" customHeight="1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1"/>
      <c r="R52" s="31"/>
      <c r="S52" s="31"/>
      <c r="T52" s="31"/>
      <c r="U52" s="31"/>
    </row>
    <row r="53" spans="1:21" s="39" customFormat="1" ht="4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s="39" customFormat="1" ht="16.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</row>
    <row r="55" spans="1:21" s="39" customFormat="1" ht="98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s="39" customFormat="1" ht="17.2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s="17" customFormat="1" ht="15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1:21" s="39" customFormat="1" ht="31.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s="39" customFormat="1" ht="15">
      <c r="A59" s="3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7"/>
      <c r="R59" s="37"/>
      <c r="S59" s="37"/>
      <c r="T59" s="37"/>
      <c r="U59" s="37"/>
    </row>
    <row r="60" spans="1:21" s="39" customFormat="1" ht="21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s="45" customFormat="1" ht="18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s="17" customFormat="1" ht="15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</row>
    <row r="63" spans="1:21" s="39" customFormat="1" ht="15">
      <c r="A63" s="37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37"/>
      <c r="R63" s="37"/>
      <c r="S63" s="37"/>
      <c r="T63" s="37"/>
      <c r="U63" s="37"/>
    </row>
    <row r="64" spans="1:21" s="39" customFormat="1" ht="46.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 spans="1:21" s="39" customFormat="1" ht="55.5" customHeight="1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7"/>
      <c r="R65" s="37"/>
      <c r="S65" s="37"/>
      <c r="T65" s="37"/>
      <c r="U65" s="37"/>
    </row>
    <row r="66" spans="1:21" s="39" customFormat="1" ht="1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7"/>
      <c r="R66" s="37"/>
      <c r="S66" s="37"/>
      <c r="T66" s="37"/>
      <c r="U66" s="37"/>
    </row>
    <row r="67" spans="1:21" s="17" customFormat="1" ht="15.75" customHeight="1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7"/>
      <c r="R67" s="37"/>
      <c r="S67" s="37"/>
      <c r="T67" s="37"/>
      <c r="U67" s="37"/>
    </row>
    <row r="68" spans="1:21" s="17" customFormat="1" ht="15">
      <c r="A68" s="44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44"/>
      <c r="R68" s="44"/>
      <c r="S68" s="44"/>
      <c r="T68" s="44"/>
      <c r="U68" s="44"/>
    </row>
    <row r="69" spans="1:21" s="17" customFormat="1" ht="87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s="17" customFormat="1" ht="15">
      <c r="A70" s="38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38"/>
      <c r="R70" s="38"/>
      <c r="S70" s="38"/>
      <c r="T70" s="38"/>
      <c r="U70" s="38"/>
    </row>
    <row r="71" spans="1:21" s="17" customFormat="1" ht="50.25" customHeight="1">
      <c r="A71" s="38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38"/>
      <c r="R71" s="38"/>
      <c r="S71" s="38"/>
      <c r="T71" s="38"/>
      <c r="U71" s="38"/>
    </row>
    <row r="72" spans="1:21" s="17" customFormat="1" ht="15">
      <c r="A72" s="38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38"/>
      <c r="R72" s="38"/>
      <c r="S72" s="38"/>
      <c r="T72" s="38"/>
      <c r="U72" s="38"/>
    </row>
    <row r="73" spans="1:21" s="17" customFormat="1" ht="96" customHeight="1">
      <c r="A73" s="38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38"/>
      <c r="R73" s="38"/>
      <c r="S73" s="38"/>
      <c r="T73" s="38"/>
      <c r="U73" s="38"/>
    </row>
    <row r="74" spans="1:21" s="17" customFormat="1" ht="15">
      <c r="A74" s="31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31"/>
      <c r="R74" s="31"/>
      <c r="S74" s="31"/>
      <c r="T74" s="31"/>
      <c r="U74" s="31"/>
    </row>
    <row r="75" spans="1:21" s="17" customFormat="1" ht="15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1:21" s="39" customFormat="1" ht="57.75" customHeight="1">
      <c r="A76" s="24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4"/>
      <c r="R76" s="24"/>
      <c r="S76" s="24"/>
      <c r="T76" s="24"/>
      <c r="U76" s="24"/>
    </row>
    <row r="77" spans="1:21" s="39" customFormat="1" ht="57.75" customHeight="1">
      <c r="A77" s="24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24"/>
      <c r="R77" s="24"/>
      <c r="S77" s="24"/>
      <c r="T77" s="24"/>
      <c r="U77" s="24"/>
    </row>
    <row r="78" spans="1:21" s="39" customFormat="1" ht="147" customHeight="1">
      <c r="A78" s="24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24"/>
      <c r="R78" s="24"/>
      <c r="S78" s="24"/>
      <c r="T78" s="24"/>
      <c r="U78" s="24"/>
    </row>
    <row r="79" spans="1:21" s="17" customFormat="1" ht="15">
      <c r="A79" s="24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24"/>
      <c r="R79" s="24"/>
      <c r="S79" s="24"/>
      <c r="T79" s="24"/>
      <c r="U79" s="24"/>
    </row>
    <row r="80" spans="1:21" s="17" customFormat="1" ht="15.75" customHeight="1">
      <c r="A80" s="24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24"/>
      <c r="R80" s="24"/>
      <c r="S80" s="24"/>
      <c r="T80" s="24"/>
      <c r="U80" s="24"/>
    </row>
    <row r="81" spans="1:21" s="17" customFormat="1" ht="53.25" customHeight="1">
      <c r="A81" s="22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22"/>
      <c r="R81" s="22"/>
      <c r="S81" s="22"/>
      <c r="T81" s="22"/>
      <c r="U81" s="22"/>
    </row>
    <row r="82" spans="1:21" s="17" customFormat="1" ht="48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</row>
    <row r="83" spans="1:21" s="17" customFormat="1" ht="81.75" customHeight="1">
      <c r="A83" s="38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8"/>
      <c r="R83" s="38"/>
      <c r="S83" s="38"/>
      <c r="T83" s="38"/>
      <c r="U83" s="38"/>
    </row>
    <row r="84" spans="1:21" s="17" customFormat="1" ht="74.25" customHeight="1">
      <c r="A84" s="38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8"/>
      <c r="R84" s="38"/>
      <c r="S84" s="38"/>
      <c r="T84" s="38"/>
      <c r="U84" s="38"/>
    </row>
    <row r="85" spans="1:21" s="17" customFormat="1" ht="15">
      <c r="A85" s="38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8"/>
      <c r="R85" s="38"/>
      <c r="S85" s="38"/>
      <c r="T85" s="38"/>
      <c r="U85" s="38"/>
    </row>
    <row r="86" spans="1:21" s="17" customFormat="1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</row>
    <row r="87" spans="1:21" s="17" customFormat="1" ht="14.25">
      <c r="A87" s="3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31"/>
      <c r="R87" s="31"/>
      <c r="S87" s="31"/>
      <c r="T87" s="31"/>
      <c r="U87" s="31"/>
    </row>
    <row r="88" spans="1:21" s="17" customFormat="1" ht="14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</row>
    <row r="89" spans="1:21" s="17" customFormat="1" ht="15">
      <c r="A89" s="31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31"/>
      <c r="R89" s="31"/>
      <c r="S89" s="31"/>
      <c r="T89" s="31"/>
      <c r="U89" s="31"/>
    </row>
    <row r="90" spans="1:21" s="39" customFormat="1" ht="15.75" customHeight="1">
      <c r="A90" s="31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31"/>
      <c r="R90" s="31"/>
      <c r="S90" s="31"/>
      <c r="T90" s="31"/>
      <c r="U90" s="31"/>
    </row>
    <row r="91" spans="1:21" s="39" customFormat="1" ht="51.75" customHeight="1">
      <c r="A91" s="3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31"/>
      <c r="R91" s="31"/>
      <c r="S91" s="31"/>
      <c r="T91" s="31"/>
      <c r="U91" s="31"/>
    </row>
    <row r="92" spans="1:21" s="39" customFormat="1" ht="45" customHeight="1">
      <c r="A92" s="2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22"/>
      <c r="R92" s="22"/>
      <c r="S92" s="22"/>
      <c r="T92" s="22"/>
      <c r="U92" s="22"/>
    </row>
    <row r="93" spans="1:21" s="39" customFormat="1" ht="45.75" customHeight="1">
      <c r="A93" s="31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31"/>
      <c r="R93" s="31"/>
      <c r="S93" s="31"/>
      <c r="T93" s="31"/>
      <c r="U93" s="31"/>
    </row>
    <row r="94" spans="1:21" s="39" customFormat="1" ht="44.25" customHeight="1">
      <c r="A94" s="24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24"/>
      <c r="R94" s="24"/>
      <c r="S94" s="24"/>
      <c r="T94" s="24"/>
      <c r="U94" s="24"/>
    </row>
    <row r="95" spans="1:21" s="39" customFormat="1" ht="45" customHeight="1">
      <c r="A95" s="24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24"/>
      <c r="R95" s="24"/>
      <c r="S95" s="24"/>
      <c r="T95" s="24"/>
      <c r="U95" s="24"/>
    </row>
    <row r="96" spans="1:21" s="39" customFormat="1" ht="45.75" customHeight="1">
      <c r="A96" s="22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22"/>
      <c r="R96" s="22"/>
      <c r="S96" s="22"/>
      <c r="T96" s="22"/>
      <c r="U96" s="22"/>
    </row>
    <row r="97" spans="1:21" s="39" customFormat="1" ht="46.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</row>
    <row r="98" spans="1:21" s="17" customFormat="1" ht="14.2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</row>
    <row r="99" spans="1:21" s="17" customFormat="1" ht="15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</row>
    <row r="100" spans="1:21" s="17" customFormat="1" ht="14.25">
      <c r="A100" s="43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43"/>
      <c r="R100" s="43"/>
      <c r="S100" s="43"/>
      <c r="T100" s="43"/>
      <c r="U100" s="43"/>
    </row>
    <row r="101" spans="1:21" s="17" customFormat="1" ht="66" customHeight="1">
      <c r="A101" s="43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3"/>
      <c r="R101" s="43"/>
      <c r="S101" s="43"/>
      <c r="T101" s="43"/>
      <c r="U101" s="43"/>
    </row>
    <row r="102" spans="1:21" s="17" customFormat="1" ht="110.25" customHeight="1">
      <c r="A102" s="4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43"/>
      <c r="R102" s="43"/>
      <c r="S102" s="43"/>
      <c r="T102" s="43"/>
      <c r="U102" s="43"/>
    </row>
    <row r="103" spans="1:21" s="17" customFormat="1" ht="15">
      <c r="A103" s="4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43"/>
      <c r="R103" s="43"/>
      <c r="S103" s="43"/>
      <c r="T103" s="43"/>
      <c r="U103" s="43"/>
    </row>
    <row r="104" spans="1:21" s="17" customFormat="1" ht="15">
      <c r="A104" s="43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43"/>
      <c r="R104" s="43"/>
      <c r="S104" s="43"/>
      <c r="T104" s="43"/>
      <c r="U104" s="43"/>
    </row>
    <row r="105" spans="1:21" s="17" customFormat="1" ht="15.75" customHeight="1">
      <c r="A105" s="22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2"/>
      <c r="R105" s="22"/>
      <c r="S105" s="22"/>
      <c r="T105" s="22"/>
      <c r="U105" s="22"/>
    </row>
    <row r="106" spans="1:21" s="17" customFormat="1" ht="81.75" customHeight="1">
      <c r="A106" s="3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31"/>
      <c r="R106" s="31"/>
      <c r="S106" s="31"/>
      <c r="T106" s="31"/>
      <c r="U106" s="31"/>
    </row>
    <row r="107" spans="1:21" s="17" customFormat="1" ht="144.75" customHeight="1">
      <c r="A107" s="24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24"/>
      <c r="R107" s="24"/>
      <c r="S107" s="24"/>
      <c r="T107" s="24"/>
      <c r="U107" s="24"/>
    </row>
    <row r="108" spans="1:21" s="17" customFormat="1" ht="144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</row>
    <row r="109" spans="1:21" s="17" customFormat="1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</row>
    <row r="110" spans="1:21" s="17" customFormat="1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</row>
    <row r="111" spans="1:22" s="17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1"/>
    </row>
    <row r="112" spans="1:22" s="17" customFormat="1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21"/>
    </row>
    <row r="113" spans="1:22" s="17" customFormat="1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1"/>
    </row>
    <row r="114" spans="1:22" s="17" customFormat="1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1"/>
    </row>
    <row r="115" spans="1:22" s="17" customFormat="1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1"/>
    </row>
    <row r="116" spans="1:21" s="17" customFormat="1" ht="15">
      <c r="A116" s="22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2"/>
      <c r="R116" s="22"/>
      <c r="S116" s="22"/>
      <c r="T116" s="22"/>
      <c r="U116" s="22"/>
    </row>
    <row r="117" spans="1:21" s="17" customFormat="1" ht="15.75" customHeight="1">
      <c r="A117" s="31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31"/>
      <c r="R117" s="31"/>
      <c r="S117" s="31"/>
      <c r="T117" s="31"/>
      <c r="U117" s="31"/>
    </row>
    <row r="118" spans="1:21" s="39" customFormat="1" ht="15">
      <c r="A118" s="24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4"/>
      <c r="R118" s="24"/>
      <c r="S118" s="24"/>
      <c r="T118" s="24"/>
      <c r="U118" s="24"/>
    </row>
    <row r="119" spans="1:21" s="39" customFormat="1" ht="15">
      <c r="A119" s="24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24"/>
      <c r="R119" s="24"/>
      <c r="S119" s="24"/>
      <c r="T119" s="24"/>
      <c r="U119" s="24"/>
    </row>
    <row r="120" spans="1:21" s="39" customFormat="1" ht="15">
      <c r="A120" s="24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24"/>
      <c r="R120" s="24"/>
      <c r="S120" s="24"/>
      <c r="T120" s="24"/>
      <c r="U120" s="24"/>
    </row>
    <row r="121" spans="1:21" s="39" customFormat="1" ht="15">
      <c r="A121" s="24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24"/>
      <c r="R121" s="24"/>
      <c r="S121" s="24"/>
      <c r="T121" s="24"/>
      <c r="U121" s="24"/>
    </row>
    <row r="122" spans="1:21" s="39" customFormat="1" ht="15">
      <c r="A122" s="24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24"/>
      <c r="R122" s="24"/>
      <c r="S122" s="24"/>
      <c r="T122" s="24"/>
      <c r="U122" s="24"/>
    </row>
    <row r="123" spans="1:21" s="39" customFormat="1" ht="15">
      <c r="A123" s="22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22"/>
      <c r="R123" s="22"/>
      <c r="S123" s="22"/>
      <c r="T123" s="22"/>
      <c r="U123" s="22"/>
    </row>
    <row r="124" spans="1:21" s="39" customFormat="1" ht="15">
      <c r="A124" s="3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1"/>
      <c r="R124" s="31"/>
      <c r="S124" s="31"/>
      <c r="T124" s="31"/>
      <c r="U124" s="31"/>
    </row>
    <row r="125" spans="1:21" s="39" customFormat="1" ht="1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spans="1:21" s="39" customFormat="1" ht="1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spans="1:21" s="39" customFormat="1" ht="1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spans="1:21" s="39" customFormat="1" ht="1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spans="1:21" s="39" customFormat="1" ht="1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spans="1:21" s="42" customFormat="1" ht="1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spans="1:21" s="23" customFormat="1" ht="15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spans="1:21" s="17" customFormat="1" ht="193.5" customHeight="1">
      <c r="A132" s="38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38"/>
      <c r="R132" s="38"/>
      <c r="S132" s="38"/>
      <c r="T132" s="38"/>
      <c r="U132" s="38"/>
    </row>
    <row r="133" spans="1:21" s="17" customFormat="1" ht="46.5" customHeight="1">
      <c r="A133" s="38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8"/>
      <c r="R133" s="38"/>
      <c r="S133" s="38"/>
      <c r="T133" s="38"/>
      <c r="U133" s="38"/>
    </row>
    <row r="134" spans="1:21" s="17" customFormat="1" ht="46.5" customHeight="1">
      <c r="A134" s="38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38"/>
      <c r="R134" s="38"/>
      <c r="S134" s="38"/>
      <c r="T134" s="38"/>
      <c r="U134" s="38"/>
    </row>
    <row r="135" spans="1:21" s="17" customFormat="1" ht="46.5" customHeight="1">
      <c r="A135" s="38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38"/>
      <c r="R135" s="38"/>
      <c r="S135" s="38"/>
      <c r="T135" s="38"/>
      <c r="U135" s="38"/>
    </row>
    <row r="136" spans="1:21" s="17" customFormat="1" ht="46.5" customHeight="1">
      <c r="A136" s="38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38"/>
      <c r="R136" s="38"/>
      <c r="S136" s="38"/>
      <c r="T136" s="38"/>
      <c r="U136" s="38"/>
    </row>
    <row r="137" spans="1:21" s="17" customFormat="1" ht="66.75" customHeight="1">
      <c r="A137" s="42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42"/>
      <c r="R137" s="42"/>
      <c r="S137" s="42"/>
      <c r="T137" s="42"/>
      <c r="U137" s="42"/>
    </row>
    <row r="138" spans="1:21" s="17" customFormat="1" ht="46.5" customHeight="1">
      <c r="A138" s="3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33"/>
      <c r="R138" s="33"/>
      <c r="S138" s="33"/>
      <c r="T138" s="33"/>
      <c r="U138" s="33"/>
    </row>
    <row r="139" spans="1:21" s="17" customFormat="1" ht="46.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</row>
    <row r="140" spans="1:21" s="17" customFormat="1" ht="46.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</row>
    <row r="141" spans="1:21" s="17" customFormat="1" ht="46.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</row>
    <row r="142" spans="1:21" s="17" customFormat="1" ht="46.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</row>
    <row r="143" spans="1:21" s="17" customFormat="1" ht="46.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</row>
    <row r="144" spans="1:21" s="17" customFormat="1" ht="46.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</row>
    <row r="145" spans="1:21" s="17" customFormat="1" ht="46.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</row>
    <row r="146" spans="1:21" s="17" customFormat="1" ht="54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</row>
    <row r="147" spans="1:21" s="17" customFormat="1" ht="116.2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</row>
    <row r="148" spans="1:21" s="17" customFormat="1" ht="84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</row>
    <row r="149" spans="1:21" s="17" customFormat="1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</row>
    <row r="150" spans="1:21" s="17" customFormat="1" ht="15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</row>
    <row r="151" spans="1:21" s="17" customFormat="1" ht="69" customHeight="1">
      <c r="A151" s="24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4"/>
      <c r="R151" s="24"/>
      <c r="S151" s="24"/>
      <c r="T151" s="24"/>
      <c r="U151" s="24"/>
    </row>
    <row r="152" spans="1:21" s="17" customFormat="1" ht="69" customHeight="1">
      <c r="A152" s="2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24"/>
      <c r="R152" s="24"/>
      <c r="S152" s="24"/>
      <c r="T152" s="24"/>
      <c r="U152" s="24"/>
    </row>
    <row r="153" spans="1:21" s="17" customFormat="1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</row>
    <row r="154" spans="1:21" s="17" customFormat="1" ht="48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</row>
    <row r="155" spans="1:21" s="17" customFormat="1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</row>
    <row r="156" spans="1:21" s="17" customFormat="1" ht="15">
      <c r="A156" s="22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2"/>
      <c r="R156" s="22"/>
      <c r="S156" s="22"/>
      <c r="T156" s="22"/>
      <c r="U156" s="22"/>
    </row>
    <row r="157" spans="1:21" s="17" customFormat="1" ht="15">
      <c r="A157" s="31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31"/>
      <c r="R157" s="31"/>
      <c r="S157" s="31"/>
      <c r="T157" s="31"/>
      <c r="U157" s="31"/>
    </row>
    <row r="158" spans="1:21" s="17" customFormat="1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</row>
    <row r="159" spans="1:21" s="17" customFormat="1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</row>
    <row r="160" spans="1:21" s="17" customFormat="1" ht="15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</row>
    <row r="161" spans="1:21" s="17" customFormat="1" ht="15">
      <c r="A161" s="24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4"/>
      <c r="R161" s="24"/>
      <c r="S161" s="24"/>
      <c r="T161" s="24"/>
      <c r="U161" s="24"/>
    </row>
    <row r="162" spans="1:21" s="17" customFormat="1" ht="15">
      <c r="A162" s="2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24"/>
      <c r="R162" s="24"/>
      <c r="S162" s="24"/>
      <c r="T162" s="24"/>
      <c r="U162" s="24"/>
    </row>
    <row r="163" spans="1:21" s="17" customFormat="1" ht="15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</row>
    <row r="164" spans="1:21" s="17" customFormat="1" ht="15">
      <c r="A164" s="24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4"/>
      <c r="R164" s="24"/>
      <c r="S164" s="24"/>
      <c r="T164" s="24"/>
      <c r="U164" s="24"/>
    </row>
    <row r="165" spans="1:21" s="17" customFormat="1" ht="15">
      <c r="A165" s="24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24"/>
      <c r="R165" s="24"/>
      <c r="S165" s="24"/>
      <c r="T165" s="24"/>
      <c r="U165" s="24"/>
    </row>
    <row r="166" spans="1:21" s="17" customFormat="1" ht="15">
      <c r="A166" s="22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2"/>
      <c r="R166" s="22"/>
      <c r="S166" s="22"/>
      <c r="T166" s="22"/>
      <c r="U166" s="22"/>
    </row>
    <row r="167" spans="1:21" s="17" customFormat="1" ht="15">
      <c r="A167" s="31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31"/>
      <c r="R167" s="31"/>
      <c r="S167" s="31"/>
      <c r="T167" s="31"/>
      <c r="U167" s="31"/>
    </row>
    <row r="168" spans="1:21" s="17" customFormat="1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</row>
    <row r="169" spans="1:21" s="17" customFormat="1" ht="15">
      <c r="A169" s="22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2"/>
      <c r="R169" s="22"/>
      <c r="S169" s="22"/>
      <c r="T169" s="22"/>
      <c r="U169" s="22"/>
    </row>
    <row r="170" spans="1:21" s="17" customFormat="1" ht="15">
      <c r="A170" s="31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31"/>
      <c r="R170" s="31"/>
      <c r="S170" s="31"/>
      <c r="T170" s="31"/>
      <c r="U170" s="31"/>
    </row>
    <row r="171" spans="1:21" s="17" customFormat="1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</row>
    <row r="172" spans="1:21" s="17" customFormat="1" ht="15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</row>
    <row r="173" spans="1:21" s="17" customFormat="1" ht="15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</row>
    <row r="174" spans="1:21" s="17" customFormat="1" ht="15">
      <c r="A174" s="24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4"/>
      <c r="R174" s="24"/>
      <c r="S174" s="24"/>
      <c r="T174" s="24"/>
      <c r="U174" s="24"/>
    </row>
    <row r="175" spans="1:21" s="17" customFormat="1" ht="15">
      <c r="A175" s="24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24"/>
      <c r="R175" s="24"/>
      <c r="S175" s="24"/>
      <c r="T175" s="24"/>
      <c r="U175" s="24"/>
    </row>
    <row r="176" spans="1:21" s="17" customFormat="1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</row>
    <row r="177" spans="1:21" s="17" customFormat="1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</row>
    <row r="178" spans="1:21" s="17" customFormat="1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</row>
    <row r="179" spans="1:21" s="17" customFormat="1" ht="15">
      <c r="A179" s="22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2"/>
      <c r="R179" s="22"/>
      <c r="S179" s="22"/>
      <c r="T179" s="22"/>
      <c r="U179" s="22"/>
    </row>
    <row r="180" spans="1:21" s="17" customFormat="1" ht="34.5" customHeight="1">
      <c r="A180" s="31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31"/>
      <c r="R180" s="31"/>
      <c r="S180" s="31"/>
      <c r="T180" s="31"/>
      <c r="U180" s="31"/>
    </row>
    <row r="181" spans="1:21" s="17" customFormat="1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</row>
    <row r="182" spans="1:21" s="17" customFormat="1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</row>
    <row r="183" spans="1:21" s="17" customFormat="1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</row>
    <row r="184" spans="1:21" s="17" customFormat="1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</row>
    <row r="185" spans="1:21" s="17" customFormat="1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</row>
    <row r="186" spans="1:21" s="17" customFormat="1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</row>
    <row r="187" spans="1:21" s="17" customFormat="1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</row>
    <row r="188" spans="1:21" s="17" customFormat="1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</row>
    <row r="189" spans="1:21" s="17" customFormat="1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</row>
    <row r="190" spans="1:21" s="17" customFormat="1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</row>
    <row r="191" spans="1:21" s="17" customFormat="1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</row>
    <row r="192" spans="1:21" s="17" customFormat="1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</row>
    <row r="193" spans="1:21" s="17" customFormat="1" ht="23.2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</row>
    <row r="194" spans="1:21" s="17" customFormat="1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</row>
    <row r="195" spans="1:21" s="17" customFormat="1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</row>
    <row r="196" spans="1:21" s="17" customFormat="1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</row>
    <row r="197" spans="1:21" s="17" customFormat="1" ht="24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</row>
    <row r="198" spans="1:21" s="17" customFormat="1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</row>
    <row r="199" spans="1:21" s="17" customFormat="1" ht="15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</row>
    <row r="200" spans="1:21" s="17" customFormat="1" ht="15">
      <c r="A200" s="24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4"/>
      <c r="R200" s="24"/>
      <c r="S200" s="24"/>
      <c r="T200" s="24"/>
      <c r="U200" s="24"/>
    </row>
    <row r="201" spans="1:21" s="17" customFormat="1" ht="59.25" customHeight="1">
      <c r="A201" s="24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24"/>
      <c r="R201" s="24"/>
      <c r="S201" s="24"/>
      <c r="T201" s="24"/>
      <c r="U201" s="24"/>
    </row>
    <row r="202" spans="1:21" s="17" customFormat="1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</row>
    <row r="203" spans="1:21" s="17" customFormat="1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</row>
    <row r="204" spans="1:21" s="17" customFormat="1" ht="125.2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</row>
    <row r="205" spans="1:21" s="17" customFormat="1" ht="114.75" customHeight="1">
      <c r="A205" s="22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2"/>
      <c r="R205" s="22"/>
      <c r="S205" s="22"/>
      <c r="T205" s="22"/>
      <c r="U205" s="22"/>
    </row>
    <row r="206" spans="1:21" s="17" customFormat="1" ht="15">
      <c r="A206" s="31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31"/>
      <c r="R206" s="31"/>
      <c r="S206" s="31"/>
      <c r="T206" s="31"/>
      <c r="U206" s="31"/>
    </row>
    <row r="207" spans="1:21" s="17" customFormat="1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</row>
    <row r="208" spans="1:21" s="17" customFormat="1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</row>
    <row r="209" spans="1:21" s="17" customFormat="1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</row>
    <row r="210" spans="1:21" s="17" customFormat="1" ht="128.2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</row>
    <row r="211" spans="1:21" s="17" customFormat="1" ht="102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</row>
    <row r="212" spans="1:21" s="17" customFormat="1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</row>
    <row r="213" spans="1:21" s="17" customFormat="1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</row>
    <row r="214" spans="1:21" s="17" customFormat="1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</row>
    <row r="215" spans="1:21" s="17" customFormat="1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</row>
    <row r="216" spans="1:21" s="17" customFormat="1" ht="126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</row>
    <row r="217" spans="1:21" s="17" customFormat="1" ht="49.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</row>
    <row r="218" spans="1:21" s="17" customFormat="1" ht="47.2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</row>
    <row r="219" spans="1:21" s="17" customFormat="1" ht="51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</row>
    <row r="220" spans="1:21" s="17" customFormat="1" ht="46.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</row>
    <row r="221" spans="1:21" s="17" customFormat="1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</row>
    <row r="222" spans="1:21" s="17" customFormat="1" ht="48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</row>
    <row r="223" spans="1:21" s="17" customFormat="1" ht="50.2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</row>
    <row r="224" spans="1:21" s="17" customFormat="1" ht="51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</row>
    <row r="225" spans="1:21" s="17" customFormat="1" ht="55.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</row>
    <row r="226" spans="1:21" s="17" customFormat="1" ht="51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1:21" s="17" customFormat="1" ht="51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</row>
    <row r="228" spans="1:21" s="17" customFormat="1" ht="103.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</row>
    <row r="229" spans="1:21" s="17" customFormat="1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</row>
    <row r="230" spans="1:21" s="17" customFormat="1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</row>
    <row r="231" spans="1:21" s="39" customFormat="1" ht="49.5" customHeight="1">
      <c r="A231" s="24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4"/>
      <c r="R231" s="24"/>
      <c r="S231" s="24"/>
      <c r="T231" s="24"/>
      <c r="U231" s="24"/>
    </row>
    <row r="232" spans="1:21" s="39" customFormat="1" ht="49.5" customHeight="1">
      <c r="A232" s="24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24"/>
      <c r="R232" s="24"/>
      <c r="S232" s="24"/>
      <c r="T232" s="24"/>
      <c r="U232" s="24"/>
    </row>
    <row r="233" spans="1:21" s="39" customFormat="1" ht="90.75" customHeight="1">
      <c r="A233" s="24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24"/>
      <c r="R233" s="24"/>
      <c r="S233" s="24"/>
      <c r="T233" s="24"/>
      <c r="U233" s="24"/>
    </row>
    <row r="234" spans="1:21" s="39" customFormat="1" ht="111" customHeight="1">
      <c r="A234" s="24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24"/>
      <c r="R234" s="24"/>
      <c r="S234" s="24"/>
      <c r="T234" s="24"/>
      <c r="U234" s="24"/>
    </row>
    <row r="235" spans="1:21" s="39" customFormat="1" ht="49.5" customHeight="1">
      <c r="A235" s="24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24"/>
      <c r="R235" s="24"/>
      <c r="S235" s="24"/>
      <c r="T235" s="24"/>
      <c r="U235" s="24"/>
    </row>
    <row r="236" spans="1:21" s="39" customFormat="1" ht="115.5" customHeight="1">
      <c r="A236" s="22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22"/>
      <c r="R236" s="22"/>
      <c r="S236" s="22"/>
      <c r="T236" s="22"/>
      <c r="U236" s="22"/>
    </row>
    <row r="237" spans="1:21" s="39" customFormat="1" ht="118.5" customHeight="1">
      <c r="A237" s="31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1"/>
      <c r="R237" s="31"/>
      <c r="S237" s="31"/>
      <c r="T237" s="31"/>
      <c r="U237" s="31"/>
    </row>
    <row r="238" spans="1:21" s="39" customFormat="1" ht="49.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</row>
    <row r="239" spans="1:21" s="39" customFormat="1" ht="49.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</row>
    <row r="240" spans="1:21" s="39" customFormat="1" ht="49.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</row>
    <row r="241" spans="1:21" s="39" customFormat="1" ht="49.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</row>
    <row r="242" spans="1:21" s="39" customFormat="1" ht="72.7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</row>
    <row r="243" spans="1:21" s="39" customFormat="1" ht="96.7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</row>
    <row r="244" spans="1:21" s="39" customFormat="1" ht="96.7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</row>
    <row r="245" spans="1:21" s="39" customFormat="1" ht="15.7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</row>
    <row r="246" spans="1:21" s="17" customFormat="1" ht="15.7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</row>
    <row r="247" spans="1:21" s="17" customFormat="1" ht="15">
      <c r="A247" s="38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38"/>
      <c r="R247" s="38"/>
      <c r="S247" s="38"/>
      <c r="T247" s="38"/>
      <c r="U247" s="38"/>
    </row>
    <row r="248" spans="1:21" s="17" customFormat="1" ht="15">
      <c r="A248" s="38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8"/>
      <c r="R248" s="38"/>
      <c r="S248" s="38"/>
      <c r="T248" s="38"/>
      <c r="U248" s="38"/>
    </row>
    <row r="249" spans="1:21" s="17" customFormat="1" ht="15">
      <c r="A249" s="38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38"/>
      <c r="R249" s="38"/>
      <c r="S249" s="38"/>
      <c r="T249" s="38"/>
      <c r="U249" s="38"/>
    </row>
    <row r="250" spans="1:21" s="17" customFormat="1" ht="15">
      <c r="A250" s="38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38"/>
      <c r="R250" s="38"/>
      <c r="S250" s="38"/>
      <c r="T250" s="38"/>
      <c r="U250" s="38"/>
    </row>
    <row r="251" spans="1:21" s="17" customFormat="1" ht="15">
      <c r="A251" s="38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38"/>
      <c r="R251" s="38"/>
      <c r="S251" s="38"/>
      <c r="T251" s="38"/>
      <c r="U251" s="38"/>
    </row>
    <row r="252" spans="1:21" s="17" customFormat="1" ht="15">
      <c r="A252" s="40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40"/>
      <c r="R252" s="40"/>
      <c r="S252" s="40"/>
      <c r="T252" s="40"/>
      <c r="U252" s="40"/>
    </row>
    <row r="253" spans="1:21" s="17" customFormat="1" ht="15">
      <c r="A253" s="31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31"/>
      <c r="R253" s="31"/>
      <c r="S253" s="31"/>
      <c r="T253" s="31"/>
      <c r="U253" s="31"/>
    </row>
    <row r="254" spans="1:21" s="17" customFormat="1" ht="15">
      <c r="A254" s="32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</row>
    <row r="255" spans="1:21" s="17" customFormat="1" ht="15">
      <c r="A255" s="32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</row>
    <row r="256" spans="1:21" s="17" customFormat="1" ht="15">
      <c r="A256" s="32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</row>
    <row r="257" spans="1:21" s="17" customFormat="1" ht="15">
      <c r="A257" s="32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</row>
    <row r="258" spans="1:21" s="17" customFormat="1" ht="122.25" customHeight="1">
      <c r="A258" s="32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</row>
    <row r="259" spans="1:21" s="17" customFormat="1" ht="108" customHeight="1">
      <c r="A259" s="32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</row>
    <row r="260" spans="1:21" s="17" customFormat="1" ht="15">
      <c r="A260" s="32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</row>
    <row r="261" spans="1:21" s="17" customFormat="1" ht="15">
      <c r="A261" s="32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</row>
    <row r="262" spans="1:21" s="17" customFormat="1" ht="15">
      <c r="A262" s="32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</row>
    <row r="263" spans="1:21" s="17" customFormat="1" ht="15">
      <c r="A263" s="32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</row>
    <row r="264" spans="1:21" s="17" customFormat="1" ht="15">
      <c r="A264" s="32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</row>
    <row r="265" spans="1:21" s="17" customFormat="1" ht="15">
      <c r="A265" s="32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</row>
    <row r="266" spans="1:21" s="17" customFormat="1" ht="15">
      <c r="A266" s="32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</row>
    <row r="267" spans="1:21" s="17" customFormat="1" ht="15">
      <c r="A267" s="32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</row>
    <row r="268" spans="1:21" s="17" customFormat="1" ht="15">
      <c r="A268" s="32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</row>
    <row r="269" spans="1:21" s="17" customFormat="1" ht="15">
      <c r="A269" s="32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</row>
    <row r="270" spans="1:21" s="17" customFormat="1" ht="15">
      <c r="A270" s="32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</row>
    <row r="271" spans="1:21" s="17" customFormat="1" ht="15">
      <c r="A271" s="32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</row>
    <row r="272" spans="1:21" s="17" customFormat="1" ht="54.75" customHeight="1">
      <c r="A272" s="32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</row>
    <row r="273" spans="1:21" s="17" customFormat="1" ht="15">
      <c r="A273" s="32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</row>
    <row r="274" spans="1:21" s="17" customFormat="1" ht="15">
      <c r="A274" s="32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</row>
    <row r="275" spans="1:21" s="17" customFormat="1" ht="124.5" customHeight="1">
      <c r="A275" s="32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</row>
    <row r="276" spans="1:21" s="17" customFormat="1" ht="15">
      <c r="A276" s="32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</row>
    <row r="277" spans="1:21" s="17" customFormat="1" ht="15">
      <c r="A277" s="32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</row>
    <row r="278" spans="1:21" s="17" customFormat="1" ht="15">
      <c r="A278" s="32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</row>
    <row r="279" spans="1:21" s="17" customFormat="1" ht="15">
      <c r="A279" s="32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</row>
    <row r="280" spans="1:21" s="17" customFormat="1" ht="128.25" customHeight="1">
      <c r="A280" s="32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</row>
    <row r="281" spans="1:21" s="17" customFormat="1" ht="15">
      <c r="A281" s="32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</row>
    <row r="282" spans="1:21" s="17" customFormat="1" ht="15">
      <c r="A282" s="32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</row>
    <row r="283" spans="1:21" s="17" customFormat="1" ht="15">
      <c r="A283" s="32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</row>
    <row r="284" spans="1:21" s="17" customFormat="1" ht="15">
      <c r="A284" s="32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</row>
    <row r="285" spans="1:21" s="17" customFormat="1" ht="15">
      <c r="A285" s="32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</row>
    <row r="286" spans="1:21" s="17" customFormat="1" ht="15">
      <c r="A286" s="32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</row>
    <row r="287" spans="1:21" s="17" customFormat="1" ht="15">
      <c r="A287" s="32"/>
      <c r="B287" s="24"/>
      <c r="C287" s="24"/>
      <c r="D287" s="24"/>
      <c r="E287" s="32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</row>
    <row r="288" spans="1:21" s="17" customFormat="1" ht="15">
      <c r="A288" s="32"/>
      <c r="B288" s="35"/>
      <c r="C288" s="35"/>
      <c r="D288" s="36"/>
      <c r="E288" s="35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</row>
    <row r="289" spans="1:21" s="17" customFormat="1" ht="15">
      <c r="A289" s="32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</row>
    <row r="290" spans="1:21" s="17" customFormat="1" ht="15">
      <c r="A290" s="32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</row>
    <row r="291" spans="1:21" s="17" customFormat="1" ht="15">
      <c r="A291" s="32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</row>
    <row r="292" spans="1:21" s="17" customFormat="1" ht="15">
      <c r="A292" s="32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</row>
    <row r="293" spans="1:21" s="17" customFormat="1" ht="15">
      <c r="A293" s="32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</row>
    <row r="294" spans="1:21" s="17" customFormat="1" ht="15">
      <c r="A294" s="32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</row>
    <row r="295" spans="1:21" s="17" customFormat="1" ht="15">
      <c r="A295" s="32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</row>
    <row r="296" spans="1:21" s="17" customFormat="1" ht="15">
      <c r="A296" s="32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</row>
    <row r="297" spans="1:21" s="17" customFormat="1" ht="15">
      <c r="A297" s="32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</row>
    <row r="298" spans="1:21" s="69" customFormat="1" ht="15">
      <c r="A298" s="32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</row>
    <row r="299" spans="1:21" s="17" customFormat="1" ht="15">
      <c r="A299" s="32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</row>
    <row r="300" spans="1:21" s="17" customFormat="1" ht="15">
      <c r="A300" s="32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24"/>
      <c r="R300" s="24"/>
      <c r="S300" s="24"/>
      <c r="T300" s="24"/>
      <c r="U300" s="24"/>
    </row>
    <row r="301" spans="1:21" s="17" customFormat="1" ht="15">
      <c r="A301" s="32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</row>
    <row r="302" spans="1:21" s="17" customFormat="1" ht="15">
      <c r="A302" s="32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</row>
    <row r="303" spans="1:21" s="17" customFormat="1" ht="81.75" customHeight="1">
      <c r="A303" s="32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</row>
    <row r="304" spans="1:21" s="17" customFormat="1" ht="41.25" customHeight="1">
      <c r="A304" s="32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</row>
    <row r="305" spans="1:21" s="17" customFormat="1" ht="86.25" customHeight="1">
      <c r="A305" s="70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71"/>
      <c r="R305" s="71"/>
      <c r="S305" s="71"/>
      <c r="T305" s="71"/>
      <c r="U305" s="71"/>
    </row>
    <row r="306" spans="1:21" s="17" customFormat="1" ht="84" customHeight="1">
      <c r="A306" s="32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</row>
    <row r="307" spans="1:21" s="17" customFormat="1" ht="87.75" customHeight="1">
      <c r="A307" s="32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</row>
    <row r="308" spans="1:21" s="17" customFormat="1" ht="15">
      <c r="A308" s="32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</row>
    <row r="309" spans="1:21" s="17" customFormat="1" ht="15">
      <c r="A309" s="32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</row>
    <row r="310" spans="1:21" s="17" customFormat="1" ht="15">
      <c r="A310" s="32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</row>
    <row r="311" spans="1:21" s="17" customFormat="1" ht="15">
      <c r="A311" s="32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</row>
    <row r="312" spans="1:21" s="17" customFormat="1" ht="15">
      <c r="A312" s="32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</row>
    <row r="313" spans="1:21" s="17" customFormat="1" ht="15">
      <c r="A313" s="32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</row>
    <row r="314" spans="1:21" s="17" customFormat="1" ht="127.5" customHeight="1">
      <c r="A314" s="32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</row>
    <row r="315" spans="1:21" s="69" customFormat="1" ht="126" customHeight="1">
      <c r="A315" s="32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</row>
    <row r="316" spans="1:21" s="17" customFormat="1" ht="15">
      <c r="A316" s="32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</row>
    <row r="317" spans="1:21" ht="119.25" customHeight="1">
      <c r="A317" s="32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24"/>
      <c r="R317" s="24"/>
      <c r="S317" s="24"/>
      <c r="T317" s="24"/>
      <c r="U317" s="24"/>
    </row>
    <row r="318" spans="1:21" ht="58.5" customHeight="1">
      <c r="A318" s="3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4"/>
      <c r="R318" s="24"/>
      <c r="S318" s="24"/>
      <c r="T318" s="24"/>
      <c r="U318" s="24"/>
    </row>
    <row r="319" spans="1:21" ht="108" customHeight="1">
      <c r="A319" s="3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24"/>
      <c r="R319" s="24"/>
      <c r="S319" s="24"/>
      <c r="T319" s="24"/>
      <c r="U319" s="24"/>
    </row>
    <row r="320" spans="1:21" ht="15">
      <c r="A320" s="3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24"/>
      <c r="R320" s="24"/>
      <c r="S320" s="24"/>
      <c r="T320" s="24"/>
      <c r="U320" s="24"/>
    </row>
    <row r="321" spans="1:21" ht="15">
      <c r="A321" s="3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24"/>
      <c r="R321" s="24"/>
      <c r="S321" s="24"/>
      <c r="T321" s="24"/>
      <c r="U321" s="24"/>
    </row>
    <row r="322" spans="1:21" ht="14.25">
      <c r="A322" s="68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68"/>
      <c r="R322" s="68"/>
      <c r="S322" s="68"/>
      <c r="T322" s="68"/>
      <c r="U322" s="68"/>
    </row>
    <row r="323" spans="1:21" ht="14.25">
      <c r="A323" s="2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22"/>
      <c r="R323" s="22"/>
      <c r="S323" s="22"/>
      <c r="T323" s="22"/>
      <c r="U323" s="22"/>
    </row>
    <row r="324" spans="1:21" ht="82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12.75">
      <c r="A386" s="3"/>
      <c r="K386" s="1"/>
      <c r="M386" s="1"/>
      <c r="N386" s="1"/>
      <c r="O386" s="1"/>
      <c r="P386" s="1"/>
      <c r="Q386" s="3"/>
      <c r="R386" s="3"/>
      <c r="S386" s="3"/>
      <c r="T386" s="3"/>
      <c r="U386" s="3"/>
    </row>
    <row r="387" spans="1:21" ht="12.75">
      <c r="A387" s="3"/>
      <c r="Q387" s="3"/>
      <c r="R387" s="3"/>
      <c r="S387" s="3"/>
      <c r="T387" s="3"/>
      <c r="U387" s="3"/>
    </row>
    <row r="388" spans="1:21" ht="12.75">
      <c r="A388" s="3"/>
      <c r="Q388" s="3"/>
      <c r="R388" s="3"/>
      <c r="S388" s="3"/>
      <c r="T388" s="3"/>
      <c r="U388" s="3"/>
    </row>
    <row r="389" spans="1:21" ht="12.75">
      <c r="A389" s="3"/>
      <c r="Q389" s="3"/>
      <c r="R389" s="3"/>
      <c r="S389" s="3"/>
      <c r="T389" s="3"/>
      <c r="U389" s="3"/>
    </row>
    <row r="390" spans="1:21" ht="12.75">
      <c r="A390" s="3"/>
      <c r="Q390" s="3"/>
      <c r="R390" s="3"/>
      <c r="S390" s="3"/>
      <c r="T390" s="3"/>
      <c r="U390" s="3"/>
    </row>
    <row r="391" spans="1:19" ht="12.75">
      <c r="A391" s="1"/>
      <c r="Q391" s="1"/>
      <c r="R391" s="1"/>
      <c r="S391" s="1"/>
    </row>
  </sheetData>
  <sheetProtection/>
  <mergeCells count="29">
    <mergeCell ref="A33:U33"/>
    <mergeCell ref="E17:E19"/>
    <mergeCell ref="U17:U19"/>
    <mergeCell ref="T17:T19"/>
    <mergeCell ref="M18:M19"/>
    <mergeCell ref="H17:H19"/>
    <mergeCell ref="J18:J19"/>
    <mergeCell ref="S17:S19"/>
    <mergeCell ref="N18:N19"/>
    <mergeCell ref="A28:U28"/>
    <mergeCell ref="B16:T16"/>
    <mergeCell ref="C18:C19"/>
    <mergeCell ref="Q6:T10"/>
    <mergeCell ref="A22:U22"/>
    <mergeCell ref="L17:L19"/>
    <mergeCell ref="I18:I19"/>
    <mergeCell ref="K17:K19"/>
    <mergeCell ref="Q18:Q19"/>
    <mergeCell ref="O18:P18"/>
    <mergeCell ref="Q2:U2"/>
    <mergeCell ref="B17:B19"/>
    <mergeCell ref="D18:D19"/>
    <mergeCell ref="C17:D17"/>
    <mergeCell ref="F17:F19"/>
    <mergeCell ref="I17:J17"/>
    <mergeCell ref="R17:R19"/>
    <mergeCell ref="M17:Q17"/>
    <mergeCell ref="G17:G19"/>
    <mergeCell ref="A15:T15"/>
  </mergeCells>
  <conditionalFormatting sqref="R24 S29:S31 S23:S27 S34:S43">
    <cfRule type="cellIs" priority="159" dxfId="0" operator="equal" stopIfTrue="1">
      <formula>$B$19</formula>
    </cfRule>
  </conditionalFormatting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4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Q322"/>
  <sheetViews>
    <sheetView view="pageBreakPreview" zoomScaleSheetLayoutView="100" workbookViewId="0" topLeftCell="A10">
      <selection activeCell="M10" sqref="M10:P15"/>
    </sheetView>
  </sheetViews>
  <sheetFormatPr defaultColWidth="9.00390625" defaultRowHeight="12.75"/>
  <cols>
    <col min="1" max="1" width="5.00390625" style="14" customWidth="1"/>
    <col min="2" max="2" width="33.375" style="12" customWidth="1"/>
    <col min="3" max="3" width="15.00390625" style="12" customWidth="1"/>
    <col min="4" max="4" width="16.125" style="12" customWidth="1"/>
    <col min="5" max="5" width="13.875" style="12" bestFit="1" customWidth="1"/>
    <col min="6" max="6" width="15.125" style="12" customWidth="1"/>
    <col min="7" max="7" width="13.625" style="12" customWidth="1"/>
    <col min="8" max="8" width="12.75390625" style="12" bestFit="1" customWidth="1"/>
    <col min="9" max="9" width="14.00390625" style="12" customWidth="1"/>
    <col min="10" max="10" width="10.00390625" style="12" customWidth="1"/>
    <col min="11" max="11" width="12.875" style="12" customWidth="1"/>
    <col min="12" max="12" width="12.375" style="12" customWidth="1"/>
    <col min="13" max="13" width="11.875" style="12" customWidth="1"/>
    <col min="14" max="14" width="12.125" style="12" customWidth="1"/>
    <col min="15" max="15" width="10.875" style="12" customWidth="1"/>
    <col min="16" max="16" width="11.125" style="11" customWidth="1"/>
    <col min="17" max="17" width="8.375" style="11" customWidth="1"/>
    <col min="18" max="16384" width="9.125" style="12" customWidth="1"/>
  </cols>
  <sheetData>
    <row r="1" ht="1.5" customHeight="1"/>
    <row r="2" ht="6.75" customHeight="1" hidden="1"/>
    <row r="3" ht="6.75" customHeight="1" hidden="1"/>
    <row r="4" ht="6.75" customHeight="1" hidden="1"/>
    <row r="5" ht="6.75" customHeight="1" hidden="1"/>
    <row r="6" ht="6.75" customHeight="1" hidden="1"/>
    <row r="7" ht="6.75" customHeight="1" hidden="1"/>
    <row r="8" ht="6.75" customHeight="1" hidden="1"/>
    <row r="9" ht="6.75" customHeight="1" hidden="1"/>
    <row r="10" spans="2:17" ht="15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13" t="s">
        <v>87</v>
      </c>
      <c r="N10" s="213"/>
      <c r="O10" s="213"/>
      <c r="P10" s="213"/>
      <c r="Q10" s="119"/>
    </row>
    <row r="11" spans="2:17" ht="12.7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13"/>
      <c r="N11" s="213"/>
      <c r="O11" s="213"/>
      <c r="P11" s="213"/>
      <c r="Q11" s="119"/>
    </row>
    <row r="12" spans="2:17" ht="12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13"/>
      <c r="N12" s="213"/>
      <c r="O12" s="213"/>
      <c r="P12" s="213"/>
      <c r="Q12" s="119"/>
    </row>
    <row r="13" spans="2:17" ht="12.7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13"/>
      <c r="N13" s="213"/>
      <c r="O13" s="213"/>
      <c r="P13" s="213"/>
      <c r="Q13" s="119"/>
    </row>
    <row r="14" spans="2:17" ht="12.7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213"/>
      <c r="N14" s="213"/>
      <c r="O14" s="213"/>
      <c r="P14" s="213"/>
      <c r="Q14" s="119"/>
    </row>
    <row r="15" spans="2:17" ht="12.7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13"/>
      <c r="N15" s="213"/>
      <c r="O15" s="213"/>
      <c r="P15" s="213"/>
      <c r="Q15" s="119"/>
    </row>
    <row r="16" spans="2:17" ht="12.75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9"/>
      <c r="N16" s="119"/>
      <c r="O16" s="119"/>
      <c r="P16" s="119"/>
      <c r="Q16" s="119"/>
    </row>
    <row r="17" spans="2:17" ht="1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9"/>
      <c r="N17" s="119"/>
      <c r="O17" s="119"/>
      <c r="P17" s="119"/>
      <c r="Q17" s="119"/>
    </row>
    <row r="18" spans="1:17" ht="16.5" customHeight="1" hidden="1">
      <c r="A18" s="15"/>
      <c r="B18" s="7"/>
      <c r="C18" s="3"/>
      <c r="D18" s="3"/>
      <c r="E18" s="3"/>
      <c r="F18" s="3"/>
      <c r="G18" s="3"/>
      <c r="H18" s="8"/>
      <c r="I18" s="8"/>
      <c r="J18" s="8"/>
      <c r="K18" s="9"/>
      <c r="L18" s="10"/>
      <c r="M18" s="119"/>
      <c r="N18" s="119"/>
      <c r="O18" s="119"/>
      <c r="P18" s="119"/>
      <c r="Q18" s="119"/>
    </row>
    <row r="19" spans="1:17" ht="60" customHeight="1">
      <c r="A19" s="15"/>
      <c r="B19" s="216" t="s">
        <v>45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13"/>
    </row>
    <row r="20" spans="1:15" ht="18.75" hidden="1">
      <c r="A20" s="15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11"/>
      <c r="O20" s="11"/>
    </row>
    <row r="21" spans="1:17" s="25" customFormat="1" ht="119.25" customHeight="1">
      <c r="A21" s="82" t="s">
        <v>3</v>
      </c>
      <c r="B21" s="4" t="s">
        <v>16</v>
      </c>
      <c r="C21" s="5" t="s">
        <v>35</v>
      </c>
      <c r="D21" s="5" t="s">
        <v>22</v>
      </c>
      <c r="E21" s="5" t="s">
        <v>23</v>
      </c>
      <c r="F21" s="214" t="s">
        <v>17</v>
      </c>
      <c r="G21" s="214"/>
      <c r="H21" s="214" t="s">
        <v>24</v>
      </c>
      <c r="I21" s="214"/>
      <c r="J21" s="214" t="s">
        <v>28</v>
      </c>
      <c r="K21" s="214"/>
      <c r="L21" s="214" t="s">
        <v>29</v>
      </c>
      <c r="M21" s="214"/>
      <c r="N21" s="218" t="s">
        <v>31</v>
      </c>
      <c r="O21" s="218"/>
      <c r="P21" s="219" t="s">
        <v>25</v>
      </c>
      <c r="Q21" s="220"/>
    </row>
    <row r="22" spans="1:17" s="25" customFormat="1" ht="15" customHeight="1">
      <c r="A22" s="77"/>
      <c r="B22" s="74" t="s">
        <v>18</v>
      </c>
      <c r="C22" s="4" t="s">
        <v>11</v>
      </c>
      <c r="D22" s="4" t="s">
        <v>11</v>
      </c>
      <c r="E22" s="4" t="s">
        <v>11</v>
      </c>
      <c r="F22" s="4" t="s">
        <v>8</v>
      </c>
      <c r="G22" s="4" t="s">
        <v>11</v>
      </c>
      <c r="H22" s="4" t="s">
        <v>15</v>
      </c>
      <c r="I22" s="4" t="s">
        <v>11</v>
      </c>
      <c r="J22" s="4" t="s">
        <v>8</v>
      </c>
      <c r="K22" s="4" t="s">
        <v>11</v>
      </c>
      <c r="L22" s="4" t="s">
        <v>8</v>
      </c>
      <c r="M22" s="4" t="s">
        <v>11</v>
      </c>
      <c r="N22" s="4" t="s">
        <v>19</v>
      </c>
      <c r="O22" s="4" t="s">
        <v>11</v>
      </c>
      <c r="P22" s="214" t="s">
        <v>11</v>
      </c>
      <c r="Q22" s="221"/>
    </row>
    <row r="23" spans="1:17" s="25" customFormat="1" ht="12.75">
      <c r="A23" s="86">
        <v>1</v>
      </c>
      <c r="B23" s="84">
        <v>2</v>
      </c>
      <c r="C23" s="87">
        <v>3</v>
      </c>
      <c r="D23" s="87">
        <v>4</v>
      </c>
      <c r="E23" s="87">
        <v>5</v>
      </c>
      <c r="F23" s="87">
        <v>6</v>
      </c>
      <c r="G23" s="87">
        <v>7</v>
      </c>
      <c r="H23" s="87">
        <v>8</v>
      </c>
      <c r="I23" s="87">
        <v>9</v>
      </c>
      <c r="J23" s="87">
        <v>10</v>
      </c>
      <c r="K23" s="87">
        <v>11</v>
      </c>
      <c r="L23" s="87">
        <v>12</v>
      </c>
      <c r="M23" s="87">
        <v>13</v>
      </c>
      <c r="N23" s="87">
        <v>14</v>
      </c>
      <c r="O23" s="4">
        <v>15</v>
      </c>
      <c r="P23" s="214">
        <v>16</v>
      </c>
      <c r="Q23" s="214"/>
    </row>
    <row r="24" spans="1:17" s="25" customFormat="1" ht="12.75" customHeight="1">
      <c r="A24" s="215" t="s">
        <v>57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</row>
    <row r="25" spans="1:17" s="41" customFormat="1" ht="12.75">
      <c r="A25" s="116">
        <v>1</v>
      </c>
      <c r="B25" s="83" t="s">
        <v>54</v>
      </c>
      <c r="C25" s="107">
        <f>перечень!M23</f>
        <v>14987382</v>
      </c>
      <c r="D25" s="107">
        <f>C25</f>
        <v>14987382</v>
      </c>
      <c r="E25" s="108">
        <f>533400+443730</f>
        <v>977130</v>
      </c>
      <c r="F25" s="107" t="s">
        <v>49</v>
      </c>
      <c r="G25" s="107" t="s">
        <v>49</v>
      </c>
      <c r="H25" s="107" t="s">
        <v>49</v>
      </c>
      <c r="I25" s="107" t="s">
        <v>49</v>
      </c>
      <c r="J25" s="107" t="s">
        <v>49</v>
      </c>
      <c r="K25" s="107" t="s">
        <v>49</v>
      </c>
      <c r="L25" s="107" t="s">
        <v>49</v>
      </c>
      <c r="M25" s="107" t="s">
        <v>49</v>
      </c>
      <c r="N25" s="107" t="s">
        <v>49</v>
      </c>
      <c r="O25" s="107" t="s">
        <v>49</v>
      </c>
      <c r="P25" s="107" t="s">
        <v>49</v>
      </c>
      <c r="Q25" s="107" t="s">
        <v>49</v>
      </c>
    </row>
    <row r="26" spans="1:17" s="41" customFormat="1" ht="14.25" customHeight="1">
      <c r="A26" s="113">
        <v>2</v>
      </c>
      <c r="B26" s="120" t="s">
        <v>56</v>
      </c>
      <c r="C26" s="107">
        <f>перечень!M24</f>
        <v>5624443.5</v>
      </c>
      <c r="D26" s="110">
        <f>SUM(480*перечень!H24)+(370*перечень!H24)</f>
        <v>3245563.5</v>
      </c>
      <c r="E26" s="60">
        <f>533400</f>
        <v>533400</v>
      </c>
      <c r="F26" s="110">
        <v>1014</v>
      </c>
      <c r="G26" s="110">
        <f>F26*1820</f>
        <v>1845480</v>
      </c>
      <c r="H26" s="107" t="s">
        <v>49</v>
      </c>
      <c r="I26" s="59" t="s">
        <v>49</v>
      </c>
      <c r="J26" s="59" t="s">
        <v>49</v>
      </c>
      <c r="K26" s="59" t="s">
        <v>49</v>
      </c>
      <c r="L26" s="59" t="s">
        <v>49</v>
      </c>
      <c r="M26" s="59" t="s">
        <v>49</v>
      </c>
      <c r="N26" s="59" t="s">
        <v>49</v>
      </c>
      <c r="O26" s="59" t="s">
        <v>49</v>
      </c>
      <c r="P26" s="107" t="s">
        <v>49</v>
      </c>
      <c r="Q26" s="107" t="s">
        <v>49</v>
      </c>
    </row>
    <row r="27" spans="1:17" s="41" customFormat="1" ht="15" customHeight="1">
      <c r="A27" s="113">
        <v>3</v>
      </c>
      <c r="B27" s="83" t="s">
        <v>59</v>
      </c>
      <c r="C27" s="107">
        <f>перечень!M25</f>
        <v>2188258.6</v>
      </c>
      <c r="D27" s="110">
        <f>C27</f>
        <v>2188258.6</v>
      </c>
      <c r="E27" s="60">
        <f>45910+443730</f>
        <v>489640</v>
      </c>
      <c r="F27" s="107" t="s">
        <v>49</v>
      </c>
      <c r="G27" s="107" t="s">
        <v>49</v>
      </c>
      <c r="H27" s="59" t="s">
        <v>49</v>
      </c>
      <c r="I27" s="59" t="s">
        <v>49</v>
      </c>
      <c r="J27" s="59" t="s">
        <v>49</v>
      </c>
      <c r="K27" s="59" t="s">
        <v>49</v>
      </c>
      <c r="L27" s="59" t="s">
        <v>49</v>
      </c>
      <c r="M27" s="59" t="s">
        <v>49</v>
      </c>
      <c r="N27" s="59" t="s">
        <v>49</v>
      </c>
      <c r="O27" s="59" t="s">
        <v>49</v>
      </c>
      <c r="P27" s="59" t="s">
        <v>49</v>
      </c>
      <c r="Q27" s="59" t="s">
        <v>49</v>
      </c>
    </row>
    <row r="28" spans="1:17" s="41" customFormat="1" ht="14.25" customHeight="1">
      <c r="A28" s="113">
        <v>4</v>
      </c>
      <c r="B28" s="83" t="s">
        <v>61</v>
      </c>
      <c r="C28" s="107">
        <f>перечень!M26</f>
        <v>735938.8</v>
      </c>
      <c r="D28" s="110">
        <f>C28</f>
        <v>735938.8</v>
      </c>
      <c r="E28" s="60">
        <v>45910</v>
      </c>
      <c r="F28" s="110" t="s">
        <v>49</v>
      </c>
      <c r="G28" s="110" t="s">
        <v>49</v>
      </c>
      <c r="H28" s="59" t="s">
        <v>49</v>
      </c>
      <c r="I28" s="59" t="s">
        <v>49</v>
      </c>
      <c r="J28" s="59" t="s">
        <v>49</v>
      </c>
      <c r="K28" s="59" t="s">
        <v>49</v>
      </c>
      <c r="L28" s="59" t="s">
        <v>49</v>
      </c>
      <c r="M28" s="59" t="s">
        <v>49</v>
      </c>
      <c r="N28" s="59" t="s">
        <v>49</v>
      </c>
      <c r="O28" s="59" t="s">
        <v>49</v>
      </c>
      <c r="P28" s="59" t="s">
        <v>49</v>
      </c>
      <c r="Q28" s="59" t="s">
        <v>49</v>
      </c>
    </row>
    <row r="29" spans="1:17" s="41" customFormat="1" ht="16.5" customHeight="1">
      <c r="A29" s="109"/>
      <c r="B29" s="111" t="s">
        <v>85</v>
      </c>
      <c r="C29" s="60">
        <f>SUM(C25:C28)</f>
        <v>23536022.900000002</v>
      </c>
      <c r="D29" s="60">
        <f aca="true" t="shared" si="0" ref="D29:Q29">SUM(D25:D28)</f>
        <v>21157142.900000002</v>
      </c>
      <c r="E29" s="60">
        <f t="shared" si="0"/>
        <v>2046080</v>
      </c>
      <c r="F29" s="60">
        <f t="shared" si="0"/>
        <v>1014</v>
      </c>
      <c r="G29" s="60">
        <f t="shared" si="0"/>
        <v>1845480</v>
      </c>
      <c r="H29" s="60">
        <f t="shared" si="0"/>
        <v>0</v>
      </c>
      <c r="I29" s="60">
        <f t="shared" si="0"/>
        <v>0</v>
      </c>
      <c r="J29" s="60">
        <f t="shared" si="0"/>
        <v>0</v>
      </c>
      <c r="K29" s="60">
        <f t="shared" si="0"/>
        <v>0</v>
      </c>
      <c r="L29" s="60">
        <f t="shared" si="0"/>
        <v>0</v>
      </c>
      <c r="M29" s="60">
        <f t="shared" si="0"/>
        <v>0</v>
      </c>
      <c r="N29" s="60">
        <f t="shared" si="0"/>
        <v>0</v>
      </c>
      <c r="O29" s="60">
        <f t="shared" si="0"/>
        <v>0</v>
      </c>
      <c r="P29" s="60">
        <f t="shared" si="0"/>
        <v>0</v>
      </c>
      <c r="Q29" s="60">
        <f t="shared" si="0"/>
        <v>0</v>
      </c>
    </row>
    <row r="30" spans="1:17" s="41" customFormat="1" ht="17.25" customHeight="1">
      <c r="A30" s="215" t="s">
        <v>76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</row>
    <row r="31" spans="1:17" s="41" customFormat="1" ht="30">
      <c r="A31" s="112">
        <v>1</v>
      </c>
      <c r="B31" s="144" t="s">
        <v>64</v>
      </c>
      <c r="C31" s="107">
        <f>перечень!M29</f>
        <v>1870607.6</v>
      </c>
      <c r="D31" s="107">
        <f>SUM(перечень!H29*460)+(перечень!H29*370)</f>
        <v>694477.6000000001</v>
      </c>
      <c r="E31" s="108">
        <f>45910</f>
        <v>45910</v>
      </c>
      <c r="F31" s="107">
        <v>621</v>
      </c>
      <c r="G31" s="107">
        <f>F31*1820</f>
        <v>1130220</v>
      </c>
      <c r="H31" s="59" t="s">
        <v>49</v>
      </c>
      <c r="I31" s="59" t="s">
        <v>49</v>
      </c>
      <c r="J31" s="59" t="s">
        <v>49</v>
      </c>
      <c r="K31" s="59" t="s">
        <v>49</v>
      </c>
      <c r="L31" s="59" t="s">
        <v>49</v>
      </c>
      <c r="M31" s="59" t="s">
        <v>49</v>
      </c>
      <c r="N31" s="59" t="s">
        <v>49</v>
      </c>
      <c r="O31" s="59" t="s">
        <v>49</v>
      </c>
      <c r="P31" s="59" t="s">
        <v>49</v>
      </c>
      <c r="Q31" s="59" t="s">
        <v>49</v>
      </c>
    </row>
    <row r="32" spans="1:17" s="41" customFormat="1" ht="30">
      <c r="A32" s="112">
        <v>2</v>
      </c>
      <c r="B32" s="145" t="s">
        <v>65</v>
      </c>
      <c r="C32" s="107">
        <f>перечень!M30</f>
        <v>11491310.3</v>
      </c>
      <c r="D32" s="110">
        <f>SUM(перечень!H30*460)+(перечень!H30*370)+(перечень!H30*1600)</f>
        <v>9279222.3</v>
      </c>
      <c r="E32" s="60">
        <f>45910+443730</f>
        <v>489640</v>
      </c>
      <c r="F32" s="110">
        <v>946.4</v>
      </c>
      <c r="G32" s="110">
        <f>(F32*1820)</f>
        <v>1722448</v>
      </c>
      <c r="H32" s="60" t="s">
        <v>49</v>
      </c>
      <c r="I32" s="60" t="s">
        <v>49</v>
      </c>
      <c r="J32" s="60" t="s">
        <v>49</v>
      </c>
      <c r="K32" s="60" t="s">
        <v>49</v>
      </c>
      <c r="L32" s="60" t="s">
        <v>49</v>
      </c>
      <c r="M32" s="60" t="s">
        <v>49</v>
      </c>
      <c r="N32" s="60" t="s">
        <v>49</v>
      </c>
      <c r="O32" s="60" t="s">
        <v>49</v>
      </c>
      <c r="P32" s="60" t="s">
        <v>49</v>
      </c>
      <c r="Q32" s="60" t="s">
        <v>49</v>
      </c>
    </row>
    <row r="33" spans="1:17" s="41" customFormat="1" ht="15">
      <c r="A33" s="113">
        <v>3</v>
      </c>
      <c r="B33" s="144" t="s">
        <v>52</v>
      </c>
      <c r="C33" s="107">
        <f>перечень!M31</f>
        <v>3185000</v>
      </c>
      <c r="D33" s="60" t="s">
        <v>49</v>
      </c>
      <c r="E33" s="60" t="s">
        <v>49</v>
      </c>
      <c r="F33" s="110">
        <v>1750</v>
      </c>
      <c r="G33" s="110">
        <f>(F33*1820)</f>
        <v>3185000</v>
      </c>
      <c r="H33" s="60" t="s">
        <v>49</v>
      </c>
      <c r="I33" s="60" t="s">
        <v>49</v>
      </c>
      <c r="J33" s="60" t="s">
        <v>49</v>
      </c>
      <c r="K33" s="60" t="s">
        <v>49</v>
      </c>
      <c r="L33" s="60" t="s">
        <v>49</v>
      </c>
      <c r="M33" s="60" t="s">
        <v>49</v>
      </c>
      <c r="N33" s="60" t="s">
        <v>49</v>
      </c>
      <c r="O33" s="60" t="s">
        <v>49</v>
      </c>
      <c r="P33" s="60" t="s">
        <v>49</v>
      </c>
      <c r="Q33" s="60" t="s">
        <v>49</v>
      </c>
    </row>
    <row r="34" spans="1:17" s="41" customFormat="1" ht="15" customHeight="1">
      <c r="A34" s="113"/>
      <c r="B34" s="114" t="s">
        <v>86</v>
      </c>
      <c r="C34" s="115">
        <f>SUM(C31:C33)</f>
        <v>16546917.9</v>
      </c>
      <c r="D34" s="115">
        <f aca="true" t="shared" si="1" ref="D34:Q34">SUM(D31:D33)</f>
        <v>9973699.9</v>
      </c>
      <c r="E34" s="115">
        <f t="shared" si="1"/>
        <v>535550</v>
      </c>
      <c r="F34" s="115">
        <f t="shared" si="1"/>
        <v>3317.4</v>
      </c>
      <c r="G34" s="115">
        <f t="shared" si="1"/>
        <v>6037668</v>
      </c>
      <c r="H34" s="115">
        <f t="shared" si="1"/>
        <v>0</v>
      </c>
      <c r="I34" s="115">
        <f t="shared" si="1"/>
        <v>0</v>
      </c>
      <c r="J34" s="115">
        <f t="shared" si="1"/>
        <v>0</v>
      </c>
      <c r="K34" s="115">
        <f t="shared" si="1"/>
        <v>0</v>
      </c>
      <c r="L34" s="115">
        <f t="shared" si="1"/>
        <v>0</v>
      </c>
      <c r="M34" s="115">
        <f t="shared" si="1"/>
        <v>0</v>
      </c>
      <c r="N34" s="115">
        <f t="shared" si="1"/>
        <v>0</v>
      </c>
      <c r="O34" s="115">
        <f t="shared" si="1"/>
        <v>0</v>
      </c>
      <c r="P34" s="115">
        <f t="shared" si="1"/>
        <v>0</v>
      </c>
      <c r="Q34" s="115">
        <f t="shared" si="1"/>
        <v>0</v>
      </c>
    </row>
    <row r="35" spans="1:17" s="41" customFormat="1" ht="14.25" customHeight="1">
      <c r="A35" s="215" t="s">
        <v>69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</row>
    <row r="36" spans="1:17" s="41" customFormat="1" ht="15">
      <c r="A36" s="85">
        <v>1</v>
      </c>
      <c r="B36" s="144" t="s">
        <v>70</v>
      </c>
      <c r="C36" s="88">
        <f>перечень!M34</f>
        <v>2156074.8</v>
      </c>
      <c r="D36" s="88">
        <f>C36</f>
        <v>2156074.8</v>
      </c>
      <c r="E36" s="89" t="s">
        <v>50</v>
      </c>
      <c r="F36" s="89" t="s">
        <v>49</v>
      </c>
      <c r="G36" s="88" t="s">
        <v>49</v>
      </c>
      <c r="H36" s="59" t="s">
        <v>49</v>
      </c>
      <c r="I36" s="59" t="s">
        <v>49</v>
      </c>
      <c r="J36" s="59" t="s">
        <v>49</v>
      </c>
      <c r="K36" s="59" t="s">
        <v>49</v>
      </c>
      <c r="L36" s="59" t="s">
        <v>49</v>
      </c>
      <c r="M36" s="59" t="s">
        <v>49</v>
      </c>
      <c r="N36" s="59" t="s">
        <v>49</v>
      </c>
      <c r="O36" s="59" t="s">
        <v>49</v>
      </c>
      <c r="P36" s="59" t="s">
        <v>49</v>
      </c>
      <c r="Q36" s="59" t="s">
        <v>49</v>
      </c>
    </row>
    <row r="37" spans="1:17" s="41" customFormat="1" ht="14.25" customHeight="1">
      <c r="A37" s="74">
        <v>2</v>
      </c>
      <c r="B37" s="145" t="s">
        <v>71</v>
      </c>
      <c r="C37" s="63">
        <f>перечень!M35</f>
        <v>1898977</v>
      </c>
      <c r="D37" s="63">
        <f>(перечень!H35*460)+(перечень!H35*370)</f>
        <v>722847</v>
      </c>
      <c r="E37" s="59">
        <f>45910</f>
        <v>45910</v>
      </c>
      <c r="F37" s="59">
        <v>621</v>
      </c>
      <c r="G37" s="88">
        <f>F37*1820</f>
        <v>1130220</v>
      </c>
      <c r="H37" s="59" t="s">
        <v>49</v>
      </c>
      <c r="I37" s="59" t="s">
        <v>49</v>
      </c>
      <c r="J37" s="59" t="s">
        <v>49</v>
      </c>
      <c r="K37" s="59" t="s">
        <v>49</v>
      </c>
      <c r="L37" s="59" t="s">
        <v>49</v>
      </c>
      <c r="M37" s="59" t="s">
        <v>49</v>
      </c>
      <c r="N37" s="59" t="s">
        <v>49</v>
      </c>
      <c r="O37" s="59" t="s">
        <v>49</v>
      </c>
      <c r="P37" s="59" t="s">
        <v>49</v>
      </c>
      <c r="Q37" s="59" t="s">
        <v>49</v>
      </c>
    </row>
    <row r="38" spans="1:17" s="41" customFormat="1" ht="14.25" customHeight="1">
      <c r="A38" s="74">
        <v>3</v>
      </c>
      <c r="B38" s="144" t="s">
        <v>72</v>
      </c>
      <c r="C38" s="63">
        <f>перечень!M36</f>
        <v>1909495.8</v>
      </c>
      <c r="D38" s="63">
        <f>(перечень!H36*460)+(перечень!H36*370)</f>
        <v>711525.8</v>
      </c>
      <c r="E38" s="59">
        <f>45910</f>
        <v>45910</v>
      </c>
      <c r="F38" s="59">
        <v>633</v>
      </c>
      <c r="G38" s="88">
        <f>F38*1820</f>
        <v>1152060</v>
      </c>
      <c r="H38" s="60" t="s">
        <v>49</v>
      </c>
      <c r="I38" s="60" t="s">
        <v>49</v>
      </c>
      <c r="J38" s="59" t="s">
        <v>49</v>
      </c>
      <c r="K38" s="59" t="s">
        <v>49</v>
      </c>
      <c r="L38" s="59" t="s">
        <v>49</v>
      </c>
      <c r="M38" s="59" t="s">
        <v>49</v>
      </c>
      <c r="N38" s="59" t="s">
        <v>49</v>
      </c>
      <c r="O38" s="59" t="s">
        <v>49</v>
      </c>
      <c r="P38" s="59" t="s">
        <v>49</v>
      </c>
      <c r="Q38" s="59" t="s">
        <v>49</v>
      </c>
    </row>
    <row r="39" spans="1:17" s="41" customFormat="1" ht="14.25" customHeight="1">
      <c r="A39" s="74">
        <v>4</v>
      </c>
      <c r="B39" s="144" t="s">
        <v>73</v>
      </c>
      <c r="C39" s="63">
        <f>перечень!M37</f>
        <v>1877668.5999999999</v>
      </c>
      <c r="D39" s="63">
        <f>(перечень!H37*460)+(перечень!H37*370)</f>
        <v>703358.5999999999</v>
      </c>
      <c r="E39" s="59">
        <f>45910</f>
        <v>45910</v>
      </c>
      <c r="F39" s="59">
        <v>620</v>
      </c>
      <c r="G39" s="88">
        <f>F39*1820</f>
        <v>1128400</v>
      </c>
      <c r="H39" s="4" t="s">
        <v>50</v>
      </c>
      <c r="I39" s="4" t="s">
        <v>50</v>
      </c>
      <c r="J39" s="4" t="s">
        <v>50</v>
      </c>
      <c r="K39" s="4" t="s">
        <v>50</v>
      </c>
      <c r="L39" s="4" t="s">
        <v>50</v>
      </c>
      <c r="M39" s="4" t="s">
        <v>50</v>
      </c>
      <c r="N39" s="4" t="s">
        <v>50</v>
      </c>
      <c r="O39" s="4" t="s">
        <v>50</v>
      </c>
      <c r="P39" s="4" t="s">
        <v>50</v>
      </c>
      <c r="Q39" s="4" t="s">
        <v>50</v>
      </c>
    </row>
    <row r="40" spans="1:17" s="41" customFormat="1" ht="14.25" customHeight="1">
      <c r="A40" s="74">
        <v>5</v>
      </c>
      <c r="B40" s="145" t="s">
        <v>74</v>
      </c>
      <c r="C40" s="63">
        <f>перечень!M38</f>
        <v>1828713</v>
      </c>
      <c r="D40" s="63">
        <f>(перечень!H38*460)+(перечень!H38*370)</f>
        <v>688983</v>
      </c>
      <c r="E40" s="59">
        <f>45910</f>
        <v>45910</v>
      </c>
      <c r="F40" s="59">
        <v>601</v>
      </c>
      <c r="G40" s="88">
        <f>F40*1820</f>
        <v>1093820</v>
      </c>
      <c r="H40" s="4" t="s">
        <v>50</v>
      </c>
      <c r="I40" s="4" t="s">
        <v>50</v>
      </c>
      <c r="J40" s="4" t="s">
        <v>50</v>
      </c>
      <c r="K40" s="4" t="s">
        <v>50</v>
      </c>
      <c r="L40" s="4" t="s">
        <v>50</v>
      </c>
      <c r="M40" s="4" t="s">
        <v>50</v>
      </c>
      <c r="N40" s="4" t="s">
        <v>50</v>
      </c>
      <c r="O40" s="4" t="s">
        <v>50</v>
      </c>
      <c r="P40" s="4" t="s">
        <v>50</v>
      </c>
      <c r="Q40" s="4" t="s">
        <v>50</v>
      </c>
    </row>
    <row r="41" spans="1:17" s="41" customFormat="1" ht="14.25" customHeight="1">
      <c r="A41" s="74">
        <v>6</v>
      </c>
      <c r="B41" s="144" t="s">
        <v>52</v>
      </c>
      <c r="C41" s="63">
        <f>перечень!M39</f>
        <v>14292733</v>
      </c>
      <c r="D41" s="59">
        <v>13315603</v>
      </c>
      <c r="E41" s="59">
        <f>443730+533400</f>
        <v>977130</v>
      </c>
      <c r="F41" s="59" t="s">
        <v>50</v>
      </c>
      <c r="G41" s="59" t="s">
        <v>50</v>
      </c>
      <c r="H41" s="4" t="s">
        <v>50</v>
      </c>
      <c r="I41" s="4" t="s">
        <v>50</v>
      </c>
      <c r="J41" s="4" t="s">
        <v>50</v>
      </c>
      <c r="K41" s="4" t="s">
        <v>50</v>
      </c>
      <c r="L41" s="4" t="s">
        <v>50</v>
      </c>
      <c r="M41" s="4" t="s">
        <v>50</v>
      </c>
      <c r="N41" s="4" t="s">
        <v>50</v>
      </c>
      <c r="O41" s="4" t="s">
        <v>50</v>
      </c>
      <c r="P41" s="4" t="s">
        <v>50</v>
      </c>
      <c r="Q41" s="4" t="s">
        <v>50</v>
      </c>
    </row>
    <row r="42" spans="1:17" s="41" customFormat="1" ht="14.25" customHeight="1">
      <c r="A42" s="74">
        <v>7</v>
      </c>
      <c r="B42" s="144" t="s">
        <v>81</v>
      </c>
      <c r="C42" s="63">
        <f>перечень!M40</f>
        <v>8383855.6</v>
      </c>
      <c r="D42" s="59">
        <f>(460*3103.26)+(1600*3103.26)</f>
        <v>6392715.6</v>
      </c>
      <c r="E42" s="59">
        <f>45910+443730</f>
        <v>489640</v>
      </c>
      <c r="F42" s="59">
        <v>825</v>
      </c>
      <c r="G42" s="59">
        <f>1820*825</f>
        <v>1501500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s="25" customFormat="1" ht="12.75" customHeight="1">
      <c r="A43" s="74"/>
      <c r="B43" s="76" t="s">
        <v>80</v>
      </c>
      <c r="C43" s="91">
        <f>SUM(C36:C42)</f>
        <v>32347517.799999997</v>
      </c>
      <c r="D43" s="91">
        <f>SUM(D36:D42)</f>
        <v>24691107.799999997</v>
      </c>
      <c r="E43" s="91">
        <f>SUM(E37:E42)</f>
        <v>1650410</v>
      </c>
      <c r="F43" s="91">
        <f>SUM(F36:F42)</f>
        <v>3300</v>
      </c>
      <c r="G43" s="91">
        <f>SUM(G36:G42)</f>
        <v>6006000</v>
      </c>
      <c r="H43" s="91">
        <f aca="true" t="shared" si="2" ref="H43:Q43">SUM(H36:H41)</f>
        <v>0</v>
      </c>
      <c r="I43" s="91">
        <f t="shared" si="2"/>
        <v>0</v>
      </c>
      <c r="J43" s="91">
        <f t="shared" si="2"/>
        <v>0</v>
      </c>
      <c r="K43" s="91">
        <f t="shared" si="2"/>
        <v>0</v>
      </c>
      <c r="L43" s="91">
        <f t="shared" si="2"/>
        <v>0</v>
      </c>
      <c r="M43" s="91">
        <f t="shared" si="2"/>
        <v>0</v>
      </c>
      <c r="N43" s="91">
        <f t="shared" si="2"/>
        <v>0</v>
      </c>
      <c r="O43" s="91">
        <f t="shared" si="2"/>
        <v>0</v>
      </c>
      <c r="P43" s="91">
        <f t="shared" si="2"/>
        <v>0</v>
      </c>
      <c r="Q43" s="91">
        <f t="shared" si="2"/>
        <v>0</v>
      </c>
    </row>
    <row r="44" spans="1:17" s="25" customFormat="1" ht="12.75">
      <c r="A44" s="74"/>
      <c r="B44" s="75"/>
      <c r="C44" s="63"/>
      <c r="D44" s="63"/>
      <c r="E44" s="59"/>
      <c r="F44" s="4"/>
      <c r="G44" s="59"/>
      <c r="H44" s="59"/>
      <c r="I44" s="59"/>
      <c r="J44" s="59"/>
      <c r="K44" s="59"/>
      <c r="L44" s="59"/>
      <c r="M44" s="59"/>
      <c r="N44" s="59"/>
      <c r="O44" s="59"/>
      <c r="P44" s="211"/>
      <c r="Q44" s="212"/>
    </row>
    <row r="45" spans="1:5" s="25" customFormat="1" ht="12.75">
      <c r="A45" s="14"/>
      <c r="B45" s="90"/>
      <c r="C45" s="12"/>
      <c r="D45" s="11"/>
      <c r="E45" s="11"/>
    </row>
    <row r="46" spans="1:5" s="25" customFormat="1" ht="12.75">
      <c r="A46" s="14"/>
      <c r="B46" s="90"/>
      <c r="C46" s="166"/>
      <c r="D46" s="11"/>
      <c r="E46" s="11"/>
    </row>
    <row r="47" spans="1:5" s="25" customFormat="1" ht="12.75">
      <c r="A47" s="14"/>
      <c r="B47" s="90"/>
      <c r="C47" s="12"/>
      <c r="D47" s="11"/>
      <c r="E47" s="11"/>
    </row>
    <row r="48" spans="1:6" s="25" customFormat="1" ht="12.75">
      <c r="A48" s="14"/>
      <c r="B48" s="90"/>
      <c r="C48" s="12"/>
      <c r="D48" s="11"/>
      <c r="E48" s="11"/>
      <c r="F48" s="165"/>
    </row>
    <row r="49" spans="1:5" s="25" customFormat="1" ht="12.75">
      <c r="A49" s="14"/>
      <c r="B49" s="90"/>
      <c r="C49" s="167"/>
      <c r="D49" s="11"/>
      <c r="E49" s="11"/>
    </row>
    <row r="50" spans="1:5" s="25" customFormat="1" ht="12.75">
      <c r="A50" s="14"/>
      <c r="B50" s="90"/>
      <c r="C50" s="12"/>
      <c r="D50" s="164"/>
      <c r="E50" s="11"/>
    </row>
    <row r="51" spans="1:5" s="25" customFormat="1" ht="12.75">
      <c r="A51" s="14"/>
      <c r="B51" s="90"/>
      <c r="C51" s="12"/>
      <c r="D51" s="11"/>
      <c r="E51" s="11"/>
    </row>
    <row r="52" spans="1:5" s="25" customFormat="1" ht="12.75" customHeight="1">
      <c r="A52" s="14"/>
      <c r="B52" s="90"/>
      <c r="C52" s="12"/>
      <c r="D52" s="11"/>
      <c r="E52" s="11"/>
    </row>
    <row r="53" spans="1:17" s="41" customFormat="1" ht="15" customHeight="1">
      <c r="A53" s="14"/>
      <c r="B53" s="90"/>
      <c r="C53" s="12"/>
      <c r="D53" s="11"/>
      <c r="E53" s="11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s="41" customFormat="1" ht="16.5" customHeight="1">
      <c r="A54" s="14"/>
      <c r="B54" s="90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1"/>
      <c r="Q54" s="11"/>
    </row>
    <row r="55" spans="1:17" s="41" customFormat="1" ht="16.5" customHeight="1">
      <c r="A55" s="14"/>
      <c r="B55" s="90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1"/>
      <c r="Q55" s="11"/>
    </row>
    <row r="56" spans="1:17" s="41" customFormat="1" ht="16.5" customHeight="1">
      <c r="A56" s="14"/>
      <c r="B56" s="90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1"/>
      <c r="Q56" s="11"/>
    </row>
    <row r="57" spans="1:17" s="41" customFormat="1" ht="27" customHeight="1" hidden="1">
      <c r="A57" s="14"/>
      <c r="B57" s="90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1"/>
      <c r="Q57" s="11"/>
    </row>
    <row r="58" spans="1:17" s="41" customFormat="1" ht="24.75" customHeight="1">
      <c r="A58" s="14"/>
      <c r="B58" s="9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1"/>
      <c r="Q58" s="11"/>
    </row>
    <row r="59" spans="1:17" s="41" customFormat="1" ht="27" customHeight="1">
      <c r="A59" s="14"/>
      <c r="B59" s="90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1"/>
      <c r="Q59" s="11"/>
    </row>
    <row r="60" spans="1:17" s="41" customFormat="1" ht="14.25" customHeight="1">
      <c r="A60" s="14"/>
      <c r="B60" s="90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1"/>
      <c r="Q60" s="11"/>
    </row>
    <row r="61" spans="1:17" s="25" customFormat="1" ht="12.75" customHeight="1">
      <c r="A61" s="14"/>
      <c r="B61" s="90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1"/>
      <c r="Q61" s="11"/>
    </row>
    <row r="62" spans="1:17" s="41" customFormat="1" ht="12.75">
      <c r="A62" s="14"/>
      <c r="B62" s="90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1"/>
      <c r="Q62" s="11"/>
    </row>
    <row r="63" spans="1:17" s="41" customFormat="1" ht="15.75" customHeight="1">
      <c r="A63" s="14"/>
      <c r="B63" s="90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1"/>
      <c r="Q63" s="11"/>
    </row>
    <row r="64" spans="1:17" s="41" customFormat="1" ht="15" customHeight="1">
      <c r="A64" s="14"/>
      <c r="B64" s="90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1"/>
      <c r="Q64" s="11"/>
    </row>
    <row r="65" spans="1:17" s="41" customFormat="1" ht="12.75">
      <c r="A65" s="14"/>
      <c r="B65" s="90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1"/>
      <c r="Q65" s="11"/>
    </row>
    <row r="66" spans="1:17" s="25" customFormat="1" ht="12.75" customHeight="1">
      <c r="A66" s="14"/>
      <c r="B66" s="90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1"/>
      <c r="Q66" s="11"/>
    </row>
    <row r="67" spans="1:17" s="25" customFormat="1" ht="12.75">
      <c r="A67" s="14"/>
      <c r="B67" s="90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1"/>
      <c r="Q67" s="11"/>
    </row>
    <row r="68" spans="1:17" s="25" customFormat="1" ht="12.75">
      <c r="A68" s="14"/>
      <c r="B68" s="90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1"/>
      <c r="Q68" s="11"/>
    </row>
    <row r="69" spans="1:17" s="25" customFormat="1" ht="12.75">
      <c r="A69" s="14"/>
      <c r="B69" s="90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1"/>
      <c r="Q69" s="11"/>
    </row>
    <row r="70" spans="1:17" s="25" customFormat="1" ht="12.75">
      <c r="A70" s="14"/>
      <c r="B70" s="90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1"/>
      <c r="Q70" s="11"/>
    </row>
    <row r="71" spans="1:17" s="25" customFormat="1" ht="12.75" customHeight="1">
      <c r="A71" s="14"/>
      <c r="B71" s="90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1"/>
      <c r="Q71" s="11"/>
    </row>
    <row r="72" spans="1:17" s="25" customFormat="1" ht="12.75">
      <c r="A72" s="14"/>
      <c r="B72" s="90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1"/>
      <c r="Q72" s="11"/>
    </row>
    <row r="73" spans="1:17" s="25" customFormat="1" ht="12.75">
      <c r="A73" s="14"/>
      <c r="B73" s="90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1"/>
      <c r="Q73" s="11"/>
    </row>
    <row r="74" spans="1:17" s="25" customFormat="1" ht="12.75">
      <c r="A74" s="14"/>
      <c r="B74" s="90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1"/>
      <c r="Q74" s="11"/>
    </row>
    <row r="75" spans="1:17" s="25" customFormat="1" ht="12.75">
      <c r="A75" s="14"/>
      <c r="B75" s="90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1"/>
      <c r="Q75" s="11"/>
    </row>
    <row r="76" spans="1:17" s="25" customFormat="1" ht="12.75">
      <c r="A76" s="14"/>
      <c r="B76" s="90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1"/>
      <c r="Q76" s="11"/>
    </row>
    <row r="77" spans="1:17" s="25" customFormat="1" ht="12.75">
      <c r="A77" s="14"/>
      <c r="B77" s="90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1"/>
      <c r="Q77" s="11"/>
    </row>
    <row r="78" spans="1:17" s="25" customFormat="1" ht="12.75">
      <c r="A78" s="14"/>
      <c r="B78" s="90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1"/>
      <c r="Q78" s="11"/>
    </row>
    <row r="79" spans="1:17" s="25" customFormat="1" ht="12.75" customHeight="1">
      <c r="A79" s="14"/>
      <c r="B79" s="90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1"/>
      <c r="Q79" s="11"/>
    </row>
    <row r="80" spans="1:17" s="41" customFormat="1" ht="28.5" customHeight="1">
      <c r="A80" s="14"/>
      <c r="B80" s="90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1"/>
      <c r="Q80" s="11"/>
    </row>
    <row r="81" spans="1:17" s="41" customFormat="1" ht="32.25" customHeight="1">
      <c r="A81" s="14"/>
      <c r="B81" s="90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1"/>
      <c r="Q81" s="11"/>
    </row>
    <row r="82" spans="1:17" s="41" customFormat="1" ht="28.5" customHeight="1">
      <c r="A82" s="14"/>
      <c r="B82" s="90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1"/>
      <c r="Q82" s="11"/>
    </row>
    <row r="83" spans="1:17" s="25" customFormat="1" ht="12.75">
      <c r="A83" s="14"/>
      <c r="B83" s="90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1"/>
      <c r="Q83" s="11"/>
    </row>
    <row r="84" spans="1:17" s="25" customFormat="1" ht="12.75" customHeight="1">
      <c r="A84" s="14"/>
      <c r="B84" s="90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1"/>
      <c r="Q84" s="11"/>
    </row>
    <row r="85" spans="1:17" s="25" customFormat="1" ht="27" customHeight="1">
      <c r="A85" s="14"/>
      <c r="B85" s="90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1"/>
      <c r="Q85" s="11"/>
    </row>
    <row r="86" spans="1:17" s="25" customFormat="1" ht="27" customHeight="1">
      <c r="A86" s="14"/>
      <c r="B86" s="90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1"/>
      <c r="Q86" s="11"/>
    </row>
    <row r="87" spans="1:17" s="25" customFormat="1" ht="27" customHeight="1">
      <c r="A87" s="14"/>
      <c r="B87" s="90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1"/>
      <c r="Q87" s="11"/>
    </row>
    <row r="88" spans="1:17" s="25" customFormat="1" ht="27" customHeight="1">
      <c r="A88" s="14"/>
      <c r="B88" s="90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1"/>
      <c r="Q88" s="11"/>
    </row>
    <row r="89" spans="1:17" s="25" customFormat="1" ht="12.75">
      <c r="A89" s="14"/>
      <c r="B89" s="90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1"/>
      <c r="Q89" s="11"/>
    </row>
    <row r="90" spans="1:17" s="25" customFormat="1" ht="12.75" customHeight="1">
      <c r="A90" s="14"/>
      <c r="B90" s="90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1"/>
      <c r="Q90" s="11"/>
    </row>
    <row r="91" spans="1:17" s="25" customFormat="1" ht="27.75" customHeight="1">
      <c r="A91" s="14"/>
      <c r="B91" s="90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1"/>
      <c r="Q91" s="11"/>
    </row>
    <row r="92" spans="1:17" s="25" customFormat="1" ht="27.75" customHeight="1">
      <c r="A92" s="14"/>
      <c r="B92" s="90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1"/>
      <c r="Q92" s="11"/>
    </row>
    <row r="93" spans="1:17" s="25" customFormat="1" ht="12.75">
      <c r="A93" s="14"/>
      <c r="B93" s="90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1"/>
      <c r="Q93" s="11"/>
    </row>
    <row r="94" spans="1:17" s="25" customFormat="1" ht="12.75" customHeight="1">
      <c r="A94" s="14"/>
      <c r="B94" s="90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1"/>
      <c r="Q94" s="11"/>
    </row>
    <row r="95" spans="1:17" s="25" customFormat="1" ht="32.25" customHeight="1">
      <c r="A95" s="14"/>
      <c r="B95" s="90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1"/>
      <c r="Q95" s="11"/>
    </row>
    <row r="96" spans="1:17" s="25" customFormat="1" ht="30" customHeight="1">
      <c r="A96" s="14"/>
      <c r="B96" s="90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1"/>
      <c r="Q96" s="11"/>
    </row>
    <row r="97" spans="1:17" s="25" customFormat="1" ht="32.25" customHeight="1">
      <c r="A97" s="14"/>
      <c r="B97" s="90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1"/>
      <c r="Q97" s="11"/>
    </row>
    <row r="98" spans="1:17" s="25" customFormat="1" ht="33.75" customHeight="1">
      <c r="A98" s="14"/>
      <c r="B98" s="90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1"/>
      <c r="Q98" s="11"/>
    </row>
    <row r="99" spans="1:17" s="25" customFormat="1" ht="29.25" customHeight="1">
      <c r="A99" s="14"/>
      <c r="B99" s="90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1"/>
      <c r="Q99" s="11"/>
    </row>
    <row r="100" spans="1:17" s="25" customFormat="1" ht="30" customHeight="1">
      <c r="A100" s="14"/>
      <c r="B100" s="90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1"/>
      <c r="Q100" s="11"/>
    </row>
    <row r="101" spans="1:17" s="25" customFormat="1" ht="30.75" customHeight="1">
      <c r="A101" s="14"/>
      <c r="B101" s="90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1"/>
      <c r="Q101" s="11"/>
    </row>
    <row r="102" spans="1:17" s="25" customFormat="1" ht="12.75">
      <c r="A102" s="14"/>
      <c r="B102" s="90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1"/>
      <c r="Q102" s="11"/>
    </row>
    <row r="103" spans="1:17" s="25" customFormat="1" ht="12.75" customHeight="1">
      <c r="A103" s="14"/>
      <c r="B103" s="90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1"/>
      <c r="Q103" s="11"/>
    </row>
    <row r="104" spans="1:17" s="25" customFormat="1" ht="32.25" customHeight="1">
      <c r="A104" s="14"/>
      <c r="B104" s="90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1"/>
      <c r="Q104" s="11"/>
    </row>
    <row r="105" spans="1:17" s="25" customFormat="1" ht="26.25" customHeight="1">
      <c r="A105" s="14"/>
      <c r="B105" s="90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1"/>
      <c r="Q105" s="11"/>
    </row>
    <row r="106" spans="1:17" s="25" customFormat="1" ht="27" customHeight="1">
      <c r="A106" s="14"/>
      <c r="B106" s="90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1"/>
      <c r="Q106" s="11"/>
    </row>
    <row r="107" spans="1:17" s="25" customFormat="1" ht="29.25" customHeight="1">
      <c r="A107" s="14"/>
      <c r="B107" s="90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1"/>
      <c r="Q107" s="11"/>
    </row>
    <row r="108" spans="1:17" s="25" customFormat="1" ht="12.75">
      <c r="A108" s="14"/>
      <c r="B108" s="90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1"/>
      <c r="Q108" s="11"/>
    </row>
    <row r="109" spans="1:17" s="25" customFormat="1" ht="12.75" customHeight="1">
      <c r="A109" s="14"/>
      <c r="B109" s="90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1"/>
      <c r="Q109" s="11"/>
    </row>
    <row r="110" spans="1:17" s="25" customFormat="1" ht="27" customHeight="1">
      <c r="A110" s="14"/>
      <c r="B110" s="90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1"/>
      <c r="Q110" s="11"/>
    </row>
    <row r="111" spans="1:17" s="25" customFormat="1" ht="30" customHeight="1">
      <c r="A111" s="14"/>
      <c r="B111" s="90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1"/>
      <c r="Q111" s="11"/>
    </row>
    <row r="112" spans="1:17" s="25" customFormat="1" ht="26.25" customHeight="1">
      <c r="A112" s="14"/>
      <c r="B112" s="90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1"/>
      <c r="Q112" s="11"/>
    </row>
    <row r="113" spans="1:17" s="25" customFormat="1" ht="15.75" customHeight="1">
      <c r="A113" s="14"/>
      <c r="B113" s="90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1"/>
      <c r="Q113" s="11"/>
    </row>
    <row r="114" spans="1:17" s="25" customFormat="1" ht="12.75" customHeight="1">
      <c r="A114" s="14"/>
      <c r="B114" s="90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1"/>
      <c r="Q114" s="11"/>
    </row>
    <row r="115" spans="1:17" s="25" customFormat="1" ht="30.75" customHeight="1">
      <c r="A115" s="14"/>
      <c r="B115" s="90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1"/>
      <c r="Q115" s="11"/>
    </row>
    <row r="116" spans="1:17" s="25" customFormat="1" ht="28.5" customHeight="1">
      <c r="A116" s="14"/>
      <c r="B116" s="90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1"/>
      <c r="Q116" s="11"/>
    </row>
    <row r="117" spans="1:17" s="25" customFormat="1" ht="25.5" customHeight="1">
      <c r="A117" s="14"/>
      <c r="B117" s="90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1"/>
      <c r="Q117" s="11"/>
    </row>
    <row r="118" spans="1:17" s="25" customFormat="1" ht="24" customHeight="1">
      <c r="A118" s="14"/>
      <c r="B118" s="90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1"/>
      <c r="Q118" s="11"/>
    </row>
    <row r="119" spans="1:17" s="25" customFormat="1" ht="27" customHeight="1">
      <c r="A119" s="14"/>
      <c r="B119" s="90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1"/>
      <c r="Q119" s="11"/>
    </row>
    <row r="120" spans="1:17" s="25" customFormat="1" ht="12.75">
      <c r="A120" s="14"/>
      <c r="B120" s="90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1"/>
      <c r="Q120" s="11"/>
    </row>
    <row r="121" spans="1:17" s="25" customFormat="1" ht="12.75" customHeight="1">
      <c r="A121" s="14"/>
      <c r="B121" s="90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1"/>
      <c r="Q121" s="11"/>
    </row>
    <row r="122" spans="1:17" s="41" customFormat="1" ht="12.75">
      <c r="A122" s="14"/>
      <c r="B122" s="90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1"/>
      <c r="Q122" s="11"/>
    </row>
    <row r="123" spans="1:17" s="41" customFormat="1" ht="12.75">
      <c r="A123" s="14"/>
      <c r="B123" s="90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1"/>
      <c r="Q123" s="11"/>
    </row>
    <row r="124" spans="1:17" s="41" customFormat="1" ht="18" customHeight="1">
      <c r="A124" s="14"/>
      <c r="B124" s="90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1"/>
      <c r="Q124" s="11"/>
    </row>
    <row r="125" spans="1:17" s="41" customFormat="1" ht="12.75">
      <c r="A125" s="14"/>
      <c r="B125" s="90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1"/>
      <c r="Q125" s="11"/>
    </row>
    <row r="126" spans="1:17" s="41" customFormat="1" ht="12.75">
      <c r="A126" s="14"/>
      <c r="B126" s="90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1"/>
      <c r="Q126" s="11"/>
    </row>
    <row r="127" spans="1:17" s="41" customFormat="1" ht="12.75">
      <c r="A127" s="14"/>
      <c r="B127" s="90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1"/>
      <c r="Q127" s="11"/>
    </row>
    <row r="128" spans="1:17" s="41" customFormat="1" ht="12.75">
      <c r="A128" s="14"/>
      <c r="B128" s="90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1"/>
      <c r="Q128" s="11"/>
    </row>
    <row r="129" spans="1:17" s="41" customFormat="1" ht="12.75">
      <c r="A129" s="14"/>
      <c r="B129" s="90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1"/>
      <c r="Q129" s="11"/>
    </row>
    <row r="130" spans="1:17" s="41" customFormat="1" ht="12.75">
      <c r="A130" s="14"/>
      <c r="B130" s="90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1"/>
      <c r="Q130" s="11"/>
    </row>
    <row r="131" spans="1:17" s="41" customFormat="1" ht="12.75">
      <c r="A131" s="14"/>
      <c r="B131" s="90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1"/>
      <c r="Q131" s="11"/>
    </row>
    <row r="132" spans="1:17" s="41" customFormat="1" ht="12.75">
      <c r="A132" s="14"/>
      <c r="B132" s="90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1"/>
      <c r="Q132" s="11"/>
    </row>
    <row r="133" spans="1:17" s="41" customFormat="1" ht="12.75">
      <c r="A133" s="14"/>
      <c r="B133" s="90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1"/>
      <c r="Q133" s="11"/>
    </row>
    <row r="134" spans="1:17" s="25" customFormat="1" ht="12.75">
      <c r="A134" s="14"/>
      <c r="B134" s="90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1"/>
      <c r="Q134" s="11"/>
    </row>
    <row r="135" spans="1:17" s="25" customFormat="1" ht="12.75" customHeight="1">
      <c r="A135" s="14"/>
      <c r="B135" s="90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1"/>
      <c r="Q135" s="11"/>
    </row>
    <row r="136" spans="1:17" s="25" customFormat="1" ht="12.75">
      <c r="A136" s="14"/>
      <c r="B136" s="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1"/>
      <c r="Q136" s="11"/>
    </row>
    <row r="137" spans="1:17" s="25" customFormat="1" ht="12.75">
      <c r="A137" s="14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1"/>
      <c r="Q137" s="11"/>
    </row>
    <row r="138" spans="1:17" s="25" customFormat="1" ht="12.75">
      <c r="A138" s="14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1"/>
      <c r="Q138" s="11"/>
    </row>
    <row r="139" spans="1:17" s="25" customFormat="1" ht="12.75">
      <c r="A139" s="14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1"/>
      <c r="Q139" s="11"/>
    </row>
    <row r="140" spans="1:17" s="25" customFormat="1" ht="12.75">
      <c r="A140" s="14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1"/>
      <c r="Q140" s="11"/>
    </row>
    <row r="141" spans="1:17" s="25" customFormat="1" ht="12.75">
      <c r="A141" s="14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1"/>
      <c r="Q141" s="11"/>
    </row>
    <row r="142" spans="1:17" s="25" customFormat="1" ht="12.75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1"/>
      <c r="Q142" s="11"/>
    </row>
    <row r="143" spans="1:17" s="25" customFormat="1" ht="12.75">
      <c r="A143" s="14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1"/>
      <c r="Q143" s="11"/>
    </row>
    <row r="144" spans="1:17" s="25" customFormat="1" ht="12.75">
      <c r="A144" s="14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1"/>
      <c r="Q144" s="11"/>
    </row>
    <row r="145" spans="1:17" s="25" customFormat="1" ht="12.75">
      <c r="A145" s="14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1"/>
      <c r="Q145" s="11"/>
    </row>
    <row r="146" spans="1:17" s="25" customFormat="1" ht="12.75">
      <c r="A146" s="14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1"/>
      <c r="Q146" s="11"/>
    </row>
    <row r="147" spans="1:17" s="25" customFormat="1" ht="29.25" customHeight="1">
      <c r="A147" s="14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1"/>
      <c r="Q147" s="11"/>
    </row>
    <row r="148" spans="1:17" s="25" customFormat="1" ht="16.5" customHeight="1">
      <c r="A148" s="14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1"/>
      <c r="Q148" s="11"/>
    </row>
    <row r="149" spans="1:17" s="25" customFormat="1" ht="20.25" customHeight="1">
      <c r="A149" s="14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1"/>
      <c r="Q149" s="11"/>
    </row>
    <row r="150" spans="1:17" s="25" customFormat="1" ht="12.75">
      <c r="A150" s="14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1"/>
      <c r="Q150" s="11"/>
    </row>
    <row r="151" spans="1:17" s="25" customFormat="1" ht="12.75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1"/>
      <c r="Q151" s="11"/>
    </row>
    <row r="152" spans="1:17" s="25" customFormat="1" ht="12.75">
      <c r="A152" s="14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1"/>
      <c r="Q152" s="11"/>
    </row>
    <row r="153" spans="1:17" s="25" customFormat="1" ht="12.75">
      <c r="A153" s="14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1"/>
      <c r="Q153" s="11"/>
    </row>
    <row r="154" spans="1:17" s="25" customFormat="1" ht="12.75" customHeight="1">
      <c r="A154" s="14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1"/>
      <c r="Q154" s="11"/>
    </row>
    <row r="155" spans="1:17" s="25" customFormat="1" ht="12.75">
      <c r="A155" s="14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1"/>
      <c r="Q155" s="11"/>
    </row>
    <row r="156" spans="1:17" s="25" customFormat="1" ht="18" customHeight="1">
      <c r="A156" s="14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1"/>
      <c r="Q156" s="11"/>
    </row>
    <row r="157" spans="1:17" s="25" customFormat="1" ht="12.75">
      <c r="A157" s="14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1"/>
      <c r="Q157" s="11"/>
    </row>
    <row r="158" spans="1:17" s="25" customFormat="1" ht="12.75">
      <c r="A158" s="14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1"/>
      <c r="Q158" s="11"/>
    </row>
    <row r="159" spans="1:17" s="25" customFormat="1" ht="12.75">
      <c r="A159" s="14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1"/>
      <c r="Q159" s="11"/>
    </row>
    <row r="160" spans="1:17" s="25" customFormat="1" ht="12.75" customHeight="1" hidden="1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1"/>
      <c r="Q160" s="11"/>
    </row>
    <row r="161" spans="1:17" s="25" customFormat="1" ht="12.75" customHeight="1">
      <c r="A161" s="14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1"/>
      <c r="Q161" s="11"/>
    </row>
    <row r="162" spans="1:17" s="25" customFormat="1" ht="28.5" customHeight="1">
      <c r="A162" s="14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1"/>
      <c r="Q162" s="11"/>
    </row>
    <row r="163" spans="1:17" s="25" customFormat="1" ht="27.75" customHeight="1">
      <c r="A163" s="1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1"/>
      <c r="Q163" s="11"/>
    </row>
    <row r="164" spans="1:17" s="25" customFormat="1" ht="12.75" customHeight="1">
      <c r="A164" s="14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1"/>
      <c r="Q164" s="11"/>
    </row>
    <row r="165" spans="1:17" s="25" customFormat="1" ht="12.75" customHeight="1">
      <c r="A165" s="14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1"/>
      <c r="Q165" s="11"/>
    </row>
    <row r="166" spans="1:17" s="25" customFormat="1" ht="27" customHeight="1">
      <c r="A166" s="14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1"/>
      <c r="Q166" s="11"/>
    </row>
    <row r="167" spans="1:17" s="25" customFormat="1" ht="12.75">
      <c r="A167" s="14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1"/>
      <c r="Q167" s="11"/>
    </row>
    <row r="168" spans="1:17" s="25" customFormat="1" ht="12.75" customHeight="1">
      <c r="A168" s="14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1"/>
      <c r="Q168" s="11"/>
    </row>
    <row r="169" spans="1:17" s="25" customFormat="1" ht="26.25" customHeight="1">
      <c r="A169" s="14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1"/>
      <c r="Q169" s="11"/>
    </row>
    <row r="170" spans="1:17" s="25" customFormat="1" ht="27" customHeight="1">
      <c r="A170" s="14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1"/>
      <c r="Q170" s="11"/>
    </row>
    <row r="171" spans="1:17" s="25" customFormat="1" ht="26.25" customHeight="1">
      <c r="A171" s="14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1"/>
      <c r="Q171" s="11"/>
    </row>
    <row r="172" spans="1:17" s="25" customFormat="1" ht="28.5" customHeight="1">
      <c r="A172" s="14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1"/>
      <c r="Q172" s="11"/>
    </row>
    <row r="173" spans="1:17" s="25" customFormat="1" ht="28.5" customHeight="1">
      <c r="A173" s="14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1"/>
      <c r="Q173" s="11"/>
    </row>
    <row r="174" spans="1:17" s="25" customFormat="1" ht="28.5" customHeight="1">
      <c r="A174" s="14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1"/>
      <c r="Q174" s="11"/>
    </row>
    <row r="175" spans="1:17" s="25" customFormat="1" ht="28.5" customHeight="1">
      <c r="A175" s="14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1"/>
      <c r="Q175" s="11"/>
    </row>
    <row r="176" spans="1:17" s="25" customFormat="1" ht="28.5" customHeight="1">
      <c r="A176" s="14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1"/>
      <c r="Q176" s="11"/>
    </row>
    <row r="177" spans="1:17" s="25" customFormat="1" ht="12.75">
      <c r="A177" s="14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1"/>
      <c r="Q177" s="11"/>
    </row>
    <row r="178" spans="1:17" s="25" customFormat="1" ht="12.75" customHeight="1">
      <c r="A178" s="14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1"/>
      <c r="Q178" s="11"/>
    </row>
    <row r="179" spans="1:17" s="25" customFormat="1" ht="24.75" customHeight="1">
      <c r="A179" s="14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1"/>
      <c r="Q179" s="11"/>
    </row>
    <row r="180" spans="1:17" s="25" customFormat="1" ht="24.75" customHeight="1">
      <c r="A180" s="14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1"/>
      <c r="Q180" s="11"/>
    </row>
    <row r="181" spans="1:17" s="25" customFormat="1" ht="27" customHeight="1">
      <c r="A181" s="14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1"/>
      <c r="Q181" s="11"/>
    </row>
    <row r="182" spans="1:17" s="25" customFormat="1" ht="28.5" customHeight="1">
      <c r="A182" s="14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1"/>
      <c r="Q182" s="11"/>
    </row>
    <row r="183" spans="1:17" s="25" customFormat="1" ht="30" customHeight="1">
      <c r="A183" s="14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1"/>
      <c r="Q183" s="11"/>
    </row>
    <row r="184" spans="1:17" s="25" customFormat="1" ht="30" customHeight="1">
      <c r="A184" s="14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1"/>
      <c r="Q184" s="11"/>
    </row>
    <row r="185" spans="1:17" s="25" customFormat="1" ht="27" customHeight="1">
      <c r="A185" s="14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1"/>
      <c r="Q185" s="11"/>
    </row>
    <row r="186" spans="1:17" s="25" customFormat="1" ht="32.25" customHeight="1">
      <c r="A186" s="14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1"/>
      <c r="Q186" s="11"/>
    </row>
    <row r="187" spans="1:17" s="61" customFormat="1" ht="28.5" customHeight="1">
      <c r="A187" s="14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1"/>
      <c r="Q187" s="11"/>
    </row>
    <row r="188" spans="1:17" s="25" customFormat="1" ht="24.75" customHeight="1">
      <c r="A188" s="14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1"/>
      <c r="Q188" s="11"/>
    </row>
    <row r="189" spans="1:17" s="25" customFormat="1" ht="30.75" customHeight="1">
      <c r="A189" s="14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1"/>
      <c r="Q189" s="11"/>
    </row>
    <row r="190" spans="1:17" s="25" customFormat="1" ht="27.75" customHeight="1">
      <c r="A190" s="14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1"/>
      <c r="Q190" s="11"/>
    </row>
    <row r="191" spans="1:17" s="25" customFormat="1" ht="30.75" customHeight="1">
      <c r="A191" s="14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1"/>
      <c r="Q191" s="11"/>
    </row>
    <row r="192" spans="1:17" s="25" customFormat="1" ht="32.25" customHeight="1">
      <c r="A192" s="14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1"/>
      <c r="Q192" s="11"/>
    </row>
    <row r="193" spans="1:17" s="25" customFormat="1" ht="30" customHeight="1">
      <c r="A193" s="14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1"/>
      <c r="Q193" s="11"/>
    </row>
    <row r="194" spans="1:17" s="25" customFormat="1" ht="30" customHeight="1">
      <c r="A194" s="14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1"/>
      <c r="Q194" s="11"/>
    </row>
    <row r="195" spans="1:17" s="25" customFormat="1" ht="27.75" customHeight="1">
      <c r="A195" s="14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1"/>
      <c r="Q195" s="11"/>
    </row>
    <row r="196" spans="1:17" s="25" customFormat="1" ht="25.5" customHeight="1">
      <c r="A196" s="14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1"/>
      <c r="Q196" s="11"/>
    </row>
    <row r="197" spans="1:17" s="25" customFormat="1" ht="30.75" customHeight="1">
      <c r="A197" s="14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1"/>
      <c r="Q197" s="11"/>
    </row>
    <row r="198" spans="1:17" s="25" customFormat="1" ht="27" customHeight="1">
      <c r="A198" s="14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1"/>
      <c r="Q198" s="11"/>
    </row>
    <row r="199" spans="1:17" s="25" customFormat="1" ht="27" customHeight="1">
      <c r="A199" s="14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1"/>
      <c r="Q199" s="11"/>
    </row>
    <row r="200" spans="1:17" s="25" customFormat="1" ht="27" customHeight="1">
      <c r="A200" s="14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1"/>
      <c r="Q200" s="11"/>
    </row>
    <row r="201" spans="1:17" s="25" customFormat="1" ht="28.5" customHeight="1">
      <c r="A201" s="14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1"/>
      <c r="Q201" s="11"/>
    </row>
    <row r="202" spans="1:17" s="25" customFormat="1" ht="27" customHeight="1">
      <c r="A202" s="14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1"/>
      <c r="Q202" s="11"/>
    </row>
    <row r="203" spans="1:17" s="25" customFormat="1" ht="15" customHeight="1">
      <c r="A203" s="14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1"/>
      <c r="Q203" s="11"/>
    </row>
    <row r="204" spans="1:17" s="25" customFormat="1" ht="12.75" customHeight="1">
      <c r="A204" s="14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1"/>
      <c r="Q204" s="11"/>
    </row>
    <row r="205" spans="1:17" s="25" customFormat="1" ht="27" customHeight="1">
      <c r="A205" s="14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1"/>
      <c r="Q205" s="11"/>
    </row>
    <row r="206" spans="1:17" s="25" customFormat="1" ht="27" customHeight="1">
      <c r="A206" s="14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1"/>
      <c r="Q206" s="11"/>
    </row>
    <row r="207" spans="1:17" s="25" customFormat="1" ht="27" customHeight="1">
      <c r="A207" s="14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1"/>
      <c r="Q207" s="11"/>
    </row>
    <row r="208" spans="1:17" s="25" customFormat="1" ht="27" customHeight="1">
      <c r="A208" s="14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1"/>
      <c r="Q208" s="11"/>
    </row>
    <row r="209" spans="1:17" s="25" customFormat="1" ht="27" customHeight="1">
      <c r="A209" s="14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1"/>
      <c r="Q209" s="11"/>
    </row>
    <row r="210" spans="1:17" s="25" customFormat="1" ht="39.75" customHeight="1">
      <c r="A210" s="14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1"/>
      <c r="Q210" s="11"/>
    </row>
    <row r="211" spans="1:17" s="25" customFormat="1" ht="40.5" customHeight="1">
      <c r="A211" s="14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1"/>
      <c r="Q211" s="11"/>
    </row>
    <row r="212" spans="1:17" s="25" customFormat="1" ht="27" customHeight="1">
      <c r="A212" s="14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1"/>
      <c r="Q212" s="11"/>
    </row>
    <row r="213" spans="1:17" s="25" customFormat="1" ht="27" customHeight="1">
      <c r="A213" s="14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1"/>
      <c r="Q213" s="11"/>
    </row>
    <row r="214" spans="1:17" s="25" customFormat="1" ht="27" customHeight="1">
      <c r="A214" s="14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1"/>
      <c r="Q214" s="11"/>
    </row>
    <row r="215" spans="1:17" s="25" customFormat="1" ht="27" customHeight="1">
      <c r="A215" s="14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1"/>
      <c r="Q215" s="11"/>
    </row>
    <row r="216" spans="1:17" s="25" customFormat="1" ht="27" customHeight="1">
      <c r="A216" s="14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1"/>
      <c r="Q216" s="11"/>
    </row>
    <row r="217" spans="1:17" s="25" customFormat="1" ht="27" customHeight="1">
      <c r="A217" s="14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1"/>
      <c r="Q217" s="11"/>
    </row>
    <row r="218" spans="1:17" s="25" customFormat="1" ht="27" customHeight="1">
      <c r="A218" s="14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1"/>
      <c r="Q218" s="11"/>
    </row>
    <row r="219" spans="1:17" s="25" customFormat="1" ht="27" customHeight="1">
      <c r="A219" s="14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1"/>
      <c r="Q219" s="11"/>
    </row>
    <row r="220" spans="1:17" s="25" customFormat="1" ht="27" customHeight="1">
      <c r="A220" s="14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1"/>
      <c r="Q220" s="11"/>
    </row>
    <row r="221" spans="1:17" s="25" customFormat="1" ht="27" customHeight="1">
      <c r="A221" s="14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1"/>
      <c r="Q221" s="11"/>
    </row>
    <row r="222" spans="1:17" s="25" customFormat="1" ht="27" customHeight="1">
      <c r="A222" s="14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1"/>
      <c r="Q222" s="11"/>
    </row>
    <row r="223" spans="1:17" s="25" customFormat="1" ht="27" customHeight="1">
      <c r="A223" s="14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1"/>
      <c r="Q223" s="11"/>
    </row>
    <row r="224" spans="1:17" s="25" customFormat="1" ht="27" customHeight="1">
      <c r="A224" s="14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1"/>
      <c r="Q224" s="11"/>
    </row>
    <row r="225" spans="1:17" s="25" customFormat="1" ht="27" customHeight="1">
      <c r="A225" s="14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1"/>
      <c r="Q225" s="11"/>
    </row>
    <row r="226" spans="1:17" s="25" customFormat="1" ht="27" customHeight="1">
      <c r="A226" s="14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1"/>
      <c r="Q226" s="11"/>
    </row>
    <row r="227" spans="1:17" s="25" customFormat="1" ht="27" customHeight="1">
      <c r="A227" s="14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1"/>
      <c r="Q227" s="11"/>
    </row>
    <row r="228" spans="1:17" s="25" customFormat="1" ht="27" customHeight="1">
      <c r="A228" s="14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1"/>
      <c r="Q228" s="11"/>
    </row>
    <row r="229" spans="1:17" s="25" customFormat="1" ht="27" customHeight="1">
      <c r="A229" s="14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1"/>
      <c r="Q229" s="11"/>
    </row>
    <row r="230" spans="1:17" s="25" customFormat="1" ht="27" customHeight="1">
      <c r="A230" s="14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1"/>
      <c r="Q230" s="11"/>
    </row>
    <row r="231" spans="1:17" s="25" customFormat="1" ht="27" customHeight="1">
      <c r="A231" s="14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1"/>
      <c r="Q231" s="11"/>
    </row>
    <row r="232" spans="1:17" s="25" customFormat="1" ht="27" customHeight="1">
      <c r="A232" s="14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1"/>
      <c r="Q232" s="11"/>
    </row>
    <row r="233" spans="1:17" s="25" customFormat="1" ht="27" customHeight="1">
      <c r="A233" s="14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1"/>
      <c r="Q233" s="11"/>
    </row>
    <row r="234" spans="1:17" s="25" customFormat="1" ht="12.75">
      <c r="A234" s="14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1"/>
      <c r="Q234" s="11"/>
    </row>
    <row r="235" spans="1:17" s="25" customFormat="1" ht="12.75" customHeight="1">
      <c r="A235" s="14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1"/>
      <c r="Q235" s="11"/>
    </row>
    <row r="236" spans="1:17" s="41" customFormat="1" ht="38.25" customHeight="1">
      <c r="A236" s="14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1"/>
      <c r="Q236" s="11"/>
    </row>
    <row r="237" spans="1:17" s="41" customFormat="1" ht="27" customHeight="1">
      <c r="A237" s="14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1"/>
      <c r="Q237" s="11"/>
    </row>
    <row r="238" spans="1:17" s="41" customFormat="1" ht="27" customHeight="1">
      <c r="A238" s="14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1"/>
      <c r="Q238" s="11"/>
    </row>
    <row r="239" spans="1:17" s="41" customFormat="1" ht="27" customHeight="1">
      <c r="A239" s="14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1"/>
      <c r="Q239" s="11"/>
    </row>
    <row r="240" spans="1:17" s="41" customFormat="1" ht="27" customHeight="1">
      <c r="A240" s="14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1"/>
      <c r="Q240" s="11"/>
    </row>
    <row r="241" spans="1:17" s="41" customFormat="1" ht="27" customHeight="1">
      <c r="A241" s="14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1"/>
      <c r="Q241" s="11"/>
    </row>
    <row r="242" spans="1:17" s="41" customFormat="1" ht="27" customHeight="1">
      <c r="A242" s="14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1"/>
      <c r="Q242" s="11"/>
    </row>
    <row r="243" spans="1:17" s="41" customFormat="1" ht="27" customHeight="1">
      <c r="A243" s="14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1"/>
      <c r="Q243" s="11"/>
    </row>
    <row r="244" spans="1:17" s="41" customFormat="1" ht="27" customHeight="1">
      <c r="A244" s="14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1"/>
      <c r="Q244" s="11"/>
    </row>
    <row r="245" spans="1:17" s="41" customFormat="1" ht="27" customHeight="1">
      <c r="A245" s="14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1"/>
      <c r="Q245" s="11"/>
    </row>
    <row r="246" spans="1:17" s="41" customFormat="1" ht="27" customHeight="1">
      <c r="A246" s="14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1"/>
      <c r="Q246" s="11"/>
    </row>
    <row r="247" spans="1:17" s="41" customFormat="1" ht="27" customHeight="1">
      <c r="A247" s="14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1"/>
      <c r="Q247" s="11"/>
    </row>
    <row r="248" spans="1:17" s="41" customFormat="1" ht="27" customHeight="1">
      <c r="A248" s="14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1"/>
      <c r="Q248" s="11"/>
    </row>
    <row r="249" spans="1:17" s="41" customFormat="1" ht="27" customHeight="1">
      <c r="A249" s="14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1"/>
      <c r="Q249" s="11"/>
    </row>
    <row r="250" spans="1:17" s="41" customFormat="1" ht="12.75">
      <c r="A250" s="14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1"/>
      <c r="Q250" s="11"/>
    </row>
    <row r="251" spans="1:17" s="25" customFormat="1" ht="12.75" customHeight="1">
      <c r="A251" s="14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1"/>
      <c r="Q251" s="11"/>
    </row>
    <row r="252" spans="1:17" s="25" customFormat="1" ht="26.25" customHeight="1">
      <c r="A252" s="14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1"/>
      <c r="Q252" s="11"/>
    </row>
    <row r="253" spans="1:17" s="25" customFormat="1" ht="26.25" customHeight="1">
      <c r="A253" s="14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1"/>
      <c r="Q253" s="11"/>
    </row>
    <row r="254" spans="1:17" s="25" customFormat="1" ht="30" customHeight="1">
      <c r="A254" s="14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1"/>
      <c r="Q254" s="11"/>
    </row>
    <row r="255" spans="1:17" s="25" customFormat="1" ht="30" customHeight="1">
      <c r="A255" s="14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1"/>
      <c r="Q255" s="11"/>
    </row>
    <row r="256" spans="1:17" s="25" customFormat="1" ht="26.25" customHeight="1">
      <c r="A256" s="14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1"/>
      <c r="Q256" s="11"/>
    </row>
    <row r="257" spans="1:17" s="25" customFormat="1" ht="31.5" customHeight="1">
      <c r="A257" s="14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1"/>
      <c r="Q257" s="11"/>
    </row>
    <row r="258" spans="1:17" s="25" customFormat="1" ht="30" customHeight="1">
      <c r="A258" s="14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1"/>
      <c r="Q258" s="11"/>
    </row>
    <row r="259" spans="1:17" s="25" customFormat="1" ht="26.25" customHeight="1">
      <c r="A259" s="14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1"/>
      <c r="Q259" s="11"/>
    </row>
    <row r="260" spans="1:17" s="25" customFormat="1" ht="30" customHeight="1">
      <c r="A260" s="14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1"/>
      <c r="Q260" s="11"/>
    </row>
    <row r="261" spans="1:17" s="25" customFormat="1" ht="27.75" customHeight="1">
      <c r="A261" s="14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1"/>
      <c r="Q261" s="11"/>
    </row>
    <row r="262" spans="1:17" s="25" customFormat="1" ht="30" customHeight="1">
      <c r="A262" s="14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1"/>
      <c r="Q262" s="11"/>
    </row>
    <row r="263" spans="1:17" s="25" customFormat="1" ht="39.75" customHeight="1">
      <c r="A263" s="14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1"/>
      <c r="Q263" s="11"/>
    </row>
    <row r="264" spans="1:17" s="25" customFormat="1" ht="39" customHeight="1">
      <c r="A264" s="14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1"/>
      <c r="Q264" s="11"/>
    </row>
    <row r="265" spans="1:17" s="25" customFormat="1" ht="39.75" customHeight="1">
      <c r="A265" s="14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1"/>
      <c r="Q265" s="11"/>
    </row>
    <row r="266" spans="1:17" s="25" customFormat="1" ht="43.5" customHeight="1">
      <c r="A266" s="14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1"/>
      <c r="Q266" s="11"/>
    </row>
    <row r="267" spans="1:17" s="25" customFormat="1" ht="30" customHeight="1">
      <c r="A267" s="14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1"/>
      <c r="Q267" s="11"/>
    </row>
    <row r="268" spans="1:17" s="25" customFormat="1" ht="33" customHeight="1">
      <c r="A268" s="14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1"/>
      <c r="Q268" s="11"/>
    </row>
    <row r="269" spans="1:17" s="25" customFormat="1" ht="29.25" customHeight="1">
      <c r="A269" s="14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1"/>
      <c r="Q269" s="11"/>
    </row>
    <row r="270" spans="1:17" s="25" customFormat="1" ht="28.5" customHeight="1">
      <c r="A270" s="14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1"/>
      <c r="Q270" s="11"/>
    </row>
    <row r="271" spans="1:17" s="25" customFormat="1" ht="30" customHeight="1">
      <c r="A271" s="14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1"/>
      <c r="Q271" s="11"/>
    </row>
    <row r="272" spans="1:17" s="25" customFormat="1" ht="26.25" customHeight="1">
      <c r="A272" s="14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1"/>
      <c r="Q272" s="11"/>
    </row>
    <row r="273" spans="1:17" s="25" customFormat="1" ht="25.5" customHeight="1">
      <c r="A273" s="14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1"/>
      <c r="Q273" s="11"/>
    </row>
    <row r="274" spans="1:17" s="25" customFormat="1" ht="27.75" customHeight="1">
      <c r="A274" s="14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1"/>
      <c r="Q274" s="11"/>
    </row>
    <row r="275" spans="1:17" s="25" customFormat="1" ht="27" customHeight="1">
      <c r="A275" s="14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1"/>
      <c r="Q275" s="11"/>
    </row>
    <row r="276" spans="1:17" s="25" customFormat="1" ht="38.25" customHeight="1">
      <c r="A276" s="14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1"/>
      <c r="Q276" s="11"/>
    </row>
    <row r="277" spans="1:17" s="25" customFormat="1" ht="42.75" customHeight="1">
      <c r="A277" s="14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1"/>
      <c r="Q277" s="11"/>
    </row>
    <row r="278" spans="1:17" s="25" customFormat="1" ht="45" customHeight="1">
      <c r="A278" s="14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1"/>
      <c r="Q278" s="11"/>
    </row>
    <row r="279" spans="1:17" s="25" customFormat="1" ht="30" customHeight="1">
      <c r="A279" s="14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1"/>
      <c r="Q279" s="11"/>
    </row>
    <row r="280" spans="1:17" s="25" customFormat="1" ht="30" customHeight="1">
      <c r="A280" s="14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1"/>
      <c r="Q280" s="11"/>
    </row>
    <row r="281" spans="1:17" s="25" customFormat="1" ht="26.25" customHeight="1">
      <c r="A281" s="14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1"/>
      <c r="Q281" s="11"/>
    </row>
    <row r="282" spans="1:17" s="25" customFormat="1" ht="27" customHeight="1">
      <c r="A282" s="14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1"/>
      <c r="Q282" s="11"/>
    </row>
    <row r="283" spans="1:17" s="25" customFormat="1" ht="26.25" customHeight="1">
      <c r="A283" s="14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1"/>
      <c r="Q283" s="11"/>
    </row>
    <row r="284" spans="1:17" s="25" customFormat="1" ht="27" customHeight="1">
      <c r="A284" s="14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1"/>
      <c r="Q284" s="11"/>
    </row>
    <row r="285" spans="1:17" s="25" customFormat="1" ht="39" customHeight="1">
      <c r="A285" s="14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1"/>
      <c r="Q285" s="11"/>
    </row>
    <row r="286" spans="1:17" s="25" customFormat="1" ht="43.5" customHeight="1">
      <c r="A286" s="14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1"/>
      <c r="Q286" s="11"/>
    </row>
    <row r="287" spans="1:17" s="25" customFormat="1" ht="30" customHeight="1">
      <c r="A287" s="14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1"/>
      <c r="Q287" s="11"/>
    </row>
    <row r="288" spans="1:17" s="25" customFormat="1" ht="32.25" customHeight="1">
      <c r="A288" s="14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1"/>
      <c r="Q288" s="11"/>
    </row>
    <row r="289" spans="1:17" s="25" customFormat="1" ht="30.75" customHeight="1">
      <c r="A289" s="14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1"/>
      <c r="Q289" s="11"/>
    </row>
    <row r="290" spans="1:17" s="25" customFormat="1" ht="30" customHeight="1">
      <c r="A290" s="14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1"/>
      <c r="Q290" s="11"/>
    </row>
    <row r="291" spans="1:17" s="25" customFormat="1" ht="29.25" customHeight="1">
      <c r="A291" s="14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1"/>
      <c r="Q291" s="11"/>
    </row>
    <row r="292" spans="1:17" s="25" customFormat="1" ht="27.75" customHeight="1">
      <c r="A292" s="14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1"/>
      <c r="Q292" s="11"/>
    </row>
    <row r="293" spans="1:17" s="25" customFormat="1" ht="27" customHeight="1">
      <c r="A293" s="14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1"/>
      <c r="Q293" s="11"/>
    </row>
    <row r="294" spans="1:17" s="25" customFormat="1" ht="25.5" customHeight="1">
      <c r="A294" s="14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1"/>
      <c r="Q294" s="11"/>
    </row>
    <row r="295" spans="1:17" s="25" customFormat="1" ht="28.5" customHeight="1">
      <c r="A295" s="14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1"/>
      <c r="Q295" s="11"/>
    </row>
    <row r="296" spans="1:17" s="25" customFormat="1" ht="41.25" customHeight="1">
      <c r="A296" s="14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1"/>
      <c r="Q296" s="11"/>
    </row>
    <row r="297" spans="1:17" s="25" customFormat="1" ht="32.25" customHeight="1">
      <c r="A297" s="14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1"/>
      <c r="Q297" s="11"/>
    </row>
    <row r="298" spans="1:17" s="25" customFormat="1" ht="27" customHeight="1">
      <c r="A298" s="14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1"/>
      <c r="Q298" s="11"/>
    </row>
    <row r="299" spans="1:17" s="25" customFormat="1" ht="25.5" customHeight="1">
      <c r="A299" s="14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1"/>
      <c r="Q299" s="11"/>
    </row>
    <row r="300" spans="1:17" s="25" customFormat="1" ht="27.75" customHeight="1">
      <c r="A300" s="14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1"/>
      <c r="Q300" s="11"/>
    </row>
    <row r="301" spans="1:17" s="25" customFormat="1" ht="27.75" customHeight="1">
      <c r="A301" s="14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1"/>
      <c r="Q301" s="11"/>
    </row>
    <row r="302" spans="1:17" s="25" customFormat="1" ht="29.25" customHeight="1">
      <c r="A302" s="14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1"/>
      <c r="Q302" s="11"/>
    </row>
    <row r="303" spans="1:17" s="25" customFormat="1" ht="29.25" customHeight="1">
      <c r="A303" s="14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1"/>
      <c r="Q303" s="11"/>
    </row>
    <row r="304" spans="1:17" s="25" customFormat="1" ht="39.75" customHeight="1">
      <c r="A304" s="14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1"/>
      <c r="Q304" s="11"/>
    </row>
    <row r="305" spans="1:17" s="25" customFormat="1" ht="29.25" customHeight="1">
      <c r="A305" s="14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1"/>
      <c r="Q305" s="11"/>
    </row>
    <row r="306" spans="1:17" s="25" customFormat="1" ht="28.5" customHeight="1">
      <c r="A306" s="14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1"/>
      <c r="Q306" s="11"/>
    </row>
    <row r="307" spans="1:17" s="25" customFormat="1" ht="27.75" customHeight="1">
      <c r="A307" s="14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1"/>
      <c r="Q307" s="11"/>
    </row>
    <row r="308" spans="1:17" s="25" customFormat="1" ht="31.5" customHeight="1">
      <c r="A308" s="14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1"/>
      <c r="Q308" s="11"/>
    </row>
    <row r="309" spans="1:17" s="25" customFormat="1" ht="27" customHeight="1">
      <c r="A309" s="14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1"/>
      <c r="Q309" s="11"/>
    </row>
    <row r="310" spans="1:17" s="25" customFormat="1" ht="31.5" customHeight="1">
      <c r="A310" s="14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1"/>
      <c r="Q310" s="11"/>
    </row>
    <row r="311" spans="1:17" s="25" customFormat="1" ht="28.5" customHeight="1">
      <c r="A311" s="14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1"/>
      <c r="Q311" s="11"/>
    </row>
    <row r="312" spans="1:17" s="25" customFormat="1" ht="29.25" customHeight="1">
      <c r="A312" s="14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1"/>
      <c r="Q312" s="11"/>
    </row>
    <row r="313" spans="1:17" s="25" customFormat="1" ht="26.25" customHeight="1">
      <c r="A313" s="14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1"/>
      <c r="Q313" s="11"/>
    </row>
    <row r="314" spans="1:17" s="25" customFormat="1" ht="41.25" customHeight="1">
      <c r="A314" s="14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1"/>
      <c r="Q314" s="11"/>
    </row>
    <row r="315" spans="1:17" s="25" customFormat="1" ht="38.25" customHeight="1">
      <c r="A315" s="14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1"/>
      <c r="Q315" s="11"/>
    </row>
    <row r="316" spans="1:17" s="25" customFormat="1" ht="42.75" customHeight="1">
      <c r="A316" s="14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1"/>
      <c r="Q316" s="11"/>
    </row>
    <row r="317" spans="1:17" s="25" customFormat="1" ht="40.5" customHeight="1">
      <c r="A317" s="14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1"/>
      <c r="Q317" s="11"/>
    </row>
    <row r="318" spans="1:17" s="25" customFormat="1" ht="42.75" customHeight="1">
      <c r="A318" s="14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1"/>
      <c r="Q318" s="11"/>
    </row>
    <row r="319" spans="1:17" s="25" customFormat="1" ht="12.75">
      <c r="A319" s="14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1"/>
      <c r="Q319" s="11"/>
    </row>
    <row r="320" spans="1:17" s="25" customFormat="1" ht="12.75">
      <c r="A320" s="14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1"/>
      <c r="Q320" s="11"/>
    </row>
    <row r="321" spans="1:17" s="25" customFormat="1" ht="12.75">
      <c r="A321" s="14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1"/>
      <c r="Q321" s="11"/>
    </row>
    <row r="322" spans="1:17" s="25" customFormat="1" ht="12.75">
      <c r="A322" s="14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1"/>
      <c r="Q322" s="11"/>
    </row>
    <row r="342" ht="27.75" customHeight="1"/>
    <row r="343" ht="26.25" customHeight="1"/>
  </sheetData>
  <sheetProtection/>
  <mergeCells count="14">
    <mergeCell ref="A30:Q30"/>
    <mergeCell ref="N21:O21"/>
    <mergeCell ref="P21:Q21"/>
    <mergeCell ref="P22:Q22"/>
    <mergeCell ref="P44:Q44"/>
    <mergeCell ref="M10:P15"/>
    <mergeCell ref="L21:M21"/>
    <mergeCell ref="P23:Q23"/>
    <mergeCell ref="A35:Q35"/>
    <mergeCell ref="B19:P19"/>
    <mergeCell ref="F21:G21"/>
    <mergeCell ref="H21:I21"/>
    <mergeCell ref="J21:K21"/>
    <mergeCell ref="A24:Q24"/>
  </mergeCells>
  <printOptions/>
  <pageMargins left="0.75" right="0.75" top="1" bottom="1" header="0.5" footer="0.5"/>
  <pageSetup firstPageNumber="1" useFirstPageNumber="1" horizontalDpi="600" verticalDpi="600" orientation="landscape" paperSize="9" scale="58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zhkh1</cp:lastModifiedBy>
  <cp:lastPrinted>2020-10-15T07:23:23Z</cp:lastPrinted>
  <dcterms:created xsi:type="dcterms:W3CDTF">2010-12-03T14:19:19Z</dcterms:created>
  <dcterms:modified xsi:type="dcterms:W3CDTF">2020-10-20T10:39:23Z</dcterms:modified>
  <cp:category/>
  <cp:version/>
  <cp:contentType/>
  <cp:contentStatus/>
</cp:coreProperties>
</file>