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2"/>
  </bookViews>
  <sheets>
    <sheet name="земельный налог по юр. лицам" sheetId="1" r:id="rId1"/>
    <sheet name="земельный налог по физ лицам" sheetId="2" r:id="rId2"/>
    <sheet name="анализ всего" sheetId="3" r:id="rId3"/>
    <sheet name="Лист1" sheetId="4" r:id="rId4"/>
    <sheet name="Лист2" sheetId="5" r:id="rId5"/>
    <sheet name="Лист3" sheetId="6" r:id="rId6"/>
  </sheets>
  <calcPr calcId="144525"/>
</workbook>
</file>

<file path=xl/calcChain.xml><?xml version="1.0" encoding="utf-8"?>
<calcChain xmlns="http://schemas.openxmlformats.org/spreadsheetml/2006/main">
  <c r="D33" i="6" l="1"/>
  <c r="C33" i="6"/>
  <c r="E33" i="6" s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B9" i="4"/>
  <c r="C9" i="4"/>
  <c r="D9" i="4"/>
  <c r="E9" i="4"/>
  <c r="E9" i="3" l="1"/>
  <c r="B9" i="3"/>
  <c r="X45" i="1"/>
  <c r="W45" i="1"/>
  <c r="X57" i="1" l="1"/>
  <c r="Y45" i="1"/>
  <c r="Z45" i="1"/>
  <c r="Z57" i="1" s="1"/>
  <c r="AA45" i="1"/>
  <c r="AA57" i="1" s="1"/>
  <c r="Y57" i="1"/>
  <c r="AD57" i="1"/>
  <c r="W57" i="1"/>
  <c r="D25" i="1" l="1"/>
  <c r="O9" i="1" l="1"/>
  <c r="P9" i="1"/>
  <c r="Q9" i="1"/>
  <c r="R9" i="1"/>
  <c r="S9" i="1"/>
  <c r="D54" i="1" l="1"/>
  <c r="D53" i="1"/>
  <c r="D52" i="1"/>
  <c r="D51" i="1"/>
  <c r="D50" i="1"/>
  <c r="D49" i="1"/>
  <c r="D48" i="1"/>
  <c r="D47" i="1"/>
  <c r="D46" i="1"/>
  <c r="D45" i="1" s="1"/>
  <c r="I45" i="1"/>
  <c r="H45" i="1"/>
  <c r="G45" i="1"/>
  <c r="F45" i="1"/>
  <c r="E45" i="1"/>
  <c r="C45" i="1"/>
  <c r="I36" i="1"/>
  <c r="G36" i="1"/>
  <c r="F36" i="1"/>
  <c r="E36" i="1"/>
  <c r="C36" i="1"/>
  <c r="D34" i="1"/>
  <c r="D33" i="1"/>
  <c r="D32" i="1"/>
  <c r="D31" i="1"/>
  <c r="D30" i="1"/>
  <c r="D29" i="1"/>
  <c r="D28" i="1"/>
  <c r="D27" i="1"/>
  <c r="D26" i="1"/>
  <c r="H25" i="1"/>
  <c r="H36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I9" i="1"/>
  <c r="I56" i="1" s="1"/>
  <c r="H9" i="1"/>
  <c r="H56" i="1" s="1"/>
  <c r="G9" i="1"/>
  <c r="F9" i="1"/>
  <c r="E9" i="1"/>
  <c r="E56" i="1" s="1"/>
  <c r="C9" i="1"/>
  <c r="C56" i="1" s="1"/>
  <c r="F56" i="1" l="1"/>
  <c r="G56" i="1"/>
  <c r="D9" i="1"/>
  <c r="D56" i="1" s="1"/>
  <c r="D36" i="1"/>
  <c r="G10" i="6"/>
  <c r="G12" i="6"/>
  <c r="G13" i="6"/>
  <c r="G14" i="6"/>
  <c r="G16" i="6"/>
  <c r="G18" i="6"/>
  <c r="G19" i="6"/>
  <c r="G22" i="6"/>
  <c r="G23" i="6"/>
  <c r="G24" i="6"/>
  <c r="G9" i="6"/>
  <c r="K8" i="5" l="1"/>
  <c r="I9" i="5" l="1"/>
  <c r="G9" i="5"/>
  <c r="F9" i="5"/>
  <c r="E9" i="5"/>
  <c r="C9" i="5"/>
  <c r="J8" i="5"/>
  <c r="J9" i="5" s="1"/>
  <c r="H8" i="4"/>
  <c r="H9" i="4" s="1"/>
  <c r="F9" i="4"/>
  <c r="G9" i="4"/>
  <c r="D9" i="3" l="1"/>
  <c r="C9" i="3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F21" i="6" s="1"/>
  <c r="G21" i="6" s="1"/>
  <c r="N31" i="1"/>
  <c r="F20" i="6" s="1"/>
  <c r="G20" i="6" s="1"/>
  <c r="N32" i="1"/>
  <c r="F17" i="6" s="1"/>
  <c r="G17" i="6" s="1"/>
  <c r="N33" i="1"/>
  <c r="N34" i="1"/>
  <c r="N10" i="1"/>
  <c r="M45" i="1"/>
  <c r="O45" i="1"/>
  <c r="P45" i="1"/>
  <c r="Q45" i="1"/>
  <c r="R45" i="1"/>
  <c r="S45" i="1"/>
  <c r="M9" i="1"/>
  <c r="Q56" i="1"/>
  <c r="N47" i="1"/>
  <c r="N48" i="1"/>
  <c r="N49" i="1"/>
  <c r="N50" i="1"/>
  <c r="N51" i="1"/>
  <c r="N52" i="1"/>
  <c r="N53" i="1"/>
  <c r="N54" i="1"/>
  <c r="N46" i="1"/>
  <c r="N45" i="1" l="1"/>
  <c r="F11" i="6"/>
  <c r="F25" i="6" s="1"/>
  <c r="G25" i="6" s="1"/>
  <c r="M56" i="1"/>
  <c r="F15" i="6"/>
  <c r="G15" i="6" s="1"/>
  <c r="N9" i="1"/>
  <c r="N56" i="1" s="1"/>
  <c r="G11" i="6"/>
  <c r="P56" i="1"/>
  <c r="S56" i="1"/>
  <c r="O56" i="1"/>
  <c r="R56" i="1"/>
  <c r="L36" i="1" l="1"/>
  <c r="M36" i="1"/>
  <c r="O36" i="1"/>
  <c r="P36" i="1"/>
  <c r="Q36" i="1"/>
  <c r="S36" i="1"/>
  <c r="R36" i="1" l="1"/>
  <c r="N36" i="1"/>
  <c r="AB45" i="1"/>
  <c r="AB57" i="1" s="1"/>
  <c r="AC45" i="1"/>
  <c r="AC57" i="1" s="1"/>
</calcChain>
</file>

<file path=xl/sharedStrings.xml><?xml version="1.0" encoding="utf-8"?>
<sst xmlns="http://schemas.openxmlformats.org/spreadsheetml/2006/main" count="240" uniqueCount="112">
  <si>
    <t>Наименование получателя льгот</t>
  </si>
  <si>
    <t>в разрезе получателей</t>
  </si>
  <si>
    <t>сумма налоговой льготы</t>
  </si>
  <si>
    <t>уплачено налогов</t>
  </si>
  <si>
    <t>численность человек</t>
  </si>
  <si>
    <t>фонд оплаты труда</t>
  </si>
  <si>
    <t>среднегодовая стоимость имущества получателя льгот</t>
  </si>
  <si>
    <t>в консолидированный бюджет</t>
  </si>
  <si>
    <t>в местный бюджет</t>
  </si>
  <si>
    <t>земельный налог по организациям</t>
  </si>
  <si>
    <t>1Учреждения искусства, культуры и кинематографии</t>
  </si>
  <si>
    <t>2. Учреждения образования</t>
  </si>
  <si>
    <t>3. Учреждения здравоохранния</t>
  </si>
  <si>
    <t>4. Учреждения социального обслуживания</t>
  </si>
  <si>
    <t xml:space="preserve">5. Учреждения спортивно-оздоровительной </t>
  </si>
  <si>
    <t>6.Земли предоставляемые для обеспечения деятельности органов гос. власти.</t>
  </si>
  <si>
    <t>7. Земли общего пользования населеных пунктов</t>
  </si>
  <si>
    <t>налоговая база</t>
  </si>
  <si>
    <t>рублей</t>
  </si>
  <si>
    <t>Новоайбесинская сош</t>
  </si>
  <si>
    <t>Алтышевская оош</t>
  </si>
  <si>
    <t>Алтышевский дет.сад</t>
  </si>
  <si>
    <t>Чуварлейская сош</t>
  </si>
  <si>
    <t>МБОУ "Староайбесинская СОШ"</t>
  </si>
  <si>
    <t>МБОУ "Атратская СОШ"</t>
  </si>
  <si>
    <t>МБОУ "Ахматовская СОШ"</t>
  </si>
  <si>
    <t>МБОУ "Восходская ООШ"</t>
  </si>
  <si>
    <t>МБДОУ "Восходский д/с Ромашка"</t>
  </si>
  <si>
    <t>МБДОУ "Атратский д/с Елочка"</t>
  </si>
  <si>
    <t>МБОУ Кирская СОШ</t>
  </si>
  <si>
    <t>МБОУ Кувакинская СОШ</t>
  </si>
  <si>
    <t>МБОУ Иваньково-Ленинская ООШ</t>
  </si>
  <si>
    <t>МБДОУ Кирский детский сад</t>
  </si>
  <si>
    <t>МАУ ДО ДЮСШ</t>
  </si>
  <si>
    <t>МБДОУ Чуварлейский детский сад "Колокольчик"</t>
  </si>
  <si>
    <t>Алтышевская СОШ</t>
  </si>
  <si>
    <t>Октябрьский дет.сад</t>
  </si>
  <si>
    <t>Стемасская ООШ</t>
  </si>
  <si>
    <t>Стемасский дет.сад</t>
  </si>
  <si>
    <t>МБОУ "Сойгинская Сош"</t>
  </si>
  <si>
    <t>МБОУ "Первомайская СОШ"</t>
  </si>
  <si>
    <t>МБОУ "Миренская ООШ"</t>
  </si>
  <si>
    <t>МБДОУ "Первомайский дет.сад"</t>
  </si>
  <si>
    <t>МБОУ Явлейская оош</t>
  </si>
  <si>
    <t>итого</t>
  </si>
  <si>
    <t>ИТОГО</t>
  </si>
  <si>
    <t xml:space="preserve">Наименование получателя </t>
  </si>
  <si>
    <t>сумма налоговой льготы, тыс. руб.</t>
  </si>
  <si>
    <t>Земельный налог по физическим лицам</t>
  </si>
  <si>
    <t>сотрудники органов внутренних дел</t>
  </si>
  <si>
    <t>сотрудники Государственной противопожарной службы</t>
  </si>
  <si>
    <t>сотрудников учреждений органов уголовно-исполнительной системы</t>
  </si>
  <si>
    <t>потерявшие кормица при исполнении им служебных обязанностей</t>
  </si>
  <si>
    <t>многодетные семьи</t>
  </si>
  <si>
    <t xml:space="preserve">Налог на имущество физических лиц </t>
  </si>
  <si>
    <t>Ветераны военных действий и члены семей ветеранов и инвалидов ВОВ</t>
  </si>
  <si>
    <t xml:space="preserve"> Категории  налогоплательщиков освобожденных от уплаты земельного налога</t>
  </si>
  <si>
    <t>Количество налогоплательщиков</t>
  </si>
  <si>
    <t xml:space="preserve">Учреждения образования </t>
  </si>
  <si>
    <t>Сельские поселения</t>
  </si>
  <si>
    <t>Ветераны ВОВ и их вдовы</t>
  </si>
  <si>
    <t xml:space="preserve">                                                                         тыс. руб.</t>
  </si>
  <si>
    <t>Начальник финансового отдела</t>
  </si>
  <si>
    <t>Кувакинское сельское поселение</t>
  </si>
  <si>
    <t>Стемасское сельское поселение</t>
  </si>
  <si>
    <t>Иваньково-Ленинское сельское поселение</t>
  </si>
  <si>
    <t>Староайбесинское сельское поселение</t>
  </si>
  <si>
    <t>Восходское сельское поселение</t>
  </si>
  <si>
    <t>Атратское сельское поселение</t>
  </si>
  <si>
    <t>Алтышевское сельское поселение</t>
  </si>
  <si>
    <t>Ахматовское сельское поселение</t>
  </si>
  <si>
    <t>Чуварлейское сельское поселение</t>
  </si>
  <si>
    <t>Прибыль до налогооблажения, тыс. руб.</t>
  </si>
  <si>
    <t>Выручка, тыс. руб.</t>
  </si>
  <si>
    <t xml:space="preserve">Анализ предоставляемых налоговых льгот по местным налогам и сборам </t>
  </si>
  <si>
    <t>Оценка социальной эффективности  налоговых льгот по земельногму налогу физическим лицам</t>
  </si>
  <si>
    <t xml:space="preserve">Коэффициент социальной эффективности </t>
  </si>
  <si>
    <t>Оценка социальной и бюджетной эффективности  налоговых льгот по земельногму налогу организаций</t>
  </si>
  <si>
    <t>Учреждения финансируемые за счет консолидированного бюджета Алатырского района</t>
  </si>
  <si>
    <t>Коэффициент бюджетной эффективности</t>
  </si>
  <si>
    <t>Прирост поступлений по доходам от использования имущества</t>
  </si>
  <si>
    <t>земельный налог (код дохода 00010606000000000110)</t>
  </si>
  <si>
    <t xml:space="preserve">план </t>
  </si>
  <si>
    <t>факт</t>
  </si>
  <si>
    <t>процент исполнения</t>
  </si>
  <si>
    <t>Наименование поселений</t>
  </si>
  <si>
    <t>Кирское сельское поселение</t>
  </si>
  <si>
    <t>Междуреченское сельское поселение</t>
  </si>
  <si>
    <t>Миренское сельское поселение</t>
  </si>
  <si>
    <t>Новоайбесинское сельское поселение</t>
  </si>
  <si>
    <t>Октябрьское сельское поселение</t>
  </si>
  <si>
    <t>Первомайское сельское поселение</t>
  </si>
  <si>
    <t>Сойгинское сельское поселение</t>
  </si>
  <si>
    <t>Итого по поселениям</t>
  </si>
  <si>
    <t>Приложение к письму Минфина Чувашии от 25.04.2017</t>
  </si>
  <si>
    <t>2016 год</t>
  </si>
  <si>
    <t>2017 год</t>
  </si>
  <si>
    <t>итого по поселениям</t>
  </si>
  <si>
    <t>Всего</t>
  </si>
  <si>
    <t>Итого по образованию</t>
  </si>
  <si>
    <t>Междуреченское сельс кое поселение</t>
  </si>
  <si>
    <t>Сумма льготы по земельному                     налогу за 2017 год</t>
  </si>
  <si>
    <t>Сумма льготы по земельному                     налогу за 2016 год</t>
  </si>
  <si>
    <t>Прожиточный минимум в Чувашской Республике на конец 2016 года, тыс. руб.</t>
  </si>
  <si>
    <t>Прожиточный минимум в Чувашской Республике на конец 2017 года</t>
  </si>
  <si>
    <t>И. о. начальника финансового отдела</t>
  </si>
  <si>
    <t>О.Г. Прошенкова</t>
  </si>
  <si>
    <t>2018 год</t>
  </si>
  <si>
    <t>Сумма льготы по земельному                     налогу за 2018 год</t>
  </si>
  <si>
    <t>Распределение льгот  по земельному налогу   за 2016- 2018 год в Алатырском районе</t>
  </si>
  <si>
    <t>Распределение льгот  по налогу на имуществу с физических лиц   за 2017- 2018 год в Алатырском районе</t>
  </si>
  <si>
    <t>Прошенкова О.Г.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</si>
</sst>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ET"/>
    </font>
    <font>
      <sz val="8"/>
      <name val="TimesET"/>
    </font>
    <font>
      <b/>
      <sz val="8"/>
      <name val="Arial Cyr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sz val="9"/>
      <color indexed="8"/>
      <name val="Arial Cyr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2"/>
      <name val="TimesET"/>
    </font>
    <font>
      <sz val="10"/>
      <name val="Arial"/>
      <family val="2"/>
      <charset val="204"/>
    </font>
    <font>
      <sz val="9"/>
      <name val="TimesET"/>
    </font>
    <font>
      <sz val="11"/>
      <name val="TimesET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22" fillId="0" borderId="0"/>
  </cellStyleXfs>
  <cellXfs count="98">
    <xf numFmtId="0" fontId="0" fillId="0" borderId="0" xfId="0"/>
    <xf numFmtId="0" fontId="0" fillId="0" borderId="0" xfId="0"/>
    <xf numFmtId="0" fontId="0" fillId="0" borderId="1" xfId="0" applyBorder="1" applyAlignment="1">
      <alignment horizontal="justify" vertical="distributed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0" borderId="1" xfId="2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horizontal="left" vertical="center" wrapText="1"/>
    </xf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/>
    <xf numFmtId="164" fontId="1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64" fontId="13" fillId="0" borderId="1" xfId="3" applyNumberFormat="1" applyFont="1" applyFill="1" applyBorder="1" applyAlignment="1" applyProtection="1">
      <alignment vertical="center" wrapText="1"/>
      <protection locked="0"/>
    </xf>
    <xf numFmtId="164" fontId="14" fillId="2" borderId="1" xfId="0" applyNumberFormat="1" applyFont="1" applyFill="1" applyBorder="1" applyAlignment="1" applyProtection="1">
      <alignment vertical="center" wrapText="1"/>
      <protection locked="0"/>
    </xf>
    <xf numFmtId="164" fontId="15" fillId="0" borderId="1" xfId="3" applyNumberFormat="1" applyFont="1" applyFill="1" applyBorder="1" applyAlignment="1" applyProtection="1">
      <alignment vertical="center" wrapText="1"/>
      <protection locked="0"/>
    </xf>
    <xf numFmtId="164" fontId="16" fillId="2" borderId="1" xfId="0" applyNumberFormat="1" applyFont="1" applyFill="1" applyBorder="1" applyAlignment="1" applyProtection="1">
      <alignment vertical="center" wrapText="1"/>
      <protection locked="0"/>
    </xf>
    <xf numFmtId="165" fontId="13" fillId="0" borderId="1" xfId="3" applyNumberFormat="1" applyFont="1" applyFill="1" applyBorder="1" applyAlignment="1" applyProtection="1">
      <alignment vertical="center" wrapText="1"/>
      <protection locked="0"/>
    </xf>
    <xf numFmtId="165" fontId="17" fillId="0" borderId="1" xfId="3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1" fillId="0" borderId="5" xfId="2" applyFont="1" applyFill="1" applyBorder="1" applyAlignment="1" applyProtection="1">
      <alignment horizontal="center" vertical="center" wrapText="1"/>
    </xf>
    <xf numFmtId="0" fontId="21" fillId="0" borderId="6" xfId="2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16" fillId="4" borderId="1" xfId="0" applyFont="1" applyFill="1" applyBorder="1"/>
    <xf numFmtId="0" fontId="16" fillId="4" borderId="5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distributed" wrapText="1"/>
    </xf>
    <xf numFmtId="0" fontId="16" fillId="4" borderId="1" xfId="0" applyFont="1" applyFill="1" applyBorder="1" applyAlignment="1">
      <alignment horizontal="justify" vertical="center" wrapText="1"/>
    </xf>
    <xf numFmtId="164" fontId="16" fillId="4" borderId="1" xfId="0" applyNumberFormat="1" applyFont="1" applyFill="1" applyBorder="1" applyAlignment="1">
      <alignment horizontal="justify" vertical="center" wrapText="1"/>
    </xf>
    <xf numFmtId="9" fontId="16" fillId="4" borderId="1" xfId="1" applyFont="1" applyFill="1" applyBorder="1" applyAlignment="1">
      <alignment horizontal="justify" vertical="distributed" wrapText="1"/>
    </xf>
    <xf numFmtId="0" fontId="16" fillId="4" borderId="1" xfId="0" applyFont="1" applyFill="1" applyBorder="1" applyAlignment="1">
      <alignment horizontal="left" vertical="distributed" wrapText="1"/>
    </xf>
    <xf numFmtId="0" fontId="16" fillId="4" borderId="0" xfId="0" applyFont="1" applyFill="1" applyBorder="1" applyAlignment="1">
      <alignment horizontal="justify" vertical="distributed" wrapText="1"/>
    </xf>
    <xf numFmtId="0" fontId="16" fillId="4" borderId="0" xfId="0" applyFont="1" applyFill="1" applyBorder="1" applyAlignment="1">
      <alignment horizontal="justify" vertical="center" wrapText="1"/>
    </xf>
    <xf numFmtId="164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0" fillId="0" borderId="1" xfId="0" applyNumberFormat="1" applyBorder="1" applyAlignment="1"/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</cellXfs>
  <cellStyles count="4">
    <cellStyle name="Обычный" xfId="0" builtinId="0"/>
    <cellStyle name="Обычный 2" xfId="3"/>
    <cellStyle name="Обычный_Лист1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E73"/>
  <sheetViews>
    <sheetView topLeftCell="O1" zoomScale="80" zoomScaleNormal="80" workbookViewId="0">
      <selection activeCell="C3" sqref="C3"/>
    </sheetView>
  </sheetViews>
  <sheetFormatPr defaultRowHeight="15"/>
  <cols>
    <col min="1" max="1" width="21.5703125" style="61" customWidth="1"/>
    <col min="2" max="2" width="32.5703125" style="61" customWidth="1"/>
    <col min="3" max="3" width="13.140625" style="61" customWidth="1"/>
    <col min="4" max="4" width="11.28515625" style="61" customWidth="1"/>
    <col min="5" max="5" width="10.85546875" style="61" customWidth="1"/>
    <col min="6" max="6" width="9.140625" style="61" customWidth="1"/>
    <col min="7" max="7" width="10" style="61" customWidth="1"/>
    <col min="8" max="8" width="10.140625" style="61" customWidth="1"/>
    <col min="9" max="9" width="13.7109375" style="61" customWidth="1"/>
    <col min="10" max="11" width="13.7109375" style="61" hidden="1" customWidth="1"/>
    <col min="12" max="12" width="35.42578125" style="61" customWidth="1"/>
    <col min="13" max="13" width="10.5703125" style="61" customWidth="1"/>
    <col min="14" max="14" width="11.85546875" style="61" customWidth="1"/>
    <col min="15" max="15" width="11" style="61" customWidth="1"/>
    <col min="16" max="16" width="9.140625" style="61"/>
    <col min="17" max="17" width="12.7109375" style="61" customWidth="1"/>
    <col min="18" max="18" width="17.5703125" style="61" customWidth="1"/>
    <col min="19" max="19" width="15.28515625" style="61" customWidth="1"/>
    <col min="20" max="20" width="10.28515625" style="61" customWidth="1"/>
    <col min="21" max="21" width="11.42578125" style="61" customWidth="1"/>
    <col min="22" max="22" width="35.140625" style="61" customWidth="1"/>
    <col min="23" max="23" width="11.85546875" style="61" customWidth="1"/>
    <col min="24" max="24" width="13.140625" style="61" customWidth="1"/>
    <col min="25" max="25" width="14" style="61" customWidth="1"/>
    <col min="26" max="26" width="12.140625" style="61" customWidth="1"/>
    <col min="27" max="27" width="13.5703125" style="61" customWidth="1"/>
    <col min="28" max="28" width="12.42578125" style="61" customWidth="1"/>
    <col min="29" max="29" width="14.7109375" style="61" customWidth="1"/>
    <col min="30" max="30" width="12.85546875" style="61" customWidth="1"/>
    <col min="31" max="31" width="19" style="61" customWidth="1"/>
    <col min="32" max="16384" width="9.140625" style="61"/>
  </cols>
  <sheetData>
    <row r="1" spans="1:31">
      <c r="Q1" s="62" t="s">
        <v>94</v>
      </c>
      <c r="R1" s="62"/>
      <c r="S1" s="62"/>
      <c r="T1" s="62"/>
      <c r="U1" s="62"/>
    </row>
    <row r="2" spans="1:31">
      <c r="C2" s="62" t="s">
        <v>109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31">
      <c r="Q3" s="63" t="s">
        <v>18</v>
      </c>
      <c r="R3" s="63"/>
      <c r="S3" s="63"/>
    </row>
    <row r="4" spans="1:31">
      <c r="A4" s="64"/>
      <c r="B4" s="65" t="s">
        <v>95</v>
      </c>
      <c r="C4" s="66"/>
      <c r="D4" s="66"/>
      <c r="E4" s="66"/>
      <c r="F4" s="66"/>
      <c r="G4" s="66"/>
      <c r="H4" s="66"/>
      <c r="I4" s="66"/>
      <c r="J4" s="66"/>
      <c r="K4" s="67"/>
      <c r="L4" s="68" t="s">
        <v>96</v>
      </c>
      <c r="M4" s="68"/>
      <c r="N4" s="68"/>
      <c r="O4" s="68"/>
      <c r="P4" s="68"/>
      <c r="Q4" s="68"/>
      <c r="R4" s="68"/>
      <c r="S4" s="68"/>
      <c r="T4" s="68"/>
      <c r="U4" s="68"/>
      <c r="V4" s="86" t="s">
        <v>107</v>
      </c>
      <c r="W4" s="86"/>
      <c r="X4" s="86"/>
      <c r="Y4" s="86"/>
      <c r="Z4" s="86"/>
      <c r="AA4" s="86"/>
      <c r="AB4" s="86"/>
      <c r="AC4" s="86"/>
      <c r="AD4" s="86"/>
      <c r="AE4" s="86"/>
    </row>
    <row r="5" spans="1:31">
      <c r="A5" s="69" t="s">
        <v>0</v>
      </c>
      <c r="B5" s="69" t="s">
        <v>1</v>
      </c>
      <c r="C5" s="69" t="s">
        <v>17</v>
      </c>
      <c r="D5" s="69" t="s">
        <v>2</v>
      </c>
      <c r="E5" s="70" t="s">
        <v>3</v>
      </c>
      <c r="F5" s="71"/>
      <c r="G5" s="69" t="s">
        <v>4</v>
      </c>
      <c r="H5" s="69" t="s">
        <v>5</v>
      </c>
      <c r="I5" s="69" t="s">
        <v>6</v>
      </c>
      <c r="J5" s="69" t="s">
        <v>73</v>
      </c>
      <c r="K5" s="69" t="s">
        <v>72</v>
      </c>
      <c r="L5" s="69" t="s">
        <v>1</v>
      </c>
      <c r="M5" s="69" t="s">
        <v>17</v>
      </c>
      <c r="N5" s="69" t="s">
        <v>2</v>
      </c>
      <c r="O5" s="70" t="s">
        <v>3</v>
      </c>
      <c r="P5" s="71"/>
      <c r="Q5" s="69" t="s">
        <v>4</v>
      </c>
      <c r="R5" s="69" t="s">
        <v>5</v>
      </c>
      <c r="S5" s="69" t="s">
        <v>6</v>
      </c>
      <c r="T5" s="72" t="s">
        <v>73</v>
      </c>
      <c r="U5" s="72" t="s">
        <v>72</v>
      </c>
      <c r="V5" s="69" t="s">
        <v>1</v>
      </c>
      <c r="W5" s="69" t="s">
        <v>17</v>
      </c>
      <c r="X5" s="69" t="s">
        <v>2</v>
      </c>
      <c r="Y5" s="70" t="s">
        <v>3</v>
      </c>
      <c r="Z5" s="71"/>
      <c r="AA5" s="69" t="s">
        <v>4</v>
      </c>
      <c r="AB5" s="69" t="s">
        <v>5</v>
      </c>
      <c r="AC5" s="69" t="s">
        <v>6</v>
      </c>
      <c r="AD5" s="72" t="s">
        <v>73</v>
      </c>
      <c r="AE5" s="72" t="s">
        <v>72</v>
      </c>
    </row>
    <row r="6" spans="1:31" ht="60">
      <c r="A6" s="73"/>
      <c r="B6" s="73"/>
      <c r="C6" s="73"/>
      <c r="D6" s="73"/>
      <c r="E6" s="74" t="s">
        <v>7</v>
      </c>
      <c r="F6" s="74" t="s">
        <v>8</v>
      </c>
      <c r="G6" s="73"/>
      <c r="H6" s="73"/>
      <c r="I6" s="73"/>
      <c r="J6" s="73"/>
      <c r="K6" s="73"/>
      <c r="L6" s="73"/>
      <c r="M6" s="73"/>
      <c r="N6" s="73"/>
      <c r="O6" s="74" t="s">
        <v>7</v>
      </c>
      <c r="P6" s="74" t="s">
        <v>8</v>
      </c>
      <c r="Q6" s="73"/>
      <c r="R6" s="73"/>
      <c r="S6" s="73"/>
      <c r="T6" s="72"/>
      <c r="U6" s="72"/>
      <c r="V6" s="73"/>
      <c r="W6" s="73"/>
      <c r="X6" s="73"/>
      <c r="Y6" s="74" t="s">
        <v>7</v>
      </c>
      <c r="Z6" s="74" t="s">
        <v>8</v>
      </c>
      <c r="AA6" s="73"/>
      <c r="AB6" s="73"/>
      <c r="AC6" s="73"/>
      <c r="AD6" s="72"/>
      <c r="AE6" s="72"/>
    </row>
    <row r="7" spans="1:31" ht="30">
      <c r="A7" s="75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64"/>
      <c r="U7" s="64"/>
      <c r="V7" s="74"/>
      <c r="W7" s="74"/>
      <c r="X7" s="74"/>
      <c r="Y7" s="74"/>
      <c r="Z7" s="74"/>
      <c r="AA7" s="74"/>
      <c r="AB7" s="74"/>
      <c r="AC7" s="74"/>
      <c r="AD7" s="64"/>
      <c r="AE7" s="64"/>
    </row>
    <row r="8" spans="1:31" ht="45">
      <c r="A8" s="75" t="s">
        <v>10</v>
      </c>
      <c r="B8" s="74"/>
      <c r="C8" s="74"/>
      <c r="D8" s="64"/>
      <c r="E8" s="64"/>
      <c r="F8" s="64"/>
      <c r="G8" s="64"/>
      <c r="H8" s="64"/>
      <c r="I8" s="64"/>
      <c r="J8" s="64"/>
      <c r="K8" s="64"/>
      <c r="L8" s="74"/>
      <c r="M8" s="74"/>
      <c r="N8" s="64"/>
      <c r="O8" s="64"/>
      <c r="P8" s="64"/>
      <c r="Q8" s="64"/>
      <c r="R8" s="64"/>
      <c r="S8" s="64"/>
      <c r="T8" s="64"/>
      <c r="U8" s="64"/>
      <c r="V8" s="74"/>
      <c r="W8" s="74"/>
      <c r="X8" s="64"/>
      <c r="Y8" s="64"/>
      <c r="Z8" s="64"/>
      <c r="AA8" s="64"/>
      <c r="AB8" s="64"/>
      <c r="AC8" s="64"/>
      <c r="AD8" s="64"/>
      <c r="AE8" s="64"/>
    </row>
    <row r="9" spans="1:31" ht="30">
      <c r="A9" s="75" t="s">
        <v>11</v>
      </c>
      <c r="B9" s="76"/>
      <c r="C9" s="19">
        <f t="shared" ref="C9:I9" si="0">C10+C11+C12+C13+C14+C15+C16+C17+C18+C19+C20+C21+C22+C23+C24+C25+C26+C27+C28+C29+C30+C31+C32+C33+C34</f>
        <v>20745.894</v>
      </c>
      <c r="D9" s="19">
        <f t="shared" si="0"/>
        <v>311.18840999999998</v>
      </c>
      <c r="E9" s="19">
        <f t="shared" si="0"/>
        <v>6300.4999999999991</v>
      </c>
      <c r="F9" s="19">
        <f t="shared" si="0"/>
        <v>290.60000000000002</v>
      </c>
      <c r="G9" s="19">
        <f t="shared" si="0"/>
        <v>462</v>
      </c>
      <c r="H9" s="19">
        <f t="shared" si="0"/>
        <v>69687.299999999988</v>
      </c>
      <c r="I9" s="19">
        <f t="shared" si="0"/>
        <v>172013.47000000003</v>
      </c>
      <c r="J9" s="19"/>
      <c r="K9" s="19"/>
      <c r="L9" s="77"/>
      <c r="M9" s="19">
        <f>M10+M11+M12+M13+M14+M15+M16+M17+M18+M19+M20+M21+M22+M23+M24+M25+M26+M27+M28+M29+M30+M31+M32+M33+M34</f>
        <v>20650091.830000002</v>
      </c>
      <c r="N9" s="19">
        <f t="shared" ref="N9:S9" si="1">N10+N11+N12+N13+N14+N15+N16+N17+N18+N19+N20+N21+N22+N23+N24+N25+N26+N27+N28+N29+N30+N31+N32+N33+N34</f>
        <v>309751.37744999997</v>
      </c>
      <c r="O9" s="19">
        <f t="shared" si="1"/>
        <v>0</v>
      </c>
      <c r="P9" s="19">
        <f t="shared" si="1"/>
        <v>0</v>
      </c>
      <c r="Q9" s="19">
        <f t="shared" si="1"/>
        <v>431</v>
      </c>
      <c r="R9" s="19">
        <f t="shared" si="1"/>
        <v>77302486.159999996</v>
      </c>
      <c r="S9" s="19">
        <f t="shared" si="1"/>
        <v>149817368.12</v>
      </c>
      <c r="T9" s="64"/>
      <c r="U9" s="64"/>
      <c r="V9" s="77" t="s">
        <v>99</v>
      </c>
      <c r="W9" s="19">
        <v>20650091.830000002</v>
      </c>
      <c r="X9" s="19">
        <v>309751.37744999997</v>
      </c>
      <c r="Y9" s="19">
        <v>0</v>
      </c>
      <c r="Z9" s="19">
        <v>0</v>
      </c>
      <c r="AA9" s="19">
        <v>451</v>
      </c>
      <c r="AB9" s="19">
        <v>80244816</v>
      </c>
      <c r="AC9" s="19">
        <v>98092124</v>
      </c>
      <c r="AD9" s="64"/>
      <c r="AE9" s="64"/>
    </row>
    <row r="10" spans="1:31">
      <c r="A10" s="75"/>
      <c r="B10" s="76" t="s">
        <v>19</v>
      </c>
      <c r="C10" s="19">
        <v>2912.88</v>
      </c>
      <c r="D10" s="19">
        <f>C10*1.5/100</f>
        <v>43.693199999999997</v>
      </c>
      <c r="E10" s="19">
        <v>399.9</v>
      </c>
      <c r="F10" s="19">
        <v>18.399999999999999</v>
      </c>
      <c r="G10" s="19">
        <v>30</v>
      </c>
      <c r="H10" s="19">
        <v>5456.2</v>
      </c>
      <c r="I10" s="19">
        <v>11437.358</v>
      </c>
      <c r="J10" s="74"/>
      <c r="K10" s="74"/>
      <c r="L10" s="76" t="s">
        <v>19</v>
      </c>
      <c r="M10" s="19">
        <v>2912880</v>
      </c>
      <c r="N10" s="19">
        <f>M10*1.5/100</f>
        <v>43693.2</v>
      </c>
      <c r="O10" s="19"/>
      <c r="P10" s="19"/>
      <c r="Q10" s="19">
        <v>31</v>
      </c>
      <c r="R10" s="19">
        <v>5585094.6799999997</v>
      </c>
      <c r="S10" s="19">
        <v>10651709</v>
      </c>
      <c r="T10" s="64"/>
      <c r="U10" s="64"/>
      <c r="V10" s="76" t="s">
        <v>19</v>
      </c>
      <c r="W10" s="19">
        <v>2912880</v>
      </c>
      <c r="X10" s="19">
        <v>43693.2</v>
      </c>
      <c r="Y10" s="19"/>
      <c r="Z10" s="19"/>
      <c r="AA10" s="19">
        <v>31</v>
      </c>
      <c r="AB10" s="19">
        <v>5654069</v>
      </c>
      <c r="AC10" s="19">
        <v>9907726</v>
      </c>
      <c r="AD10" s="64"/>
      <c r="AE10" s="64"/>
    </row>
    <row r="11" spans="1:31">
      <c r="A11" s="75"/>
      <c r="B11" s="76" t="s">
        <v>20</v>
      </c>
      <c r="C11" s="19">
        <v>571.25400000000002</v>
      </c>
      <c r="D11" s="19">
        <f t="shared" ref="D11:D34" si="2">C11*1.5/100</f>
        <v>8.5688100000000009</v>
      </c>
      <c r="E11" s="19">
        <v>295.2</v>
      </c>
      <c r="F11" s="19">
        <v>13.6</v>
      </c>
      <c r="G11" s="19">
        <v>29</v>
      </c>
      <c r="H11" s="19">
        <v>4453.5</v>
      </c>
      <c r="I11" s="19">
        <v>3.6539999999999999</v>
      </c>
      <c r="J11" s="74"/>
      <c r="K11" s="74"/>
      <c r="L11" s="76" t="s">
        <v>20</v>
      </c>
      <c r="M11" s="19">
        <v>571253.74</v>
      </c>
      <c r="N11" s="19">
        <f t="shared" ref="N11:N27" si="3">M11*1.5/100</f>
        <v>8568.8060999999998</v>
      </c>
      <c r="O11" s="19"/>
      <c r="P11" s="19"/>
      <c r="Q11" s="19">
        <v>27</v>
      </c>
      <c r="R11" s="19">
        <v>4208463.6900000004</v>
      </c>
      <c r="S11" s="19">
        <v>411</v>
      </c>
      <c r="T11" s="64"/>
      <c r="U11" s="64"/>
      <c r="V11" s="76" t="s">
        <v>20</v>
      </c>
      <c r="W11" s="19">
        <v>571253.74</v>
      </c>
      <c r="X11" s="19">
        <v>8568.8060999999998</v>
      </c>
      <c r="Y11" s="19"/>
      <c r="Z11" s="19"/>
      <c r="AA11" s="19">
        <v>29</v>
      </c>
      <c r="AB11" s="19">
        <v>4556079</v>
      </c>
      <c r="AC11" s="19">
        <v>10519</v>
      </c>
      <c r="AD11" s="64"/>
      <c r="AE11" s="64"/>
    </row>
    <row r="12" spans="1:31">
      <c r="A12" s="75"/>
      <c r="B12" s="76" t="s">
        <v>21</v>
      </c>
      <c r="C12" s="19">
        <v>0</v>
      </c>
      <c r="D12" s="19">
        <f t="shared" si="2"/>
        <v>0</v>
      </c>
      <c r="E12" s="19">
        <v>53.9</v>
      </c>
      <c r="F12" s="19">
        <v>2.5</v>
      </c>
      <c r="G12" s="19">
        <v>0</v>
      </c>
      <c r="H12" s="19">
        <v>0</v>
      </c>
      <c r="I12" s="19">
        <v>0</v>
      </c>
      <c r="J12" s="74"/>
      <c r="K12" s="74"/>
      <c r="L12" s="76" t="s">
        <v>21</v>
      </c>
      <c r="M12" s="19">
        <v>0</v>
      </c>
      <c r="N12" s="19">
        <f t="shared" si="3"/>
        <v>0</v>
      </c>
      <c r="O12" s="19"/>
      <c r="P12" s="19"/>
      <c r="Q12" s="19">
        <v>0</v>
      </c>
      <c r="R12" s="19">
        <v>0</v>
      </c>
      <c r="S12" s="19"/>
      <c r="T12" s="64"/>
      <c r="U12" s="64"/>
      <c r="V12" s="76" t="s">
        <v>21</v>
      </c>
      <c r="W12" s="19">
        <v>0</v>
      </c>
      <c r="X12" s="19">
        <v>0</v>
      </c>
      <c r="Y12" s="19"/>
      <c r="Z12" s="19"/>
      <c r="AA12" s="19">
        <v>0</v>
      </c>
      <c r="AB12" s="19">
        <v>0</v>
      </c>
      <c r="AC12" s="19">
        <v>0</v>
      </c>
      <c r="AD12" s="64"/>
      <c r="AE12" s="64"/>
    </row>
    <row r="13" spans="1:31">
      <c r="A13" s="75"/>
      <c r="B13" s="76" t="s">
        <v>22</v>
      </c>
      <c r="C13" s="19">
        <v>420.52699999999999</v>
      </c>
      <c r="D13" s="19">
        <f t="shared" si="2"/>
        <v>6.3079049999999999</v>
      </c>
      <c r="E13" s="19">
        <v>578.79999999999995</v>
      </c>
      <c r="F13" s="19">
        <v>26.7</v>
      </c>
      <c r="G13" s="19">
        <v>34</v>
      </c>
      <c r="H13" s="19">
        <v>6998.1</v>
      </c>
      <c r="I13" s="19">
        <v>918.93200000000002</v>
      </c>
      <c r="J13" s="74"/>
      <c r="K13" s="74"/>
      <c r="L13" s="76" t="s">
        <v>22</v>
      </c>
      <c r="M13" s="19">
        <v>3355927.4</v>
      </c>
      <c r="N13" s="19">
        <f t="shared" si="3"/>
        <v>50338.910999999993</v>
      </c>
      <c r="O13" s="19"/>
      <c r="P13" s="19"/>
      <c r="Q13" s="19">
        <v>38</v>
      </c>
      <c r="R13" s="19">
        <v>7878752.54</v>
      </c>
      <c r="S13" s="19">
        <v>604260</v>
      </c>
      <c r="T13" s="64"/>
      <c r="U13" s="64"/>
      <c r="V13" s="76" t="s">
        <v>22</v>
      </c>
      <c r="W13" s="19">
        <v>3355927.4</v>
      </c>
      <c r="X13" s="19">
        <v>50338.910999999993</v>
      </c>
      <c r="Y13" s="19"/>
      <c r="Z13" s="19"/>
      <c r="AA13" s="19">
        <v>49</v>
      </c>
      <c r="AB13" s="19">
        <v>9957170</v>
      </c>
      <c r="AC13" s="19">
        <v>898842</v>
      </c>
      <c r="AD13" s="64"/>
      <c r="AE13" s="64"/>
    </row>
    <row r="14" spans="1:31">
      <c r="A14" s="75"/>
      <c r="B14" s="76" t="s">
        <v>23</v>
      </c>
      <c r="C14" s="19">
        <v>169.078</v>
      </c>
      <c r="D14" s="19">
        <f t="shared" si="2"/>
        <v>2.5361700000000003</v>
      </c>
      <c r="E14" s="19">
        <v>349.8</v>
      </c>
      <c r="F14" s="19">
        <v>16.100000000000001</v>
      </c>
      <c r="G14" s="19">
        <v>28</v>
      </c>
      <c r="H14" s="19">
        <v>4730.7</v>
      </c>
      <c r="I14" s="19">
        <v>11695.607</v>
      </c>
      <c r="J14" s="74"/>
      <c r="K14" s="74"/>
      <c r="L14" s="76" t="s">
        <v>23</v>
      </c>
      <c r="M14" s="19">
        <v>169078.91</v>
      </c>
      <c r="N14" s="19">
        <f t="shared" si="3"/>
        <v>2536.1836499999999</v>
      </c>
      <c r="O14" s="19"/>
      <c r="P14" s="19"/>
      <c r="Q14" s="19">
        <v>26</v>
      </c>
      <c r="R14" s="19">
        <v>4776206.5599999996</v>
      </c>
      <c r="S14" s="19">
        <v>10551051</v>
      </c>
      <c r="T14" s="64"/>
      <c r="U14" s="64"/>
      <c r="V14" s="76" t="s">
        <v>23</v>
      </c>
      <c r="W14" s="19">
        <v>169078.91</v>
      </c>
      <c r="X14" s="19">
        <v>2536.1836499999999</v>
      </c>
      <c r="Y14" s="19"/>
      <c r="Z14" s="19"/>
      <c r="AA14" s="19">
        <v>27</v>
      </c>
      <c r="AB14" s="19">
        <v>5071620</v>
      </c>
      <c r="AC14" s="19">
        <v>9406803</v>
      </c>
      <c r="AD14" s="64"/>
      <c r="AE14" s="64"/>
    </row>
    <row r="15" spans="1:31">
      <c r="A15" s="75"/>
      <c r="B15" s="76" t="s">
        <v>24</v>
      </c>
      <c r="C15" s="19">
        <v>345.19799999999998</v>
      </c>
      <c r="D15" s="19">
        <f t="shared" si="2"/>
        <v>5.1779700000000002</v>
      </c>
      <c r="E15" s="19">
        <v>364.8</v>
      </c>
      <c r="F15" s="19">
        <v>16.8</v>
      </c>
      <c r="G15" s="19">
        <v>27</v>
      </c>
      <c r="H15" s="19">
        <v>4789.2</v>
      </c>
      <c r="I15" s="19">
        <v>377.709</v>
      </c>
      <c r="J15" s="74"/>
      <c r="K15" s="74"/>
      <c r="L15" s="76" t="s">
        <v>24</v>
      </c>
      <c r="M15" s="19">
        <v>345198.95</v>
      </c>
      <c r="N15" s="19">
        <f t="shared" si="3"/>
        <v>5177.9842500000004</v>
      </c>
      <c r="O15" s="19"/>
      <c r="P15" s="19"/>
      <c r="Q15" s="19">
        <v>25</v>
      </c>
      <c r="R15" s="19">
        <v>4568885.92</v>
      </c>
      <c r="S15" s="19">
        <v>252203</v>
      </c>
      <c r="T15" s="64"/>
      <c r="U15" s="64"/>
      <c r="V15" s="76" t="s">
        <v>24</v>
      </c>
      <c r="W15" s="19">
        <v>345198.95</v>
      </c>
      <c r="X15" s="19">
        <v>5177.9842500000004</v>
      </c>
      <c r="Y15" s="19"/>
      <c r="Z15" s="19"/>
      <c r="AA15" s="19">
        <v>27</v>
      </c>
      <c r="AB15" s="19">
        <v>4750403</v>
      </c>
      <c r="AC15" s="19">
        <v>261131</v>
      </c>
      <c r="AD15" s="64"/>
      <c r="AE15" s="64"/>
    </row>
    <row r="16" spans="1:31">
      <c r="A16" s="75"/>
      <c r="B16" s="76" t="s">
        <v>25</v>
      </c>
      <c r="C16" s="19">
        <v>5933.933</v>
      </c>
      <c r="D16" s="19">
        <f t="shared" si="2"/>
        <v>89.008994999999999</v>
      </c>
      <c r="E16" s="19">
        <v>369.9</v>
      </c>
      <c r="F16" s="19">
        <v>17.100000000000001</v>
      </c>
      <c r="G16" s="19">
        <v>24</v>
      </c>
      <c r="H16" s="19">
        <v>4369.3</v>
      </c>
      <c r="I16" s="19">
        <v>100.319</v>
      </c>
      <c r="J16" s="74"/>
      <c r="K16" s="74"/>
      <c r="L16" s="76" t="s">
        <v>25</v>
      </c>
      <c r="M16" s="19">
        <v>5933933.2000000002</v>
      </c>
      <c r="N16" s="19">
        <f t="shared" si="3"/>
        <v>89008.998000000007</v>
      </c>
      <c r="O16" s="19"/>
      <c r="P16" s="19"/>
      <c r="Q16" s="19">
        <v>24</v>
      </c>
      <c r="R16" s="19">
        <v>4330876.5999999996</v>
      </c>
      <c r="S16" s="19">
        <v>70776</v>
      </c>
      <c r="T16" s="64"/>
      <c r="U16" s="64"/>
      <c r="V16" s="76" t="s">
        <v>25</v>
      </c>
      <c r="W16" s="19">
        <v>5933933.2000000002</v>
      </c>
      <c r="X16" s="19">
        <v>89008.998000000007</v>
      </c>
      <c r="Y16" s="19"/>
      <c r="Z16" s="19"/>
      <c r="AA16" s="19">
        <v>25</v>
      </c>
      <c r="AB16" s="19">
        <v>4562600</v>
      </c>
      <c r="AC16" s="19">
        <v>86879</v>
      </c>
      <c r="AD16" s="64"/>
      <c r="AE16" s="64"/>
    </row>
    <row r="17" spans="1:31">
      <c r="A17" s="75"/>
      <c r="B17" s="76" t="s">
        <v>26</v>
      </c>
      <c r="C17" s="19">
        <v>509.822</v>
      </c>
      <c r="D17" s="19">
        <f t="shared" si="2"/>
        <v>7.6473299999999993</v>
      </c>
      <c r="E17" s="19">
        <v>279.3</v>
      </c>
      <c r="F17" s="19">
        <v>12.9</v>
      </c>
      <c r="G17" s="19">
        <v>37</v>
      </c>
      <c r="H17" s="19">
        <v>4337.8999999999996</v>
      </c>
      <c r="I17" s="19">
        <v>37.36</v>
      </c>
      <c r="J17" s="74"/>
      <c r="K17" s="74"/>
      <c r="L17" s="76" t="s">
        <v>26</v>
      </c>
      <c r="M17" s="19">
        <v>0</v>
      </c>
      <c r="N17" s="19">
        <f t="shared" si="3"/>
        <v>0</v>
      </c>
      <c r="O17" s="19"/>
      <c r="P17" s="19"/>
      <c r="Q17" s="19">
        <v>12</v>
      </c>
      <c r="R17" s="19">
        <v>2202488.02</v>
      </c>
      <c r="S17" s="19"/>
      <c r="T17" s="64"/>
      <c r="U17" s="64"/>
      <c r="V17" s="76" t="s">
        <v>26</v>
      </c>
      <c r="W17" s="19">
        <v>0</v>
      </c>
      <c r="X17" s="19">
        <v>0</v>
      </c>
      <c r="Y17" s="19"/>
      <c r="Z17" s="19"/>
      <c r="AA17" s="19">
        <v>0</v>
      </c>
      <c r="AB17" s="19">
        <v>0</v>
      </c>
      <c r="AC17" s="19">
        <v>0</v>
      </c>
      <c r="AD17" s="64"/>
      <c r="AE17" s="64"/>
    </row>
    <row r="18" spans="1:31" ht="30">
      <c r="A18" s="78"/>
      <c r="B18" s="76" t="s">
        <v>27</v>
      </c>
      <c r="C18" s="19"/>
      <c r="D18" s="19">
        <f t="shared" si="2"/>
        <v>0</v>
      </c>
      <c r="E18" s="19">
        <v>60.5</v>
      </c>
      <c r="F18" s="19">
        <v>2.8</v>
      </c>
      <c r="G18" s="19"/>
      <c r="H18" s="19"/>
      <c r="I18" s="19"/>
      <c r="J18" s="74"/>
      <c r="K18" s="74"/>
      <c r="L18" s="76" t="s">
        <v>27</v>
      </c>
      <c r="M18" s="19">
        <v>0</v>
      </c>
      <c r="N18" s="19">
        <f t="shared" si="3"/>
        <v>0</v>
      </c>
      <c r="O18" s="19"/>
      <c r="P18" s="19"/>
      <c r="Q18" s="19">
        <v>0</v>
      </c>
      <c r="R18" s="19">
        <v>0</v>
      </c>
      <c r="S18" s="19"/>
      <c r="T18" s="64"/>
      <c r="U18" s="64"/>
      <c r="V18" s="76" t="s">
        <v>27</v>
      </c>
      <c r="W18" s="19">
        <v>0</v>
      </c>
      <c r="X18" s="19">
        <v>0</v>
      </c>
      <c r="Y18" s="19"/>
      <c r="Z18" s="19"/>
      <c r="AA18" s="19">
        <v>0</v>
      </c>
      <c r="AB18" s="19">
        <v>0</v>
      </c>
      <c r="AC18" s="19">
        <v>0</v>
      </c>
      <c r="AD18" s="64"/>
      <c r="AE18" s="64"/>
    </row>
    <row r="19" spans="1:31">
      <c r="A19" s="78"/>
      <c r="B19" s="76" t="s">
        <v>28</v>
      </c>
      <c r="C19" s="19"/>
      <c r="D19" s="19">
        <f t="shared" si="2"/>
        <v>0</v>
      </c>
      <c r="E19" s="19">
        <v>34.9</v>
      </c>
      <c r="F19" s="19">
        <v>1.6</v>
      </c>
      <c r="G19" s="19"/>
      <c r="H19" s="19"/>
      <c r="I19" s="19"/>
      <c r="J19" s="74"/>
      <c r="K19" s="74"/>
      <c r="L19" s="76" t="s">
        <v>28</v>
      </c>
      <c r="M19" s="19">
        <v>0</v>
      </c>
      <c r="N19" s="19">
        <f t="shared" si="3"/>
        <v>0</v>
      </c>
      <c r="O19" s="19"/>
      <c r="P19" s="19"/>
      <c r="Q19" s="19">
        <v>0</v>
      </c>
      <c r="R19" s="19">
        <v>0</v>
      </c>
      <c r="S19" s="19"/>
      <c r="T19" s="64"/>
      <c r="U19" s="64"/>
      <c r="V19" s="76" t="s">
        <v>28</v>
      </c>
      <c r="W19" s="19">
        <v>0</v>
      </c>
      <c r="X19" s="19">
        <v>0</v>
      </c>
      <c r="Y19" s="19"/>
      <c r="Z19" s="19"/>
      <c r="AA19" s="19">
        <v>0</v>
      </c>
      <c r="AB19" s="19">
        <v>0</v>
      </c>
      <c r="AC19" s="19">
        <v>0</v>
      </c>
      <c r="AD19" s="64"/>
      <c r="AE19" s="64"/>
    </row>
    <row r="20" spans="1:31">
      <c r="A20" s="75"/>
      <c r="B20" s="76" t="s">
        <v>29</v>
      </c>
      <c r="C20" s="19">
        <v>174.15899999999999</v>
      </c>
      <c r="D20" s="19">
        <f t="shared" si="2"/>
        <v>2.6123849999999997</v>
      </c>
      <c r="E20" s="19">
        <v>412.1</v>
      </c>
      <c r="F20" s="19">
        <v>19</v>
      </c>
      <c r="G20" s="19">
        <v>27</v>
      </c>
      <c r="H20" s="19">
        <v>5195.1000000000004</v>
      </c>
      <c r="I20" s="19">
        <v>2672.7310000000002</v>
      </c>
      <c r="J20" s="74"/>
      <c r="K20" s="74"/>
      <c r="L20" s="76" t="s">
        <v>29</v>
      </c>
      <c r="M20" s="19">
        <v>174159.3</v>
      </c>
      <c r="N20" s="19">
        <f t="shared" si="3"/>
        <v>2612.3894999999998</v>
      </c>
      <c r="O20" s="19"/>
      <c r="P20" s="19"/>
      <c r="Q20" s="19">
        <v>25</v>
      </c>
      <c r="R20" s="19">
        <v>4955229.32</v>
      </c>
      <c r="S20" s="19">
        <v>2265693</v>
      </c>
      <c r="T20" s="64"/>
      <c r="U20" s="64"/>
      <c r="V20" s="76" t="s">
        <v>29</v>
      </c>
      <c r="W20" s="19">
        <v>174159.3</v>
      </c>
      <c r="X20" s="19">
        <v>2612.3894999999998</v>
      </c>
      <c r="Y20" s="19"/>
      <c r="Z20" s="19"/>
      <c r="AA20" s="19">
        <v>28</v>
      </c>
      <c r="AB20" s="19">
        <v>5106020</v>
      </c>
      <c r="AC20" s="19">
        <v>2006966</v>
      </c>
      <c r="AD20" s="64"/>
      <c r="AE20" s="64"/>
    </row>
    <row r="21" spans="1:31">
      <c r="A21" s="75"/>
      <c r="B21" s="76" t="s">
        <v>30</v>
      </c>
      <c r="C21" s="19">
        <v>383.99099999999999</v>
      </c>
      <c r="D21" s="19">
        <f t="shared" si="2"/>
        <v>5.7598649999999996</v>
      </c>
      <c r="E21" s="19">
        <v>402.6</v>
      </c>
      <c r="F21" s="19">
        <v>18.600000000000001</v>
      </c>
      <c r="G21" s="19">
        <v>25</v>
      </c>
      <c r="H21" s="19">
        <v>5154.1000000000004</v>
      </c>
      <c r="I21" s="19">
        <v>1110.22</v>
      </c>
      <c r="J21" s="74"/>
      <c r="K21" s="74"/>
      <c r="L21" s="76" t="s">
        <v>30</v>
      </c>
      <c r="M21" s="19">
        <v>383991.3</v>
      </c>
      <c r="N21" s="19">
        <f t="shared" si="3"/>
        <v>5759.8694999999998</v>
      </c>
      <c r="O21" s="19"/>
      <c r="P21" s="19"/>
      <c r="Q21" s="19">
        <v>24</v>
      </c>
      <c r="R21" s="19">
        <v>4636931.46</v>
      </c>
      <c r="S21" s="19">
        <v>608060</v>
      </c>
      <c r="T21" s="64"/>
      <c r="U21" s="64"/>
      <c r="V21" s="76" t="s">
        <v>30</v>
      </c>
      <c r="W21" s="19">
        <v>383991.3</v>
      </c>
      <c r="X21" s="19">
        <v>5759.8694999999998</v>
      </c>
      <c r="Y21" s="19"/>
      <c r="Z21" s="19"/>
      <c r="AA21" s="19">
        <v>24</v>
      </c>
      <c r="AB21" s="19">
        <v>4792099</v>
      </c>
      <c r="AC21" s="19">
        <v>533299</v>
      </c>
      <c r="AD21" s="64"/>
      <c r="AE21" s="64"/>
    </row>
    <row r="22" spans="1:31" ht="30">
      <c r="A22" s="75"/>
      <c r="B22" s="76" t="s">
        <v>31</v>
      </c>
      <c r="C22" s="19">
        <v>24.98</v>
      </c>
      <c r="D22" s="19">
        <f t="shared" si="2"/>
        <v>0.37469999999999998</v>
      </c>
      <c r="E22" s="19">
        <v>249.7</v>
      </c>
      <c r="F22" s="19">
        <v>11.5</v>
      </c>
      <c r="G22" s="19">
        <v>18</v>
      </c>
      <c r="H22" s="19">
        <v>3170.4</v>
      </c>
      <c r="I22" s="19">
        <v>118.526</v>
      </c>
      <c r="J22" s="74"/>
      <c r="K22" s="74"/>
      <c r="L22" s="76" t="s">
        <v>31</v>
      </c>
      <c r="M22" s="19">
        <v>24980.28</v>
      </c>
      <c r="N22" s="19">
        <f t="shared" si="3"/>
        <v>374.70419999999996</v>
      </c>
      <c r="O22" s="19"/>
      <c r="P22" s="19"/>
      <c r="Q22" s="19">
        <v>18</v>
      </c>
      <c r="R22" s="19">
        <v>3077847.43</v>
      </c>
      <c r="S22" s="19">
        <v>86964</v>
      </c>
      <c r="T22" s="64"/>
      <c r="U22" s="64"/>
      <c r="V22" s="76" t="s">
        <v>31</v>
      </c>
      <c r="W22" s="19">
        <v>24980.28</v>
      </c>
      <c r="X22" s="19">
        <v>374.70419999999996</v>
      </c>
      <c r="Y22" s="19"/>
      <c r="Z22" s="19"/>
      <c r="AA22" s="19">
        <v>18</v>
      </c>
      <c r="AB22" s="19">
        <v>3327648</v>
      </c>
      <c r="AC22" s="19">
        <v>137078</v>
      </c>
      <c r="AD22" s="64"/>
      <c r="AE22" s="64"/>
    </row>
    <row r="23" spans="1:31">
      <c r="A23" s="75"/>
      <c r="B23" s="76" t="s">
        <v>32</v>
      </c>
      <c r="C23" s="19">
        <v>474.42200000000003</v>
      </c>
      <c r="D23" s="19">
        <f t="shared" si="2"/>
        <v>7.1163300000000005</v>
      </c>
      <c r="E23" s="19">
        <v>112.6</v>
      </c>
      <c r="F23" s="19">
        <v>5.2</v>
      </c>
      <c r="G23" s="19">
        <v>11</v>
      </c>
      <c r="H23" s="19">
        <v>1393.6</v>
      </c>
      <c r="I23" s="19">
        <v>0</v>
      </c>
      <c r="J23" s="74"/>
      <c r="K23" s="74"/>
      <c r="L23" s="76" t="s">
        <v>32</v>
      </c>
      <c r="M23" s="19">
        <v>474422.58</v>
      </c>
      <c r="N23" s="19">
        <f t="shared" si="3"/>
        <v>7116.3387000000002</v>
      </c>
      <c r="O23" s="19"/>
      <c r="P23" s="19"/>
      <c r="Q23" s="19">
        <v>11</v>
      </c>
      <c r="R23" s="19">
        <v>1510382.58</v>
      </c>
      <c r="S23" s="19">
        <v>0</v>
      </c>
      <c r="T23" s="64"/>
      <c r="U23" s="64"/>
      <c r="V23" s="76" t="s">
        <v>32</v>
      </c>
      <c r="W23" s="19">
        <v>474422.58</v>
      </c>
      <c r="X23" s="19">
        <v>7116.3387000000002</v>
      </c>
      <c r="Y23" s="19"/>
      <c r="Z23" s="19"/>
      <c r="AA23" s="19">
        <v>12</v>
      </c>
      <c r="AB23" s="19">
        <v>1638407</v>
      </c>
      <c r="AC23" s="19">
        <v>0</v>
      </c>
      <c r="AD23" s="64"/>
      <c r="AE23" s="64"/>
    </row>
    <row r="24" spans="1:31">
      <c r="A24" s="75"/>
      <c r="B24" s="76" t="s">
        <v>33</v>
      </c>
      <c r="C24" s="19">
        <v>621.98500000000001</v>
      </c>
      <c r="D24" s="19">
        <f t="shared" si="2"/>
        <v>9.3297749999999997</v>
      </c>
      <c r="E24" s="19">
        <v>206.3</v>
      </c>
      <c r="F24" s="19">
        <v>9.5</v>
      </c>
      <c r="G24" s="19">
        <v>18</v>
      </c>
      <c r="H24" s="19">
        <v>2470.1</v>
      </c>
      <c r="I24" s="19">
        <v>64441.732000000004</v>
      </c>
      <c r="J24" s="74"/>
      <c r="K24" s="74"/>
      <c r="L24" s="76" t="s">
        <v>33</v>
      </c>
      <c r="M24" s="19">
        <v>621985</v>
      </c>
      <c r="N24" s="19">
        <f t="shared" si="3"/>
        <v>9329.7749999999996</v>
      </c>
      <c r="O24" s="19"/>
      <c r="P24" s="19"/>
      <c r="Q24" s="19">
        <v>18</v>
      </c>
      <c r="R24" s="19">
        <v>2504698.67</v>
      </c>
      <c r="S24" s="19">
        <v>47264799.119999997</v>
      </c>
      <c r="T24" s="64"/>
      <c r="U24" s="64"/>
      <c r="V24" s="76" t="s">
        <v>33</v>
      </c>
      <c r="W24" s="19">
        <v>621985</v>
      </c>
      <c r="X24" s="19">
        <v>9329.7749999999996</v>
      </c>
      <c r="Y24" s="19"/>
      <c r="Z24" s="19"/>
      <c r="AA24" s="19">
        <v>21</v>
      </c>
      <c r="AB24" s="19">
        <v>2708234</v>
      </c>
      <c r="AC24" s="19">
        <v>0</v>
      </c>
      <c r="AD24" s="64"/>
      <c r="AE24" s="64"/>
    </row>
    <row r="25" spans="1:31" ht="30">
      <c r="A25" s="79"/>
      <c r="B25" s="76" t="s">
        <v>34</v>
      </c>
      <c r="C25" s="19">
        <v>1073.7719999999999</v>
      </c>
      <c r="D25" s="19">
        <f>C25*1.5/100</f>
        <v>16.106579999999997</v>
      </c>
      <c r="E25" s="19">
        <v>254.6</v>
      </c>
      <c r="F25" s="19">
        <v>11.7</v>
      </c>
      <c r="G25" s="19">
        <v>24</v>
      </c>
      <c r="H25" s="19">
        <f>3184.3</f>
        <v>3184.3</v>
      </c>
      <c r="I25" s="19">
        <v>47225.644</v>
      </c>
      <c r="J25" s="74"/>
      <c r="K25" s="74"/>
      <c r="L25" s="76" t="s">
        <v>34</v>
      </c>
      <c r="M25" s="19">
        <v>1073772.29</v>
      </c>
      <c r="N25" s="19">
        <f t="shared" si="3"/>
        <v>16106.584350000001</v>
      </c>
      <c r="O25" s="19"/>
      <c r="P25" s="19"/>
      <c r="Q25" s="19">
        <v>25</v>
      </c>
      <c r="R25" s="19">
        <v>3647705.35</v>
      </c>
      <c r="S25" s="19">
        <v>47280913</v>
      </c>
      <c r="T25" s="64"/>
      <c r="U25" s="64"/>
      <c r="V25" s="76" t="s">
        <v>34</v>
      </c>
      <c r="W25" s="19">
        <v>1073772.29</v>
      </c>
      <c r="X25" s="19">
        <v>16106.584350000001</v>
      </c>
      <c r="Y25" s="19"/>
      <c r="Z25" s="19"/>
      <c r="AA25" s="19">
        <v>26</v>
      </c>
      <c r="AB25" s="19">
        <v>3678995</v>
      </c>
      <c r="AC25" s="19">
        <v>45622298</v>
      </c>
      <c r="AD25" s="64"/>
      <c r="AE25" s="64"/>
    </row>
    <row r="26" spans="1:31">
      <c r="A26" s="75"/>
      <c r="B26" s="76" t="s">
        <v>35</v>
      </c>
      <c r="C26" s="19">
        <v>439.89400000000001</v>
      </c>
      <c r="D26" s="19">
        <f t="shared" si="2"/>
        <v>6.5984100000000003</v>
      </c>
      <c r="E26" s="19">
        <v>444.7</v>
      </c>
      <c r="F26" s="19">
        <v>20.5</v>
      </c>
      <c r="G26" s="19">
        <v>35</v>
      </c>
      <c r="H26" s="19">
        <v>489.9</v>
      </c>
      <c r="I26" s="19">
        <v>197.619</v>
      </c>
      <c r="J26" s="74"/>
      <c r="K26" s="74"/>
      <c r="L26" s="76" t="s">
        <v>35</v>
      </c>
      <c r="M26" s="19">
        <v>439894</v>
      </c>
      <c r="N26" s="19">
        <f t="shared" si="3"/>
        <v>6598.41</v>
      </c>
      <c r="O26" s="19"/>
      <c r="P26" s="19"/>
      <c r="Q26" s="19">
        <v>31</v>
      </c>
      <c r="R26" s="19">
        <v>5973075.8099999996</v>
      </c>
      <c r="S26" s="19">
        <v>38177</v>
      </c>
      <c r="T26" s="64"/>
      <c r="U26" s="64"/>
      <c r="V26" s="76" t="s">
        <v>35</v>
      </c>
      <c r="W26" s="19">
        <v>439894</v>
      </c>
      <c r="X26" s="19">
        <v>6598.41</v>
      </c>
      <c r="Y26" s="19"/>
      <c r="Z26" s="19"/>
      <c r="AA26" s="19">
        <v>31</v>
      </c>
      <c r="AB26" s="19">
        <v>6190243</v>
      </c>
      <c r="AC26" s="19">
        <v>375780</v>
      </c>
      <c r="AD26" s="64"/>
      <c r="AE26" s="64"/>
    </row>
    <row r="27" spans="1:31">
      <c r="A27" s="75"/>
      <c r="B27" s="76" t="s">
        <v>36</v>
      </c>
      <c r="C27" s="19"/>
      <c r="D27" s="19">
        <f t="shared" si="2"/>
        <v>0</v>
      </c>
      <c r="E27" s="19">
        <v>60.4</v>
      </c>
      <c r="F27" s="19">
        <v>2.8</v>
      </c>
      <c r="G27" s="19"/>
      <c r="H27" s="19"/>
      <c r="I27" s="19"/>
      <c r="J27" s="74"/>
      <c r="K27" s="74"/>
      <c r="L27" s="76" t="s">
        <v>36</v>
      </c>
      <c r="M27" s="19">
        <v>0</v>
      </c>
      <c r="N27" s="19">
        <f t="shared" si="3"/>
        <v>0</v>
      </c>
      <c r="O27" s="19"/>
      <c r="P27" s="19"/>
      <c r="Q27" s="19">
        <v>0</v>
      </c>
      <c r="R27" s="19">
        <v>0</v>
      </c>
      <c r="S27" s="19"/>
      <c r="T27" s="64"/>
      <c r="U27" s="64"/>
      <c r="V27" s="76" t="s">
        <v>36</v>
      </c>
      <c r="W27" s="19">
        <v>0</v>
      </c>
      <c r="X27" s="19">
        <v>0</v>
      </c>
      <c r="Y27" s="19"/>
      <c r="Z27" s="19"/>
      <c r="AA27" s="19">
        <v>0</v>
      </c>
      <c r="AB27" s="19">
        <v>0</v>
      </c>
      <c r="AC27" s="19">
        <v>0</v>
      </c>
      <c r="AD27" s="64"/>
      <c r="AE27" s="64"/>
    </row>
    <row r="28" spans="1:31">
      <c r="A28" s="75"/>
      <c r="B28" s="76" t="s">
        <v>37</v>
      </c>
      <c r="C28" s="19">
        <v>542.76800000000003</v>
      </c>
      <c r="D28" s="19">
        <f t="shared" si="2"/>
        <v>8.1415199999999999</v>
      </c>
      <c r="E28" s="19">
        <v>292.3</v>
      </c>
      <c r="F28" s="19">
        <v>13.5</v>
      </c>
      <c r="G28" s="19">
        <v>28</v>
      </c>
      <c r="H28" s="19">
        <v>346.2</v>
      </c>
      <c r="I28" s="19">
        <v>0</v>
      </c>
      <c r="J28" s="74"/>
      <c r="K28" s="74"/>
      <c r="L28" s="76" t="s">
        <v>37</v>
      </c>
      <c r="M28" s="19">
        <v>956782.88</v>
      </c>
      <c r="N28" s="19">
        <f t="shared" ref="N28:N34" si="4">M28*1.5/100</f>
        <v>14351.743200000001</v>
      </c>
      <c r="O28" s="19"/>
      <c r="P28" s="19"/>
      <c r="Q28" s="19">
        <v>34</v>
      </c>
      <c r="R28" s="19">
        <v>5656516.0099999998</v>
      </c>
      <c r="S28" s="19">
        <v>0</v>
      </c>
      <c r="T28" s="64"/>
      <c r="U28" s="64"/>
      <c r="V28" s="76" t="s">
        <v>37</v>
      </c>
      <c r="W28" s="19">
        <v>956782.88</v>
      </c>
      <c r="X28" s="19">
        <v>14351.743200000001</v>
      </c>
      <c r="Y28" s="19"/>
      <c r="Z28" s="19"/>
      <c r="AA28" s="19">
        <v>47</v>
      </c>
      <c r="AB28" s="19">
        <v>8258661</v>
      </c>
      <c r="AC28" s="19">
        <v>0</v>
      </c>
      <c r="AD28" s="64"/>
      <c r="AE28" s="64"/>
    </row>
    <row r="29" spans="1:31">
      <c r="A29" s="75"/>
      <c r="B29" s="76" t="s">
        <v>38</v>
      </c>
      <c r="C29" s="19"/>
      <c r="D29" s="19">
        <f t="shared" si="2"/>
        <v>0</v>
      </c>
      <c r="E29" s="19">
        <v>49.4</v>
      </c>
      <c r="F29" s="19">
        <v>2.2999999999999998</v>
      </c>
      <c r="G29" s="19"/>
      <c r="H29" s="19"/>
      <c r="I29" s="19"/>
      <c r="J29" s="74"/>
      <c r="K29" s="74"/>
      <c r="L29" s="76" t="s">
        <v>38</v>
      </c>
      <c r="M29" s="19">
        <v>0</v>
      </c>
      <c r="N29" s="19">
        <f t="shared" si="4"/>
        <v>0</v>
      </c>
      <c r="O29" s="19"/>
      <c r="P29" s="19"/>
      <c r="Q29" s="19">
        <v>0</v>
      </c>
      <c r="R29" s="19">
        <v>0</v>
      </c>
      <c r="S29" s="19"/>
      <c r="T29" s="64"/>
      <c r="U29" s="64"/>
      <c r="V29" s="76" t="s">
        <v>38</v>
      </c>
      <c r="W29" s="19">
        <v>0</v>
      </c>
      <c r="X29" s="19">
        <v>0</v>
      </c>
      <c r="Y29" s="19"/>
      <c r="Z29" s="19"/>
      <c r="AA29" s="19">
        <v>0</v>
      </c>
      <c r="AB29" s="19">
        <v>0</v>
      </c>
      <c r="AC29" s="19">
        <v>0</v>
      </c>
      <c r="AD29" s="64"/>
      <c r="AE29" s="64"/>
    </row>
    <row r="30" spans="1:31">
      <c r="A30" s="75"/>
      <c r="B30" s="76" t="s">
        <v>39</v>
      </c>
      <c r="C30" s="19">
        <v>2769.55</v>
      </c>
      <c r="D30" s="19">
        <f t="shared" si="2"/>
        <v>41.543250000000008</v>
      </c>
      <c r="E30" s="19">
        <v>396.2</v>
      </c>
      <c r="F30" s="19">
        <v>18.3</v>
      </c>
      <c r="G30" s="19">
        <v>24</v>
      </c>
      <c r="H30" s="19">
        <v>5171.6000000000004</v>
      </c>
      <c r="I30" s="19">
        <v>35.945</v>
      </c>
      <c r="J30" s="74"/>
      <c r="K30" s="74"/>
      <c r="L30" s="76" t="s">
        <v>39</v>
      </c>
      <c r="M30" s="19">
        <v>2769550.14</v>
      </c>
      <c r="N30" s="19">
        <f t="shared" si="4"/>
        <v>41543.252099999998</v>
      </c>
      <c r="O30" s="19"/>
      <c r="P30" s="19"/>
      <c r="Q30" s="19">
        <v>27</v>
      </c>
      <c r="R30" s="19">
        <v>5292616.59</v>
      </c>
      <c r="S30" s="19">
        <v>22524</v>
      </c>
      <c r="T30" s="64"/>
      <c r="U30" s="64"/>
      <c r="V30" s="76" t="s">
        <v>39</v>
      </c>
      <c r="W30" s="19">
        <v>2769550.14</v>
      </c>
      <c r="X30" s="19">
        <v>41543.252099999998</v>
      </c>
      <c r="Y30" s="19"/>
      <c r="Z30" s="19"/>
      <c r="AA30" s="19">
        <v>33</v>
      </c>
      <c r="AB30" s="19">
        <v>5335053</v>
      </c>
      <c r="AC30" s="19">
        <v>137060</v>
      </c>
      <c r="AD30" s="64"/>
      <c r="AE30" s="64"/>
    </row>
    <row r="31" spans="1:31">
      <c r="A31" s="75"/>
      <c r="B31" s="76" t="s">
        <v>40</v>
      </c>
      <c r="C31" s="19">
        <v>442.28100000000001</v>
      </c>
      <c r="D31" s="19">
        <f t="shared" si="2"/>
        <v>6.6342150000000002</v>
      </c>
      <c r="E31" s="19">
        <v>359</v>
      </c>
      <c r="F31" s="19">
        <v>16.600000000000001</v>
      </c>
      <c r="G31" s="19">
        <v>22</v>
      </c>
      <c r="H31" s="19">
        <v>4459.5</v>
      </c>
      <c r="I31" s="19">
        <v>31608.932000000001</v>
      </c>
      <c r="J31" s="74"/>
      <c r="K31" s="74"/>
      <c r="L31" s="76" t="s">
        <v>40</v>
      </c>
      <c r="M31" s="19">
        <v>442281.86</v>
      </c>
      <c r="N31" s="19">
        <f t="shared" si="4"/>
        <v>6634.2279000000008</v>
      </c>
      <c r="O31" s="19"/>
      <c r="P31" s="19"/>
      <c r="Q31" s="19">
        <v>24</v>
      </c>
      <c r="R31" s="19">
        <v>4548245.2699999996</v>
      </c>
      <c r="S31" s="19">
        <v>30119828</v>
      </c>
      <c r="T31" s="64"/>
      <c r="U31" s="64"/>
      <c r="V31" s="76" t="s">
        <v>40</v>
      </c>
      <c r="W31" s="19">
        <v>442281.86</v>
      </c>
      <c r="X31" s="19">
        <v>6634.2279000000008</v>
      </c>
      <c r="Y31" s="19"/>
      <c r="Z31" s="19"/>
      <c r="AA31" s="19">
        <v>23</v>
      </c>
      <c r="AB31" s="19">
        <v>4657515</v>
      </c>
      <c r="AC31" s="19">
        <v>28707743</v>
      </c>
      <c r="AD31" s="64"/>
      <c r="AE31" s="64"/>
    </row>
    <row r="32" spans="1:31">
      <c r="A32" s="75"/>
      <c r="B32" s="76" t="s">
        <v>41</v>
      </c>
      <c r="C32" s="19">
        <v>2935.4</v>
      </c>
      <c r="D32" s="19">
        <f t="shared" si="2"/>
        <v>44.031000000000006</v>
      </c>
      <c r="E32" s="19">
        <v>232.5</v>
      </c>
      <c r="F32" s="19">
        <v>10.7</v>
      </c>
      <c r="G32" s="19">
        <v>17</v>
      </c>
      <c r="H32" s="19">
        <v>2931.2</v>
      </c>
      <c r="I32" s="19">
        <v>30.343</v>
      </c>
      <c r="J32" s="74"/>
      <c r="K32" s="74"/>
      <c r="L32" s="76" t="s">
        <v>41</v>
      </c>
      <c r="M32" s="19">
        <v>0</v>
      </c>
      <c r="N32" s="19">
        <f t="shared" si="4"/>
        <v>0</v>
      </c>
      <c r="O32" s="19"/>
      <c r="P32" s="19"/>
      <c r="Q32" s="19">
        <v>11</v>
      </c>
      <c r="R32" s="19">
        <v>1948469.66</v>
      </c>
      <c r="S32" s="19"/>
      <c r="T32" s="64"/>
      <c r="U32" s="64"/>
      <c r="V32" s="76" t="s">
        <v>41</v>
      </c>
      <c r="W32" s="19">
        <v>0</v>
      </c>
      <c r="X32" s="19">
        <v>0</v>
      </c>
      <c r="Y32" s="19"/>
      <c r="Z32" s="19"/>
      <c r="AA32" s="19">
        <v>0</v>
      </c>
      <c r="AB32" s="19">
        <v>0</v>
      </c>
      <c r="AC32" s="19">
        <v>0</v>
      </c>
      <c r="AD32" s="64"/>
      <c r="AE32" s="64"/>
    </row>
    <row r="33" spans="1:31">
      <c r="A33" s="75"/>
      <c r="B33" s="76" t="s">
        <v>42</v>
      </c>
      <c r="C33" s="19"/>
      <c r="D33" s="19">
        <f t="shared" si="2"/>
        <v>0</v>
      </c>
      <c r="E33" s="19">
        <v>41.1</v>
      </c>
      <c r="F33" s="19">
        <v>1.9</v>
      </c>
      <c r="G33" s="19">
        <v>4</v>
      </c>
      <c r="H33" s="19">
        <v>586.4</v>
      </c>
      <c r="I33" s="19">
        <v>0.83899999999999997</v>
      </c>
      <c r="J33" s="74"/>
      <c r="K33" s="74"/>
      <c r="L33" s="76" t="s">
        <v>42</v>
      </c>
      <c r="M33" s="19">
        <v>0</v>
      </c>
      <c r="N33" s="19">
        <f t="shared" si="4"/>
        <v>0</v>
      </c>
      <c r="O33" s="19"/>
      <c r="P33" s="19"/>
      <c r="Q33" s="19">
        <v>0</v>
      </c>
      <c r="R33" s="19">
        <v>0</v>
      </c>
      <c r="S33" s="19"/>
      <c r="T33" s="64"/>
      <c r="U33" s="64"/>
      <c r="V33" s="76" t="s">
        <v>42</v>
      </c>
      <c r="W33" s="19">
        <v>0</v>
      </c>
      <c r="X33" s="19">
        <v>0</v>
      </c>
      <c r="Y33" s="19"/>
      <c r="Z33" s="19"/>
      <c r="AA33" s="19">
        <v>0</v>
      </c>
      <c r="AB33" s="19">
        <v>0</v>
      </c>
      <c r="AC33" s="19">
        <v>0</v>
      </c>
      <c r="AD33" s="64"/>
      <c r="AE33" s="64"/>
    </row>
    <row r="34" spans="1:31">
      <c r="A34" s="75"/>
      <c r="B34" s="76" t="s">
        <v>43</v>
      </c>
      <c r="C34" s="19"/>
      <c r="D34" s="19">
        <f t="shared" si="2"/>
        <v>0</v>
      </c>
      <c r="E34" s="19"/>
      <c r="F34" s="19"/>
      <c r="G34" s="19"/>
      <c r="H34" s="19"/>
      <c r="I34" s="19"/>
      <c r="J34" s="74"/>
      <c r="K34" s="74"/>
      <c r="L34" s="76" t="s">
        <v>43</v>
      </c>
      <c r="M34" s="19">
        <v>0</v>
      </c>
      <c r="N34" s="19">
        <f t="shared" si="4"/>
        <v>0</v>
      </c>
      <c r="O34" s="19"/>
      <c r="P34" s="19"/>
      <c r="Q34" s="19">
        <v>0</v>
      </c>
      <c r="R34" s="19">
        <v>0</v>
      </c>
      <c r="S34" s="19"/>
      <c r="T34" s="64"/>
      <c r="U34" s="64"/>
      <c r="V34" s="76" t="s">
        <v>43</v>
      </c>
      <c r="W34" s="19">
        <v>0</v>
      </c>
      <c r="X34" s="19">
        <v>0</v>
      </c>
      <c r="Y34" s="19"/>
      <c r="Z34" s="19"/>
      <c r="AA34" s="19">
        <v>0</v>
      </c>
      <c r="AB34" s="19">
        <v>0</v>
      </c>
      <c r="AC34" s="19">
        <v>0</v>
      </c>
      <c r="AD34" s="64"/>
      <c r="AE34" s="64"/>
    </row>
    <row r="35" spans="1:31">
      <c r="A35" s="75"/>
      <c r="B35" s="76"/>
      <c r="C35" s="19"/>
      <c r="D35" s="19"/>
      <c r="E35" s="19"/>
      <c r="F35" s="19"/>
      <c r="G35" s="19"/>
      <c r="H35" s="19"/>
      <c r="I35" s="19"/>
      <c r="J35" s="74"/>
      <c r="K35" s="74"/>
      <c r="L35" s="76"/>
      <c r="M35" s="19"/>
      <c r="N35" s="19"/>
      <c r="O35" s="19"/>
      <c r="P35" s="19"/>
      <c r="Q35" s="19"/>
      <c r="R35" s="19"/>
      <c r="S35" s="19"/>
      <c r="T35" s="64"/>
      <c r="U35" s="64"/>
      <c r="V35" s="76"/>
      <c r="W35" s="19"/>
      <c r="X35" s="19"/>
      <c r="Y35" s="19"/>
      <c r="Z35" s="19"/>
      <c r="AA35" s="19">
        <v>0</v>
      </c>
      <c r="AB35" s="19">
        <v>0</v>
      </c>
      <c r="AC35" s="19"/>
      <c r="AD35" s="64"/>
      <c r="AE35" s="64"/>
    </row>
    <row r="36" spans="1:31">
      <c r="A36" s="75" t="s">
        <v>44</v>
      </c>
      <c r="B36" s="76"/>
      <c r="C36" s="19">
        <f t="shared" ref="C36:I36" si="5">SUM(C10:C35)</f>
        <v>20745.894</v>
      </c>
      <c r="D36" s="19">
        <f t="shared" si="5"/>
        <v>311.18840999999998</v>
      </c>
      <c r="E36" s="19">
        <f t="shared" si="5"/>
        <v>6300.4999999999991</v>
      </c>
      <c r="F36" s="19">
        <f t="shared" si="5"/>
        <v>290.60000000000002</v>
      </c>
      <c r="G36" s="19">
        <f t="shared" si="5"/>
        <v>462</v>
      </c>
      <c r="H36" s="19">
        <f t="shared" si="5"/>
        <v>69687.299999999988</v>
      </c>
      <c r="I36" s="19">
        <f t="shared" si="5"/>
        <v>172013.47000000003</v>
      </c>
      <c r="J36" s="74"/>
      <c r="K36" s="74"/>
      <c r="L36" s="76">
        <f t="shared" ref="L36:S36" si="6">SUM(L10:L35)</f>
        <v>0</v>
      </c>
      <c r="M36" s="19">
        <f>SUM(M10:M35)</f>
        <v>20650091.830000002</v>
      </c>
      <c r="N36" s="19">
        <f t="shared" si="6"/>
        <v>309751.37744999997</v>
      </c>
      <c r="O36" s="19">
        <f t="shared" si="6"/>
        <v>0</v>
      </c>
      <c r="P36" s="19">
        <f t="shared" si="6"/>
        <v>0</v>
      </c>
      <c r="Q36" s="19">
        <f t="shared" si="6"/>
        <v>431</v>
      </c>
      <c r="R36" s="19">
        <f t="shared" si="6"/>
        <v>77302486.159999996</v>
      </c>
      <c r="S36" s="19">
        <f t="shared" si="6"/>
        <v>149817368.12</v>
      </c>
      <c r="T36" s="64"/>
      <c r="U36" s="64"/>
      <c r="V36" s="76">
        <v>0</v>
      </c>
      <c r="W36" s="19">
        <v>20650091.830000002</v>
      </c>
      <c r="X36" s="19">
        <v>309751.37744999997</v>
      </c>
      <c r="Y36" s="19">
        <v>0</v>
      </c>
      <c r="Z36" s="19">
        <v>0</v>
      </c>
      <c r="AA36" s="19">
        <v>451</v>
      </c>
      <c r="AB36" s="19">
        <v>80244816</v>
      </c>
      <c r="AC36" s="19">
        <v>98092124</v>
      </c>
      <c r="AD36" s="64"/>
      <c r="AE36" s="64"/>
    </row>
    <row r="37" spans="1:31" ht="30">
      <c r="A37" s="75" t="s">
        <v>12</v>
      </c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6"/>
      <c r="M37" s="74"/>
      <c r="N37" s="74"/>
      <c r="O37" s="74"/>
      <c r="P37" s="74"/>
      <c r="Q37" s="74"/>
      <c r="R37" s="74"/>
      <c r="S37" s="74"/>
      <c r="T37" s="64"/>
      <c r="U37" s="64"/>
      <c r="V37" s="76"/>
      <c r="W37" s="74"/>
      <c r="X37" s="74"/>
      <c r="Y37" s="74"/>
      <c r="Z37" s="74"/>
      <c r="AA37" s="74"/>
      <c r="AB37" s="74"/>
      <c r="AC37" s="74"/>
      <c r="AD37" s="64"/>
      <c r="AE37" s="64"/>
    </row>
    <row r="38" spans="1:31">
      <c r="A38" s="75"/>
      <c r="B38" s="76">
        <v>1</v>
      </c>
      <c r="C38" s="74"/>
      <c r="D38" s="74"/>
      <c r="E38" s="74"/>
      <c r="F38" s="74"/>
      <c r="G38" s="74"/>
      <c r="H38" s="74"/>
      <c r="I38" s="74"/>
      <c r="J38" s="74"/>
      <c r="K38" s="74"/>
      <c r="L38" s="76">
        <v>1</v>
      </c>
      <c r="M38" s="74"/>
      <c r="N38" s="74"/>
      <c r="O38" s="74"/>
      <c r="P38" s="74"/>
      <c r="Q38" s="74"/>
      <c r="R38" s="74"/>
      <c r="S38" s="74"/>
      <c r="T38" s="64"/>
      <c r="U38" s="64"/>
      <c r="V38" s="76">
        <v>1</v>
      </c>
      <c r="W38" s="74"/>
      <c r="X38" s="74"/>
      <c r="Y38" s="74"/>
      <c r="Z38" s="74"/>
      <c r="AA38" s="74"/>
      <c r="AB38" s="74"/>
      <c r="AC38" s="74"/>
      <c r="AD38" s="64"/>
      <c r="AE38" s="64"/>
    </row>
    <row r="39" spans="1:31" ht="45">
      <c r="A39" s="75" t="s">
        <v>13</v>
      </c>
      <c r="B39" s="76"/>
      <c r="C39" s="74"/>
      <c r="D39" s="74"/>
      <c r="E39" s="74"/>
      <c r="F39" s="74"/>
      <c r="G39" s="74"/>
      <c r="H39" s="74"/>
      <c r="I39" s="74"/>
      <c r="J39" s="74"/>
      <c r="K39" s="74"/>
      <c r="L39" s="76"/>
      <c r="M39" s="74"/>
      <c r="N39" s="74"/>
      <c r="O39" s="74"/>
      <c r="P39" s="74"/>
      <c r="Q39" s="74"/>
      <c r="R39" s="74"/>
      <c r="S39" s="74"/>
      <c r="T39" s="64"/>
      <c r="U39" s="64"/>
      <c r="V39" s="76"/>
      <c r="W39" s="74"/>
      <c r="X39" s="74"/>
      <c r="Y39" s="74"/>
      <c r="Z39" s="74"/>
      <c r="AA39" s="74"/>
      <c r="AB39" s="74"/>
      <c r="AC39" s="74"/>
      <c r="AD39" s="64"/>
      <c r="AE39" s="64"/>
    </row>
    <row r="40" spans="1:31">
      <c r="A40" s="75"/>
      <c r="B40" s="76">
        <v>1</v>
      </c>
      <c r="C40" s="74"/>
      <c r="D40" s="74"/>
      <c r="E40" s="74"/>
      <c r="F40" s="74"/>
      <c r="G40" s="74"/>
      <c r="H40" s="74"/>
      <c r="I40" s="74"/>
      <c r="J40" s="74"/>
      <c r="K40" s="74"/>
      <c r="L40" s="76">
        <v>1</v>
      </c>
      <c r="M40" s="74"/>
      <c r="N40" s="74"/>
      <c r="O40" s="74"/>
      <c r="P40" s="74"/>
      <c r="Q40" s="74"/>
      <c r="R40" s="74"/>
      <c r="S40" s="74"/>
      <c r="T40" s="64"/>
      <c r="U40" s="64"/>
      <c r="V40" s="76">
        <v>1</v>
      </c>
      <c r="W40" s="74"/>
      <c r="X40" s="74"/>
      <c r="Y40" s="74"/>
      <c r="Z40" s="74"/>
      <c r="AA40" s="74"/>
      <c r="AB40" s="74"/>
      <c r="AC40" s="74"/>
      <c r="AD40" s="64"/>
      <c r="AE40" s="64"/>
    </row>
    <row r="41" spans="1:31" ht="45">
      <c r="A41" s="75" t="s">
        <v>14</v>
      </c>
      <c r="B41" s="76"/>
      <c r="C41" s="74"/>
      <c r="D41" s="74"/>
      <c r="E41" s="74"/>
      <c r="F41" s="74"/>
      <c r="G41" s="74"/>
      <c r="H41" s="74"/>
      <c r="I41" s="74"/>
      <c r="J41" s="74"/>
      <c r="K41" s="74"/>
      <c r="L41" s="76"/>
      <c r="M41" s="74"/>
      <c r="N41" s="74"/>
      <c r="O41" s="74"/>
      <c r="P41" s="74"/>
      <c r="Q41" s="74"/>
      <c r="R41" s="74"/>
      <c r="S41" s="74"/>
      <c r="T41" s="64"/>
      <c r="U41" s="64"/>
      <c r="V41" s="76"/>
      <c r="W41" s="74"/>
      <c r="X41" s="74"/>
      <c r="Y41" s="74"/>
      <c r="Z41" s="74"/>
      <c r="AA41" s="74"/>
      <c r="AB41" s="74"/>
      <c r="AC41" s="74"/>
      <c r="AD41" s="64"/>
      <c r="AE41" s="64"/>
    </row>
    <row r="42" spans="1:31">
      <c r="A42" s="75"/>
      <c r="B42" s="76">
        <v>1</v>
      </c>
      <c r="C42" s="74"/>
      <c r="D42" s="74"/>
      <c r="E42" s="74"/>
      <c r="F42" s="74"/>
      <c r="G42" s="74"/>
      <c r="H42" s="74"/>
      <c r="I42" s="74"/>
      <c r="J42" s="74"/>
      <c r="K42" s="74"/>
      <c r="L42" s="76">
        <v>1</v>
      </c>
      <c r="M42" s="74"/>
      <c r="N42" s="74"/>
      <c r="O42" s="74"/>
      <c r="P42" s="74"/>
      <c r="Q42" s="74"/>
      <c r="R42" s="74"/>
      <c r="S42" s="74"/>
      <c r="T42" s="64"/>
      <c r="U42" s="64"/>
      <c r="V42" s="76">
        <v>1</v>
      </c>
      <c r="W42" s="74"/>
      <c r="X42" s="74"/>
      <c r="Y42" s="74"/>
      <c r="Z42" s="74"/>
      <c r="AA42" s="74"/>
      <c r="AB42" s="74"/>
      <c r="AC42" s="74"/>
      <c r="AD42" s="64"/>
      <c r="AE42" s="64"/>
    </row>
    <row r="43" spans="1:31" ht="75">
      <c r="A43" s="75" t="s">
        <v>15</v>
      </c>
      <c r="B43" s="76"/>
      <c r="C43" s="74"/>
      <c r="D43" s="74"/>
      <c r="E43" s="74"/>
      <c r="F43" s="74"/>
      <c r="G43" s="74"/>
      <c r="H43" s="74"/>
      <c r="I43" s="74"/>
      <c r="J43" s="74"/>
      <c r="K43" s="74"/>
      <c r="L43" s="76"/>
      <c r="M43" s="74"/>
      <c r="N43" s="74"/>
      <c r="O43" s="74"/>
      <c r="P43" s="74"/>
      <c r="Q43" s="74"/>
      <c r="R43" s="74"/>
      <c r="S43" s="74"/>
      <c r="T43" s="64"/>
      <c r="U43" s="64"/>
      <c r="V43" s="76"/>
      <c r="W43" s="74"/>
      <c r="X43" s="74"/>
      <c r="Y43" s="74"/>
      <c r="Z43" s="74"/>
      <c r="AA43" s="74"/>
      <c r="AB43" s="74"/>
      <c r="AC43" s="74"/>
      <c r="AD43" s="64"/>
      <c r="AE43" s="64"/>
    </row>
    <row r="44" spans="1:31">
      <c r="A44" s="75"/>
      <c r="B44" s="76">
        <v>1</v>
      </c>
      <c r="C44" s="74"/>
      <c r="D44" s="74"/>
      <c r="E44" s="74"/>
      <c r="F44" s="74"/>
      <c r="G44" s="74"/>
      <c r="H44" s="74"/>
      <c r="I44" s="74"/>
      <c r="J44" s="74"/>
      <c r="K44" s="74"/>
      <c r="L44" s="76">
        <v>1</v>
      </c>
      <c r="M44" s="74"/>
      <c r="N44" s="74"/>
      <c r="O44" s="74"/>
      <c r="P44" s="74"/>
      <c r="Q44" s="74"/>
      <c r="R44" s="74"/>
      <c r="S44" s="74"/>
      <c r="T44" s="64"/>
      <c r="U44" s="64"/>
      <c r="V44" s="76">
        <v>1</v>
      </c>
      <c r="W44" s="74"/>
      <c r="X44" s="74"/>
      <c r="Y44" s="74"/>
      <c r="Z44" s="74"/>
      <c r="AA44" s="74"/>
      <c r="AB44" s="74"/>
      <c r="AC44" s="74"/>
      <c r="AD44" s="64"/>
      <c r="AE44" s="64"/>
    </row>
    <row r="45" spans="1:31" ht="45">
      <c r="A45" s="75" t="s">
        <v>16</v>
      </c>
      <c r="B45" s="76"/>
      <c r="C45" s="74">
        <f t="shared" ref="C45:I45" si="7">C46+C47+C48+C49+C50+C51+C52+C53+C54</f>
        <v>323.40000000000009</v>
      </c>
      <c r="D45" s="74">
        <f t="shared" si="7"/>
        <v>4.8510000000000009</v>
      </c>
      <c r="E45" s="74">
        <f t="shared" si="7"/>
        <v>911.59999999999991</v>
      </c>
      <c r="F45" s="74">
        <f t="shared" si="7"/>
        <v>42.1</v>
      </c>
      <c r="G45" s="74">
        <f t="shared" si="7"/>
        <v>57</v>
      </c>
      <c r="H45" s="74">
        <f t="shared" si="7"/>
        <v>8265.7000000000007</v>
      </c>
      <c r="I45" s="74">
        <f t="shared" si="7"/>
        <v>25271.699999999997</v>
      </c>
      <c r="J45" s="74"/>
      <c r="K45" s="74"/>
      <c r="L45" s="74"/>
      <c r="M45" s="74">
        <f t="shared" ref="M45:S45" si="8">M46+M47+M48+M49+M50+M51+M52+M53+M54</f>
        <v>0</v>
      </c>
      <c r="N45" s="74">
        <f t="shared" si="8"/>
        <v>0</v>
      </c>
      <c r="O45" s="74">
        <f t="shared" si="8"/>
        <v>0</v>
      </c>
      <c r="P45" s="74">
        <f t="shared" si="8"/>
        <v>0</v>
      </c>
      <c r="Q45" s="74">
        <f t="shared" si="8"/>
        <v>0</v>
      </c>
      <c r="R45" s="74">
        <f t="shared" si="8"/>
        <v>0</v>
      </c>
      <c r="S45" s="74">
        <f t="shared" si="8"/>
        <v>0</v>
      </c>
      <c r="T45" s="64"/>
      <c r="U45" s="64"/>
      <c r="V45" s="74" t="s">
        <v>97</v>
      </c>
      <c r="W45" s="74">
        <f>W46+W47+W48+W49+W50+W51+W52+W53+W54+W55+W56</f>
        <v>503953</v>
      </c>
      <c r="X45" s="74">
        <f>X46+X47+X48+X49+X50+X51+X52+X53+X54+X55+X56</f>
        <v>7559.2950000000001</v>
      </c>
      <c r="Y45" s="74">
        <f t="shared" ref="Y45:AC45" si="9">Y46+Y47+Y48+Y49+Y50+Y51+Y52+Y53+Y54+Y55+Y56</f>
        <v>715644</v>
      </c>
      <c r="Z45" s="74">
        <f t="shared" si="9"/>
        <v>33010</v>
      </c>
      <c r="AA45" s="74">
        <f t="shared" si="9"/>
        <v>20</v>
      </c>
      <c r="AB45" s="74">
        <f t="shared" si="9"/>
        <v>0</v>
      </c>
      <c r="AC45" s="74">
        <f t="shared" si="9"/>
        <v>0</v>
      </c>
      <c r="AD45" s="64"/>
      <c r="AE45" s="64"/>
    </row>
    <row r="46" spans="1:31">
      <c r="A46" s="75"/>
      <c r="B46" s="75" t="s">
        <v>63</v>
      </c>
      <c r="C46" s="74">
        <v>0.2</v>
      </c>
      <c r="D46" s="74">
        <f>C46*1.5/100</f>
        <v>3.0000000000000005E-3</v>
      </c>
      <c r="E46" s="74">
        <v>98.3</v>
      </c>
      <c r="F46" s="74">
        <v>4.5</v>
      </c>
      <c r="G46" s="64">
        <v>10</v>
      </c>
      <c r="H46" s="74">
        <v>1181.2</v>
      </c>
      <c r="I46" s="74">
        <v>2390.5</v>
      </c>
      <c r="J46" s="74"/>
      <c r="K46" s="74"/>
      <c r="L46" s="75" t="s">
        <v>63</v>
      </c>
      <c r="M46" s="74"/>
      <c r="N46" s="74">
        <f>M46*1.5/100</f>
        <v>0</v>
      </c>
      <c r="O46" s="74"/>
      <c r="P46" s="74"/>
      <c r="Q46" s="64"/>
      <c r="R46" s="74"/>
      <c r="S46" s="74"/>
      <c r="T46" s="64"/>
      <c r="U46" s="64"/>
      <c r="V46" s="75" t="s">
        <v>63</v>
      </c>
      <c r="W46" s="74">
        <v>168</v>
      </c>
      <c r="X46" s="74">
        <v>2.52</v>
      </c>
      <c r="Y46" s="74">
        <v>80142</v>
      </c>
      <c r="Z46" s="74">
        <v>3697</v>
      </c>
      <c r="AA46" s="64"/>
      <c r="AB46" s="74"/>
      <c r="AC46" s="74"/>
      <c r="AD46" s="64"/>
      <c r="AE46" s="64"/>
    </row>
    <row r="47" spans="1:31">
      <c r="A47" s="75"/>
      <c r="B47" s="75" t="s">
        <v>64</v>
      </c>
      <c r="C47" s="74">
        <v>124.9</v>
      </c>
      <c r="D47" s="74">
        <f t="shared" ref="D47:D54" si="10">C47*1.5/100</f>
        <v>1.8735000000000002</v>
      </c>
      <c r="E47" s="74">
        <v>60.5</v>
      </c>
      <c r="F47" s="74">
        <v>2.8</v>
      </c>
      <c r="G47" s="64">
        <v>7</v>
      </c>
      <c r="H47" s="74">
        <v>848.6</v>
      </c>
      <c r="I47" s="74">
        <v>6808</v>
      </c>
      <c r="J47" s="74"/>
      <c r="K47" s="74"/>
      <c r="L47" s="75" t="s">
        <v>64</v>
      </c>
      <c r="M47" s="74"/>
      <c r="N47" s="74">
        <f t="shared" ref="N47:N54" si="11">M47*1.5/100</f>
        <v>0</v>
      </c>
      <c r="O47" s="74"/>
      <c r="P47" s="74"/>
      <c r="Q47" s="64"/>
      <c r="R47" s="74"/>
      <c r="S47" s="74"/>
      <c r="T47" s="64"/>
      <c r="U47" s="64"/>
      <c r="V47" s="75" t="s">
        <v>64</v>
      </c>
      <c r="W47" s="74">
        <v>124926</v>
      </c>
      <c r="X47" s="74">
        <v>1873.89</v>
      </c>
      <c r="Y47" s="74">
        <v>60595</v>
      </c>
      <c r="Z47" s="74">
        <v>2795</v>
      </c>
      <c r="AA47" s="64">
        <v>3</v>
      </c>
      <c r="AB47" s="74"/>
      <c r="AC47" s="74"/>
      <c r="AD47" s="64"/>
      <c r="AE47" s="64"/>
    </row>
    <row r="48" spans="1:31" ht="30">
      <c r="A48" s="75"/>
      <c r="B48" s="75" t="s">
        <v>65</v>
      </c>
      <c r="C48" s="74">
        <v>0.3</v>
      </c>
      <c r="D48" s="74">
        <f t="shared" si="10"/>
        <v>4.4999999999999997E-3</v>
      </c>
      <c r="E48" s="74">
        <v>120.5</v>
      </c>
      <c r="F48" s="74">
        <v>5.6</v>
      </c>
      <c r="G48" s="64">
        <v>7</v>
      </c>
      <c r="H48" s="74">
        <v>848.6</v>
      </c>
      <c r="I48" s="74">
        <v>6808</v>
      </c>
      <c r="J48" s="74"/>
      <c r="K48" s="74"/>
      <c r="L48" s="75" t="s">
        <v>65</v>
      </c>
      <c r="M48" s="74"/>
      <c r="N48" s="74">
        <f t="shared" si="11"/>
        <v>0</v>
      </c>
      <c r="O48" s="74"/>
      <c r="P48" s="74"/>
      <c r="Q48" s="64"/>
      <c r="R48" s="74"/>
      <c r="S48" s="74"/>
      <c r="T48" s="64"/>
      <c r="U48" s="64"/>
      <c r="V48" s="75" t="s">
        <v>65</v>
      </c>
      <c r="W48" s="74">
        <v>258</v>
      </c>
      <c r="X48" s="74">
        <v>3.87</v>
      </c>
      <c r="Y48" s="74">
        <v>58058</v>
      </c>
      <c r="Z48" s="74">
        <v>2678</v>
      </c>
      <c r="AA48" s="64">
        <v>3</v>
      </c>
      <c r="AB48" s="74"/>
      <c r="AC48" s="74"/>
      <c r="AD48" s="64"/>
      <c r="AE48" s="64"/>
    </row>
    <row r="49" spans="1:31" ht="30">
      <c r="A49" s="75"/>
      <c r="B49" s="75" t="s">
        <v>66</v>
      </c>
      <c r="C49" s="74">
        <v>57</v>
      </c>
      <c r="D49" s="74">
        <f t="shared" si="10"/>
        <v>0.85499999999999998</v>
      </c>
      <c r="E49" s="74">
        <v>95.1</v>
      </c>
      <c r="F49" s="74">
        <v>4.4000000000000004</v>
      </c>
      <c r="G49" s="64">
        <v>4</v>
      </c>
      <c r="H49" s="74">
        <v>927.8</v>
      </c>
      <c r="I49" s="74">
        <v>667</v>
      </c>
      <c r="J49" s="74"/>
      <c r="K49" s="74"/>
      <c r="L49" s="75" t="s">
        <v>66</v>
      </c>
      <c r="M49" s="74"/>
      <c r="N49" s="74">
        <f t="shared" si="11"/>
        <v>0</v>
      </c>
      <c r="O49" s="74"/>
      <c r="P49" s="74"/>
      <c r="Q49" s="64"/>
      <c r="R49" s="74"/>
      <c r="S49" s="74"/>
      <c r="T49" s="64"/>
      <c r="U49" s="64"/>
      <c r="V49" s="75" t="s">
        <v>66</v>
      </c>
      <c r="W49" s="74">
        <v>3143</v>
      </c>
      <c r="X49" s="74">
        <v>47.145000000000003</v>
      </c>
      <c r="Y49" s="74">
        <v>56820</v>
      </c>
      <c r="Z49" s="74">
        <v>2621</v>
      </c>
      <c r="AA49" s="64">
        <v>3</v>
      </c>
      <c r="AB49" s="74"/>
      <c r="AC49" s="74"/>
      <c r="AD49" s="64"/>
      <c r="AE49" s="64"/>
    </row>
    <row r="50" spans="1:31">
      <c r="A50" s="75"/>
      <c r="B50" s="75" t="s">
        <v>67</v>
      </c>
      <c r="C50" s="74">
        <v>69.7</v>
      </c>
      <c r="D50" s="74">
        <f t="shared" si="10"/>
        <v>1.0455000000000001</v>
      </c>
      <c r="E50" s="74">
        <v>77.5</v>
      </c>
      <c r="F50" s="74">
        <v>3.6</v>
      </c>
      <c r="G50" s="64">
        <v>4</v>
      </c>
      <c r="H50" s="74">
        <v>799</v>
      </c>
      <c r="I50" s="74">
        <v>122.7</v>
      </c>
      <c r="J50" s="74"/>
      <c r="K50" s="74"/>
      <c r="L50" s="75" t="s">
        <v>67</v>
      </c>
      <c r="M50" s="74"/>
      <c r="N50" s="74">
        <f t="shared" si="11"/>
        <v>0</v>
      </c>
      <c r="O50" s="74"/>
      <c r="P50" s="74"/>
      <c r="Q50" s="64"/>
      <c r="R50" s="74"/>
      <c r="S50" s="74"/>
      <c r="T50" s="64"/>
      <c r="U50" s="64"/>
      <c r="V50" s="75" t="s">
        <v>67</v>
      </c>
      <c r="W50" s="74">
        <v>69664</v>
      </c>
      <c r="X50" s="74">
        <v>1044.96</v>
      </c>
      <c r="Y50" s="74">
        <v>54161</v>
      </c>
      <c r="Z50" s="74">
        <v>2498</v>
      </c>
      <c r="AA50" s="64">
        <v>3</v>
      </c>
      <c r="AB50" s="74"/>
      <c r="AC50" s="74"/>
      <c r="AD50" s="64"/>
      <c r="AE50" s="64"/>
    </row>
    <row r="51" spans="1:31">
      <c r="A51" s="75"/>
      <c r="B51" s="75" t="s">
        <v>68</v>
      </c>
      <c r="C51" s="74">
        <v>0.06</v>
      </c>
      <c r="D51" s="74">
        <f t="shared" si="10"/>
        <v>8.9999999999999998E-4</v>
      </c>
      <c r="E51" s="74">
        <v>98.5</v>
      </c>
      <c r="F51" s="74">
        <v>4.5</v>
      </c>
      <c r="G51" s="64">
        <v>6</v>
      </c>
      <c r="H51" s="74">
        <v>803.3</v>
      </c>
      <c r="I51" s="74">
        <v>390</v>
      </c>
      <c r="J51" s="74"/>
      <c r="K51" s="74"/>
      <c r="L51" s="75" t="s">
        <v>68</v>
      </c>
      <c r="M51" s="74"/>
      <c r="N51" s="74">
        <f t="shared" si="11"/>
        <v>0</v>
      </c>
      <c r="O51" s="74"/>
      <c r="P51" s="74"/>
      <c r="Q51" s="64"/>
      <c r="R51" s="74"/>
      <c r="S51" s="74"/>
      <c r="T51" s="64"/>
      <c r="U51" s="64"/>
      <c r="V51" s="75" t="s">
        <v>68</v>
      </c>
      <c r="W51" s="74"/>
      <c r="X51" s="74">
        <v>0</v>
      </c>
      <c r="Y51" s="74">
        <v>75445</v>
      </c>
      <c r="Z51" s="74">
        <v>3480</v>
      </c>
      <c r="AA51" s="64"/>
      <c r="AB51" s="74"/>
      <c r="AC51" s="74"/>
      <c r="AD51" s="64"/>
      <c r="AE51" s="64"/>
    </row>
    <row r="52" spans="1:31">
      <c r="A52" s="75"/>
      <c r="B52" s="75" t="s">
        <v>69</v>
      </c>
      <c r="C52" s="74">
        <v>64.900000000000006</v>
      </c>
      <c r="D52" s="74">
        <f t="shared" si="10"/>
        <v>0.97350000000000003</v>
      </c>
      <c r="E52" s="74">
        <v>100.5</v>
      </c>
      <c r="F52" s="74">
        <v>4.5999999999999996</v>
      </c>
      <c r="G52" s="64">
        <v>4</v>
      </c>
      <c r="H52" s="74">
        <v>979.3</v>
      </c>
      <c r="I52" s="74">
        <v>5599.4</v>
      </c>
      <c r="J52" s="74"/>
      <c r="K52" s="74"/>
      <c r="L52" s="75" t="s">
        <v>69</v>
      </c>
      <c r="M52" s="74"/>
      <c r="N52" s="74">
        <f t="shared" si="11"/>
        <v>0</v>
      </c>
      <c r="O52" s="74"/>
      <c r="P52" s="74"/>
      <c r="Q52" s="64"/>
      <c r="R52" s="74"/>
      <c r="S52" s="74"/>
      <c r="T52" s="64"/>
      <c r="U52" s="64"/>
      <c r="V52" s="75" t="s">
        <v>69</v>
      </c>
      <c r="W52" s="74">
        <v>64908</v>
      </c>
      <c r="X52" s="74">
        <v>973.62</v>
      </c>
      <c r="Y52" s="74">
        <v>62119</v>
      </c>
      <c r="Z52" s="74">
        <v>2865</v>
      </c>
      <c r="AA52" s="64"/>
      <c r="AB52" s="74"/>
      <c r="AC52" s="74"/>
      <c r="AD52" s="64"/>
      <c r="AE52" s="64"/>
    </row>
    <row r="53" spans="1:31">
      <c r="A53" s="75"/>
      <c r="B53" s="75" t="s">
        <v>70</v>
      </c>
      <c r="C53" s="74">
        <v>0.04</v>
      </c>
      <c r="D53" s="74">
        <f t="shared" si="10"/>
        <v>5.9999999999999995E-4</v>
      </c>
      <c r="E53" s="74">
        <v>122.5</v>
      </c>
      <c r="F53" s="74">
        <v>5.7</v>
      </c>
      <c r="G53" s="64">
        <v>5</v>
      </c>
      <c r="H53" s="74">
        <v>984.3</v>
      </c>
      <c r="I53" s="74">
        <v>1939.5</v>
      </c>
      <c r="J53" s="74"/>
      <c r="K53" s="74"/>
      <c r="L53" s="75" t="s">
        <v>70</v>
      </c>
      <c r="M53" s="74"/>
      <c r="N53" s="74">
        <f t="shared" si="11"/>
        <v>0</v>
      </c>
      <c r="O53" s="74"/>
      <c r="P53" s="74"/>
      <c r="Q53" s="64"/>
      <c r="R53" s="74"/>
      <c r="S53" s="74"/>
      <c r="T53" s="64"/>
      <c r="U53" s="64"/>
      <c r="V53" s="75" t="s">
        <v>70</v>
      </c>
      <c r="W53" s="74">
        <v>44</v>
      </c>
      <c r="X53" s="74">
        <v>0.66</v>
      </c>
      <c r="Y53" s="74">
        <v>57999</v>
      </c>
      <c r="Z53" s="74">
        <v>2675</v>
      </c>
      <c r="AA53" s="64"/>
      <c r="AB53" s="74"/>
      <c r="AC53" s="74"/>
      <c r="AD53" s="64"/>
      <c r="AE53" s="64"/>
    </row>
    <row r="54" spans="1:31">
      <c r="A54" s="75"/>
      <c r="B54" s="75" t="s">
        <v>71</v>
      </c>
      <c r="C54" s="74">
        <v>6.3</v>
      </c>
      <c r="D54" s="74">
        <f t="shared" si="10"/>
        <v>9.4499999999999987E-2</v>
      </c>
      <c r="E54" s="74">
        <v>138.19999999999999</v>
      </c>
      <c r="F54" s="74">
        <v>6.4</v>
      </c>
      <c r="G54" s="64">
        <v>10</v>
      </c>
      <c r="H54" s="74">
        <v>893.6</v>
      </c>
      <c r="I54" s="74">
        <v>546.6</v>
      </c>
      <c r="J54" s="74"/>
      <c r="K54" s="74"/>
      <c r="L54" s="75" t="s">
        <v>71</v>
      </c>
      <c r="M54" s="74"/>
      <c r="N54" s="74">
        <f t="shared" si="11"/>
        <v>0</v>
      </c>
      <c r="O54" s="74"/>
      <c r="P54" s="74"/>
      <c r="Q54" s="64"/>
      <c r="R54" s="74"/>
      <c r="S54" s="74"/>
      <c r="T54" s="64"/>
      <c r="U54" s="64"/>
      <c r="V54" s="75" t="s">
        <v>71</v>
      </c>
      <c r="W54" s="74">
        <v>6280</v>
      </c>
      <c r="X54" s="74">
        <v>94.2</v>
      </c>
      <c r="Y54" s="74">
        <v>67715</v>
      </c>
      <c r="Z54" s="74">
        <v>3124</v>
      </c>
      <c r="AA54" s="64"/>
      <c r="AB54" s="74"/>
      <c r="AC54" s="74"/>
      <c r="AD54" s="64"/>
      <c r="AE54" s="64"/>
    </row>
    <row r="55" spans="1:31" ht="30">
      <c r="A55" s="75"/>
      <c r="B55" s="76"/>
      <c r="C55" s="74"/>
      <c r="D55" s="74"/>
      <c r="E55" s="74"/>
      <c r="F55" s="74"/>
      <c r="G55" s="74"/>
      <c r="H55" s="74"/>
      <c r="I55" s="74"/>
      <c r="J55" s="74"/>
      <c r="K55" s="74"/>
      <c r="L55" s="76"/>
      <c r="M55" s="74"/>
      <c r="N55" s="74"/>
      <c r="O55" s="74"/>
      <c r="P55" s="74"/>
      <c r="Q55" s="74"/>
      <c r="R55" s="74"/>
      <c r="S55" s="74"/>
      <c r="T55" s="64"/>
      <c r="U55" s="64"/>
      <c r="V55" s="75" t="s">
        <v>100</v>
      </c>
      <c r="W55" s="74">
        <v>80</v>
      </c>
      <c r="X55" s="74">
        <v>1.2</v>
      </c>
      <c r="Y55" s="74">
        <v>70022</v>
      </c>
      <c r="Z55" s="74">
        <v>3230</v>
      </c>
      <c r="AA55" s="64">
        <v>4</v>
      </c>
      <c r="AB55" s="74"/>
      <c r="AC55" s="74"/>
      <c r="AD55" s="64"/>
      <c r="AE55" s="64"/>
    </row>
    <row r="56" spans="1:31">
      <c r="A56" s="75" t="s">
        <v>45</v>
      </c>
      <c r="B56" s="76"/>
      <c r="C56" s="19">
        <f t="shared" ref="C56:I56" si="12">C9+C45</f>
        <v>21069.294000000002</v>
      </c>
      <c r="D56" s="19">
        <f t="shared" si="12"/>
        <v>316.03940999999998</v>
      </c>
      <c r="E56" s="19">
        <f t="shared" si="12"/>
        <v>7212.0999999999985</v>
      </c>
      <c r="F56" s="19">
        <f t="shared" si="12"/>
        <v>332.70000000000005</v>
      </c>
      <c r="G56" s="19">
        <f t="shared" si="12"/>
        <v>519</v>
      </c>
      <c r="H56" s="19">
        <f t="shared" si="12"/>
        <v>77952.999999999985</v>
      </c>
      <c r="I56" s="19">
        <f t="shared" si="12"/>
        <v>197285.17000000004</v>
      </c>
      <c r="J56" s="19"/>
      <c r="K56" s="19"/>
      <c r="L56" s="19"/>
      <c r="M56" s="19">
        <f>M9+M45</f>
        <v>20650091.830000002</v>
      </c>
      <c r="N56" s="19">
        <f t="shared" ref="N56:S56" si="13">N9+N45</f>
        <v>309751.37744999997</v>
      </c>
      <c r="O56" s="19">
        <f t="shared" si="13"/>
        <v>0</v>
      </c>
      <c r="P56" s="19">
        <f t="shared" si="13"/>
        <v>0</v>
      </c>
      <c r="Q56" s="19">
        <f t="shared" si="13"/>
        <v>431</v>
      </c>
      <c r="R56" s="19">
        <f t="shared" si="13"/>
        <v>77302486.159999996</v>
      </c>
      <c r="S56" s="19">
        <f t="shared" si="13"/>
        <v>149817368.12</v>
      </c>
      <c r="T56" s="64"/>
      <c r="U56" s="64"/>
      <c r="V56" s="76" t="s">
        <v>88</v>
      </c>
      <c r="W56" s="74">
        <v>234482</v>
      </c>
      <c r="X56" s="74">
        <v>3517.23</v>
      </c>
      <c r="Y56" s="74">
        <v>72568</v>
      </c>
      <c r="Z56" s="74">
        <v>3347</v>
      </c>
      <c r="AA56" s="74">
        <v>4</v>
      </c>
      <c r="AB56" s="19"/>
      <c r="AC56" s="19"/>
      <c r="AD56" s="64"/>
      <c r="AE56" s="64"/>
    </row>
    <row r="57" spans="1:31">
      <c r="A57" s="80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V57" s="19" t="s">
        <v>98</v>
      </c>
      <c r="W57" s="19">
        <f>W9+W45</f>
        <v>21154044.830000002</v>
      </c>
      <c r="X57" s="19">
        <f t="shared" ref="X57:AD57" si="14">X9+X45</f>
        <v>317310.67244999995</v>
      </c>
      <c r="Y57" s="19">
        <f t="shared" si="14"/>
        <v>715644</v>
      </c>
      <c r="Z57" s="19">
        <f t="shared" si="14"/>
        <v>33010</v>
      </c>
      <c r="AA57" s="19">
        <f t="shared" si="14"/>
        <v>471</v>
      </c>
      <c r="AB57" s="19">
        <f t="shared" si="14"/>
        <v>80244816</v>
      </c>
      <c r="AC57" s="19">
        <f t="shared" si="14"/>
        <v>98092124</v>
      </c>
      <c r="AD57" s="19">
        <f t="shared" si="14"/>
        <v>0</v>
      </c>
    </row>
    <row r="58" spans="1:31">
      <c r="A58" s="80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31">
      <c r="A59" s="80"/>
      <c r="B59" s="83"/>
      <c r="C59" s="83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31">
      <c r="A60" s="80"/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4"/>
      <c r="M60" s="85"/>
      <c r="N60" s="85"/>
      <c r="O60" s="85"/>
      <c r="P60" s="85"/>
      <c r="Q60" s="85"/>
      <c r="R60" s="85"/>
      <c r="S60" s="85"/>
    </row>
    <row r="61" spans="1:31">
      <c r="A61" s="84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4"/>
      <c r="M61" s="85"/>
      <c r="N61" s="85"/>
      <c r="O61" s="85"/>
      <c r="P61" s="85"/>
      <c r="Q61" s="85"/>
      <c r="R61" s="85"/>
      <c r="S61" s="85"/>
    </row>
    <row r="62" spans="1:31">
      <c r="A62" s="84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4"/>
      <c r="M62" s="85"/>
      <c r="N62" s="85"/>
      <c r="O62" s="85"/>
      <c r="P62" s="85"/>
      <c r="Q62" s="85"/>
      <c r="R62" s="85"/>
      <c r="S62" s="85"/>
    </row>
    <row r="63" spans="1:31">
      <c r="A63" s="84"/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4"/>
      <c r="M63" s="85"/>
      <c r="N63" s="85"/>
      <c r="O63" s="85"/>
      <c r="P63" s="85"/>
      <c r="Q63" s="85"/>
      <c r="R63" s="85"/>
      <c r="S63" s="85"/>
    </row>
    <row r="64" spans="1:31">
      <c r="A64" s="80"/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4"/>
      <c r="M64" s="85"/>
      <c r="N64" s="85"/>
      <c r="O64" s="85"/>
      <c r="P64" s="85"/>
      <c r="Q64" s="85"/>
      <c r="R64" s="85"/>
      <c r="S64" s="85"/>
    </row>
    <row r="65" spans="1:19">
      <c r="A65" s="80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5"/>
      <c r="N65" s="85"/>
      <c r="O65" s="85"/>
      <c r="P65" s="85"/>
      <c r="Q65" s="85"/>
      <c r="R65" s="85"/>
      <c r="S65" s="85"/>
    </row>
    <row r="66" spans="1:19">
      <c r="A66" s="80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  <c r="N66" s="85"/>
      <c r="O66" s="85"/>
      <c r="P66" s="85"/>
      <c r="Q66" s="85"/>
      <c r="R66" s="85"/>
      <c r="S66" s="85"/>
    </row>
    <row r="67" spans="1:19">
      <c r="A67" s="80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  <c r="N67" s="85"/>
      <c r="O67" s="85"/>
      <c r="P67" s="85"/>
      <c r="Q67" s="85"/>
      <c r="R67" s="85"/>
      <c r="S67" s="85"/>
    </row>
    <row r="68" spans="1:19">
      <c r="A68" s="80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85"/>
      <c r="O68" s="85"/>
      <c r="P68" s="85"/>
      <c r="Q68" s="85"/>
      <c r="R68" s="85"/>
      <c r="S68" s="85"/>
    </row>
    <row r="69" spans="1:19">
      <c r="A69" s="80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5"/>
      <c r="N69" s="85"/>
      <c r="O69" s="85"/>
      <c r="P69" s="85"/>
      <c r="Q69" s="85"/>
      <c r="R69" s="85"/>
      <c r="S69" s="85"/>
    </row>
    <row r="70" spans="1:19">
      <c r="A70" s="80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>
      <c r="A71" s="80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>
      <c r="A72" s="8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>
      <c r="A73" s="8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</sheetData>
  <mergeCells count="35">
    <mergeCell ref="B59:C59"/>
    <mergeCell ref="S5:S6"/>
    <mergeCell ref="Q3:S3"/>
    <mergeCell ref="I5:I6"/>
    <mergeCell ref="C5:C6"/>
    <mergeCell ref="L5:L6"/>
    <mergeCell ref="M5:M6"/>
    <mergeCell ref="N5:N6"/>
    <mergeCell ref="O5:P5"/>
    <mergeCell ref="Q5:Q6"/>
    <mergeCell ref="R5:R6"/>
    <mergeCell ref="E5:F5"/>
    <mergeCell ref="J5:J6"/>
    <mergeCell ref="K5:K6"/>
    <mergeCell ref="A5:A6"/>
    <mergeCell ref="B5:B6"/>
    <mergeCell ref="D5:D6"/>
    <mergeCell ref="G5:G6"/>
    <mergeCell ref="H5:H6"/>
    <mergeCell ref="C2:N2"/>
    <mergeCell ref="Q1:U1"/>
    <mergeCell ref="T5:T6"/>
    <mergeCell ref="U5:U6"/>
    <mergeCell ref="B4:K4"/>
    <mergeCell ref="L4:U4"/>
    <mergeCell ref="V4:AE4"/>
    <mergeCell ref="V5:V6"/>
    <mergeCell ref="W5:W6"/>
    <mergeCell ref="X5:X6"/>
    <mergeCell ref="Y5:Z5"/>
    <mergeCell ref="AA5:AA6"/>
    <mergeCell ref="AB5:AB6"/>
    <mergeCell ref="AC5:AC6"/>
    <mergeCell ref="AD5:AD6"/>
    <mergeCell ref="AE5:AE6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"/>
  <sheetViews>
    <sheetView workbookViewId="0">
      <selection activeCell="B11" sqref="B11"/>
    </sheetView>
  </sheetViews>
  <sheetFormatPr defaultRowHeight="15"/>
  <cols>
    <col min="1" max="1" width="33.85546875" customWidth="1"/>
    <col min="2" max="2" width="20.7109375" customWidth="1"/>
    <col min="3" max="3" width="22" customWidth="1"/>
  </cols>
  <sheetData>
    <row r="1" spans="1:12" s="1" customFormat="1"/>
    <row r="2" spans="1:12" ht="31.5" customHeight="1">
      <c r="A2" s="87" t="s">
        <v>110</v>
      </c>
      <c r="B2" s="87"/>
      <c r="C2" s="87"/>
      <c r="D2" s="18"/>
      <c r="E2" s="18"/>
      <c r="F2" s="18"/>
      <c r="G2" s="18"/>
      <c r="H2" s="18"/>
      <c r="I2" s="18"/>
      <c r="J2" s="18"/>
      <c r="K2" s="18"/>
      <c r="L2" s="18"/>
    </row>
    <row r="4" spans="1:12">
      <c r="A4" s="32" t="s">
        <v>46</v>
      </c>
      <c r="B4" s="32" t="s">
        <v>47</v>
      </c>
      <c r="C4" s="32"/>
    </row>
    <row r="5" spans="1:12">
      <c r="A5" s="32"/>
      <c r="B5" s="21" t="s">
        <v>96</v>
      </c>
      <c r="C5" s="3" t="s">
        <v>107</v>
      </c>
    </row>
    <row r="6" spans="1:12" ht="30">
      <c r="A6" s="10" t="s">
        <v>48</v>
      </c>
      <c r="B6" s="25">
        <v>4</v>
      </c>
      <c r="C6" s="3">
        <v>3</v>
      </c>
    </row>
    <row r="7" spans="1:12" ht="45">
      <c r="A7" s="3" t="s">
        <v>55</v>
      </c>
      <c r="B7" s="25">
        <v>4</v>
      </c>
      <c r="C7" s="3">
        <v>3</v>
      </c>
    </row>
    <row r="8" spans="1:12">
      <c r="A8" s="2" t="s">
        <v>53</v>
      </c>
      <c r="B8" s="25"/>
      <c r="C8" s="3"/>
    </row>
    <row r="9" spans="1:12" ht="30">
      <c r="A9" s="2" t="s">
        <v>49</v>
      </c>
      <c r="B9" s="25"/>
      <c r="C9" s="3"/>
    </row>
    <row r="10" spans="1:12" ht="30">
      <c r="A10" s="2" t="s">
        <v>50</v>
      </c>
      <c r="B10" s="25"/>
      <c r="C10" s="3"/>
    </row>
    <row r="11" spans="1:12" ht="30" customHeight="1">
      <c r="A11" s="2" t="s">
        <v>51</v>
      </c>
      <c r="B11" s="25"/>
      <c r="C11" s="3"/>
    </row>
    <row r="12" spans="1:12" ht="45">
      <c r="A12" s="2" t="s">
        <v>52</v>
      </c>
      <c r="B12" s="25"/>
      <c r="C12" s="3"/>
    </row>
    <row r="13" spans="1:12">
      <c r="A13" s="3"/>
      <c r="B13" s="25"/>
      <c r="C13" s="3"/>
    </row>
    <row r="14" spans="1:12" ht="30">
      <c r="A14" s="10" t="s">
        <v>54</v>
      </c>
      <c r="B14" s="25">
        <v>0</v>
      </c>
      <c r="C14" s="3">
        <v>0</v>
      </c>
    </row>
    <row r="15" spans="1:12">
      <c r="A15" s="3"/>
      <c r="B15" s="25"/>
      <c r="C15" s="3"/>
    </row>
    <row r="16" spans="1:12">
      <c r="A16" s="3"/>
      <c r="B16" s="3"/>
      <c r="C16" s="3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</sheetData>
  <mergeCells count="3">
    <mergeCell ref="A4:A5"/>
    <mergeCell ref="B4:C4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2" sqref="A2:E2"/>
    </sheetView>
  </sheetViews>
  <sheetFormatPr defaultRowHeight="15"/>
  <cols>
    <col min="1" max="1" width="32.5703125" customWidth="1"/>
    <col min="2" max="2" width="22.140625" customWidth="1"/>
    <col min="3" max="3" width="17.85546875" customWidth="1"/>
    <col min="4" max="4" width="24.5703125" customWidth="1"/>
    <col min="5" max="5" width="16.5703125" customWidth="1"/>
  </cols>
  <sheetData>
    <row r="2" spans="1:5" s="1" customFormat="1" ht="18.75">
      <c r="A2" s="88" t="s">
        <v>74</v>
      </c>
      <c r="B2" s="88"/>
      <c r="C2" s="88"/>
      <c r="D2" s="88"/>
      <c r="E2" s="88"/>
    </row>
    <row r="3" spans="1:5">
      <c r="A3" s="35" t="s">
        <v>61</v>
      </c>
      <c r="B3" s="35"/>
      <c r="C3" s="35"/>
      <c r="D3" s="35"/>
      <c r="E3" s="35"/>
    </row>
    <row r="4" spans="1:5" ht="43.5" customHeight="1">
      <c r="A4" s="33" t="s">
        <v>56</v>
      </c>
      <c r="B4" s="33" t="s">
        <v>57</v>
      </c>
      <c r="C4" s="33" t="s">
        <v>101</v>
      </c>
      <c r="D4" s="33" t="s">
        <v>57</v>
      </c>
      <c r="E4" s="33" t="s">
        <v>108</v>
      </c>
    </row>
    <row r="5" spans="1:5">
      <c r="A5" s="34"/>
      <c r="B5" s="34"/>
      <c r="C5" s="34"/>
      <c r="D5" s="34"/>
      <c r="E5" s="34"/>
    </row>
    <row r="6" spans="1:5">
      <c r="A6" s="6" t="s">
        <v>58</v>
      </c>
      <c r="B6" s="23">
        <v>15</v>
      </c>
      <c r="C6" s="22">
        <v>309.7</v>
      </c>
      <c r="D6" s="7">
        <v>15</v>
      </c>
      <c r="E6" s="5">
        <v>290.60000000000002</v>
      </c>
    </row>
    <row r="7" spans="1:5">
      <c r="A7" s="6" t="s">
        <v>59</v>
      </c>
      <c r="B7" s="23">
        <v>11</v>
      </c>
      <c r="C7" s="22">
        <v>4.8</v>
      </c>
      <c r="D7" s="7">
        <v>8</v>
      </c>
      <c r="E7" s="5">
        <v>6.4</v>
      </c>
    </row>
    <row r="8" spans="1:5">
      <c r="A8" s="6" t="s">
        <v>60</v>
      </c>
      <c r="B8" s="23">
        <v>29</v>
      </c>
      <c r="C8" s="22">
        <v>4</v>
      </c>
      <c r="D8" s="7">
        <v>25</v>
      </c>
      <c r="E8" s="5">
        <v>3</v>
      </c>
    </row>
    <row r="9" spans="1:5">
      <c r="A9" s="8" t="s">
        <v>45</v>
      </c>
      <c r="B9" s="22">
        <f>SUM(B6:B8)</f>
        <v>55</v>
      </c>
      <c r="C9" s="5">
        <f>SUM(C6:C8)</f>
        <v>318.5</v>
      </c>
      <c r="D9" s="5">
        <f t="shared" ref="D9:E9" si="0">SUM(D6:D8)</f>
        <v>48</v>
      </c>
      <c r="E9" s="22">
        <f t="shared" si="0"/>
        <v>300</v>
      </c>
    </row>
    <row r="12" spans="1:5" ht="25.5">
      <c r="A12" s="9" t="s">
        <v>105</v>
      </c>
      <c r="D12" t="s">
        <v>106</v>
      </c>
    </row>
  </sheetData>
  <mergeCells count="7">
    <mergeCell ref="E4:E5"/>
    <mergeCell ref="A3:E3"/>
    <mergeCell ref="A2:E2"/>
    <mergeCell ref="A4:A5"/>
    <mergeCell ref="B4:B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workbookViewId="0">
      <selection activeCell="E30" sqref="E30"/>
    </sheetView>
  </sheetViews>
  <sheetFormatPr defaultColWidth="9.140625" defaultRowHeight="15"/>
  <cols>
    <col min="1" max="1" width="32.5703125" style="1" customWidth="1"/>
    <col min="2" max="2" width="11.85546875" style="1" customWidth="1"/>
    <col min="3" max="3" width="12.28515625" style="1" customWidth="1"/>
    <col min="4" max="4" width="21.140625" style="1" customWidth="1"/>
    <col min="5" max="6" width="18.140625" style="1" customWidth="1"/>
    <col min="7" max="7" width="16.5703125" style="1" customWidth="1"/>
    <col min="8" max="8" width="15.28515625" style="1" customWidth="1"/>
    <col min="9" max="16384" width="9.140625" style="1"/>
  </cols>
  <sheetData>
    <row r="2" spans="1:8" ht="18.75">
      <c r="A2" s="88" t="s">
        <v>75</v>
      </c>
      <c r="B2" s="88"/>
      <c r="C2" s="88"/>
      <c r="D2" s="88"/>
      <c r="E2" s="88"/>
      <c r="F2" s="88"/>
      <c r="G2" s="88"/>
    </row>
    <row r="3" spans="1:8">
      <c r="A3" s="41" t="s">
        <v>61</v>
      </c>
      <c r="B3" s="41"/>
      <c r="C3" s="41"/>
      <c r="D3" s="41"/>
      <c r="E3" s="41"/>
      <c r="F3" s="41"/>
      <c r="G3" s="41"/>
    </row>
    <row r="4" spans="1:8">
      <c r="A4" s="11"/>
      <c r="B4" s="11"/>
      <c r="C4" s="11"/>
      <c r="D4" s="11"/>
      <c r="E4" s="11"/>
      <c r="F4" s="11"/>
      <c r="G4" s="11"/>
    </row>
    <row r="5" spans="1:8" ht="15" customHeight="1">
      <c r="A5" s="42" t="s">
        <v>56</v>
      </c>
      <c r="B5" s="37" t="s">
        <v>96</v>
      </c>
      <c r="C5" s="37"/>
      <c r="D5" s="37"/>
      <c r="E5" s="37" t="s">
        <v>107</v>
      </c>
      <c r="F5" s="37"/>
      <c r="G5" s="37"/>
      <c r="H5" s="38" t="s">
        <v>76</v>
      </c>
    </row>
    <row r="6" spans="1:8" ht="43.5" customHeight="1">
      <c r="A6" s="42"/>
      <c r="B6" s="36" t="s">
        <v>57</v>
      </c>
      <c r="C6" s="36" t="s">
        <v>102</v>
      </c>
      <c r="D6" s="43" t="s">
        <v>103</v>
      </c>
      <c r="E6" s="36" t="s">
        <v>57</v>
      </c>
      <c r="F6" s="36" t="s">
        <v>101</v>
      </c>
      <c r="G6" s="36" t="s">
        <v>104</v>
      </c>
      <c r="H6" s="39"/>
    </row>
    <row r="7" spans="1:8">
      <c r="A7" s="42"/>
      <c r="B7" s="36"/>
      <c r="C7" s="36"/>
      <c r="D7" s="44"/>
      <c r="E7" s="36"/>
      <c r="F7" s="36"/>
      <c r="G7" s="36"/>
      <c r="H7" s="40"/>
    </row>
    <row r="8" spans="1:8">
      <c r="A8" s="6" t="s">
        <v>60</v>
      </c>
      <c r="B8" s="6">
        <v>29</v>
      </c>
      <c r="C8" s="89">
        <v>4</v>
      </c>
      <c r="D8" s="90">
        <v>8.8000000000000007</v>
      </c>
      <c r="E8" s="6">
        <v>25</v>
      </c>
      <c r="F8" s="89">
        <v>3</v>
      </c>
      <c r="G8" s="90">
        <v>8.6999999999999993</v>
      </c>
      <c r="H8" s="91">
        <f>((F8/E8)/G8)/((C8/B8)/D8)</f>
        <v>0.88000000000000012</v>
      </c>
    </row>
    <row r="9" spans="1:8">
      <c r="A9" s="8" t="s">
        <v>45</v>
      </c>
      <c r="B9" s="89">
        <f t="shared" ref="B9:D9" si="0">SUM(B8:B8)</f>
        <v>29</v>
      </c>
      <c r="C9" s="89">
        <f t="shared" si="0"/>
        <v>4</v>
      </c>
      <c r="D9" s="89">
        <f t="shared" si="0"/>
        <v>8.8000000000000007</v>
      </c>
      <c r="E9" s="89">
        <f t="shared" ref="E9:H9" si="1">SUM(E8:E8)</f>
        <v>25</v>
      </c>
      <c r="F9" s="89">
        <f t="shared" si="1"/>
        <v>3</v>
      </c>
      <c r="G9" s="89">
        <f t="shared" si="1"/>
        <v>8.6999999999999993</v>
      </c>
      <c r="H9" s="90">
        <f t="shared" si="1"/>
        <v>0.88000000000000012</v>
      </c>
    </row>
    <row r="12" spans="1:8" ht="25.5">
      <c r="A12" s="24" t="s">
        <v>105</v>
      </c>
      <c r="B12" s="20"/>
      <c r="C12" s="20"/>
      <c r="D12" s="20" t="s">
        <v>106</v>
      </c>
    </row>
  </sheetData>
  <mergeCells count="12">
    <mergeCell ref="F6:F7"/>
    <mergeCell ref="E5:G5"/>
    <mergeCell ref="H5:H7"/>
    <mergeCell ref="A2:G2"/>
    <mergeCell ref="A3:G3"/>
    <mergeCell ref="B6:B7"/>
    <mergeCell ref="C6:C7"/>
    <mergeCell ref="E6:E7"/>
    <mergeCell ref="G6:G7"/>
    <mergeCell ref="A5:A7"/>
    <mergeCell ref="B5:D5"/>
    <mergeCell ref="D6:D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"/>
  <sheetViews>
    <sheetView workbookViewId="0">
      <selection activeCell="E29" sqref="E29"/>
    </sheetView>
  </sheetViews>
  <sheetFormatPr defaultColWidth="9.140625" defaultRowHeight="15"/>
  <cols>
    <col min="1" max="1" width="32.5703125" style="1" customWidth="1"/>
    <col min="2" max="2" width="11.85546875" style="1" customWidth="1"/>
    <col min="3" max="3" width="12.28515625" style="1" customWidth="1"/>
    <col min="4" max="4" width="17" style="1" customWidth="1"/>
    <col min="5" max="5" width="21.140625" style="1" customWidth="1"/>
    <col min="6" max="8" width="18.140625" style="1" customWidth="1"/>
    <col min="9" max="9" width="16.5703125" style="1" customWidth="1"/>
    <col min="10" max="10" width="15.28515625" style="1" customWidth="1"/>
    <col min="11" max="11" width="14.140625" style="1" customWidth="1"/>
    <col min="12" max="16384" width="9.140625" style="1"/>
  </cols>
  <sheetData>
    <row r="2" spans="1:11" ht="18.75">
      <c r="A2" s="88" t="s">
        <v>77</v>
      </c>
      <c r="B2" s="88"/>
      <c r="C2" s="88"/>
      <c r="D2" s="88"/>
      <c r="E2" s="88"/>
      <c r="F2" s="88"/>
      <c r="G2" s="88"/>
      <c r="H2" s="88"/>
      <c r="I2" s="88"/>
    </row>
    <row r="3" spans="1:11">
      <c r="A3" s="41" t="s">
        <v>61</v>
      </c>
      <c r="B3" s="41"/>
      <c r="C3" s="41"/>
      <c r="D3" s="41"/>
      <c r="E3" s="41"/>
      <c r="F3" s="41"/>
      <c r="G3" s="41"/>
      <c r="H3" s="41"/>
      <c r="I3" s="41"/>
    </row>
    <row r="4" spans="1:11">
      <c r="A4" s="11"/>
      <c r="B4" s="11"/>
      <c r="C4" s="11"/>
      <c r="D4" s="11"/>
      <c r="E4" s="11"/>
      <c r="F4" s="11"/>
      <c r="G4" s="11"/>
      <c r="H4" s="11"/>
      <c r="I4" s="11"/>
    </row>
    <row r="5" spans="1:11" ht="15" customHeight="1">
      <c r="A5" s="42" t="s">
        <v>56</v>
      </c>
      <c r="B5" s="37" t="s">
        <v>96</v>
      </c>
      <c r="C5" s="37"/>
      <c r="D5" s="37"/>
      <c r="E5" s="37"/>
      <c r="F5" s="37" t="s">
        <v>107</v>
      </c>
      <c r="G5" s="37"/>
      <c r="H5" s="37"/>
      <c r="I5" s="37"/>
      <c r="J5" s="38" t="s">
        <v>76</v>
      </c>
      <c r="K5" s="32" t="s">
        <v>79</v>
      </c>
    </row>
    <row r="6" spans="1:11" ht="43.5" customHeight="1">
      <c r="A6" s="42"/>
      <c r="B6" s="36" t="s">
        <v>57</v>
      </c>
      <c r="C6" s="36" t="s">
        <v>102</v>
      </c>
      <c r="D6" s="45" t="s">
        <v>80</v>
      </c>
      <c r="E6" s="43" t="s">
        <v>103</v>
      </c>
      <c r="F6" s="36" t="s">
        <v>57</v>
      </c>
      <c r="G6" s="36" t="s">
        <v>101</v>
      </c>
      <c r="H6" s="45" t="s">
        <v>80</v>
      </c>
      <c r="I6" s="36" t="s">
        <v>104</v>
      </c>
      <c r="J6" s="39"/>
      <c r="K6" s="32"/>
    </row>
    <row r="7" spans="1:11">
      <c r="A7" s="42"/>
      <c r="B7" s="36"/>
      <c r="C7" s="36"/>
      <c r="D7" s="46"/>
      <c r="E7" s="44"/>
      <c r="F7" s="36"/>
      <c r="G7" s="36"/>
      <c r="H7" s="46"/>
      <c r="I7" s="36"/>
      <c r="J7" s="40"/>
      <c r="K7" s="32"/>
    </row>
    <row r="8" spans="1:11" ht="38.25">
      <c r="A8" s="6" t="s">
        <v>78</v>
      </c>
      <c r="B8" s="92">
        <v>27</v>
      </c>
      <c r="C8" s="93">
        <v>317.2</v>
      </c>
      <c r="D8" s="93">
        <v>-66.099999999999994</v>
      </c>
      <c r="E8" s="94">
        <v>8.8000000000000007</v>
      </c>
      <c r="F8" s="92">
        <v>23</v>
      </c>
      <c r="G8" s="93">
        <v>297</v>
      </c>
      <c r="H8" s="95">
        <v>1612</v>
      </c>
      <c r="I8" s="94">
        <v>8.6999999999999993</v>
      </c>
      <c r="J8" s="96">
        <f>((G8/F8)/I8)/((C8/B8)/E8)</f>
        <v>1.1117896285148725</v>
      </c>
      <c r="K8" s="96">
        <f>(H8+D8)/(G8+C8)</f>
        <v>2.5169325952458483</v>
      </c>
    </row>
    <row r="9" spans="1:11">
      <c r="A9" s="8" t="s">
        <v>45</v>
      </c>
      <c r="B9" s="93">
        <v>100</v>
      </c>
      <c r="C9" s="93">
        <f>SUM(C8:C8)</f>
        <v>317.2</v>
      </c>
      <c r="D9" s="93"/>
      <c r="E9" s="93">
        <f t="shared" ref="E9:J9" si="0">SUM(E8:E8)</f>
        <v>8.8000000000000007</v>
      </c>
      <c r="F9" s="93">
        <f t="shared" si="0"/>
        <v>23</v>
      </c>
      <c r="G9" s="93">
        <f t="shared" si="0"/>
        <v>297</v>
      </c>
      <c r="H9" s="93"/>
      <c r="I9" s="93">
        <f t="shared" si="0"/>
        <v>8.6999999999999993</v>
      </c>
      <c r="J9" s="94">
        <f t="shared" si="0"/>
        <v>1.1117896285148725</v>
      </c>
      <c r="K9" s="97"/>
    </row>
    <row r="12" spans="1:11">
      <c r="A12" s="9" t="s">
        <v>62</v>
      </c>
      <c r="F12" s="1" t="s">
        <v>111</v>
      </c>
    </row>
  </sheetData>
  <mergeCells count="15">
    <mergeCell ref="G6:G7"/>
    <mergeCell ref="I6:I7"/>
    <mergeCell ref="K5:K7"/>
    <mergeCell ref="D6:D7"/>
    <mergeCell ref="A2:I2"/>
    <mergeCell ref="A3:I3"/>
    <mergeCell ref="A5:A7"/>
    <mergeCell ref="B5:E5"/>
    <mergeCell ref="F5:I5"/>
    <mergeCell ref="J5:J7"/>
    <mergeCell ref="B6:B7"/>
    <mergeCell ref="C6:C7"/>
    <mergeCell ref="E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opLeftCell="A4" workbookViewId="0">
      <selection activeCell="D33" sqref="D33"/>
    </sheetView>
  </sheetViews>
  <sheetFormatPr defaultRowHeight="15"/>
  <cols>
    <col min="1" max="1" width="3.85546875" customWidth="1"/>
    <col min="2" max="2" width="24.140625" customWidth="1"/>
  </cols>
  <sheetData>
    <row r="3" spans="1:7" ht="15" customHeight="1">
      <c r="A3" s="47" t="s">
        <v>85</v>
      </c>
      <c r="B3" s="47"/>
      <c r="C3" s="52" t="s">
        <v>81</v>
      </c>
      <c r="D3" s="53"/>
      <c r="E3" s="54"/>
    </row>
    <row r="4" spans="1:7">
      <c r="A4" s="47"/>
      <c r="B4" s="47"/>
      <c r="C4" s="55"/>
      <c r="D4" s="56"/>
      <c r="E4" s="57"/>
    </row>
    <row r="5" spans="1:7">
      <c r="A5" s="47"/>
      <c r="B5" s="47"/>
      <c r="C5" s="55"/>
      <c r="D5" s="56"/>
      <c r="E5" s="57"/>
    </row>
    <row r="6" spans="1:7">
      <c r="A6" s="47"/>
      <c r="B6" s="47"/>
      <c r="C6" s="58"/>
      <c r="D6" s="59"/>
      <c r="E6" s="60"/>
    </row>
    <row r="7" spans="1:7" ht="22.5">
      <c r="A7" s="47"/>
      <c r="B7" s="47"/>
      <c r="C7" s="12" t="s">
        <v>82</v>
      </c>
      <c r="D7" s="12" t="s">
        <v>83</v>
      </c>
      <c r="E7" s="12" t="s">
        <v>84</v>
      </c>
    </row>
    <row r="8" spans="1:7">
      <c r="A8" s="48">
        <v>1</v>
      </c>
      <c r="B8" s="49"/>
      <c r="C8" s="13">
        <v>17</v>
      </c>
      <c r="D8" s="13">
        <v>18</v>
      </c>
      <c r="E8" s="13">
        <v>19</v>
      </c>
    </row>
    <row r="9" spans="1:7" ht="25.5">
      <c r="A9" s="14">
        <v>1</v>
      </c>
      <c r="B9" s="15" t="s">
        <v>69</v>
      </c>
      <c r="C9" s="26">
        <v>263</v>
      </c>
      <c r="D9" s="27">
        <v>154.62685999999997</v>
      </c>
      <c r="E9" s="26">
        <f>D9/C9*100</f>
        <v>58.793482889733831</v>
      </c>
      <c r="F9" s="16">
        <v>7.6</v>
      </c>
      <c r="G9" s="16">
        <f>F9/D9*100</f>
        <v>4.9150580953399698</v>
      </c>
    </row>
    <row r="10" spans="1:7" ht="25.5">
      <c r="A10" s="14">
        <v>2</v>
      </c>
      <c r="B10" s="15" t="s">
        <v>68</v>
      </c>
      <c r="C10" s="26">
        <v>198</v>
      </c>
      <c r="D10" s="27">
        <v>141.63984000000002</v>
      </c>
      <c r="E10" s="26">
        <f>D10/C10*100</f>
        <v>71.535272727272741</v>
      </c>
      <c r="F10" s="16">
        <v>14.5</v>
      </c>
      <c r="G10" s="16">
        <f t="shared" ref="G10:G24" si="0">F10/D10*100</f>
        <v>10.237232688204108</v>
      </c>
    </row>
    <row r="11" spans="1:7" ht="25.5">
      <c r="A11" s="14">
        <v>3</v>
      </c>
      <c r="B11" s="15" t="s">
        <v>70</v>
      </c>
      <c r="C11" s="28">
        <v>199</v>
      </c>
      <c r="D11" s="27">
        <v>217.84897999999998</v>
      </c>
      <c r="E11" s="26">
        <f t="shared" ref="E11:E32" si="1">D11/C11*100</f>
        <v>109.47184924623114</v>
      </c>
      <c r="F11" s="16">
        <f>'земельный налог по юр. лицам'!N53+'земельный налог по юр. лицам'!N16</f>
        <v>89008.998000000007</v>
      </c>
      <c r="G11" s="16">
        <f t="shared" si="0"/>
        <v>40858.120152777403</v>
      </c>
    </row>
    <row r="12" spans="1:7" ht="25.5">
      <c r="A12" s="14">
        <v>4</v>
      </c>
      <c r="B12" s="15" t="s">
        <v>67</v>
      </c>
      <c r="C12" s="26">
        <v>156</v>
      </c>
      <c r="D12" s="27">
        <v>117.31041</v>
      </c>
      <c r="E12" s="26">
        <f t="shared" si="1"/>
        <v>75.198980769230772</v>
      </c>
      <c r="F12" s="16">
        <v>8.6</v>
      </c>
      <c r="G12" s="16">
        <f t="shared" si="0"/>
        <v>7.3309777026608289</v>
      </c>
    </row>
    <row r="13" spans="1:7" ht="25.5">
      <c r="A13" s="14">
        <v>5</v>
      </c>
      <c r="B13" s="15" t="s">
        <v>65</v>
      </c>
      <c r="C13" s="26">
        <v>258</v>
      </c>
      <c r="D13" s="27">
        <v>225.28441000000001</v>
      </c>
      <c r="E13" s="26">
        <f t="shared" si="1"/>
        <v>87.319538759689934</v>
      </c>
      <c r="F13" s="16">
        <v>0.4</v>
      </c>
      <c r="G13" s="16">
        <f t="shared" si="0"/>
        <v>0.17755334246164661</v>
      </c>
    </row>
    <row r="14" spans="1:7" ht="25.5">
      <c r="A14" s="14">
        <v>6</v>
      </c>
      <c r="B14" s="15" t="s">
        <v>86</v>
      </c>
      <c r="C14" s="26">
        <v>19</v>
      </c>
      <c r="D14" s="27">
        <v>12.488</v>
      </c>
      <c r="E14" s="26">
        <f t="shared" si="1"/>
        <v>65.726315789473674</v>
      </c>
      <c r="F14" s="16">
        <v>9.6999999999999993</v>
      </c>
      <c r="G14" s="16">
        <f t="shared" si="0"/>
        <v>77.674567584881487</v>
      </c>
    </row>
    <row r="15" spans="1:7" ht="25.5">
      <c r="A15" s="14">
        <v>7</v>
      </c>
      <c r="B15" s="15" t="s">
        <v>63</v>
      </c>
      <c r="C15" s="26">
        <v>481</v>
      </c>
      <c r="D15" s="27">
        <v>456.9658</v>
      </c>
      <c r="E15" s="26">
        <f t="shared" si="1"/>
        <v>95.003284823284829</v>
      </c>
      <c r="F15" s="16">
        <f>'земельный налог по юр. лицам'!N46+'земельный налог по юр. лицам'!N21</f>
        <v>5759.8694999999998</v>
      </c>
      <c r="G15" s="16">
        <f t="shared" si="0"/>
        <v>1260.4596449012158</v>
      </c>
    </row>
    <row r="16" spans="1:7" ht="25.5">
      <c r="A16" s="14">
        <v>8</v>
      </c>
      <c r="B16" s="15" t="s">
        <v>87</v>
      </c>
      <c r="C16" s="26">
        <v>209</v>
      </c>
      <c r="D16" s="27">
        <v>131.19001</v>
      </c>
      <c r="E16" s="26">
        <f t="shared" si="1"/>
        <v>62.770339712918663</v>
      </c>
      <c r="F16" s="16"/>
      <c r="G16" s="16">
        <f t="shared" si="0"/>
        <v>0</v>
      </c>
    </row>
    <row r="17" spans="1:7" ht="25.5">
      <c r="A17" s="14">
        <v>9</v>
      </c>
      <c r="B17" s="15" t="s">
        <v>88</v>
      </c>
      <c r="C17" s="26">
        <v>286</v>
      </c>
      <c r="D17" s="27">
        <v>259.76323000000002</v>
      </c>
      <c r="E17" s="26">
        <f t="shared" si="1"/>
        <v>90.826304195804212</v>
      </c>
      <c r="F17" s="16">
        <f>'земельный налог по юр. лицам'!N32</f>
        <v>0</v>
      </c>
      <c r="G17" s="16">
        <f t="shared" si="0"/>
        <v>0</v>
      </c>
    </row>
    <row r="18" spans="1:7" ht="25.5">
      <c r="A18" s="14">
        <v>10</v>
      </c>
      <c r="B18" s="15" t="s">
        <v>89</v>
      </c>
      <c r="C18" s="26">
        <v>63</v>
      </c>
      <c r="D18" s="27">
        <v>62.096409999999992</v>
      </c>
      <c r="E18" s="26">
        <f t="shared" si="1"/>
        <v>98.565730158730148</v>
      </c>
      <c r="F18" s="17">
        <v>43.7</v>
      </c>
      <c r="G18" s="16">
        <f t="shared" si="0"/>
        <v>70.374438715539284</v>
      </c>
    </row>
    <row r="19" spans="1:7" ht="25.5">
      <c r="A19" s="14">
        <v>11</v>
      </c>
      <c r="B19" s="15" t="s">
        <v>90</v>
      </c>
      <c r="C19" s="26">
        <v>112</v>
      </c>
      <c r="D19" s="29">
        <v>92.153679999999994</v>
      </c>
      <c r="E19" s="26">
        <f t="shared" si="1"/>
        <v>82.280071428571418</v>
      </c>
      <c r="F19" s="17">
        <v>8.6</v>
      </c>
      <c r="G19" s="16">
        <f t="shared" si="0"/>
        <v>9.3322371933491972</v>
      </c>
    </row>
    <row r="20" spans="1:7" ht="25.5">
      <c r="A20" s="14">
        <v>12</v>
      </c>
      <c r="B20" s="15" t="s">
        <v>91</v>
      </c>
      <c r="C20" s="26">
        <v>24</v>
      </c>
      <c r="D20" s="29">
        <v>20.132660000000001</v>
      </c>
      <c r="E20" s="26">
        <f t="shared" si="1"/>
        <v>83.886083333333346</v>
      </c>
      <c r="F20" s="16">
        <f>'земельный налог по юр. лицам'!N31</f>
        <v>6634.2279000000008</v>
      </c>
      <c r="G20" s="16">
        <f t="shared" si="0"/>
        <v>32952.56513545652</v>
      </c>
    </row>
    <row r="21" spans="1:7" ht="25.5">
      <c r="A21" s="14">
        <v>13</v>
      </c>
      <c r="B21" s="15" t="s">
        <v>92</v>
      </c>
      <c r="C21" s="26">
        <v>82</v>
      </c>
      <c r="D21" s="29">
        <v>70.893629999999987</v>
      </c>
      <c r="E21" s="26">
        <f t="shared" si="1"/>
        <v>86.455646341463392</v>
      </c>
      <c r="F21" s="16">
        <f>'земельный налог по юр. лицам'!N30</f>
        <v>41543.252099999998</v>
      </c>
      <c r="G21" s="16">
        <f t="shared" si="0"/>
        <v>58599.41450310839</v>
      </c>
    </row>
    <row r="22" spans="1:7" ht="25.5">
      <c r="A22" s="14">
        <v>14</v>
      </c>
      <c r="B22" s="15" t="s">
        <v>66</v>
      </c>
      <c r="C22" s="26">
        <v>113</v>
      </c>
      <c r="D22" s="29">
        <v>61.471400000000003</v>
      </c>
      <c r="E22" s="26">
        <f t="shared" si="1"/>
        <v>54.399469026548672</v>
      </c>
      <c r="F22" s="16">
        <v>3.4</v>
      </c>
      <c r="G22" s="16">
        <f t="shared" si="0"/>
        <v>5.5310274371496337</v>
      </c>
    </row>
    <row r="23" spans="1:7" ht="25.5">
      <c r="A23" s="14">
        <v>15</v>
      </c>
      <c r="B23" s="15" t="s">
        <v>64</v>
      </c>
      <c r="C23" s="26">
        <v>320</v>
      </c>
      <c r="D23" s="29">
        <v>402.24309000000005</v>
      </c>
      <c r="E23" s="26">
        <f t="shared" si="1"/>
        <v>125.70096562500001</v>
      </c>
      <c r="F23" s="16">
        <v>10</v>
      </c>
      <c r="G23" s="16">
        <f t="shared" si="0"/>
        <v>2.4860588655481934</v>
      </c>
    </row>
    <row r="24" spans="1:7" ht="25.5">
      <c r="A24" s="14">
        <v>16</v>
      </c>
      <c r="B24" s="15" t="s">
        <v>71</v>
      </c>
      <c r="C24" s="26">
        <v>162</v>
      </c>
      <c r="D24" s="29">
        <v>75.288809999999998</v>
      </c>
      <c r="E24" s="26">
        <f t="shared" si="1"/>
        <v>46.47457407407407</v>
      </c>
      <c r="F24" s="16">
        <v>22.5</v>
      </c>
      <c r="G24" s="16">
        <f t="shared" si="0"/>
        <v>29.884919153324379</v>
      </c>
    </row>
    <row r="25" spans="1:7">
      <c r="A25" s="50" t="s">
        <v>93</v>
      </c>
      <c r="B25" s="51"/>
      <c r="C25" s="30"/>
      <c r="D25" s="30"/>
      <c r="E25" s="30" t="e">
        <f t="shared" si="1"/>
        <v>#DIV/0!</v>
      </c>
      <c r="F25" s="16">
        <f>SUM(F9:F24)</f>
        <v>143075.3475</v>
      </c>
      <c r="G25" s="1" t="e">
        <f t="shared" ref="G25" si="2">F25/C25*100</f>
        <v>#DIV/0!</v>
      </c>
    </row>
    <row r="26" spans="1:7">
      <c r="C26" s="30"/>
      <c r="D26" s="30"/>
      <c r="E26" s="30" t="e">
        <f t="shared" si="1"/>
        <v>#DIV/0!</v>
      </c>
    </row>
    <row r="27" spans="1:7">
      <c r="C27" s="30"/>
      <c r="D27" s="30"/>
      <c r="E27" s="30" t="e">
        <f t="shared" si="1"/>
        <v>#DIV/0!</v>
      </c>
    </row>
    <row r="28" spans="1:7">
      <c r="C28" s="30"/>
      <c r="D28" s="30"/>
      <c r="E28" s="30" t="e">
        <f t="shared" si="1"/>
        <v>#DIV/0!</v>
      </c>
    </row>
    <row r="29" spans="1:7">
      <c r="C29" s="30"/>
      <c r="D29" s="30"/>
      <c r="E29" s="30" t="e">
        <f t="shared" si="1"/>
        <v>#DIV/0!</v>
      </c>
    </row>
    <row r="30" spans="1:7">
      <c r="C30" s="30"/>
      <c r="D30" s="30"/>
      <c r="E30" s="30" t="e">
        <f t="shared" si="1"/>
        <v>#DIV/0!</v>
      </c>
    </row>
    <row r="31" spans="1:7">
      <c r="C31" s="30"/>
      <c r="D31" s="30"/>
      <c r="E31" s="30" t="e">
        <f t="shared" si="1"/>
        <v>#DIV/0!</v>
      </c>
    </row>
    <row r="32" spans="1:7">
      <c r="C32" s="30"/>
      <c r="D32" s="30"/>
      <c r="E32" s="30" t="e">
        <f t="shared" si="1"/>
        <v>#DIV/0!</v>
      </c>
    </row>
    <row r="33" spans="3:5">
      <c r="C33" s="31">
        <f>SUM(C9:C32)</f>
        <v>2945</v>
      </c>
      <c r="D33" s="31">
        <f>SUM(D9:D32)</f>
        <v>2501.3972199999998</v>
      </c>
      <c r="E33" s="31">
        <f>D33/C33*100</f>
        <v>84.937087266553476</v>
      </c>
    </row>
  </sheetData>
  <mergeCells count="4">
    <mergeCell ref="A3:B7"/>
    <mergeCell ref="A8:B8"/>
    <mergeCell ref="A25:B25"/>
    <mergeCell ref="C3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земельный налог по юр. лицам</vt:lpstr>
      <vt:lpstr>земельный налог по физ лицам</vt:lpstr>
      <vt:lpstr>анализ всего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2020-03-30T12:43:05Z</dcterms:modified>
</cp:coreProperties>
</file>