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90" yWindow="360" windowWidth="9315" windowHeight="4155" tabRatio="606"/>
  </bookViews>
  <sheets>
    <sheet name="Показатели" sheetId="8" r:id="rId1"/>
  </sheets>
  <externalReferences>
    <externalReference r:id="rId2"/>
  </externalReferences>
  <definedNames>
    <definedName name="god">[1]Титульный!$F$9</definedName>
    <definedName name="_xlnm.Print_Area" localSheetId="0">Показатели!$A$1:$AF$76</definedName>
  </definedNames>
  <calcPr calcId="145621"/>
</workbook>
</file>

<file path=xl/calcChain.xml><?xml version="1.0" encoding="utf-8"?>
<calcChain xmlns="http://schemas.openxmlformats.org/spreadsheetml/2006/main">
  <c r="G16" i="8" l="1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6" i="8"/>
  <c r="H8" i="8" l="1"/>
  <c r="I8" i="8"/>
  <c r="J8" i="8"/>
  <c r="G8" i="8"/>
  <c r="L11" i="8"/>
  <c r="J11" i="8"/>
  <c r="H11" i="8"/>
  <c r="G11" i="8"/>
  <c r="L13" i="8"/>
  <c r="H13" i="8"/>
  <c r="J13" i="8"/>
  <c r="G13" i="8"/>
  <c r="L16" i="8"/>
  <c r="H16" i="8"/>
  <c r="J16" i="8"/>
  <c r="L19" i="8"/>
  <c r="J19" i="8"/>
  <c r="L23" i="8"/>
  <c r="J23" i="8"/>
  <c r="G23" i="8"/>
  <c r="M26" i="8"/>
  <c r="L26" i="8"/>
  <c r="K26" i="8"/>
  <c r="H26" i="8"/>
  <c r="J26" i="8"/>
  <c r="G26" i="8"/>
  <c r="L28" i="8"/>
  <c r="J28" i="8"/>
  <c r="H28" i="8"/>
  <c r="G28" i="8"/>
  <c r="L30" i="8"/>
  <c r="H30" i="8"/>
  <c r="J30" i="8"/>
  <c r="G30" i="8"/>
  <c r="L32" i="8"/>
  <c r="H32" i="8"/>
  <c r="J32" i="8"/>
  <c r="G32" i="8"/>
  <c r="L34" i="8"/>
  <c r="J34" i="8"/>
  <c r="H34" i="8"/>
  <c r="G34" i="8"/>
  <c r="L39" i="8"/>
  <c r="H39" i="8"/>
  <c r="J39" i="8"/>
  <c r="G39" i="8"/>
  <c r="L42" i="8"/>
  <c r="J42" i="8"/>
  <c r="H42" i="8"/>
  <c r="G42" i="8"/>
  <c r="L8" i="8"/>
  <c r="L44" i="8"/>
  <c r="H44" i="8"/>
  <c r="J44" i="8"/>
  <c r="G44" i="8"/>
  <c r="L46" i="8"/>
  <c r="H46" i="8"/>
  <c r="J46" i="8"/>
  <c r="G46" i="8"/>
  <c r="L53" i="8"/>
  <c r="H53" i="8"/>
  <c r="J53" i="8"/>
  <c r="G53" i="8"/>
  <c r="L67" i="8"/>
  <c r="H67" i="8"/>
  <c r="J67" i="8"/>
  <c r="G67" i="8"/>
  <c r="L69" i="8"/>
  <c r="H69" i="8"/>
  <c r="J69" i="8"/>
  <c r="G69" i="8"/>
  <c r="L71" i="8"/>
  <c r="J71" i="8"/>
  <c r="H71" i="8"/>
  <c r="G71" i="8"/>
  <c r="K7" i="8" l="1"/>
  <c r="K8" i="8"/>
  <c r="K9" i="8"/>
  <c r="K11" i="8"/>
  <c r="K12" i="8"/>
  <c r="K13" i="8"/>
  <c r="K14" i="8"/>
  <c r="K16" i="8"/>
  <c r="K17" i="8"/>
  <c r="K18" i="8"/>
  <c r="K19" i="8"/>
  <c r="K20" i="8"/>
  <c r="K21" i="8"/>
  <c r="K22" i="8"/>
  <c r="K23" i="8"/>
  <c r="K24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7" i="8"/>
  <c r="K68" i="8"/>
  <c r="K69" i="8"/>
  <c r="K70" i="8"/>
  <c r="K71" i="8"/>
  <c r="K72" i="8"/>
  <c r="M7" i="8"/>
  <c r="M8" i="8"/>
  <c r="M9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7" i="8"/>
  <c r="M68" i="8"/>
  <c r="M69" i="8"/>
  <c r="M70" i="8"/>
  <c r="M71" i="8"/>
  <c r="M7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6" i="8"/>
  <c r="N7" i="8"/>
  <c r="L6" i="8"/>
  <c r="J6" i="8"/>
  <c r="H6" i="8"/>
  <c r="G6" i="8"/>
  <c r="X27" i="8" l="1"/>
  <c r="V27" i="8"/>
  <c r="X57" i="8" l="1"/>
  <c r="V57" i="8"/>
  <c r="Y46" i="8"/>
  <c r="Z46" i="8" s="1"/>
  <c r="Z47" i="8"/>
  <c r="Z49" i="8"/>
  <c r="X48" i="8"/>
  <c r="V48" i="8"/>
  <c r="V66" i="8" l="1"/>
  <c r="X66" i="8"/>
  <c r="P36" i="8" l="1"/>
  <c r="Q36" i="8"/>
  <c r="P46" i="8"/>
  <c r="Q46" i="8"/>
  <c r="P53" i="8"/>
  <c r="Q53" i="8"/>
  <c r="P63" i="8"/>
  <c r="Q63" i="8"/>
  <c r="P73" i="8" l="1"/>
  <c r="Q73" i="8"/>
  <c r="E36" i="8"/>
  <c r="F36" i="8"/>
  <c r="F46" i="8"/>
  <c r="E46" i="8"/>
  <c r="F53" i="8"/>
  <c r="E53" i="8"/>
  <c r="F63" i="8"/>
  <c r="E63" i="8"/>
  <c r="E73" i="8" l="1"/>
  <c r="F73" i="8"/>
  <c r="K6" i="8" l="1"/>
  <c r="AC19" i="8" l="1"/>
  <c r="AC20" i="8"/>
  <c r="AF19" i="8"/>
  <c r="AE19" i="8"/>
  <c r="AA7" i="8"/>
  <c r="AB7" i="8" s="1"/>
  <c r="AA9" i="8"/>
  <c r="AB9" i="8" s="1"/>
  <c r="AA10" i="8"/>
  <c r="AB10" i="8" s="1"/>
  <c r="AA11" i="8"/>
  <c r="AB11" i="8" s="1"/>
  <c r="AC11" i="8" s="1"/>
  <c r="AA12" i="8"/>
  <c r="AB12" i="8" s="1"/>
  <c r="AC12" i="8" s="1"/>
  <c r="AA13" i="8"/>
  <c r="AB13" i="8" s="1"/>
  <c r="AC13" i="8" s="1"/>
  <c r="AA14" i="8"/>
  <c r="AB14" i="8" s="1"/>
  <c r="AC14" i="8" s="1"/>
  <c r="AA15" i="8"/>
  <c r="AB15" i="8" s="1"/>
  <c r="AC15" i="8" s="1"/>
  <c r="AA16" i="8"/>
  <c r="AB16" i="8" s="1"/>
  <c r="AC16" i="8" s="1"/>
  <c r="AA17" i="8"/>
  <c r="AB17" i="8" s="1"/>
  <c r="AC17" i="8" s="1"/>
  <c r="AA18" i="8"/>
  <c r="AA19" i="8"/>
  <c r="AA20" i="8"/>
  <c r="AA22" i="8"/>
  <c r="AB22" i="8" s="1"/>
  <c r="AA23" i="8"/>
  <c r="AB23" i="8" s="1"/>
  <c r="AC23" i="8" s="1"/>
  <c r="AA24" i="8"/>
  <c r="AB24" i="8" s="1"/>
  <c r="AC24" i="8" s="1"/>
  <c r="AA25" i="8"/>
  <c r="AB25" i="8" s="1"/>
  <c r="AC25" i="8" s="1"/>
  <c r="AA28" i="8"/>
  <c r="AA29" i="8"/>
  <c r="AB29" i="8" s="1"/>
  <c r="AC29" i="8" s="1"/>
  <c r="AA30" i="8"/>
  <c r="AB30" i="8" s="1"/>
  <c r="AA31" i="8"/>
  <c r="AB31" i="8" s="1"/>
  <c r="AA32" i="8"/>
  <c r="AB32" i="8" s="1"/>
  <c r="AC32" i="8" s="1"/>
  <c r="AA33" i="8"/>
  <c r="AB33" i="8" s="1"/>
  <c r="AC33" i="8" s="1"/>
  <c r="AA34" i="8"/>
  <c r="AB34" i="8" s="1"/>
  <c r="AA35" i="8"/>
  <c r="AB35" i="8" s="1"/>
  <c r="AA37" i="8"/>
  <c r="AB37" i="8" s="1"/>
  <c r="AC37" i="8" s="1"/>
  <c r="AA38" i="8"/>
  <c r="AB38" i="8" s="1"/>
  <c r="AC38" i="8" s="1"/>
  <c r="AA39" i="8"/>
  <c r="AB39" i="8" s="1"/>
  <c r="AC39" i="8" s="1"/>
  <c r="AA40" i="8"/>
  <c r="AB40" i="8" s="1"/>
  <c r="AC40" i="8" s="1"/>
  <c r="AA42" i="8"/>
  <c r="AB42" i="8" s="1"/>
  <c r="AC42" i="8" s="1"/>
  <c r="AA43" i="8"/>
  <c r="AB43" i="8" s="1"/>
  <c r="AC43" i="8" s="1"/>
  <c r="AA44" i="8"/>
  <c r="AB44" i="8" s="1"/>
  <c r="AA45" i="8"/>
  <c r="AB45" i="8" s="1"/>
  <c r="AA47" i="8"/>
  <c r="AB47" i="8" s="1"/>
  <c r="AA49" i="8"/>
  <c r="AB49" i="8" s="1"/>
  <c r="AC49" i="8" s="1"/>
  <c r="AA51" i="8"/>
  <c r="AB51" i="8" s="1"/>
  <c r="AC51" i="8" s="1"/>
  <c r="AA52" i="8"/>
  <c r="AB52" i="8" s="1"/>
  <c r="AC52" i="8" s="1"/>
  <c r="AA54" i="8"/>
  <c r="AB54" i="8" s="1"/>
  <c r="AC54" i="8" s="1"/>
  <c r="AA55" i="8"/>
  <c r="AB55" i="8" s="1"/>
  <c r="AC55" i="8" s="1"/>
  <c r="AA56" i="8"/>
  <c r="AB56" i="8" s="1"/>
  <c r="AC56" i="8" s="1"/>
  <c r="AA57" i="8"/>
  <c r="AB57" i="8" s="1"/>
  <c r="AC57" i="8" s="1"/>
  <c r="AA58" i="8"/>
  <c r="AB58" i="8" s="1"/>
  <c r="AC58" i="8" s="1"/>
  <c r="AA59" i="8"/>
  <c r="AB59" i="8" s="1"/>
  <c r="AC59" i="8" s="1"/>
  <c r="AA62" i="8"/>
  <c r="AB62" i="8" s="1"/>
  <c r="AC62" i="8" s="1"/>
  <c r="AA64" i="8"/>
  <c r="AB64" i="8" s="1"/>
  <c r="AC64" i="8" s="1"/>
  <c r="AA65" i="8"/>
  <c r="AA66" i="8"/>
  <c r="AA67" i="8"/>
  <c r="AB67" i="8" s="1"/>
  <c r="AC67" i="8" s="1"/>
  <c r="AA68" i="8"/>
  <c r="AB68" i="8" s="1"/>
  <c r="AC68" i="8" s="1"/>
  <c r="AA69" i="8"/>
  <c r="AB69" i="8" s="1"/>
  <c r="AC69" i="8" s="1"/>
  <c r="AA70" i="8"/>
  <c r="AB70" i="8" s="1"/>
  <c r="AC70" i="8" s="1"/>
  <c r="AA71" i="8"/>
  <c r="AB71" i="8" s="1"/>
  <c r="AA72" i="8"/>
  <c r="AB72" i="8" s="1"/>
  <c r="AA6" i="8"/>
  <c r="AB6" i="8" s="1"/>
  <c r="AB46" i="8" l="1"/>
  <c r="AB28" i="8"/>
  <c r="AC28" i="8" s="1"/>
  <c r="Y8" i="8"/>
  <c r="AA8" i="8" s="1"/>
  <c r="AB8" i="8" s="1"/>
  <c r="W8" i="8"/>
  <c r="U8" i="8"/>
  <c r="S8" i="8"/>
  <c r="X25" i="8"/>
  <c r="V25" i="8"/>
  <c r="X15" i="8"/>
  <c r="V15" i="8"/>
  <c r="X10" i="8"/>
  <c r="V10" i="8"/>
  <c r="V40" i="8"/>
  <c r="X40" i="8"/>
  <c r="Z40" i="8"/>
  <c r="Y53" i="8" l="1"/>
  <c r="W53" i="8"/>
  <c r="U53" i="8"/>
  <c r="S53" i="8"/>
  <c r="R53" i="8"/>
  <c r="Y63" i="8"/>
  <c r="W63" i="8"/>
  <c r="U63" i="8"/>
  <c r="S63" i="8"/>
  <c r="R63" i="8"/>
  <c r="L63" i="8"/>
  <c r="J63" i="8"/>
  <c r="H63" i="8"/>
  <c r="G63" i="8"/>
  <c r="W46" i="8"/>
  <c r="U46" i="8"/>
  <c r="S46" i="8"/>
  <c r="R46" i="8"/>
  <c r="X72" i="8"/>
  <c r="X71" i="8"/>
  <c r="X70" i="8"/>
  <c r="X69" i="8"/>
  <c r="X68" i="8"/>
  <c r="X67" i="8"/>
  <c r="X62" i="8"/>
  <c r="X59" i="8"/>
  <c r="X56" i="8"/>
  <c r="X54" i="8"/>
  <c r="X52" i="8"/>
  <c r="X49" i="8"/>
  <c r="X45" i="8"/>
  <c r="X44" i="8"/>
  <c r="X43" i="8"/>
  <c r="X42" i="8"/>
  <c r="X39" i="8"/>
  <c r="X38" i="8"/>
  <c r="X37" i="8"/>
  <c r="X35" i="8"/>
  <c r="X34" i="8"/>
  <c r="X33" i="8"/>
  <c r="X32" i="8"/>
  <c r="X31" i="8"/>
  <c r="X30" i="8"/>
  <c r="X29" i="8"/>
  <c r="X28" i="8"/>
  <c r="X23" i="8"/>
  <c r="X22" i="8"/>
  <c r="X17" i="8"/>
  <c r="X16" i="8"/>
  <c r="X13" i="8"/>
  <c r="X12" i="8"/>
  <c r="X11" i="8"/>
  <c r="X9" i="8"/>
  <c r="X7" i="8"/>
  <c r="X6" i="8"/>
  <c r="V72" i="8"/>
  <c r="V71" i="8"/>
  <c r="V70" i="8"/>
  <c r="V69" i="8"/>
  <c r="V68" i="8"/>
  <c r="V67" i="8"/>
  <c r="V62" i="8"/>
  <c r="V59" i="8"/>
  <c r="V56" i="8"/>
  <c r="V54" i="8"/>
  <c r="V52" i="8"/>
  <c r="V49" i="8"/>
  <c r="V45" i="8"/>
  <c r="V44" i="8"/>
  <c r="V43" i="8"/>
  <c r="V42" i="8"/>
  <c r="V39" i="8"/>
  <c r="V38" i="8"/>
  <c r="V37" i="8"/>
  <c r="V35" i="8"/>
  <c r="V34" i="8"/>
  <c r="V33" i="8"/>
  <c r="V32" i="8"/>
  <c r="V31" i="8"/>
  <c r="V30" i="8"/>
  <c r="V29" i="8"/>
  <c r="V28" i="8"/>
  <c r="V23" i="8"/>
  <c r="V22" i="8"/>
  <c r="V17" i="8"/>
  <c r="V16" i="8"/>
  <c r="V13" i="8"/>
  <c r="V12" i="8"/>
  <c r="V11" i="8"/>
  <c r="V9" i="8"/>
  <c r="V7" i="8"/>
  <c r="V6" i="8"/>
  <c r="Z72" i="8"/>
  <c r="Z71" i="8"/>
  <c r="Z70" i="8"/>
  <c r="Z69" i="8"/>
  <c r="Z68" i="8"/>
  <c r="Z67" i="8"/>
  <c r="Z66" i="8"/>
  <c r="Z65" i="8"/>
  <c r="Z64" i="8"/>
  <c r="Z62" i="8"/>
  <c r="Z59" i="8"/>
  <c r="Z58" i="8"/>
  <c r="Z57" i="8"/>
  <c r="Z56" i="8"/>
  <c r="Z55" i="8"/>
  <c r="Z54" i="8"/>
  <c r="Z52" i="8"/>
  <c r="Z51" i="8"/>
  <c r="Z45" i="8"/>
  <c r="Z44" i="8"/>
  <c r="Z43" i="8"/>
  <c r="Z42" i="8"/>
  <c r="Z39" i="8"/>
  <c r="Z38" i="8"/>
  <c r="Z37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M6" i="8"/>
  <c r="Y36" i="8"/>
  <c r="W36" i="8"/>
  <c r="U36" i="8"/>
  <c r="S36" i="8"/>
  <c r="R36" i="8"/>
  <c r="L36" i="8"/>
  <c r="J36" i="8"/>
  <c r="H36" i="8"/>
  <c r="G36" i="8"/>
  <c r="AF23" i="8"/>
  <c r="AE23" i="8"/>
  <c r="AF21" i="8"/>
  <c r="AE21" i="8"/>
  <c r="Y21" i="8"/>
  <c r="W21" i="8"/>
  <c r="U21" i="8"/>
  <c r="S21" i="8"/>
  <c r="R21" i="8"/>
  <c r="L21" i="8"/>
  <c r="J21" i="8"/>
  <c r="H21" i="8"/>
  <c r="G21" i="8"/>
  <c r="R8" i="8"/>
  <c r="AA53" i="8" l="1"/>
  <c r="AB53" i="8" s="1"/>
  <c r="AC53" i="8" s="1"/>
  <c r="AC46" i="8"/>
  <c r="U73" i="8"/>
  <c r="R73" i="8"/>
  <c r="Z21" i="8"/>
  <c r="AA21" i="8"/>
  <c r="V36" i="8"/>
  <c r="Z63" i="8"/>
  <c r="AA63" i="8"/>
  <c r="AB63" i="8" s="1"/>
  <c r="AC63" i="8" s="1"/>
  <c r="Z53" i="8"/>
  <c r="Z36" i="8"/>
  <c r="AA36" i="8"/>
  <c r="AB36" i="8" s="1"/>
  <c r="AC36" i="8" s="1"/>
  <c r="AA46" i="8"/>
  <c r="X46" i="8"/>
  <c r="X53" i="8"/>
  <c r="L73" i="8"/>
  <c r="V21" i="8"/>
  <c r="X21" i="8"/>
  <c r="X36" i="8"/>
  <c r="X8" i="8"/>
  <c r="V63" i="8"/>
  <c r="V53" i="8"/>
  <c r="V46" i="8"/>
  <c r="V8" i="8"/>
  <c r="X63" i="8"/>
  <c r="S73" i="8"/>
  <c r="H73" i="8"/>
  <c r="G73" i="8"/>
  <c r="W73" i="8"/>
  <c r="Y73" i="8"/>
  <c r="J73" i="8"/>
  <c r="N73" i="8" l="1"/>
  <c r="K73" i="8"/>
  <c r="M73" i="8"/>
  <c r="I61" i="8"/>
  <c r="I27" i="8"/>
  <c r="I26" i="8" s="1"/>
  <c r="I62" i="8"/>
  <c r="T57" i="8"/>
  <c r="T26" i="8"/>
  <c r="T27" i="8"/>
  <c r="I49" i="8"/>
  <c r="I18" i="8"/>
  <c r="T48" i="8"/>
  <c r="T47" i="8"/>
  <c r="Z73" i="8"/>
  <c r="V73" i="8"/>
  <c r="T66" i="8"/>
  <c r="X73" i="8"/>
  <c r="T73" i="8"/>
  <c r="T8" i="8"/>
  <c r="I47" i="8"/>
  <c r="AB73" i="8"/>
  <c r="AB21" i="8"/>
  <c r="AA73" i="8"/>
  <c r="I22" i="8"/>
  <c r="I14" i="8"/>
  <c r="I13" i="8" s="1"/>
  <c r="I73" i="8"/>
  <c r="I40" i="8"/>
  <c r="I39" i="8" s="1"/>
  <c r="I31" i="8"/>
  <c r="I30" i="8" s="1"/>
  <c r="I70" i="8"/>
  <c r="I69" i="8" s="1"/>
  <c r="T53" i="8"/>
  <c r="T40" i="8"/>
  <c r="I64" i="8"/>
  <c r="I58" i="8"/>
  <c r="T46" i="8"/>
  <c r="T63" i="8"/>
  <c r="T69" i="8"/>
  <c r="T56" i="8"/>
  <c r="T44" i="8"/>
  <c r="T39" i="8"/>
  <c r="T35" i="8"/>
  <c r="T31" i="8"/>
  <c r="T25" i="8"/>
  <c r="T17" i="8"/>
  <c r="T12" i="8"/>
  <c r="T7" i="8"/>
  <c r="T67" i="8"/>
  <c r="T33" i="8"/>
  <c r="T22" i="8"/>
  <c r="T72" i="8"/>
  <c r="T68" i="8"/>
  <c r="T62" i="8"/>
  <c r="T54" i="8"/>
  <c r="T49" i="8"/>
  <c r="T43" i="8"/>
  <c r="T38" i="8"/>
  <c r="T34" i="8"/>
  <c r="T30" i="8"/>
  <c r="T23" i="8"/>
  <c r="T16" i="8"/>
  <c r="T11" i="8"/>
  <c r="T71" i="8"/>
  <c r="T37" i="8"/>
  <c r="T15" i="8"/>
  <c r="T70" i="8"/>
  <c r="T59" i="8"/>
  <c r="T52" i="8"/>
  <c r="T45" i="8"/>
  <c r="T32" i="8"/>
  <c r="T28" i="8"/>
  <c r="T13" i="8"/>
  <c r="T42" i="8"/>
  <c r="T29" i="8"/>
  <c r="T9" i="8"/>
  <c r="T6" i="8"/>
  <c r="T21" i="8"/>
  <c r="T36" i="8"/>
  <c r="I43" i="8"/>
  <c r="I9" i="8"/>
  <c r="I59" i="8"/>
  <c r="I42" i="8"/>
  <c r="I23" i="8"/>
  <c r="I71" i="8"/>
  <c r="I54" i="8"/>
  <c r="I37" i="8"/>
  <c r="I17" i="8"/>
  <c r="I16" i="8" s="1"/>
  <c r="I28" i="8"/>
  <c r="I11" i="8"/>
  <c r="I56" i="8"/>
  <c r="I24" i="8"/>
  <c r="I72" i="8"/>
  <c r="I55" i="8"/>
  <c r="I38" i="8"/>
  <c r="I19" i="8"/>
  <c r="I50" i="8"/>
  <c r="I33" i="8"/>
  <c r="I32" i="8" s="1"/>
  <c r="I12" i="8"/>
  <c r="I57" i="8"/>
  <c r="I25" i="8"/>
  <c r="I6" i="8"/>
  <c r="I52" i="8"/>
  <c r="I35" i="8"/>
  <c r="I20" i="8"/>
  <c r="I68" i="8"/>
  <c r="I67" i="8" s="1"/>
  <c r="I51" i="8"/>
  <c r="I34" i="8"/>
  <c r="I63" i="8"/>
  <c r="I45" i="8"/>
  <c r="I44" i="8" s="1"/>
  <c r="I29" i="8"/>
  <c r="I7" i="8"/>
  <c r="I36" i="8"/>
  <c r="I21" i="8"/>
  <c r="I46" i="8" l="1"/>
  <c r="I53" i="8"/>
  <c r="AC73" i="8"/>
  <c r="AD63" i="8"/>
  <c r="AD36" i="8"/>
  <c r="AD73" i="8"/>
  <c r="AD12" i="8"/>
  <c r="AD24" i="8"/>
  <c r="AD32" i="8"/>
  <c r="AD40" i="8"/>
  <c r="AD67" i="8"/>
  <c r="AD54" i="8"/>
  <c r="AD58" i="8"/>
  <c r="AD33" i="8"/>
  <c r="AD23" i="8"/>
  <c r="AD70" i="8"/>
  <c r="AD37" i="8"/>
  <c r="AD38" i="8"/>
  <c r="AD59" i="8"/>
  <c r="AD62" i="8"/>
  <c r="AD15" i="8"/>
  <c r="AD49" i="8"/>
  <c r="AD11" i="8"/>
  <c r="AD43" i="8"/>
  <c r="AD66" i="8"/>
  <c r="AD25" i="8"/>
  <c r="AD55" i="8"/>
  <c r="AD52" i="8"/>
  <c r="AD39" i="8"/>
  <c r="AD14" i="8"/>
  <c r="AD51" i="8"/>
  <c r="AD17" i="8"/>
  <c r="AD13" i="8"/>
  <c r="AD64" i="8"/>
  <c r="AD68" i="8"/>
  <c r="AD29" i="8"/>
  <c r="AD69" i="8"/>
  <c r="AD42" i="8"/>
  <c r="AD56" i="8"/>
  <c r="AD65" i="8"/>
  <c r="AD16" i="8"/>
  <c r="AD28" i="8"/>
  <c r="AD46" i="8"/>
  <c r="AD53" i="8"/>
  <c r="AF71" i="8"/>
  <c r="AE71" i="8"/>
  <c r="AF69" i="8"/>
  <c r="AE69" i="8"/>
  <c r="AF67" i="8"/>
  <c r="AE67" i="8"/>
  <c r="AF63" i="8"/>
  <c r="AE63" i="8"/>
  <c r="AF53" i="8"/>
  <c r="AE53" i="8"/>
  <c r="AF46" i="8"/>
  <c r="AE46" i="8"/>
  <c r="AF44" i="8"/>
  <c r="AE44" i="8"/>
  <c r="AF42" i="8"/>
  <c r="AE42" i="8"/>
  <c r="AF39" i="8"/>
  <c r="AE39" i="8"/>
  <c r="AF36" i="8"/>
  <c r="AE36" i="8"/>
  <c r="AF34" i="8"/>
  <c r="AE34" i="8"/>
  <c r="AF32" i="8"/>
  <c r="AE32" i="8"/>
  <c r="AF30" i="8"/>
  <c r="AE30" i="8"/>
  <c r="AF28" i="8"/>
  <c r="AE28" i="8"/>
  <c r="AF16" i="8"/>
  <c r="AE16" i="8"/>
  <c r="AF13" i="8"/>
  <c r="AE13" i="8"/>
  <c r="AF11" i="8"/>
  <c r="AE11" i="8"/>
  <c r="AF8" i="8"/>
  <c r="AE8" i="8"/>
  <c r="AF6" i="8"/>
  <c r="AE6" i="8"/>
  <c r="AE73" i="8" l="1"/>
  <c r="AF73" i="8"/>
</calcChain>
</file>

<file path=xl/sharedStrings.xml><?xml version="1.0" encoding="utf-8"?>
<sst xmlns="http://schemas.openxmlformats.org/spreadsheetml/2006/main" count="176" uniqueCount="104">
  <si>
    <t>Аликовский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</si>
  <si>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</si>
  <si>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</si>
  <si>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</si>
  <si>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</si>
  <si>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</si>
  <si>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</si>
  <si>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</si>
  <si>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</si>
  <si>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</si>
  <si>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</si>
  <si>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</si>
  <si>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</si>
  <si>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</si>
  <si>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</si>
  <si>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Ядринский</t>
  </si>
  <si>
    <t>Яльчикский</t>
  </si>
  <si>
    <t>Янтиковский</t>
  </si>
  <si>
    <t>всего</t>
  </si>
  <si>
    <t>всего,
тыс. руб.</t>
  </si>
  <si>
    <t>г.Чебоксары</t>
  </si>
  <si>
    <t>г.Новочебоксарск</t>
  </si>
  <si>
    <t>г.Алатырь</t>
  </si>
  <si>
    <t>г.Канаш</t>
  </si>
  <si>
    <t>г.Шумерля</t>
  </si>
  <si>
    <t>Отпуск воды, т.куб.м.</t>
  </si>
  <si>
    <t>в т.ч. населению</t>
  </si>
  <si>
    <t>на 1 куб.м., руб.</t>
  </si>
  <si>
    <t>ДОХОДЫ от основной деятельности</t>
  </si>
  <si>
    <t>РАСХОДЫ от основной деятельности</t>
  </si>
  <si>
    <t>Фин. рез-т от осн. деят-ти,
тыс. руб.
(+ прибыль
  - убыток)</t>
  </si>
  <si>
    <t xml:space="preserve">Рент-ть, %
</t>
  </si>
  <si>
    <t>АО "Водоканал"</t>
  </si>
  <si>
    <t>МУП "КС г. Новочебоксарска"</t>
  </si>
  <si>
    <t>МУП "Водоканал" г.Канаш ЧР</t>
  </si>
  <si>
    <t>МУП "ШПУ "Водоканал"</t>
  </si>
  <si>
    <t>ООО "УК "Жилище"</t>
  </si>
  <si>
    <t>ООО "Управляющая компания"</t>
  </si>
  <si>
    <t>МУП "Каналсеть" г.Канаш ЧР</t>
  </si>
  <si>
    <t>ООО "КАНАЛСЕТЬ+"</t>
  </si>
  <si>
    <t>МУП ЖКХ Козловского района</t>
  </si>
  <si>
    <t>ООО "Коммунальный сервис"</t>
  </si>
  <si>
    <t>МУП ЖКХ 
Красноармейского района</t>
  </si>
  <si>
    <t>МУП ЖКУ Марпосадского ГП</t>
  </si>
  <si>
    <t>МУП ЖКУ Шоршельского СП</t>
  </si>
  <si>
    <t>МУП ОП ЖКХ Порецкого района</t>
  </si>
  <si>
    <t>МУП "УК г. Цивильск"</t>
  </si>
  <si>
    <t>МУП ЖКХ "Чурачики"</t>
  </si>
  <si>
    <t>АО "ПМК-8"</t>
  </si>
  <si>
    <t>МАУ "Опытный"</t>
  </si>
  <si>
    <t>МУП ЖКХ "Ишлейское"</t>
  </si>
  <si>
    <t>МУП "ЖКХ "Катрасьское"</t>
  </si>
  <si>
    <t>ООО "Ремстройгрупп"</t>
  </si>
  <si>
    <t>ООО "Теплоэнергосеть"</t>
  </si>
  <si>
    <t>ООО "Аквастрой"</t>
  </si>
  <si>
    <t>МУП "ЖКХ "Вурман-Сюктерское"</t>
  </si>
  <si>
    <t>МУП ЖКХ "Атлашевское"</t>
  </si>
  <si>
    <t>ОАО "Коммунальник"</t>
  </si>
  <si>
    <t>Ядринское МПП ЖКХ</t>
  </si>
  <si>
    <t>ООО "Спутник-1"</t>
  </si>
  <si>
    <t>ООО "Коммунальник"</t>
  </si>
  <si>
    <t>ООО "Карина"</t>
  </si>
  <si>
    <t>МП "ДЕЗ ЖКХ" Ибресин.района</t>
  </si>
  <si>
    <t>Основания для пользования объектом</t>
  </si>
  <si>
    <t>Срок действия договора</t>
  </si>
  <si>
    <t>инвестдоговор</t>
  </si>
  <si>
    <t>бессрочный</t>
  </si>
  <si>
    <t>хозведение</t>
  </si>
  <si>
    <t>аренда</t>
  </si>
  <si>
    <t>концессия</t>
  </si>
  <si>
    <t>собственность</t>
  </si>
  <si>
    <t>ООО "Аква"</t>
  </si>
  <si>
    <t>ООО ЖКХ</t>
  </si>
  <si>
    <t>кредиторская</t>
  </si>
  <si>
    <t>МУП "Чистая вода"</t>
  </si>
  <si>
    <t>дебиторская</t>
  </si>
  <si>
    <t>Размер задолженности на 01.01.2021 (оперативные данные), тыс.руб.</t>
  </si>
  <si>
    <t>ГУП ЧР "БОС" Минстроя Чувашии</t>
  </si>
  <si>
    <t xml:space="preserve">МУП "Водоканал" </t>
  </si>
  <si>
    <t>МП по МТС "Красночетайскагропромснаб"</t>
  </si>
  <si>
    <t>МУП "Урмарытеплосеть"</t>
  </si>
  <si>
    <t xml:space="preserve">АУ "Новая жизнь" </t>
  </si>
  <si>
    <t>опер. упр-ие</t>
  </si>
  <si>
    <t>Наименование МО/РСО</t>
  </si>
  <si>
    <t>Доля РСО в общем объеме отпуска воды</t>
  </si>
  <si>
    <t>Пропуск сточных вод, т.куб.м.</t>
  </si>
  <si>
    <t>Доля РСО в общем объеме пропуска сточных вод</t>
  </si>
  <si>
    <t>Суммарный финансовый результатот осн. деят-ти,тыс. руб.
(+ прибыль
  - убыток)</t>
  </si>
  <si>
    <t>Убыток от осн. деят-ти,тыс. руб.</t>
  </si>
  <si>
    <t>Доля РСО в общем объеме убытка, %</t>
  </si>
  <si>
    <t>Убы-ть, %</t>
  </si>
  <si>
    <t>РСО, себестоимость производста в которых превышает среднереспубликанский показатель более, чем на 30%</t>
  </si>
  <si>
    <t>Необходимая валовая выручка, тыс.руб.</t>
  </si>
  <si>
    <t>Утверждено в тарифе на питьевую воду на 2019 год</t>
  </si>
  <si>
    <t>Утверждено в тарифе на водоотведение на 2019 год</t>
  </si>
  <si>
    <t>Объем сточных вод, т.куб.м.</t>
  </si>
  <si>
    <t>Необходимая валовая выручка*, тыс.руб.</t>
  </si>
  <si>
    <t>МУП ЖКХ Моргаушское**</t>
  </si>
  <si>
    <t>*- для организаций на общем режиме НВВ без НДС</t>
  </si>
  <si>
    <t>**-тарифы установлены диффернировано по сельским поселениям</t>
  </si>
  <si>
    <t>Основные показатели деятельности в сфере водоснабжения за 2020 год (по информации РСО, представленной в Минстрой Чувашии)</t>
  </si>
  <si>
    <t>Основные показатели деятельности в сфере водоотведения за 2020 год (по информации РСО, представленной в Минстрой Чувашии)</t>
  </si>
  <si>
    <t xml:space="preserve">Всего </t>
  </si>
  <si>
    <t>Основные показатели работы предприятий ЖКХ по виду деятельности "Водоснабжение"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</si>
</sst>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р.&quot;_-;\-* #,##0.00&quot;р.&quot;_-;_-* &quot;-&quot;??&quot;р.&quot;_-;_-@_-"/>
  </numFmts>
  <fonts count="32" x14ac:knownFonts="1">
    <font>
      <sz val="10"/>
      <name val="Times New Roman CYR"/>
      <charset val="204"/>
    </font>
    <font>
      <sz val="11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name val="Arial Cyr"/>
      <charset val="204"/>
    </font>
    <font>
      <b/>
      <sz val="11"/>
      <color theme="1"/>
      <name val="Times New Roman Cyr"/>
      <charset val="204"/>
    </font>
    <font>
      <i/>
      <sz val="11"/>
      <color theme="1"/>
      <name val="Times New Roman Cyr"/>
      <charset val="204"/>
    </font>
    <font>
      <sz val="11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i/>
      <sz val="11"/>
      <name val="Times New Roman Cyr"/>
      <charset val="204"/>
    </font>
    <font>
      <i/>
      <sz val="10"/>
      <color theme="1"/>
      <name val="Times New Roman Cyr"/>
      <charset val="204"/>
    </font>
    <font>
      <b/>
      <i/>
      <sz val="12"/>
      <color theme="1"/>
      <name val="Times New Roman Cyr"/>
      <charset val="204"/>
    </font>
    <font>
      <b/>
      <i/>
      <sz val="11"/>
      <color theme="1"/>
      <name val="Times New Roman Cyr"/>
      <charset val="204"/>
    </font>
    <font>
      <i/>
      <sz val="12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3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62"/>
      <name val="Tahoma"/>
      <family val="2"/>
      <charset val="204"/>
    </font>
    <font>
      <i/>
      <sz val="10"/>
      <name val="Times New Roman Cyr"/>
      <charset val="204"/>
    </font>
    <font>
      <i/>
      <sz val="11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i/>
      <sz val="11"/>
      <color rgb="FFFF0000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lightDown">
        <fgColor indexed="42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0" fontId="23" fillId="0" borderId="0">
      <alignment wrapText="1"/>
    </xf>
    <xf numFmtId="0" fontId="24" fillId="4" borderId="48" applyNumberFormat="0">
      <alignment horizontal="center" vertical="center"/>
    </xf>
    <xf numFmtId="0" fontId="23" fillId="5" borderId="49" applyNumberFormat="0" applyAlignment="0"/>
    <xf numFmtId="0" fontId="25" fillId="0" borderId="0"/>
    <xf numFmtId="0" fontId="6" fillId="0" borderId="0"/>
    <xf numFmtId="0" fontId="23" fillId="6" borderId="49" applyAlignment="0">
      <alignment horizontal="left" vertical="center"/>
    </xf>
    <xf numFmtId="0" fontId="26" fillId="0" borderId="0"/>
    <xf numFmtId="49" fontId="22" fillId="0" borderId="0" applyBorder="0">
      <alignment vertical="top"/>
    </xf>
    <xf numFmtId="0" fontId="23" fillId="0" borderId="49" applyNumberFormat="0" applyAlignment="0">
      <protection locked="0"/>
    </xf>
    <xf numFmtId="0" fontId="27" fillId="7" borderId="49" applyNumberFormat="0" applyAlignment="0"/>
  </cellStyleXfs>
  <cellXfs count="218">
    <xf numFmtId="0" fontId="0" fillId="0" borderId="0" xfId="0"/>
    <xf numFmtId="0" fontId="1" fillId="0" borderId="0" xfId="0" applyFont="1"/>
    <xf numFmtId="0" fontId="3" fillId="0" borderId="0" xfId="0" applyFont="1"/>
    <xf numFmtId="1" fontId="7" fillId="0" borderId="10" xfId="0" applyNumberFormat="1" applyFont="1" applyFill="1" applyBorder="1"/>
    <xf numFmtId="0" fontId="7" fillId="0" borderId="9" xfId="0" applyFont="1" applyFill="1" applyBorder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7" fillId="0" borderId="6" xfId="0" applyNumberFormat="1" applyFont="1" applyFill="1" applyBorder="1"/>
    <xf numFmtId="0" fontId="12" fillId="0" borderId="9" xfId="0" applyFont="1" applyFill="1" applyBorder="1"/>
    <xf numFmtId="0" fontId="1" fillId="2" borderId="0" xfId="0" applyFont="1" applyFill="1"/>
    <xf numFmtId="0" fontId="7" fillId="0" borderId="8" xfId="0" applyFont="1" applyFill="1" applyBorder="1"/>
    <xf numFmtId="164" fontId="7" fillId="0" borderId="9" xfId="0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0" fontId="12" fillId="0" borderId="8" xfId="0" applyFont="1" applyFill="1" applyBorder="1"/>
    <xf numFmtId="1" fontId="12" fillId="0" borderId="6" xfId="0" applyNumberFormat="1" applyFont="1" applyFill="1" applyBorder="1"/>
    <xf numFmtId="1" fontId="20" fillId="0" borderId="6" xfId="0" applyNumberFormat="1" applyFont="1" applyFill="1" applyBorder="1"/>
    <xf numFmtId="164" fontId="20" fillId="0" borderId="9" xfId="0" applyNumberFormat="1" applyFont="1" applyFill="1" applyBorder="1"/>
    <xf numFmtId="0" fontId="12" fillId="0" borderId="0" xfId="0" applyFont="1" applyFill="1"/>
    <xf numFmtId="1" fontId="12" fillId="0" borderId="10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2" fillId="0" borderId="5" xfId="0" applyFont="1" applyFill="1" applyBorder="1"/>
    <xf numFmtId="1" fontId="7" fillId="0" borderId="29" xfId="0" applyNumberFormat="1" applyFont="1" applyFill="1" applyBorder="1"/>
    <xf numFmtId="1" fontId="12" fillId="0" borderId="29" xfId="0" applyNumberFormat="1" applyFont="1" applyFill="1" applyBorder="1"/>
    <xf numFmtId="0" fontId="7" fillId="0" borderId="40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164" fontId="7" fillId="0" borderId="10" xfId="0" applyNumberFormat="1" applyFont="1" applyFill="1" applyBorder="1"/>
    <xf numFmtId="164" fontId="7" fillId="0" borderId="6" xfId="0" applyNumberFormat="1" applyFont="1" applyFill="1" applyBorder="1"/>
    <xf numFmtId="1" fontId="7" fillId="0" borderId="6" xfId="0" applyNumberFormat="1" applyFont="1" applyFill="1" applyBorder="1" applyAlignment="1">
      <alignment horizontal="right"/>
    </xf>
    <xf numFmtId="164" fontId="12" fillId="0" borderId="9" xfId="0" applyNumberFormat="1" applyFont="1" applyFill="1" applyBorder="1"/>
    <xf numFmtId="0" fontId="20" fillId="0" borderId="0" xfId="0" applyFont="1"/>
    <xf numFmtId="1" fontId="12" fillId="0" borderId="6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/>
    <xf numFmtId="0" fontId="20" fillId="0" borderId="8" xfId="0" applyFont="1" applyFill="1" applyBorder="1"/>
    <xf numFmtId="0" fontId="20" fillId="0" borderId="40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right"/>
    </xf>
    <xf numFmtId="0" fontId="20" fillId="0" borderId="5" xfId="0" applyFont="1" applyFill="1" applyBorder="1"/>
    <xf numFmtId="0" fontId="20" fillId="0" borderId="9" xfId="0" applyFont="1" applyFill="1" applyBorder="1"/>
    <xf numFmtId="0" fontId="20" fillId="0" borderId="0" xfId="0" applyFont="1" applyFill="1"/>
    <xf numFmtId="1" fontId="20" fillId="0" borderId="29" xfId="0" applyNumberFormat="1" applyFont="1" applyFill="1" applyBorder="1"/>
    <xf numFmtId="1" fontId="19" fillId="0" borderId="6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center" wrapText="1"/>
    </xf>
    <xf numFmtId="0" fontId="19" fillId="0" borderId="44" xfId="0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/>
    <xf numFmtId="164" fontId="20" fillId="0" borderId="6" xfId="0" applyNumberFormat="1" applyFont="1" applyFill="1" applyBorder="1"/>
    <xf numFmtId="164" fontId="12" fillId="0" borderId="10" xfId="0" applyNumberFormat="1" applyFont="1" applyFill="1" applyBorder="1"/>
    <xf numFmtId="164" fontId="12" fillId="0" borderId="6" xfId="0" applyNumberFormat="1" applyFont="1" applyFill="1" applyBorder="1"/>
    <xf numFmtId="0" fontId="12" fillId="3" borderId="0" xfId="0" applyFont="1" applyFill="1"/>
    <xf numFmtId="0" fontId="8" fillId="3" borderId="0" xfId="0" applyFont="1" applyFill="1"/>
    <xf numFmtId="0" fontId="20" fillId="3" borderId="0" xfId="0" applyFont="1" applyFill="1"/>
    <xf numFmtId="0" fontId="12" fillId="8" borderId="0" xfId="0" applyFont="1" applyFill="1"/>
    <xf numFmtId="0" fontId="29" fillId="3" borderId="0" xfId="0" applyFont="1" applyFill="1"/>
    <xf numFmtId="1" fontId="29" fillId="0" borderId="29" xfId="0" applyNumberFormat="1" applyFont="1" applyFill="1" applyBorder="1"/>
    <xf numFmtId="1" fontId="29" fillId="0" borderId="6" xfId="0" applyNumberFormat="1" applyFont="1" applyFill="1" applyBorder="1"/>
    <xf numFmtId="0" fontId="29" fillId="0" borderId="5" xfId="0" applyFont="1" applyFill="1" applyBorder="1"/>
    <xf numFmtId="0" fontId="29" fillId="0" borderId="9" xfId="0" applyFont="1" applyFill="1" applyBorder="1"/>
    <xf numFmtId="0" fontId="29" fillId="0" borderId="0" xfId="0" applyFont="1" applyFill="1"/>
    <xf numFmtId="0" fontId="17" fillId="0" borderId="14" xfId="0" applyFont="1" applyFill="1" applyBorder="1" applyAlignment="1">
      <alignment horizontal="center" vertical="top" wrapText="1"/>
    </xf>
    <xf numFmtId="0" fontId="8" fillId="0" borderId="8" xfId="0" applyFont="1" applyFill="1" applyBorder="1"/>
    <xf numFmtId="0" fontId="8" fillId="0" borderId="40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/>
    <xf numFmtId="1" fontId="8" fillId="0" borderId="6" xfId="0" applyNumberFormat="1" applyFont="1" applyFill="1" applyBorder="1"/>
    <xf numFmtId="164" fontId="8" fillId="0" borderId="6" xfId="0" applyNumberFormat="1" applyFont="1" applyFill="1" applyBorder="1"/>
    <xf numFmtId="2" fontId="15" fillId="0" borderId="7" xfId="0" applyNumberFormat="1" applyFont="1" applyFill="1" applyBorder="1"/>
    <xf numFmtId="1" fontId="1" fillId="0" borderId="6" xfId="0" applyNumberFormat="1" applyFont="1" applyFill="1" applyBorder="1"/>
    <xf numFmtId="164" fontId="7" fillId="0" borderId="17" xfId="0" applyNumberFormat="1" applyFont="1" applyFill="1" applyBorder="1"/>
    <xf numFmtId="164" fontId="8" fillId="0" borderId="10" xfId="0" applyNumberFormat="1" applyFont="1" applyFill="1" applyBorder="1"/>
    <xf numFmtId="2" fontId="8" fillId="0" borderId="6" xfId="0" applyNumberFormat="1" applyFont="1" applyFill="1" applyBorder="1"/>
    <xf numFmtId="164" fontId="8" fillId="0" borderId="9" xfId="0" applyNumberFormat="1" applyFont="1" applyFill="1" applyBorder="1"/>
    <xf numFmtId="1" fontId="8" fillId="0" borderId="29" xfId="0" applyNumberFormat="1" applyFont="1" applyFill="1" applyBorder="1"/>
    <xf numFmtId="0" fontId="8" fillId="0" borderId="5" xfId="0" applyFont="1" applyFill="1" applyBorder="1"/>
    <xf numFmtId="0" fontId="8" fillId="0" borderId="9" xfId="0" applyFont="1" applyFill="1" applyBorder="1"/>
    <xf numFmtId="0" fontId="8" fillId="0" borderId="0" xfId="0" applyFont="1" applyFill="1"/>
    <xf numFmtId="0" fontId="3" fillId="0" borderId="0" xfId="0" applyFont="1" applyFill="1"/>
    <xf numFmtId="0" fontId="16" fillId="0" borderId="0" xfId="0" applyFont="1" applyFill="1"/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1" fontId="7" fillId="0" borderId="21" xfId="0" applyNumberFormat="1" applyFont="1" applyFill="1" applyBorder="1"/>
    <xf numFmtId="1" fontId="7" fillId="0" borderId="7" xfId="0" applyNumberFormat="1" applyFont="1" applyFill="1" applyBorder="1"/>
    <xf numFmtId="164" fontId="15" fillId="0" borderId="7" xfId="0" applyNumberFormat="1" applyFont="1" applyFill="1" applyBorder="1"/>
    <xf numFmtId="2" fontId="15" fillId="0" borderId="6" xfId="0" applyNumberFormat="1" applyFont="1" applyFill="1" applyBorder="1"/>
    <xf numFmtId="1" fontId="7" fillId="0" borderId="30" xfId="0" applyNumberFormat="1" applyFont="1" applyFill="1" applyBorder="1"/>
    <xf numFmtId="1" fontId="7" fillId="0" borderId="39" xfId="0" applyNumberFormat="1" applyFont="1" applyFill="1" applyBorder="1"/>
    <xf numFmtId="1" fontId="15" fillId="0" borderId="30" xfId="0" applyNumberFormat="1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164" fontId="15" fillId="0" borderId="6" xfId="0" applyNumberFormat="1" applyFont="1" applyFill="1" applyBorder="1"/>
    <xf numFmtId="1" fontId="15" fillId="0" borderId="29" xfId="0" applyNumberFormat="1" applyFont="1" applyFill="1" applyBorder="1"/>
    <xf numFmtId="0" fontId="12" fillId="0" borderId="40" xfId="0" applyFont="1" applyFill="1" applyBorder="1"/>
    <xf numFmtId="2" fontId="12" fillId="0" borderId="6" xfId="0" applyNumberFormat="1" applyFont="1" applyFill="1" applyBorder="1"/>
    <xf numFmtId="0" fontId="12" fillId="0" borderId="40" xfId="0" applyFont="1" applyFill="1" applyBorder="1" applyAlignment="1">
      <alignment wrapText="1"/>
    </xf>
    <xf numFmtId="164" fontId="21" fillId="0" borderId="6" xfId="0" applyNumberFormat="1" applyFont="1" applyFill="1" applyBorder="1"/>
    <xf numFmtId="2" fontId="21" fillId="0" borderId="6" xfId="0" applyNumberFormat="1" applyFont="1" applyFill="1" applyBorder="1"/>
    <xf numFmtId="164" fontId="21" fillId="0" borderId="29" xfId="0" applyNumberFormat="1" applyFont="1" applyFill="1" applyBorder="1"/>
    <xf numFmtId="164" fontId="12" fillId="0" borderId="29" xfId="0" applyNumberFormat="1" applyFont="1" applyFill="1" applyBorder="1"/>
    <xf numFmtId="164" fontId="20" fillId="0" borderId="29" xfId="0" applyNumberFormat="1" applyFont="1" applyFill="1" applyBorder="1"/>
    <xf numFmtId="0" fontId="28" fillId="0" borderId="40" xfId="0" applyFont="1" applyFill="1" applyBorder="1" applyAlignment="1">
      <alignment wrapText="1"/>
    </xf>
    <xf numFmtId="1" fontId="19" fillId="0" borderId="10" xfId="0" applyNumberFormat="1" applyFont="1" applyFill="1" applyBorder="1"/>
    <xf numFmtId="1" fontId="19" fillId="0" borderId="6" xfId="0" applyNumberFormat="1" applyFont="1" applyFill="1" applyBorder="1"/>
    <xf numFmtId="164" fontId="19" fillId="0" borderId="6" xfId="0" applyNumberFormat="1" applyFont="1" applyFill="1" applyBorder="1"/>
    <xf numFmtId="164" fontId="19" fillId="0" borderId="9" xfId="0" applyNumberFormat="1" applyFont="1" applyFill="1" applyBorder="1"/>
    <xf numFmtId="1" fontId="19" fillId="0" borderId="29" xfId="0" applyNumberFormat="1" applyFont="1" applyFill="1" applyBorder="1"/>
    <xf numFmtId="1" fontId="12" fillId="0" borderId="28" xfId="0" applyNumberFormat="1" applyFont="1" applyFill="1" applyBorder="1" applyAlignment="1">
      <alignment horizontal="right"/>
    </xf>
    <xf numFmtId="1" fontId="12" fillId="0" borderId="24" xfId="0" applyNumberFormat="1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" fontId="12" fillId="0" borderId="26" xfId="0" applyNumberFormat="1" applyFont="1" applyFill="1" applyBorder="1" applyAlignment="1">
      <alignment horizontal="right"/>
    </xf>
    <xf numFmtId="1" fontId="12" fillId="0" borderId="31" xfId="0" applyNumberFormat="1" applyFont="1" applyFill="1" applyBorder="1" applyAlignment="1">
      <alignment horizontal="right"/>
    </xf>
    <xf numFmtId="164" fontId="12" fillId="0" borderId="31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1" fontId="29" fillId="0" borderId="10" xfId="0" applyNumberFormat="1" applyFont="1" applyFill="1" applyBorder="1"/>
    <xf numFmtId="164" fontId="29" fillId="0" borderId="6" xfId="0" applyNumberFormat="1" applyFont="1" applyFill="1" applyBorder="1"/>
    <xf numFmtId="164" fontId="29" fillId="0" borderId="10" xfId="0" applyNumberFormat="1" applyFont="1" applyFill="1" applyBorder="1"/>
    <xf numFmtId="1" fontId="30" fillId="0" borderId="10" xfId="0" applyNumberFormat="1" applyFont="1" applyFill="1" applyBorder="1"/>
    <xf numFmtId="1" fontId="30" fillId="0" borderId="6" xfId="0" applyNumberFormat="1" applyFont="1" applyFill="1" applyBorder="1"/>
    <xf numFmtId="164" fontId="30" fillId="0" borderId="9" xfId="0" applyNumberFormat="1" applyFont="1" applyFill="1" applyBorder="1"/>
    <xf numFmtId="164" fontId="31" fillId="0" borderId="29" xfId="0" applyNumberFormat="1" applyFont="1" applyFill="1" applyBorder="1"/>
    <xf numFmtId="2" fontId="29" fillId="0" borderId="6" xfId="0" applyNumberFormat="1" applyFont="1" applyFill="1" applyBorder="1"/>
    <xf numFmtId="0" fontId="0" fillId="0" borderId="5" xfId="0" applyFont="1" applyFill="1" applyBorder="1" applyAlignment="1">
      <alignment horizontal="center" wrapText="1"/>
    </xf>
    <xf numFmtId="1" fontId="19" fillId="0" borderId="6" xfId="0" applyNumberFormat="1" applyFont="1" applyFill="1" applyBorder="1" applyAlignment="1">
      <alignment horizontal="right" wrapText="1"/>
    </xf>
    <xf numFmtId="0" fontId="19" fillId="0" borderId="6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right" wrapText="1"/>
    </xf>
    <xf numFmtId="164" fontId="15" fillId="0" borderId="29" xfId="0" applyNumberFormat="1" applyFont="1" applyFill="1" applyBorder="1"/>
    <xf numFmtId="0" fontId="8" fillId="0" borderId="40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164" fontId="8" fillId="0" borderId="29" xfId="0" applyNumberFormat="1" applyFont="1" applyFill="1" applyBorder="1"/>
    <xf numFmtId="0" fontId="1" fillId="0" borderId="20" xfId="0" applyFont="1" applyFill="1" applyBorder="1"/>
    <xf numFmtId="0" fontId="5" fillId="0" borderId="4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/>
    <xf numFmtId="1" fontId="7" fillId="0" borderId="14" xfId="0" applyNumberFormat="1" applyFont="1" applyFill="1" applyBorder="1"/>
    <xf numFmtId="164" fontId="15" fillId="0" borderId="14" xfId="0" applyNumberFormat="1" applyFont="1" applyFill="1" applyBorder="1"/>
    <xf numFmtId="164" fontId="7" fillId="0" borderId="14" xfId="0" applyNumberFormat="1" applyFont="1" applyFill="1" applyBorder="1"/>
    <xf numFmtId="2" fontId="15" fillId="0" borderId="14" xfId="0" applyNumberFormat="1" applyFont="1" applyFill="1" applyBorder="1"/>
    <xf numFmtId="164" fontId="5" fillId="0" borderId="15" xfId="0" applyNumberFormat="1" applyFont="1" applyFill="1" applyBorder="1"/>
    <xf numFmtId="164" fontId="15" fillId="0" borderId="12" xfId="0" applyNumberFormat="1" applyFont="1" applyFill="1" applyBorder="1"/>
    <xf numFmtId="0" fontId="7" fillId="0" borderId="11" xfId="0" applyFont="1" applyFill="1" applyBorder="1"/>
    <xf numFmtId="0" fontId="7" fillId="0" borderId="15" xfId="0" applyFont="1" applyFill="1" applyBorder="1"/>
    <xf numFmtId="0" fontId="1" fillId="0" borderId="0" xfId="0" applyFont="1" applyFill="1" applyBorder="1"/>
    <xf numFmtId="0" fontId="1" fillId="0" borderId="31" xfId="0" applyFont="1" applyFill="1" applyBorder="1"/>
    <xf numFmtId="0" fontId="1" fillId="0" borderId="0" xfId="0" applyFont="1" applyFill="1"/>
    <xf numFmtId="0" fontId="9" fillId="0" borderId="0" xfId="0" applyFont="1" applyFill="1" applyAlignment="1">
      <alignment horizontal="center"/>
    </xf>
    <xf numFmtId="1" fontId="1" fillId="0" borderId="0" xfId="0" applyNumberFormat="1" applyFont="1" applyFill="1"/>
    <xf numFmtId="2" fontId="21" fillId="0" borderId="7" xfId="0" applyNumberFormat="1" applyFont="1" applyFill="1" applyBorder="1"/>
    <xf numFmtId="0" fontId="17" fillId="0" borderId="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12" fillId="0" borderId="46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left" vertical="top"/>
    </xf>
    <xf numFmtId="0" fontId="12" fillId="0" borderId="4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</cellXfs>
  <cellStyles count="13">
    <cellStyle name="Action 2" xfId="12"/>
    <cellStyle name="Cells" xfId="11"/>
    <cellStyle name="DblClick" xfId="8"/>
    <cellStyle name="Header" xfId="5"/>
    <cellStyle name="Title" xfId="4"/>
    <cellStyle name="Денежный 2" xfId="2"/>
    <cellStyle name="Обычный" xfId="0" builtinId="0"/>
    <cellStyle name="Обычный 10" xfId="10"/>
    <cellStyle name="Обычный 14" xfId="7"/>
    <cellStyle name="Обычный 2" xfId="1"/>
    <cellStyle name="Обычный 20" xfId="3"/>
    <cellStyle name="Обычный 26" xfId="6"/>
    <cellStyle name="Обычный 3" xfId="9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\tarif13\&#1044;&#1086;&#1082;&#1091;&#1084;&#1077;&#1085;&#1090;&#1099;%20&#1040;&#1085;&#1090;&#1086;&#1085;&#1086;&#1074;&#1072;%20&#1052;&#1072;&#1088;&#1080;&#1085;&#1072;\&#1044;&#1086;&#1082;&#1091;&#1084;&#1077;&#1085;&#1090;&#1099;%20&#1040;&#1085;&#1090;&#1086;&#1085;&#1086;&#1074;&#1072;%20&#1052;&#1072;&#1088;&#1080;&#1085;&#1072;\&#1090;&#1072;&#1088;&#1080;&#1092;&#1099;%202020\7%20&#1082;&#1086;&#1083;&#1083;&#1077;&#1075;&#1080;&#1103;\&#1061;&#1042;&#1057;_&#1048;_&#1052;&#1059;&#1055;%20&#1064;&#1055;&#1059;%20&#1042;&#1086;&#1076;&#1086;&#1082;&#1072;&#1085;&#1072;&#108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eload"/>
      <sheetName val="modProv"/>
      <sheetName val="modFill"/>
      <sheetName val="modList14"/>
      <sheetName val="modList02"/>
      <sheetName val="modList20"/>
      <sheetName val="modList04"/>
      <sheetName val="Инструкция"/>
      <sheetName val="Лог обновления"/>
      <sheetName val="Настройки"/>
      <sheetName val="Титульный"/>
      <sheetName val="Документы"/>
      <sheetName val="Библиотека документов"/>
      <sheetName val="Заявки на тариф и ЦСХВ-СХВ"/>
      <sheetName val="Расчет усл. км 1"/>
      <sheetName val="Расчет усл. км"/>
      <sheetName val="ФОТ 1-1"/>
      <sheetName val="ФОТ"/>
      <sheetName val="ФОТ в разрезе вид.деят."/>
      <sheetName val="Ам 1-1"/>
      <sheetName val="Амортизация"/>
      <sheetName val="К 1-1"/>
      <sheetName val="Калькуляция Инд"/>
      <sheetName val="Калькуляция Зтр"/>
      <sheetName val="Тариф 1"/>
      <sheetName val="Тариф Инд"/>
      <sheetName val="Тариф Зтр"/>
      <sheetName val="Тариф рег 1"/>
      <sheetName val="Калькуляция свод Инд"/>
      <sheetName val="Калькуляция свод Зтр"/>
      <sheetName val="Источники кап вложений"/>
      <sheetName val="Индексы"/>
      <sheetName val="Заявление"/>
      <sheetName val="Заявление_Оренбург"/>
      <sheetName val="Заявление_Тюмень"/>
      <sheetName val="Заявление 1"/>
      <sheetName val="Комментарии"/>
      <sheetName val="Проверка"/>
      <sheetName val="V"/>
      <sheetName val="AllSheetsInThisWorkbook"/>
      <sheetName val="TEHSHEET"/>
      <sheetName val="et_union_hor"/>
      <sheetName val="et_union_ver"/>
      <sheetName val="modIHLCommandBar"/>
      <sheetName val="modCheckCyan"/>
      <sheetName val="modHTTP"/>
      <sheetName val="modHypShowHide"/>
      <sheetName val="REESTR_ORG"/>
      <sheetName val="modfrmReestr"/>
      <sheetName val="modfrmSecretCode"/>
      <sheetName val="modfrmDictionary"/>
      <sheetName val="modfrmCheckUpdates"/>
      <sheetName val="modfrmDOCSPicker"/>
      <sheetName val="modfrmCOMSPicker"/>
      <sheetName val="DOCS_DEPENDENCY"/>
      <sheetName val="COMS_DEPENDENCY"/>
      <sheetName val="modDocsComsAPI"/>
      <sheetName val="modIcon"/>
      <sheetName val="modInstruction"/>
      <sheetName val="modProvGeneralProc"/>
      <sheetName val="modUpdTemplMain"/>
      <sheetName val="modReestr"/>
      <sheetName val="modHyp"/>
      <sheetName val="modThisWorkbook"/>
      <sheetName val="modList00"/>
      <sheetName val="modList01"/>
      <sheetName val="modList05"/>
      <sheetName val="modList07"/>
      <sheetName val="modList09"/>
      <sheetName val="modList13"/>
      <sheetName val="modList15"/>
      <sheetName val="modList16"/>
      <sheetName val="modListComm"/>
      <sheetName val="modfrmPreloadSelect"/>
      <sheetName val="Лист1"/>
      <sheetName val="Тариф план -5%"/>
      <sheetName val="Тариф план -5%  без амортизации"/>
      <sheetName val="Тариф рег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F9">
            <v>2020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3">
          <cell r="E183" t="str">
            <v>Полиакриамид</v>
          </cell>
        </row>
      </sheetData>
      <sheetData sheetId="22"/>
      <sheetData sheetId="23"/>
      <sheetData sheetId="24">
        <row r="100">
          <cell r="AI100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G76"/>
  <sheetViews>
    <sheetView tabSelected="1" view="pageBreakPreview" topLeftCell="B1" zoomScale="112" zoomScaleNormal="75" zoomScaleSheetLayoutView="112" workbookViewId="0">
      <pane xSplit="4785" activePane="topRight"/>
      <selection activeCell="B1" sqref="B1:AF1"/>
      <selection pane="topRight" activeCell="N4" sqref="N4:N5"/>
    </sheetView>
  </sheetViews>
  <sheetFormatPr defaultRowHeight="15" x14ac:dyDescent="0.25"/>
  <cols>
    <col min="1" max="1" width="4.33203125" style="1" customWidth="1"/>
    <col min="2" max="2" width="39.1640625" style="1" customWidth="1"/>
    <col min="3" max="3" width="16.6640625" style="11" hidden="1" customWidth="1"/>
    <col min="4" max="4" width="16" style="11" hidden="1" customWidth="1"/>
    <col min="5" max="5" width="10.6640625" style="11" hidden="1" customWidth="1"/>
    <col min="6" max="6" width="12.1640625" style="11" hidden="1" customWidth="1"/>
    <col min="7" max="7" width="13.1640625" style="1" customWidth="1"/>
    <col min="8" max="8" width="11.33203125" style="1" customWidth="1"/>
    <col min="9" max="9" width="0.1640625" style="5" customWidth="1"/>
    <col min="10" max="10" width="12.83203125" style="1" customWidth="1"/>
    <col min="11" max="11" width="10.83203125" style="5" customWidth="1"/>
    <col min="12" max="12" width="12.83203125" style="1" customWidth="1"/>
    <col min="13" max="13" width="10.6640625" style="5" customWidth="1"/>
    <col min="14" max="14" width="13" style="1" customWidth="1"/>
    <col min="15" max="15" width="9.6640625" style="1" customWidth="1"/>
    <col min="16" max="16" width="14.33203125" style="1" hidden="1" customWidth="1"/>
    <col min="17" max="17" width="0.1640625" style="1" hidden="1" customWidth="1"/>
    <col min="18" max="18" width="13.5" style="1" hidden="1" customWidth="1"/>
    <col min="19" max="19" width="11.5" style="1" hidden="1" customWidth="1"/>
    <col min="20" max="20" width="13.33203125" style="1" hidden="1" customWidth="1"/>
    <col min="21" max="21" width="13.83203125" style="1" hidden="1" customWidth="1"/>
    <col min="22" max="22" width="11.33203125" style="5" hidden="1" customWidth="1"/>
    <col min="23" max="23" width="14.33203125" style="1" hidden="1" customWidth="1"/>
    <col min="24" max="24" width="10.1640625" style="5" hidden="1" customWidth="1"/>
    <col min="25" max="25" width="14.5" style="1" hidden="1" customWidth="1"/>
    <col min="26" max="26" width="9.83203125" style="1" hidden="1" customWidth="1"/>
    <col min="27" max="28" width="13.1640625" style="1" hidden="1" customWidth="1"/>
    <col min="29" max="29" width="11.33203125" style="1" hidden="1" customWidth="1"/>
    <col min="30" max="30" width="10.33203125" style="5" hidden="1" customWidth="1"/>
    <col min="31" max="31" width="15" style="1" hidden="1" customWidth="1"/>
    <col min="32" max="32" width="14" style="1" hidden="1" customWidth="1"/>
    <col min="33" max="16384" width="9.33203125" style="1"/>
  </cols>
  <sheetData>
    <row r="1" spans="1:32" s="2" customFormat="1" ht="48" customHeight="1" x14ac:dyDescent="0.25">
      <c r="A1" s="89"/>
      <c r="B1" s="217" t="s">
        <v>103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32" s="2" customFormat="1" ht="19.5" customHeight="1" x14ac:dyDescent="0.25">
      <c r="A2" s="89"/>
      <c r="B2" s="8"/>
      <c r="C2" s="9"/>
      <c r="D2" s="9"/>
      <c r="E2" s="9"/>
      <c r="F2" s="9"/>
      <c r="G2" s="8"/>
      <c r="H2" s="8"/>
      <c r="I2" s="17"/>
      <c r="J2" s="8"/>
      <c r="K2" s="17"/>
      <c r="L2" s="8"/>
      <c r="M2" s="17"/>
      <c r="N2" s="8"/>
      <c r="O2" s="8"/>
      <c r="P2" s="8"/>
      <c r="Q2" s="8"/>
      <c r="R2" s="89"/>
      <c r="S2" s="89"/>
      <c r="T2" s="89"/>
      <c r="U2" s="89"/>
      <c r="V2" s="90"/>
      <c r="W2" s="89"/>
      <c r="X2" s="90"/>
      <c r="Y2" s="89"/>
      <c r="Z2" s="89"/>
      <c r="AA2" s="89"/>
      <c r="AB2" s="89"/>
      <c r="AC2" s="89"/>
      <c r="AD2" s="90"/>
      <c r="AE2" s="89"/>
      <c r="AF2" s="89"/>
    </row>
    <row r="3" spans="1:32" s="2" customFormat="1" ht="0.75" hidden="1" customHeight="1" x14ac:dyDescent="0.25">
      <c r="A3" s="195"/>
      <c r="B3" s="201" t="s">
        <v>83</v>
      </c>
      <c r="C3" s="207" t="s">
        <v>63</v>
      </c>
      <c r="D3" s="204" t="s">
        <v>64</v>
      </c>
      <c r="E3" s="210" t="s">
        <v>93</v>
      </c>
      <c r="F3" s="211"/>
      <c r="G3" s="183" t="s">
        <v>100</v>
      </c>
      <c r="H3" s="184"/>
      <c r="I3" s="184"/>
      <c r="J3" s="184"/>
      <c r="K3" s="184"/>
      <c r="L3" s="184"/>
      <c r="M3" s="184"/>
      <c r="N3" s="184"/>
      <c r="O3" s="185"/>
      <c r="P3" s="212" t="s">
        <v>94</v>
      </c>
      <c r="Q3" s="211"/>
      <c r="R3" s="183" t="s">
        <v>101</v>
      </c>
      <c r="S3" s="184"/>
      <c r="T3" s="184"/>
      <c r="U3" s="184"/>
      <c r="V3" s="184"/>
      <c r="W3" s="184"/>
      <c r="X3" s="184"/>
      <c r="Y3" s="184"/>
      <c r="Z3" s="185"/>
      <c r="AA3" s="186" t="s">
        <v>87</v>
      </c>
      <c r="AB3" s="192" t="s">
        <v>88</v>
      </c>
      <c r="AC3" s="192" t="s">
        <v>90</v>
      </c>
      <c r="AD3" s="189" t="s">
        <v>89</v>
      </c>
      <c r="AE3" s="179" t="s">
        <v>76</v>
      </c>
      <c r="AF3" s="180"/>
    </row>
    <row r="4" spans="1:32" ht="33.75" customHeight="1" x14ac:dyDescent="0.25">
      <c r="A4" s="196"/>
      <c r="B4" s="202"/>
      <c r="C4" s="208"/>
      <c r="D4" s="205"/>
      <c r="E4" s="171" t="s">
        <v>25</v>
      </c>
      <c r="F4" s="171" t="s">
        <v>96</v>
      </c>
      <c r="G4" s="178" t="s">
        <v>25</v>
      </c>
      <c r="H4" s="175"/>
      <c r="I4" s="173" t="s">
        <v>84</v>
      </c>
      <c r="J4" s="175" t="s">
        <v>28</v>
      </c>
      <c r="K4" s="175"/>
      <c r="L4" s="175" t="s">
        <v>29</v>
      </c>
      <c r="M4" s="175"/>
      <c r="N4" s="171" t="s">
        <v>30</v>
      </c>
      <c r="O4" s="176" t="s">
        <v>31</v>
      </c>
      <c r="P4" s="213" t="s">
        <v>95</v>
      </c>
      <c r="Q4" s="171" t="s">
        <v>92</v>
      </c>
      <c r="R4" s="178" t="s">
        <v>85</v>
      </c>
      <c r="S4" s="175"/>
      <c r="T4" s="173" t="s">
        <v>86</v>
      </c>
      <c r="U4" s="175" t="s">
        <v>28</v>
      </c>
      <c r="V4" s="175"/>
      <c r="W4" s="175" t="s">
        <v>29</v>
      </c>
      <c r="X4" s="175"/>
      <c r="Y4" s="171" t="s">
        <v>30</v>
      </c>
      <c r="Z4" s="176" t="s">
        <v>31</v>
      </c>
      <c r="AA4" s="187"/>
      <c r="AB4" s="193"/>
      <c r="AC4" s="193"/>
      <c r="AD4" s="190"/>
      <c r="AE4" s="181"/>
      <c r="AF4" s="182"/>
    </row>
    <row r="5" spans="1:32" ht="45" customHeight="1" thickBot="1" x14ac:dyDescent="0.3">
      <c r="A5" s="196"/>
      <c r="B5" s="203"/>
      <c r="C5" s="209"/>
      <c r="D5" s="206"/>
      <c r="E5" s="172"/>
      <c r="F5" s="172"/>
      <c r="G5" s="91" t="s">
        <v>18</v>
      </c>
      <c r="H5" s="69" t="s">
        <v>26</v>
      </c>
      <c r="I5" s="174"/>
      <c r="J5" s="92" t="s">
        <v>19</v>
      </c>
      <c r="K5" s="93" t="s">
        <v>27</v>
      </c>
      <c r="L5" s="92" t="s">
        <v>19</v>
      </c>
      <c r="M5" s="93" t="s">
        <v>27</v>
      </c>
      <c r="N5" s="172"/>
      <c r="O5" s="177"/>
      <c r="P5" s="214"/>
      <c r="Q5" s="172"/>
      <c r="R5" s="91" t="s">
        <v>18</v>
      </c>
      <c r="S5" s="69" t="s">
        <v>26</v>
      </c>
      <c r="T5" s="174"/>
      <c r="U5" s="92" t="s">
        <v>19</v>
      </c>
      <c r="V5" s="93" t="s">
        <v>27</v>
      </c>
      <c r="W5" s="92" t="s">
        <v>19</v>
      </c>
      <c r="X5" s="93" t="s">
        <v>27</v>
      </c>
      <c r="Y5" s="172"/>
      <c r="Z5" s="177"/>
      <c r="AA5" s="188"/>
      <c r="AB5" s="194"/>
      <c r="AC5" s="194"/>
      <c r="AD5" s="191"/>
      <c r="AE5" s="94" t="s">
        <v>75</v>
      </c>
      <c r="AF5" s="95" t="s">
        <v>73</v>
      </c>
    </row>
    <row r="6" spans="1:32" s="6" customFormat="1" ht="15.75" thickBot="1" x14ac:dyDescent="0.3">
      <c r="A6" s="15"/>
      <c r="B6" s="30" t="s">
        <v>20</v>
      </c>
      <c r="C6" s="96"/>
      <c r="D6" s="97"/>
      <c r="E6" s="98">
        <v>37525.26</v>
      </c>
      <c r="F6" s="98">
        <v>571322.03200000001</v>
      </c>
      <c r="G6" s="99">
        <f>G7</f>
        <v>36414.5</v>
      </c>
      <c r="H6" s="100">
        <f>H7</f>
        <v>20744.099999999999</v>
      </c>
      <c r="I6" s="101">
        <f>G6/$G$73*100</f>
        <v>65.686689102449932</v>
      </c>
      <c r="J6" s="100">
        <f>J7</f>
        <v>580267</v>
      </c>
      <c r="K6" s="79">
        <f>J6/G6</f>
        <v>15.935053344134891</v>
      </c>
      <c r="L6" s="100">
        <f>L7</f>
        <v>584629</v>
      </c>
      <c r="M6" s="79">
        <f>L6/G6</f>
        <v>16.05484079144297</v>
      </c>
      <c r="N6" s="100">
        <f>N7</f>
        <v>-4362</v>
      </c>
      <c r="O6" s="81" t="str">
        <f t="shared" ref="O6:O69" si="0">IF(N6&gt;0,N6/J6*100," ")</f>
        <v xml:space="preserve"> </v>
      </c>
      <c r="P6" s="34">
        <v>33853.910000000003</v>
      </c>
      <c r="Q6" s="35">
        <v>597321.39399999997</v>
      </c>
      <c r="R6" s="3">
        <v>34025.800000000003</v>
      </c>
      <c r="S6" s="12">
        <v>23401.8</v>
      </c>
      <c r="T6" s="35">
        <f>R6/$R$73*100</f>
        <v>69.198466317388551</v>
      </c>
      <c r="U6" s="12">
        <v>585608</v>
      </c>
      <c r="V6" s="102">
        <f>U6/R6</f>
        <v>17.21070481810861</v>
      </c>
      <c r="W6" s="12">
        <v>549081</v>
      </c>
      <c r="X6" s="102">
        <f>W6/R6</f>
        <v>16.137195892528609</v>
      </c>
      <c r="Y6" s="12">
        <v>36527</v>
      </c>
      <c r="Z6" s="16">
        <f t="shared" ref="Z6:Z36" si="1">IF(Y6&gt;0,Y6/U6*100," ")</f>
        <v>6.2374489419543444</v>
      </c>
      <c r="AA6" s="103">
        <f>Y6+N6</f>
        <v>32165</v>
      </c>
      <c r="AB6" s="104" t="str">
        <f>IF(AA6&gt;0," ",AA6)</f>
        <v xml:space="preserve"> </v>
      </c>
      <c r="AC6" s="100"/>
      <c r="AD6" s="105"/>
      <c r="AE6" s="106">
        <f>AE7</f>
        <v>223360</v>
      </c>
      <c r="AF6" s="107">
        <f>AF7</f>
        <v>212547</v>
      </c>
    </row>
    <row r="7" spans="1:32" s="88" customFormat="1" ht="15.75" thickBot="1" x14ac:dyDescent="0.3">
      <c r="A7" s="70">
        <v>1</v>
      </c>
      <c r="B7" s="71" t="s">
        <v>32</v>
      </c>
      <c r="C7" s="72" t="s">
        <v>65</v>
      </c>
      <c r="D7" s="73" t="s">
        <v>66</v>
      </c>
      <c r="E7" s="74">
        <v>36841.33</v>
      </c>
      <c r="F7" s="75">
        <v>582464.93000000005</v>
      </c>
      <c r="G7" s="76">
        <v>36414.5</v>
      </c>
      <c r="H7" s="77">
        <v>20744.099999999999</v>
      </c>
      <c r="I7" s="78">
        <f>G7/$G$73*100</f>
        <v>65.686689102449932</v>
      </c>
      <c r="J7" s="77">
        <v>580267</v>
      </c>
      <c r="K7" s="79">
        <f t="shared" ref="K7:K70" si="2">J7/G7</f>
        <v>15.935053344134891</v>
      </c>
      <c r="L7" s="77">
        <v>584629</v>
      </c>
      <c r="M7" s="79">
        <f t="shared" ref="M7:M70" si="3">L7/G7</f>
        <v>16.05484079144297</v>
      </c>
      <c r="N7" s="80">
        <f>J7-L7</f>
        <v>-4362</v>
      </c>
      <c r="O7" s="81" t="str">
        <f t="shared" si="0"/>
        <v xml:space="preserve"> </v>
      </c>
      <c r="P7" s="82">
        <v>33750.324000000001</v>
      </c>
      <c r="Q7" s="78">
        <v>617725.67000000004</v>
      </c>
      <c r="R7" s="76">
        <v>33427</v>
      </c>
      <c r="S7" s="77">
        <v>24040.400000000001</v>
      </c>
      <c r="T7" s="78">
        <f>R7/$R$73*100</f>
        <v>67.980683293011396</v>
      </c>
      <c r="U7" s="77">
        <v>599242</v>
      </c>
      <c r="V7" s="83">
        <f t="shared" ref="V7:V71" si="4">U7/R7</f>
        <v>17.926885451880217</v>
      </c>
      <c r="W7" s="77">
        <v>585839</v>
      </c>
      <c r="X7" s="83">
        <f t="shared" ref="X7:X71" si="5">W7/R7</f>
        <v>17.525922158733959</v>
      </c>
      <c r="Y7" s="77">
        <v>36527</v>
      </c>
      <c r="Z7" s="84">
        <f t="shared" si="1"/>
        <v>6.0955340246511422</v>
      </c>
      <c r="AA7" s="85">
        <f t="shared" ref="AA7:AA72" si="6">Y7+N7</f>
        <v>32165</v>
      </c>
      <c r="AB7" s="77" t="str">
        <f t="shared" ref="AB7:AB72" si="7">IF(AA7&gt;0," ",AA7)</f>
        <v xml:space="preserve"> </v>
      </c>
      <c r="AC7" s="77"/>
      <c r="AD7" s="85"/>
      <c r="AE7" s="86">
        <v>223360</v>
      </c>
      <c r="AF7" s="87">
        <v>212547</v>
      </c>
    </row>
    <row r="8" spans="1:32" s="6" customFormat="1" ht="15.75" thickBot="1" x14ac:dyDescent="0.3">
      <c r="A8" s="15"/>
      <c r="B8" s="30" t="s">
        <v>21</v>
      </c>
      <c r="C8" s="24"/>
      <c r="D8" s="32"/>
      <c r="E8" s="36">
        <v>9686.94</v>
      </c>
      <c r="F8" s="36">
        <v>157428.61799999999</v>
      </c>
      <c r="G8" s="3">
        <f>G9</f>
        <v>9275</v>
      </c>
      <c r="H8" s="3">
        <f t="shared" ref="H8:J8" si="8">H9</f>
        <v>4784</v>
      </c>
      <c r="I8" s="3">
        <f t="shared" si="8"/>
        <v>16.730808920216482</v>
      </c>
      <c r="J8" s="3">
        <f t="shared" si="8"/>
        <v>155280</v>
      </c>
      <c r="K8" s="79">
        <f t="shared" si="2"/>
        <v>16.741778975741241</v>
      </c>
      <c r="L8" s="12">
        <f>L9</f>
        <v>156900</v>
      </c>
      <c r="M8" s="79">
        <f t="shared" si="3"/>
        <v>16.916442048517521</v>
      </c>
      <c r="N8" s="80">
        <f t="shared" ref="N8:N71" si="9">J8-L8</f>
        <v>-1620</v>
      </c>
      <c r="O8" s="81" t="str">
        <f t="shared" si="0"/>
        <v xml:space="preserve"> </v>
      </c>
      <c r="P8" s="34">
        <v>7380</v>
      </c>
      <c r="Q8" s="35">
        <v>80068.36</v>
      </c>
      <c r="R8" s="3">
        <f>R9</f>
        <v>7246</v>
      </c>
      <c r="S8" s="12">
        <f>S9</f>
        <v>6407</v>
      </c>
      <c r="T8" s="35">
        <f>R8/$R$73*100</f>
        <v>14.736232121972076</v>
      </c>
      <c r="U8" s="12">
        <f>U9</f>
        <v>80397</v>
      </c>
      <c r="V8" s="102">
        <f t="shared" si="4"/>
        <v>11.095362958873862</v>
      </c>
      <c r="W8" s="12">
        <f>W9</f>
        <v>79799</v>
      </c>
      <c r="X8" s="102">
        <f t="shared" si="5"/>
        <v>11.012834667402705</v>
      </c>
      <c r="Y8" s="12">
        <f>Y9</f>
        <v>-552</v>
      </c>
      <c r="Z8" s="16" t="str">
        <f t="shared" si="1"/>
        <v xml:space="preserve"> </v>
      </c>
      <c r="AA8" s="28">
        <f t="shared" si="6"/>
        <v>-2172</v>
      </c>
      <c r="AB8" s="12">
        <f t="shared" si="7"/>
        <v>-2172</v>
      </c>
      <c r="AC8" s="12"/>
      <c r="AD8" s="109"/>
      <c r="AE8" s="26">
        <f>AE9+AE10</f>
        <v>217223</v>
      </c>
      <c r="AF8" s="4">
        <f>AF9+AF10</f>
        <v>163228</v>
      </c>
    </row>
    <row r="9" spans="1:32" s="59" customFormat="1" ht="15.75" thickBot="1" x14ac:dyDescent="0.3">
      <c r="A9" s="18">
        <v>2</v>
      </c>
      <c r="B9" s="110" t="s">
        <v>33</v>
      </c>
      <c r="C9" s="25" t="s">
        <v>67</v>
      </c>
      <c r="D9" s="33" t="s">
        <v>66</v>
      </c>
      <c r="E9" s="51">
        <v>9489.2999999999993</v>
      </c>
      <c r="F9" s="51">
        <v>158881.60000000001</v>
      </c>
      <c r="G9" s="23">
        <v>9275</v>
      </c>
      <c r="H9" s="19">
        <v>4784</v>
      </c>
      <c r="I9" s="58">
        <f>G9/$G$73*100</f>
        <v>16.730808920216482</v>
      </c>
      <c r="J9" s="19">
        <v>155280</v>
      </c>
      <c r="K9" s="79">
        <f t="shared" si="2"/>
        <v>16.741778975741241</v>
      </c>
      <c r="L9" s="19">
        <v>156900</v>
      </c>
      <c r="M9" s="79">
        <f t="shared" si="3"/>
        <v>16.916442048517521</v>
      </c>
      <c r="N9" s="80">
        <f t="shared" si="9"/>
        <v>-1620</v>
      </c>
      <c r="O9" s="81" t="str">
        <f t="shared" si="0"/>
        <v xml:space="preserve"> </v>
      </c>
      <c r="P9" s="57">
        <v>7364.6639999999998</v>
      </c>
      <c r="Q9" s="58">
        <v>81860.100000000006</v>
      </c>
      <c r="R9" s="23">
        <v>7246</v>
      </c>
      <c r="S9" s="19">
        <v>6407</v>
      </c>
      <c r="T9" s="58">
        <f>R9/$R$73*100</f>
        <v>14.736232121972076</v>
      </c>
      <c r="U9" s="19">
        <v>80397</v>
      </c>
      <c r="V9" s="111">
        <f t="shared" si="4"/>
        <v>11.095362958873862</v>
      </c>
      <c r="W9" s="19">
        <v>79799</v>
      </c>
      <c r="X9" s="111">
        <f t="shared" si="5"/>
        <v>11.012834667402705</v>
      </c>
      <c r="Y9" s="19">
        <v>-552</v>
      </c>
      <c r="Z9" s="37" t="str">
        <f t="shared" si="1"/>
        <v xml:space="preserve"> </v>
      </c>
      <c r="AA9" s="29">
        <f t="shared" si="6"/>
        <v>-2172</v>
      </c>
      <c r="AB9" s="19">
        <f t="shared" si="7"/>
        <v>-2172</v>
      </c>
      <c r="AC9" s="19"/>
      <c r="AD9" s="29"/>
      <c r="AE9" s="27">
        <v>181882</v>
      </c>
      <c r="AF9" s="13">
        <v>140914</v>
      </c>
    </row>
    <row r="10" spans="1:32" s="59" customFormat="1" ht="0.75" hidden="1" customHeight="1" thickBot="1" x14ac:dyDescent="0.3">
      <c r="A10" s="18">
        <v>3</v>
      </c>
      <c r="B10" s="112" t="s">
        <v>77</v>
      </c>
      <c r="C10" s="52" t="s">
        <v>67</v>
      </c>
      <c r="D10" s="33" t="s">
        <v>66</v>
      </c>
      <c r="E10" s="51"/>
      <c r="F10" s="51"/>
      <c r="G10" s="23"/>
      <c r="H10" s="19"/>
      <c r="I10" s="58"/>
      <c r="J10" s="19"/>
      <c r="K10" s="79"/>
      <c r="L10" s="19"/>
      <c r="M10" s="79"/>
      <c r="N10" s="80">
        <f t="shared" si="9"/>
        <v>0</v>
      </c>
      <c r="O10" s="81" t="str">
        <f t="shared" si="0"/>
        <v xml:space="preserve"> </v>
      </c>
      <c r="P10" s="57">
        <v>53478.690999999999</v>
      </c>
      <c r="Q10" s="58">
        <v>291111.05</v>
      </c>
      <c r="R10" s="23">
        <v>51851</v>
      </c>
      <c r="S10" s="19"/>
      <c r="T10" s="58"/>
      <c r="U10" s="19">
        <v>282203</v>
      </c>
      <c r="V10" s="111">
        <f t="shared" si="4"/>
        <v>5.4425758423174093</v>
      </c>
      <c r="W10" s="19">
        <v>286773</v>
      </c>
      <c r="X10" s="111">
        <f t="shared" si="5"/>
        <v>5.5307130045707895</v>
      </c>
      <c r="Y10" s="19">
        <v>-16165</v>
      </c>
      <c r="Z10" s="37" t="str">
        <f t="shared" si="1"/>
        <v xml:space="preserve"> </v>
      </c>
      <c r="AA10" s="29">
        <f t="shared" si="6"/>
        <v>-16165</v>
      </c>
      <c r="AB10" s="19">
        <f t="shared" si="7"/>
        <v>-16165</v>
      </c>
      <c r="AC10" s="19"/>
      <c r="AD10" s="29"/>
      <c r="AE10" s="27">
        <v>35341</v>
      </c>
      <c r="AF10" s="13">
        <v>22314</v>
      </c>
    </row>
    <row r="11" spans="1:32" s="38" customFormat="1" ht="15.75" thickBot="1" x14ac:dyDescent="0.3">
      <c r="A11" s="42"/>
      <c r="B11" s="43" t="s">
        <v>22</v>
      </c>
      <c r="C11" s="44"/>
      <c r="D11" s="45"/>
      <c r="E11" s="46">
        <v>1544.856</v>
      </c>
      <c r="F11" s="46">
        <v>44205.197</v>
      </c>
      <c r="G11" s="41">
        <f>G12</f>
        <v>1418</v>
      </c>
      <c r="H11" s="20">
        <f>H12</f>
        <v>861</v>
      </c>
      <c r="I11" s="113">
        <f>G11/$G$73*100</f>
        <v>2.5578746144330968</v>
      </c>
      <c r="J11" s="20">
        <f>J12</f>
        <v>41684</v>
      </c>
      <c r="K11" s="79">
        <f t="shared" si="2"/>
        <v>29.396332863187588</v>
      </c>
      <c r="L11" s="20">
        <f>L12</f>
        <v>52340</v>
      </c>
      <c r="M11" s="79">
        <f t="shared" si="3"/>
        <v>36.911142454160789</v>
      </c>
      <c r="N11" s="80">
        <f t="shared" si="9"/>
        <v>-10656</v>
      </c>
      <c r="O11" s="81" t="str">
        <f t="shared" si="0"/>
        <v xml:space="preserve"> </v>
      </c>
      <c r="P11" s="55">
        <v>1284.4939999999999</v>
      </c>
      <c r="Q11" s="56">
        <v>22234.592000000001</v>
      </c>
      <c r="R11" s="41">
        <v>1290</v>
      </c>
      <c r="S11" s="20">
        <v>805</v>
      </c>
      <c r="T11" s="56">
        <f>R11/$R$73*100</f>
        <v>2.6234804633375624</v>
      </c>
      <c r="U11" s="20">
        <v>22319</v>
      </c>
      <c r="V11" s="114">
        <f t="shared" si="4"/>
        <v>17.301550387596897</v>
      </c>
      <c r="W11" s="20">
        <v>30044</v>
      </c>
      <c r="X11" s="114">
        <f t="shared" si="5"/>
        <v>23.289922480620156</v>
      </c>
      <c r="Y11" s="20">
        <v>-7725</v>
      </c>
      <c r="Z11" s="21" t="str">
        <f t="shared" si="1"/>
        <v xml:space="preserve"> </v>
      </c>
      <c r="AA11" s="50">
        <f t="shared" si="6"/>
        <v>-18381</v>
      </c>
      <c r="AB11" s="20">
        <f t="shared" si="7"/>
        <v>-18381</v>
      </c>
      <c r="AC11" s="56">
        <f>AB11/(J11+U11)*100</f>
        <v>-28.718966298454763</v>
      </c>
      <c r="AD11" s="115" t="e">
        <f t="shared" ref="AD11:AD17" si="10">AB11/$AB$73*100</f>
        <v>#VALUE!</v>
      </c>
      <c r="AE11" s="47">
        <f>AE12</f>
        <v>32415</v>
      </c>
      <c r="AF11" s="48">
        <f>AF12</f>
        <v>7837</v>
      </c>
    </row>
    <row r="12" spans="1:32" s="59" customFormat="1" ht="15.75" thickBot="1" x14ac:dyDescent="0.3">
      <c r="A12" s="18">
        <v>4</v>
      </c>
      <c r="B12" s="112" t="s">
        <v>78</v>
      </c>
      <c r="C12" s="52" t="s">
        <v>67</v>
      </c>
      <c r="D12" s="53" t="s">
        <v>66</v>
      </c>
      <c r="E12" s="39">
        <v>1483.76</v>
      </c>
      <c r="F12" s="40">
        <v>43615.131000000001</v>
      </c>
      <c r="G12" s="23">
        <v>1418</v>
      </c>
      <c r="H12" s="19">
        <v>861</v>
      </c>
      <c r="I12" s="58">
        <f>G12/$G$73*100</f>
        <v>2.5578746144330968</v>
      </c>
      <c r="J12" s="19">
        <v>41684</v>
      </c>
      <c r="K12" s="79">
        <f t="shared" si="2"/>
        <v>29.396332863187588</v>
      </c>
      <c r="L12" s="19">
        <v>52340</v>
      </c>
      <c r="M12" s="79">
        <f t="shared" si="3"/>
        <v>36.911142454160789</v>
      </c>
      <c r="N12" s="80">
        <f t="shared" si="9"/>
        <v>-10656</v>
      </c>
      <c r="O12" s="81" t="str">
        <f t="shared" si="0"/>
        <v xml:space="preserve"> </v>
      </c>
      <c r="P12" s="57">
        <v>1328.3779999999999</v>
      </c>
      <c r="Q12" s="58">
        <v>20861.171999999999</v>
      </c>
      <c r="R12" s="23">
        <v>1296</v>
      </c>
      <c r="S12" s="19">
        <v>814</v>
      </c>
      <c r="T12" s="58">
        <f>R12/$R$73*100</f>
        <v>2.6356826980507604</v>
      </c>
      <c r="U12" s="19">
        <v>20348</v>
      </c>
      <c r="V12" s="111">
        <f t="shared" si="4"/>
        <v>15.700617283950617</v>
      </c>
      <c r="W12" s="19">
        <v>29413</v>
      </c>
      <c r="X12" s="111">
        <f t="shared" si="5"/>
        <v>22.695216049382715</v>
      </c>
      <c r="Y12" s="19">
        <v>-7725</v>
      </c>
      <c r="Z12" s="37" t="str">
        <f t="shared" si="1"/>
        <v xml:space="preserve"> </v>
      </c>
      <c r="AA12" s="29">
        <f t="shared" si="6"/>
        <v>-18381</v>
      </c>
      <c r="AB12" s="19">
        <f t="shared" si="7"/>
        <v>-18381</v>
      </c>
      <c r="AC12" s="19">
        <f t="shared" ref="AC12:AC73" si="11">AB12/(J12+U12)*100</f>
        <v>-29.631480526180038</v>
      </c>
      <c r="AD12" s="116" t="e">
        <f t="shared" si="10"/>
        <v>#VALUE!</v>
      </c>
      <c r="AE12" s="27">
        <v>32415</v>
      </c>
      <c r="AF12" s="13">
        <v>7837</v>
      </c>
    </row>
    <row r="13" spans="1:32" s="38" customFormat="1" ht="15.75" thickBot="1" x14ac:dyDescent="0.3">
      <c r="A13" s="42"/>
      <c r="B13" s="43" t="s">
        <v>23</v>
      </c>
      <c r="C13" s="44"/>
      <c r="D13" s="45"/>
      <c r="E13" s="46">
        <v>2097.6680000000001</v>
      </c>
      <c r="F13" s="46">
        <v>55160.266000000003</v>
      </c>
      <c r="G13" s="41">
        <f>G14</f>
        <v>2142</v>
      </c>
      <c r="H13" s="41">
        <f t="shared" ref="H13:J13" si="12">H14</f>
        <v>1526</v>
      </c>
      <c r="I13" s="41">
        <f t="shared" si="12"/>
        <v>3.863869833649995</v>
      </c>
      <c r="J13" s="41">
        <f t="shared" si="12"/>
        <v>54346</v>
      </c>
      <c r="K13" s="79">
        <f t="shared" si="2"/>
        <v>25.371615312791782</v>
      </c>
      <c r="L13" s="20">
        <f>L14</f>
        <v>63506</v>
      </c>
      <c r="M13" s="79">
        <f t="shared" si="3"/>
        <v>29.647992530345473</v>
      </c>
      <c r="N13" s="80">
        <f t="shared" si="9"/>
        <v>-9160</v>
      </c>
      <c r="O13" s="81" t="str">
        <f t="shared" si="0"/>
        <v xml:space="preserve"> </v>
      </c>
      <c r="P13" s="55">
        <v>2043.26</v>
      </c>
      <c r="Q13" s="56">
        <v>34136.216999999997</v>
      </c>
      <c r="R13" s="41">
        <v>2249</v>
      </c>
      <c r="S13" s="20">
        <v>1590</v>
      </c>
      <c r="T13" s="56">
        <f>R13/$R$73*100</f>
        <v>4.5738043116637037</v>
      </c>
      <c r="U13" s="20">
        <v>37559</v>
      </c>
      <c r="V13" s="114">
        <f t="shared" si="4"/>
        <v>16.700311249444198</v>
      </c>
      <c r="W13" s="20">
        <v>39711</v>
      </c>
      <c r="X13" s="114">
        <f t="shared" si="5"/>
        <v>17.657180969319697</v>
      </c>
      <c r="Y13" s="20">
        <v>-2152</v>
      </c>
      <c r="Z13" s="21" t="str">
        <f t="shared" si="1"/>
        <v xml:space="preserve"> </v>
      </c>
      <c r="AA13" s="50">
        <f t="shared" si="6"/>
        <v>-11312</v>
      </c>
      <c r="AB13" s="20">
        <f t="shared" si="7"/>
        <v>-11312</v>
      </c>
      <c r="AC13" s="20">
        <f t="shared" si="11"/>
        <v>-12.308361895435505</v>
      </c>
      <c r="AD13" s="115" t="e">
        <f t="shared" si="10"/>
        <v>#VALUE!</v>
      </c>
      <c r="AE13" s="47">
        <f>AE14+AE15</f>
        <v>25667</v>
      </c>
      <c r="AF13" s="48">
        <f>AF14+AF15</f>
        <v>14987</v>
      </c>
    </row>
    <row r="14" spans="1:32" s="59" customFormat="1" ht="15" customHeight="1" thickBot="1" x14ac:dyDescent="0.3">
      <c r="A14" s="18">
        <v>5</v>
      </c>
      <c r="B14" s="110" t="s">
        <v>34</v>
      </c>
      <c r="C14" s="25" t="s">
        <v>67</v>
      </c>
      <c r="D14" s="33" t="s">
        <v>66</v>
      </c>
      <c r="E14" s="39">
        <v>2260.6999999999998</v>
      </c>
      <c r="F14" s="40">
        <v>57415.53</v>
      </c>
      <c r="G14" s="23">
        <v>2142</v>
      </c>
      <c r="H14" s="19">
        <v>1526</v>
      </c>
      <c r="I14" s="58">
        <f>G14/$G$73*100</f>
        <v>3.863869833649995</v>
      </c>
      <c r="J14" s="19">
        <v>54346</v>
      </c>
      <c r="K14" s="79">
        <f t="shared" si="2"/>
        <v>25.371615312791782</v>
      </c>
      <c r="L14" s="19">
        <v>63506</v>
      </c>
      <c r="M14" s="79">
        <f t="shared" si="3"/>
        <v>29.647992530345473</v>
      </c>
      <c r="N14" s="80">
        <f t="shared" si="9"/>
        <v>-9160</v>
      </c>
      <c r="O14" s="81" t="str">
        <f t="shared" si="0"/>
        <v xml:space="preserve"> </v>
      </c>
      <c r="P14" s="57"/>
      <c r="Q14" s="58"/>
      <c r="R14" s="41"/>
      <c r="S14" s="20"/>
      <c r="T14" s="56"/>
      <c r="U14" s="20"/>
      <c r="V14" s="114"/>
      <c r="W14" s="20"/>
      <c r="X14" s="114"/>
      <c r="Y14" s="20"/>
      <c r="Z14" s="21" t="str">
        <f t="shared" si="1"/>
        <v xml:space="preserve"> </v>
      </c>
      <c r="AA14" s="29">
        <f t="shared" si="6"/>
        <v>-9160</v>
      </c>
      <c r="AB14" s="19">
        <f t="shared" si="7"/>
        <v>-9160</v>
      </c>
      <c r="AC14" s="19">
        <f t="shared" si="11"/>
        <v>-16.854966326868585</v>
      </c>
      <c r="AD14" s="116" t="e">
        <f t="shared" si="10"/>
        <v>#VALUE!</v>
      </c>
      <c r="AE14" s="27">
        <v>16154</v>
      </c>
      <c r="AF14" s="13">
        <v>5451</v>
      </c>
    </row>
    <row r="15" spans="1:32" s="59" customFormat="1" ht="15.75" hidden="1" thickBot="1" x14ac:dyDescent="0.3">
      <c r="A15" s="18">
        <v>6</v>
      </c>
      <c r="B15" s="110" t="s">
        <v>38</v>
      </c>
      <c r="C15" s="25" t="s">
        <v>67</v>
      </c>
      <c r="D15" s="33" t="s">
        <v>66</v>
      </c>
      <c r="E15" s="51"/>
      <c r="F15" s="51"/>
      <c r="G15" s="23"/>
      <c r="H15" s="19"/>
      <c r="I15" s="58"/>
      <c r="J15" s="19"/>
      <c r="K15" s="79"/>
      <c r="L15" s="19"/>
      <c r="M15" s="79"/>
      <c r="N15" s="80">
        <f t="shared" si="9"/>
        <v>0</v>
      </c>
      <c r="O15" s="81" t="str">
        <f t="shared" si="0"/>
        <v xml:space="preserve"> </v>
      </c>
      <c r="P15" s="57">
        <v>2043.2560000000001</v>
      </c>
      <c r="Q15" s="58">
        <v>32779.11</v>
      </c>
      <c r="R15" s="23">
        <v>2154</v>
      </c>
      <c r="S15" s="19">
        <v>1597</v>
      </c>
      <c r="T15" s="58">
        <f>R15/$R$73*100</f>
        <v>4.3806022620380691</v>
      </c>
      <c r="U15" s="19">
        <v>34549</v>
      </c>
      <c r="V15" s="111">
        <f t="shared" si="4"/>
        <v>16.03946146703807</v>
      </c>
      <c r="W15" s="19">
        <v>41556</v>
      </c>
      <c r="X15" s="111">
        <f t="shared" si="5"/>
        <v>19.292479108635096</v>
      </c>
      <c r="Y15" s="19">
        <v>-2152</v>
      </c>
      <c r="Z15" s="37" t="str">
        <f t="shared" si="1"/>
        <v xml:space="preserve"> </v>
      </c>
      <c r="AA15" s="29">
        <f t="shared" si="6"/>
        <v>-2152</v>
      </c>
      <c r="AB15" s="19">
        <f t="shared" si="7"/>
        <v>-2152</v>
      </c>
      <c r="AC15" s="19">
        <f t="shared" si="11"/>
        <v>-6.2288344091001191</v>
      </c>
      <c r="AD15" s="116" t="e">
        <f t="shared" si="10"/>
        <v>#VALUE!</v>
      </c>
      <c r="AE15" s="27">
        <v>9513</v>
      </c>
      <c r="AF15" s="13">
        <v>9536</v>
      </c>
    </row>
    <row r="16" spans="1:32" s="38" customFormat="1" ht="15.75" thickBot="1" x14ac:dyDescent="0.3">
      <c r="A16" s="42"/>
      <c r="B16" s="43" t="s">
        <v>24</v>
      </c>
      <c r="C16" s="44"/>
      <c r="D16" s="45"/>
      <c r="E16" s="46">
        <v>1754.7190000000001</v>
      </c>
      <c r="F16" s="46">
        <v>41744.762999999999</v>
      </c>
      <c r="G16" s="41">
        <f>G17+G18</f>
        <v>1569</v>
      </c>
      <c r="H16" s="41">
        <f t="shared" ref="H16:J16" si="13">H17+H18</f>
        <v>1014.66</v>
      </c>
      <c r="I16" s="41">
        <f t="shared" si="13"/>
        <v>2.8302575952366213</v>
      </c>
      <c r="J16" s="41">
        <f t="shared" si="13"/>
        <v>37848.18</v>
      </c>
      <c r="K16" s="79">
        <f t="shared" si="2"/>
        <v>24.122485659655833</v>
      </c>
      <c r="L16" s="20">
        <f>L17+L18</f>
        <v>52203.1</v>
      </c>
      <c r="M16" s="79">
        <f t="shared" si="3"/>
        <v>33.271574251115361</v>
      </c>
      <c r="N16" s="80">
        <f t="shared" si="9"/>
        <v>-14354.919999999998</v>
      </c>
      <c r="O16" s="81" t="str">
        <f t="shared" si="0"/>
        <v xml:space="preserve"> </v>
      </c>
      <c r="P16" s="55">
        <v>1287</v>
      </c>
      <c r="Q16" s="56">
        <v>25360.334999999999</v>
      </c>
      <c r="R16" s="41">
        <v>1218</v>
      </c>
      <c r="S16" s="20">
        <v>840</v>
      </c>
      <c r="T16" s="56">
        <f>R16/$R$73*100</f>
        <v>2.4770536467791868</v>
      </c>
      <c r="U16" s="20">
        <v>24008</v>
      </c>
      <c r="V16" s="114">
        <f t="shared" si="4"/>
        <v>19.711001642036123</v>
      </c>
      <c r="W16" s="20">
        <v>35102</v>
      </c>
      <c r="X16" s="114">
        <f t="shared" si="5"/>
        <v>28.819376026272579</v>
      </c>
      <c r="Y16" s="20">
        <v>-11094</v>
      </c>
      <c r="Z16" s="21" t="str">
        <f t="shared" si="1"/>
        <v xml:space="preserve"> </v>
      </c>
      <c r="AA16" s="50">
        <f t="shared" si="6"/>
        <v>-25448.92</v>
      </c>
      <c r="AB16" s="20">
        <f t="shared" si="7"/>
        <v>-25448.92</v>
      </c>
      <c r="AC16" s="20">
        <f t="shared" si="11"/>
        <v>-41.142081518774674</v>
      </c>
      <c r="AD16" s="115" t="e">
        <f t="shared" si="10"/>
        <v>#VALUE!</v>
      </c>
      <c r="AE16" s="47">
        <f>AE17+AE18</f>
        <v>47375</v>
      </c>
      <c r="AF16" s="48">
        <f>AF17+AF18</f>
        <v>172412</v>
      </c>
    </row>
    <row r="17" spans="1:33" s="59" customFormat="1" ht="15.75" thickBot="1" x14ac:dyDescent="0.3">
      <c r="A17" s="18">
        <v>7</v>
      </c>
      <c r="B17" s="110" t="s">
        <v>35</v>
      </c>
      <c r="C17" s="25" t="s">
        <v>67</v>
      </c>
      <c r="D17" s="33" t="s">
        <v>66</v>
      </c>
      <c r="E17" s="39">
        <v>1754.7190000000001</v>
      </c>
      <c r="F17" s="40">
        <v>41744.762999999999</v>
      </c>
      <c r="G17" s="23">
        <v>1240</v>
      </c>
      <c r="H17" s="19">
        <v>804</v>
      </c>
      <c r="I17" s="58">
        <f t="shared" ref="I17:I38" si="14">G17/$G$73*100</f>
        <v>2.2367873920289423</v>
      </c>
      <c r="J17" s="19">
        <v>29508</v>
      </c>
      <c r="K17" s="79">
        <f t="shared" si="2"/>
        <v>23.796774193548387</v>
      </c>
      <c r="L17" s="19">
        <v>42000</v>
      </c>
      <c r="M17" s="79">
        <f t="shared" si="3"/>
        <v>33.87096774193548</v>
      </c>
      <c r="N17" s="80">
        <f t="shared" si="9"/>
        <v>-12492</v>
      </c>
      <c r="O17" s="81" t="str">
        <f t="shared" si="0"/>
        <v xml:space="preserve"> </v>
      </c>
      <c r="P17" s="57">
        <v>1287</v>
      </c>
      <c r="Q17" s="58">
        <v>25360.334999999999</v>
      </c>
      <c r="R17" s="23">
        <v>857.85</v>
      </c>
      <c r="S17" s="19">
        <v>578.6</v>
      </c>
      <c r="T17" s="58">
        <f>R17/$R$73*100</f>
        <v>1.744614508119479</v>
      </c>
      <c r="U17" s="19">
        <v>20950.75</v>
      </c>
      <c r="V17" s="111">
        <f t="shared" si="4"/>
        <v>24.422393192283032</v>
      </c>
      <c r="W17" s="19">
        <v>31038.28</v>
      </c>
      <c r="X17" s="111">
        <f t="shared" si="5"/>
        <v>36.181476948184411</v>
      </c>
      <c r="Y17" s="19">
        <v>-11094</v>
      </c>
      <c r="Z17" s="37" t="str">
        <f t="shared" si="1"/>
        <v xml:space="preserve"> </v>
      </c>
      <c r="AA17" s="29">
        <f t="shared" si="6"/>
        <v>-23586</v>
      </c>
      <c r="AB17" s="19">
        <f t="shared" si="7"/>
        <v>-23586</v>
      </c>
      <c r="AC17" s="19">
        <f t="shared" si="11"/>
        <v>-46.743131766046524</v>
      </c>
      <c r="AD17" s="116" t="e">
        <f t="shared" si="10"/>
        <v>#VALUE!</v>
      </c>
      <c r="AE17" s="27">
        <v>38939</v>
      </c>
      <c r="AF17" s="13">
        <v>160692</v>
      </c>
    </row>
    <row r="18" spans="1:33" s="59" customFormat="1" ht="15.75" thickBot="1" x14ac:dyDescent="0.3">
      <c r="A18" s="18">
        <v>8</v>
      </c>
      <c r="B18" s="110" t="s">
        <v>74</v>
      </c>
      <c r="C18" s="25" t="s">
        <v>68</v>
      </c>
      <c r="D18" s="33">
        <v>2021</v>
      </c>
      <c r="E18" s="51">
        <v>1322.9469999999999</v>
      </c>
      <c r="F18" s="51">
        <v>32648.017</v>
      </c>
      <c r="G18" s="23">
        <v>329</v>
      </c>
      <c r="H18" s="19">
        <v>210.66</v>
      </c>
      <c r="I18" s="58">
        <f t="shared" si="14"/>
        <v>0.59347020320767896</v>
      </c>
      <c r="J18" s="19">
        <v>8340.18</v>
      </c>
      <c r="K18" s="79">
        <f t="shared" si="2"/>
        <v>25.350091185410335</v>
      </c>
      <c r="L18" s="19">
        <v>10203.1</v>
      </c>
      <c r="M18" s="79">
        <f t="shared" si="3"/>
        <v>31.01246200607903</v>
      </c>
      <c r="N18" s="80">
        <f t="shared" si="9"/>
        <v>-1862.92</v>
      </c>
      <c r="O18" s="81" t="str">
        <f t="shared" si="0"/>
        <v xml:space="preserve"> </v>
      </c>
      <c r="P18" s="57">
        <v>1278.4059999999999</v>
      </c>
      <c r="Q18" s="58">
        <v>26136.188999999998</v>
      </c>
      <c r="R18" s="23">
        <v>282.5</v>
      </c>
      <c r="S18" s="19">
        <v>226.63</v>
      </c>
      <c r="T18" s="58"/>
      <c r="U18" s="19">
        <v>5931.53</v>
      </c>
      <c r="V18" s="111"/>
      <c r="W18" s="19">
        <v>8653.02</v>
      </c>
      <c r="X18" s="111"/>
      <c r="Y18" s="19"/>
      <c r="Z18" s="37" t="str">
        <f t="shared" si="1"/>
        <v xml:space="preserve"> </v>
      </c>
      <c r="AA18" s="29">
        <f t="shared" si="6"/>
        <v>-1862.92</v>
      </c>
      <c r="AB18" s="19"/>
      <c r="AC18" s="19"/>
      <c r="AD18" s="116"/>
      <c r="AE18" s="27">
        <v>8436</v>
      </c>
      <c r="AF18" s="13">
        <v>11720</v>
      </c>
    </row>
    <row r="19" spans="1:33" s="38" customFormat="1" ht="15.75" thickBot="1" x14ac:dyDescent="0.3">
      <c r="A19" s="42"/>
      <c r="B19" s="43" t="s">
        <v>0</v>
      </c>
      <c r="C19" s="44"/>
      <c r="D19" s="45"/>
      <c r="E19" s="46">
        <v>52.017000000000003</v>
      </c>
      <c r="F19" s="46">
        <v>1172.7929999999999</v>
      </c>
      <c r="G19" s="41">
        <v>54.2</v>
      </c>
      <c r="H19" s="20">
        <v>36.299999999999997</v>
      </c>
      <c r="I19" s="113">
        <f t="shared" si="14"/>
        <v>9.7769255361265059E-2</v>
      </c>
      <c r="J19" s="20">
        <f>J20</f>
        <v>1505</v>
      </c>
      <c r="K19" s="79">
        <f t="shared" si="2"/>
        <v>27.767527675276753</v>
      </c>
      <c r="L19" s="20">
        <f>L20</f>
        <v>1505</v>
      </c>
      <c r="M19" s="79">
        <f t="shared" si="3"/>
        <v>27.767527675276753</v>
      </c>
      <c r="N19" s="80">
        <f t="shared" si="9"/>
        <v>0</v>
      </c>
      <c r="O19" s="81" t="str">
        <f t="shared" si="0"/>
        <v xml:space="preserve"> </v>
      </c>
      <c r="P19" s="55"/>
      <c r="Q19" s="56"/>
      <c r="R19" s="41"/>
      <c r="S19" s="20"/>
      <c r="T19" s="56"/>
      <c r="U19" s="20"/>
      <c r="V19" s="114"/>
      <c r="W19" s="20"/>
      <c r="X19" s="114"/>
      <c r="Y19" s="20"/>
      <c r="Z19" s="21" t="str">
        <f t="shared" si="1"/>
        <v xml:space="preserve"> </v>
      </c>
      <c r="AA19" s="50">
        <f t="shared" si="6"/>
        <v>0</v>
      </c>
      <c r="AB19" s="20"/>
      <c r="AC19" s="20">
        <f t="shared" si="11"/>
        <v>0</v>
      </c>
      <c r="AD19" s="115"/>
      <c r="AE19" s="47">
        <f>AE20</f>
        <v>3681</v>
      </c>
      <c r="AF19" s="48">
        <f>AF20</f>
        <v>3671</v>
      </c>
    </row>
    <row r="20" spans="1:33" s="59" customFormat="1" ht="14.25" customHeight="1" thickBot="1" x14ac:dyDescent="0.3">
      <c r="A20" s="18">
        <v>9</v>
      </c>
      <c r="B20" s="110" t="s">
        <v>36</v>
      </c>
      <c r="C20" s="25"/>
      <c r="D20" s="33"/>
      <c r="E20" s="39">
        <v>50.92</v>
      </c>
      <c r="F20" s="40">
        <v>1176.837</v>
      </c>
      <c r="G20" s="23">
        <v>54.2</v>
      </c>
      <c r="H20" s="19">
        <v>36.1</v>
      </c>
      <c r="I20" s="58">
        <f t="shared" si="14"/>
        <v>9.7769255361265059E-2</v>
      </c>
      <c r="J20" s="19">
        <v>1505</v>
      </c>
      <c r="K20" s="79">
        <f t="shared" si="2"/>
        <v>27.767527675276753</v>
      </c>
      <c r="L20" s="19">
        <v>1505</v>
      </c>
      <c r="M20" s="79">
        <f t="shared" si="3"/>
        <v>27.767527675276753</v>
      </c>
      <c r="N20" s="80">
        <f t="shared" si="9"/>
        <v>0</v>
      </c>
      <c r="O20" s="81" t="str">
        <f t="shared" si="0"/>
        <v xml:space="preserve"> </v>
      </c>
      <c r="P20" s="57"/>
      <c r="Q20" s="58"/>
      <c r="R20" s="41"/>
      <c r="S20" s="20"/>
      <c r="T20" s="56"/>
      <c r="U20" s="20"/>
      <c r="V20" s="114"/>
      <c r="W20" s="20"/>
      <c r="X20" s="114"/>
      <c r="Y20" s="20"/>
      <c r="Z20" s="21" t="str">
        <f t="shared" si="1"/>
        <v xml:space="preserve"> </v>
      </c>
      <c r="AA20" s="29">
        <f t="shared" si="6"/>
        <v>0</v>
      </c>
      <c r="AB20" s="19"/>
      <c r="AC20" s="19">
        <f t="shared" si="11"/>
        <v>0</v>
      </c>
      <c r="AD20" s="117"/>
      <c r="AE20" s="27">
        <v>3681</v>
      </c>
      <c r="AF20" s="13">
        <v>3671</v>
      </c>
    </row>
    <row r="21" spans="1:33" s="49" customFormat="1" ht="15.75" thickBot="1" x14ac:dyDescent="0.3">
      <c r="A21" s="42"/>
      <c r="B21" s="43" t="s">
        <v>1</v>
      </c>
      <c r="C21" s="44"/>
      <c r="D21" s="45"/>
      <c r="E21" s="46">
        <v>372.62</v>
      </c>
      <c r="F21" s="46">
        <v>10468.611000000001</v>
      </c>
      <c r="G21" s="41">
        <f>G22</f>
        <v>416.47</v>
      </c>
      <c r="H21" s="20">
        <f>H22</f>
        <v>233.61</v>
      </c>
      <c r="I21" s="113">
        <f t="shared" si="14"/>
        <v>0.75125390738572073</v>
      </c>
      <c r="J21" s="20">
        <f>J22</f>
        <v>12359.2</v>
      </c>
      <c r="K21" s="79">
        <f t="shared" si="2"/>
        <v>29.67608711311739</v>
      </c>
      <c r="L21" s="20">
        <f>L22</f>
        <v>11986.24</v>
      </c>
      <c r="M21" s="79">
        <f t="shared" si="3"/>
        <v>28.78056042452037</v>
      </c>
      <c r="N21" s="80">
        <f t="shared" si="9"/>
        <v>372.96000000000095</v>
      </c>
      <c r="O21" s="81">
        <f t="shared" si="0"/>
        <v>3.0176710466696948</v>
      </c>
      <c r="P21" s="55">
        <v>367.39</v>
      </c>
      <c r="Q21" s="56">
        <v>4482.8540000000003</v>
      </c>
      <c r="R21" s="41">
        <f>R22</f>
        <v>317.35000000000002</v>
      </c>
      <c r="S21" s="20">
        <f>S22</f>
        <v>209.02</v>
      </c>
      <c r="T21" s="113">
        <f>R21/$R$73*100</f>
        <v>0.64539653103889572</v>
      </c>
      <c r="U21" s="20">
        <f>U22</f>
        <v>4001.25</v>
      </c>
      <c r="V21" s="114">
        <f t="shared" si="4"/>
        <v>12.608318890814557</v>
      </c>
      <c r="W21" s="20">
        <f>W22</f>
        <v>3048.32</v>
      </c>
      <c r="X21" s="114">
        <f t="shared" si="5"/>
        <v>9.6055459272097057</v>
      </c>
      <c r="Y21" s="20">
        <f>Y22</f>
        <v>789.52999999999975</v>
      </c>
      <c r="Z21" s="21">
        <f t="shared" si="1"/>
        <v>19.732083723836293</v>
      </c>
      <c r="AA21" s="50">
        <f t="shared" si="6"/>
        <v>1162.4900000000007</v>
      </c>
      <c r="AB21" s="20" t="str">
        <f t="shared" si="7"/>
        <v xml:space="preserve"> </v>
      </c>
      <c r="AC21" s="20"/>
      <c r="AD21" s="115"/>
      <c r="AE21" s="47">
        <f>AE22</f>
        <v>7304</v>
      </c>
      <c r="AF21" s="48">
        <f>AF22</f>
        <v>11195</v>
      </c>
    </row>
    <row r="22" spans="1:33" s="59" customFormat="1" ht="15.75" thickBot="1" x14ac:dyDescent="0.3">
      <c r="A22" s="18">
        <v>11</v>
      </c>
      <c r="B22" s="110" t="s">
        <v>37</v>
      </c>
      <c r="C22" s="25" t="s">
        <v>69</v>
      </c>
      <c r="D22" s="33">
        <v>2027</v>
      </c>
      <c r="E22" s="39">
        <v>372.62</v>
      </c>
      <c r="F22" s="39">
        <v>10482.477999999999</v>
      </c>
      <c r="G22" s="23">
        <v>416.47</v>
      </c>
      <c r="H22" s="19">
        <v>233.61</v>
      </c>
      <c r="I22" s="58">
        <f t="shared" si="14"/>
        <v>0.75125390738572073</v>
      </c>
      <c r="J22" s="19">
        <v>12359.2</v>
      </c>
      <c r="K22" s="79">
        <f t="shared" si="2"/>
        <v>29.67608711311739</v>
      </c>
      <c r="L22" s="19">
        <v>11986.24</v>
      </c>
      <c r="M22" s="79">
        <f t="shared" si="3"/>
        <v>28.78056042452037</v>
      </c>
      <c r="N22" s="80">
        <f t="shared" si="9"/>
        <v>372.96000000000095</v>
      </c>
      <c r="O22" s="81">
        <f t="shared" si="0"/>
        <v>3.0176710466696948</v>
      </c>
      <c r="P22" s="57">
        <v>367.39</v>
      </c>
      <c r="Q22" s="58">
        <v>4482.8540000000003</v>
      </c>
      <c r="R22" s="23">
        <v>317.35000000000002</v>
      </c>
      <c r="S22" s="19">
        <v>209.02</v>
      </c>
      <c r="T22" s="58">
        <f>R22/$R$73*100</f>
        <v>0.64539653103889572</v>
      </c>
      <c r="U22" s="19">
        <v>4001.25</v>
      </c>
      <c r="V22" s="111">
        <f t="shared" si="4"/>
        <v>12.608318890814557</v>
      </c>
      <c r="W22" s="19">
        <v>3048.32</v>
      </c>
      <c r="X22" s="111">
        <f t="shared" si="5"/>
        <v>9.6055459272097057</v>
      </c>
      <c r="Y22" s="19">
        <v>789.52999999999975</v>
      </c>
      <c r="Z22" s="37">
        <f t="shared" si="1"/>
        <v>19.732083723836293</v>
      </c>
      <c r="AA22" s="29">
        <f t="shared" si="6"/>
        <v>1162.4900000000007</v>
      </c>
      <c r="AB22" s="19" t="str">
        <f t="shared" si="7"/>
        <v xml:space="preserve"> </v>
      </c>
      <c r="AC22" s="19"/>
      <c r="AD22" s="116"/>
      <c r="AE22" s="27">
        <v>7304</v>
      </c>
      <c r="AF22" s="13">
        <v>11195</v>
      </c>
    </row>
    <row r="23" spans="1:33" s="49" customFormat="1" ht="15.75" thickBot="1" x14ac:dyDescent="0.3">
      <c r="A23" s="42"/>
      <c r="B23" s="43" t="s">
        <v>2</v>
      </c>
      <c r="C23" s="44"/>
      <c r="D23" s="45"/>
      <c r="E23" s="46">
        <v>210.786</v>
      </c>
      <c r="F23" s="46">
        <v>7742.5709999999999</v>
      </c>
      <c r="G23" s="41">
        <f>G24</f>
        <v>179.22300000000001</v>
      </c>
      <c r="H23" s="20">
        <v>126.3</v>
      </c>
      <c r="I23" s="113">
        <f t="shared" si="14"/>
        <v>0.32329334416258315</v>
      </c>
      <c r="J23" s="20">
        <f>J24</f>
        <v>6756</v>
      </c>
      <c r="K23" s="79">
        <f t="shared" si="2"/>
        <v>37.696054635844725</v>
      </c>
      <c r="L23" s="20">
        <f>L24</f>
        <v>7800</v>
      </c>
      <c r="M23" s="79">
        <f t="shared" si="3"/>
        <v>43.521199846001906</v>
      </c>
      <c r="N23" s="80">
        <f t="shared" si="9"/>
        <v>-1044</v>
      </c>
      <c r="O23" s="81" t="str">
        <f t="shared" si="0"/>
        <v xml:space="preserve"> </v>
      </c>
      <c r="P23" s="55">
        <v>157</v>
      </c>
      <c r="Q23" s="56">
        <v>3598.895</v>
      </c>
      <c r="R23" s="41">
        <v>174.09200000000001</v>
      </c>
      <c r="S23" s="20">
        <v>110.17</v>
      </c>
      <c r="T23" s="56">
        <f>R23/$R$73*100</f>
        <v>0.35405190761501004</v>
      </c>
      <c r="U23" s="20">
        <v>4788.3999999999996</v>
      </c>
      <c r="V23" s="114">
        <f t="shared" si="4"/>
        <v>27.504997357718903</v>
      </c>
      <c r="W23" s="20">
        <v>4860</v>
      </c>
      <c r="X23" s="114">
        <f t="shared" si="5"/>
        <v>27.916274153895639</v>
      </c>
      <c r="Y23" s="20">
        <v>-71.600000000000364</v>
      </c>
      <c r="Z23" s="21" t="str">
        <f t="shared" si="1"/>
        <v xml:space="preserve"> </v>
      </c>
      <c r="AA23" s="50">
        <f t="shared" si="6"/>
        <v>-1115.6000000000004</v>
      </c>
      <c r="AB23" s="20">
        <f t="shared" si="7"/>
        <v>-1115.6000000000004</v>
      </c>
      <c r="AC23" s="20">
        <f t="shared" si="11"/>
        <v>-9.6635598212120204</v>
      </c>
      <c r="AD23" s="115" t="e">
        <f>AB23/$AB$73*100</f>
        <v>#VALUE!</v>
      </c>
      <c r="AE23" s="47">
        <f>AE24+AE25</f>
        <v>10663</v>
      </c>
      <c r="AF23" s="48">
        <f>AF24+AF25</f>
        <v>7916</v>
      </c>
    </row>
    <row r="24" spans="1:33" s="59" customFormat="1" ht="17.25" customHeight="1" thickBot="1" x14ac:dyDescent="0.3">
      <c r="A24" s="18">
        <v>12</v>
      </c>
      <c r="B24" s="110" t="s">
        <v>62</v>
      </c>
      <c r="C24" s="25" t="s">
        <v>67</v>
      </c>
      <c r="D24" s="33" t="s">
        <v>66</v>
      </c>
      <c r="E24" s="39">
        <v>210.786</v>
      </c>
      <c r="F24" s="40">
        <v>7941.134</v>
      </c>
      <c r="G24" s="23">
        <v>179.22300000000001</v>
      </c>
      <c r="H24" s="19">
        <v>125.92</v>
      </c>
      <c r="I24" s="58">
        <f t="shared" si="14"/>
        <v>0.32329334416258315</v>
      </c>
      <c r="J24" s="19">
        <v>6756</v>
      </c>
      <c r="K24" s="79">
        <f t="shared" si="2"/>
        <v>37.696054635844725</v>
      </c>
      <c r="L24" s="19">
        <v>7800</v>
      </c>
      <c r="M24" s="79">
        <f t="shared" si="3"/>
        <v>43.521199846001906</v>
      </c>
      <c r="N24" s="80">
        <f t="shared" si="9"/>
        <v>-1044</v>
      </c>
      <c r="O24" s="81" t="str">
        <f t="shared" si="0"/>
        <v xml:space="preserve"> </v>
      </c>
      <c r="P24" s="57"/>
      <c r="Q24" s="58"/>
      <c r="R24" s="41"/>
      <c r="S24" s="20"/>
      <c r="T24" s="56"/>
      <c r="U24" s="20"/>
      <c r="V24" s="114"/>
      <c r="W24" s="20"/>
      <c r="X24" s="114"/>
      <c r="Y24" s="20"/>
      <c r="Z24" s="21" t="str">
        <f t="shared" si="1"/>
        <v xml:space="preserve"> </v>
      </c>
      <c r="AA24" s="29">
        <f t="shared" si="6"/>
        <v>-1044</v>
      </c>
      <c r="AB24" s="19">
        <f t="shared" si="7"/>
        <v>-1044</v>
      </c>
      <c r="AC24" s="19">
        <f t="shared" si="11"/>
        <v>-15.452930728241562</v>
      </c>
      <c r="AD24" s="116" t="e">
        <f>AB24/$AB$73*100</f>
        <v>#VALUE!</v>
      </c>
      <c r="AE24" s="27">
        <v>5609</v>
      </c>
      <c r="AF24" s="13">
        <v>3481</v>
      </c>
    </row>
    <row r="25" spans="1:33" s="59" customFormat="1" ht="3.75" hidden="1" customHeight="1" thickBot="1" x14ac:dyDescent="0.3">
      <c r="A25" s="18">
        <v>13</v>
      </c>
      <c r="B25" s="110" t="s">
        <v>39</v>
      </c>
      <c r="C25" s="25" t="s">
        <v>69</v>
      </c>
      <c r="D25" s="33">
        <v>2026</v>
      </c>
      <c r="E25" s="51"/>
      <c r="F25" s="51"/>
      <c r="G25" s="23"/>
      <c r="H25" s="19"/>
      <c r="I25" s="58">
        <f t="shared" si="14"/>
        <v>0</v>
      </c>
      <c r="J25" s="19"/>
      <c r="K25" s="79"/>
      <c r="L25" s="19"/>
      <c r="M25" s="79"/>
      <c r="N25" s="80"/>
      <c r="O25" s="81" t="str">
        <f t="shared" si="0"/>
        <v xml:space="preserve"> </v>
      </c>
      <c r="P25" s="57">
        <v>137</v>
      </c>
      <c r="Q25" s="58">
        <v>3700.8690000000001</v>
      </c>
      <c r="R25" s="23">
        <v>157.50700000000001</v>
      </c>
      <c r="S25" s="19">
        <v>92.75</v>
      </c>
      <c r="T25" s="58">
        <f t="shared" ref="T25:T40" si="15">R25/$R$73*100</f>
        <v>0.32032289716194529</v>
      </c>
      <c r="U25" s="19">
        <v>3904.1</v>
      </c>
      <c r="V25" s="111">
        <f t="shared" si="4"/>
        <v>24.786834870831136</v>
      </c>
      <c r="W25" s="19">
        <v>3904.1</v>
      </c>
      <c r="X25" s="111">
        <f t="shared" si="5"/>
        <v>24.786834870831136</v>
      </c>
      <c r="Y25" s="19"/>
      <c r="Z25" s="37" t="str">
        <f t="shared" si="1"/>
        <v xml:space="preserve"> </v>
      </c>
      <c r="AA25" s="29">
        <f t="shared" si="6"/>
        <v>0</v>
      </c>
      <c r="AB25" s="19">
        <f t="shared" si="7"/>
        <v>0</v>
      </c>
      <c r="AC25" s="19">
        <f t="shared" si="11"/>
        <v>0</v>
      </c>
      <c r="AD25" s="116" t="e">
        <f>AB25/$AB$73*100</f>
        <v>#VALUE!</v>
      </c>
      <c r="AE25" s="27">
        <v>5054</v>
      </c>
      <c r="AF25" s="13">
        <v>4435</v>
      </c>
    </row>
    <row r="26" spans="1:33" s="49" customFormat="1" ht="15.75" thickBot="1" x14ac:dyDescent="0.3">
      <c r="A26" s="42"/>
      <c r="B26" s="43" t="s">
        <v>3</v>
      </c>
      <c r="C26" s="44"/>
      <c r="D26" s="45"/>
      <c r="E26" s="46"/>
      <c r="F26" s="46"/>
      <c r="G26" s="41">
        <f>G27</f>
        <v>36.984999999999999</v>
      </c>
      <c r="H26" s="41">
        <f t="shared" ref="H26:J26" si="16">H27</f>
        <v>35.533999999999999</v>
      </c>
      <c r="I26" s="41">
        <f t="shared" si="16"/>
        <v>6.6715791688863255E-2</v>
      </c>
      <c r="J26" s="41">
        <f t="shared" si="16"/>
        <v>874</v>
      </c>
      <c r="K26" s="79">
        <f t="shared" si="2"/>
        <v>23.631201838583209</v>
      </c>
      <c r="L26" s="20">
        <f>L27</f>
        <v>798</v>
      </c>
      <c r="M26" s="79">
        <f t="shared" si="3"/>
        <v>21.576314722184669</v>
      </c>
      <c r="N26" s="80">
        <f t="shared" si="9"/>
        <v>76</v>
      </c>
      <c r="O26" s="81">
        <f t="shared" si="0"/>
        <v>8.695652173913043</v>
      </c>
      <c r="P26" s="55"/>
      <c r="Q26" s="56"/>
      <c r="R26" s="41"/>
      <c r="S26" s="20"/>
      <c r="T26" s="58">
        <f t="shared" si="15"/>
        <v>0</v>
      </c>
      <c r="U26" s="20"/>
      <c r="V26" s="111"/>
      <c r="W26" s="20"/>
      <c r="X26" s="111"/>
      <c r="Y26" s="19"/>
      <c r="Z26" s="21" t="str">
        <f t="shared" si="1"/>
        <v xml:space="preserve"> </v>
      </c>
      <c r="AA26" s="50"/>
      <c r="AB26" s="20"/>
      <c r="AC26" s="20"/>
      <c r="AD26" s="115"/>
      <c r="AE26" s="47"/>
      <c r="AF26" s="48"/>
    </row>
    <row r="27" spans="1:33" s="61" customFormat="1" ht="15.75" thickBot="1" x14ac:dyDescent="0.3">
      <c r="A27" s="18"/>
      <c r="B27" s="110" t="s">
        <v>61</v>
      </c>
      <c r="C27" s="25" t="s">
        <v>69</v>
      </c>
      <c r="D27" s="33">
        <v>2028</v>
      </c>
      <c r="E27" s="51">
        <v>114.405</v>
      </c>
      <c r="F27" s="51">
        <v>2292.1149999999998</v>
      </c>
      <c r="G27" s="41">
        <v>36.984999999999999</v>
      </c>
      <c r="H27" s="20">
        <v>35.533999999999999</v>
      </c>
      <c r="I27" s="58">
        <f t="shared" si="14"/>
        <v>6.6715791688863255E-2</v>
      </c>
      <c r="J27" s="20">
        <v>874</v>
      </c>
      <c r="K27" s="79">
        <f t="shared" si="2"/>
        <v>23.631201838583209</v>
      </c>
      <c r="L27" s="20">
        <v>798</v>
      </c>
      <c r="M27" s="79">
        <f t="shared" si="3"/>
        <v>21.576314722184669</v>
      </c>
      <c r="N27" s="80">
        <f t="shared" si="9"/>
        <v>76</v>
      </c>
      <c r="O27" s="81">
        <f t="shared" si="0"/>
        <v>8.695652173913043</v>
      </c>
      <c r="P27" s="55">
        <v>219</v>
      </c>
      <c r="Q27" s="56">
        <v>7398.5050000000001</v>
      </c>
      <c r="R27" s="41">
        <v>41.957999999999998</v>
      </c>
      <c r="S27" s="20">
        <v>35.533999999999999</v>
      </c>
      <c r="T27" s="58">
        <f t="shared" si="15"/>
        <v>8.533022734939337E-2</v>
      </c>
      <c r="U27" s="20">
        <v>927</v>
      </c>
      <c r="V27" s="111">
        <f t="shared" si="4"/>
        <v>22.093522093522093</v>
      </c>
      <c r="W27" s="20">
        <v>1495</v>
      </c>
      <c r="X27" s="111">
        <f t="shared" si="5"/>
        <v>35.6308689642023</v>
      </c>
      <c r="Y27" s="19"/>
      <c r="Z27" s="21" t="str">
        <f t="shared" si="1"/>
        <v xml:space="preserve"> </v>
      </c>
      <c r="AA27" s="50"/>
      <c r="AB27" s="20"/>
      <c r="AC27" s="20"/>
      <c r="AD27" s="115"/>
      <c r="AE27" s="47">
        <v>616</v>
      </c>
      <c r="AF27" s="48">
        <v>1243</v>
      </c>
    </row>
    <row r="28" spans="1:33" s="49" customFormat="1" ht="15.75" thickBot="1" x14ac:dyDescent="0.3">
      <c r="A28" s="42"/>
      <c r="B28" s="43" t="s">
        <v>4</v>
      </c>
      <c r="C28" s="44"/>
      <c r="D28" s="45"/>
      <c r="E28" s="46">
        <v>419.58</v>
      </c>
      <c r="F28" s="46">
        <v>6691.0249999999996</v>
      </c>
      <c r="G28" s="41">
        <f>G29</f>
        <v>357</v>
      </c>
      <c r="H28" s="20">
        <f>H29</f>
        <v>285</v>
      </c>
      <c r="I28" s="113">
        <f t="shared" si="14"/>
        <v>0.64397830560833258</v>
      </c>
      <c r="J28" s="20">
        <f>J29</f>
        <v>5906</v>
      </c>
      <c r="K28" s="79">
        <f t="shared" si="2"/>
        <v>16.54341736694678</v>
      </c>
      <c r="L28" s="20">
        <f>L29</f>
        <v>7052</v>
      </c>
      <c r="M28" s="79">
        <f t="shared" si="3"/>
        <v>19.753501400560225</v>
      </c>
      <c r="N28" s="80">
        <f t="shared" si="9"/>
        <v>-1146</v>
      </c>
      <c r="O28" s="81" t="str">
        <f t="shared" si="0"/>
        <v xml:space="preserve"> </v>
      </c>
      <c r="P28" s="55">
        <v>336.82</v>
      </c>
      <c r="Q28" s="56">
        <v>6801.9639999999999</v>
      </c>
      <c r="R28" s="41">
        <v>273.96699999999998</v>
      </c>
      <c r="S28" s="20">
        <v>188.578</v>
      </c>
      <c r="T28" s="56">
        <f t="shared" si="15"/>
        <v>0.55716827294511784</v>
      </c>
      <c r="U28" s="20">
        <v>5530.3</v>
      </c>
      <c r="V28" s="114">
        <f t="shared" si="4"/>
        <v>20.186007803859592</v>
      </c>
      <c r="W28" s="20">
        <v>9310.1</v>
      </c>
      <c r="X28" s="114">
        <f t="shared" si="5"/>
        <v>33.982559943350843</v>
      </c>
      <c r="Y28" s="20">
        <v>-3779.8</v>
      </c>
      <c r="Z28" s="21" t="str">
        <f t="shared" si="1"/>
        <v xml:space="preserve"> </v>
      </c>
      <c r="AA28" s="50">
        <f t="shared" si="6"/>
        <v>-4925.8</v>
      </c>
      <c r="AB28" s="20">
        <f t="shared" si="7"/>
        <v>-4925.8</v>
      </c>
      <c r="AC28" s="20">
        <f t="shared" si="11"/>
        <v>-43.071622815071315</v>
      </c>
      <c r="AD28" s="115" t="e">
        <f>AB28/$AB$73*100</f>
        <v>#VALUE!</v>
      </c>
      <c r="AE28" s="47">
        <f>AE29</f>
        <v>8216</v>
      </c>
      <c r="AF28" s="48">
        <f>AF29</f>
        <v>11371</v>
      </c>
    </row>
    <row r="29" spans="1:33" s="59" customFormat="1" ht="15.75" thickBot="1" x14ac:dyDescent="0.3">
      <c r="A29" s="18">
        <v>14</v>
      </c>
      <c r="B29" s="110" t="s">
        <v>40</v>
      </c>
      <c r="C29" s="25" t="s">
        <v>67</v>
      </c>
      <c r="D29" s="33" t="s">
        <v>66</v>
      </c>
      <c r="E29" s="40">
        <v>419.58</v>
      </c>
      <c r="F29" s="40">
        <v>6946.4949999999999</v>
      </c>
      <c r="G29" s="23">
        <v>357</v>
      </c>
      <c r="H29" s="19">
        <v>285</v>
      </c>
      <c r="I29" s="58">
        <f t="shared" si="14"/>
        <v>0.64397830560833258</v>
      </c>
      <c r="J29" s="19">
        <v>5906</v>
      </c>
      <c r="K29" s="79">
        <f t="shared" si="2"/>
        <v>16.54341736694678</v>
      </c>
      <c r="L29" s="19">
        <v>7052</v>
      </c>
      <c r="M29" s="79">
        <f t="shared" si="3"/>
        <v>19.753501400560225</v>
      </c>
      <c r="N29" s="80">
        <f t="shared" si="9"/>
        <v>-1146</v>
      </c>
      <c r="O29" s="81" t="str">
        <f t="shared" si="0"/>
        <v xml:space="preserve"> </v>
      </c>
      <c r="P29" s="57">
        <v>336.82</v>
      </c>
      <c r="Q29" s="58">
        <v>7040.0959999999995</v>
      </c>
      <c r="R29" s="23">
        <v>268.93099999999998</v>
      </c>
      <c r="S29" s="19">
        <v>200.49700000000001</v>
      </c>
      <c r="T29" s="58">
        <f t="shared" si="15"/>
        <v>0.54692653060917362</v>
      </c>
      <c r="U29" s="19">
        <v>5624.44</v>
      </c>
      <c r="V29" s="111">
        <f t="shared" si="4"/>
        <v>20.914063458656681</v>
      </c>
      <c r="W29" s="19">
        <v>8852.92</v>
      </c>
      <c r="X29" s="111">
        <f t="shared" si="5"/>
        <v>32.918927159754737</v>
      </c>
      <c r="Y29" s="19">
        <v>-3779.8</v>
      </c>
      <c r="Z29" s="37" t="str">
        <f t="shared" si="1"/>
        <v xml:space="preserve"> </v>
      </c>
      <c r="AA29" s="29">
        <f t="shared" si="6"/>
        <v>-4925.8</v>
      </c>
      <c r="AB29" s="19">
        <f t="shared" si="7"/>
        <v>-4925.8</v>
      </c>
      <c r="AC29" s="19">
        <f t="shared" si="11"/>
        <v>-42.719965586742575</v>
      </c>
      <c r="AD29" s="116" t="e">
        <f>AB29/$AB$73*100</f>
        <v>#VALUE!</v>
      </c>
      <c r="AE29" s="27">
        <v>8216</v>
      </c>
      <c r="AF29" s="13">
        <v>11371</v>
      </c>
    </row>
    <row r="30" spans="1:33" s="49" customFormat="1" ht="15.75" thickBot="1" x14ac:dyDescent="0.3">
      <c r="A30" s="42"/>
      <c r="B30" s="43" t="s">
        <v>5</v>
      </c>
      <c r="C30" s="44"/>
      <c r="D30" s="45"/>
      <c r="E30" s="46">
        <v>174.33199999999999</v>
      </c>
      <c r="F30" s="46">
        <v>2095.3609999999999</v>
      </c>
      <c r="G30" s="41">
        <f>G31</f>
        <v>104</v>
      </c>
      <c r="H30" s="41">
        <f t="shared" ref="H30:J30" si="17">H31</f>
        <v>91</v>
      </c>
      <c r="I30" s="41">
        <f t="shared" si="17"/>
        <v>0.1876015232024274</v>
      </c>
      <c r="J30" s="41">
        <f t="shared" si="17"/>
        <v>1514</v>
      </c>
      <c r="K30" s="79">
        <f t="shared" si="2"/>
        <v>14.557692307692308</v>
      </c>
      <c r="L30" s="20">
        <f>L31</f>
        <v>2467</v>
      </c>
      <c r="M30" s="79">
        <f t="shared" si="3"/>
        <v>23.721153846153847</v>
      </c>
      <c r="N30" s="80">
        <f t="shared" si="9"/>
        <v>-953</v>
      </c>
      <c r="O30" s="81" t="str">
        <f t="shared" si="0"/>
        <v xml:space="preserve"> </v>
      </c>
      <c r="P30" s="55">
        <v>69.72</v>
      </c>
      <c r="Q30" s="56">
        <v>1807.3219999999999</v>
      </c>
      <c r="R30" s="41">
        <v>66</v>
      </c>
      <c r="S30" s="20">
        <v>44</v>
      </c>
      <c r="T30" s="56">
        <f t="shared" si="15"/>
        <v>0.1342245818451776</v>
      </c>
      <c r="U30" s="20">
        <v>2050</v>
      </c>
      <c r="V30" s="114">
        <f t="shared" si="4"/>
        <v>31.060606060606062</v>
      </c>
      <c r="W30" s="20">
        <v>1501</v>
      </c>
      <c r="X30" s="114">
        <f t="shared" si="5"/>
        <v>22.742424242424242</v>
      </c>
      <c r="Y30" s="20">
        <v>549</v>
      </c>
      <c r="Z30" s="21">
        <f t="shared" si="1"/>
        <v>26.780487804878049</v>
      </c>
      <c r="AA30" s="50">
        <f t="shared" si="6"/>
        <v>-404</v>
      </c>
      <c r="AB30" s="20">
        <f t="shared" si="7"/>
        <v>-404</v>
      </c>
      <c r="AC30" s="20"/>
      <c r="AD30" s="115"/>
      <c r="AE30" s="47">
        <f>AE31</f>
        <v>1569</v>
      </c>
      <c r="AF30" s="48">
        <f>AF31</f>
        <v>1030</v>
      </c>
    </row>
    <row r="31" spans="1:33" s="22" customFormat="1" ht="15.75" thickBot="1" x14ac:dyDescent="0.3">
      <c r="A31" s="18">
        <v>15</v>
      </c>
      <c r="B31" s="110" t="s">
        <v>41</v>
      </c>
      <c r="C31" s="25" t="s">
        <v>69</v>
      </c>
      <c r="D31" s="33">
        <v>2021</v>
      </c>
      <c r="E31" s="39">
        <v>174.33199999999999</v>
      </c>
      <c r="F31" s="40">
        <v>2124.5309999999999</v>
      </c>
      <c r="G31" s="23">
        <v>104</v>
      </c>
      <c r="H31" s="19">
        <v>91</v>
      </c>
      <c r="I31" s="58">
        <f t="shared" si="14"/>
        <v>0.1876015232024274</v>
      </c>
      <c r="J31" s="19">
        <v>1514</v>
      </c>
      <c r="K31" s="79">
        <f t="shared" si="2"/>
        <v>14.557692307692308</v>
      </c>
      <c r="L31" s="19">
        <v>2467</v>
      </c>
      <c r="M31" s="79">
        <f t="shared" si="3"/>
        <v>23.721153846153847</v>
      </c>
      <c r="N31" s="80">
        <f t="shared" si="9"/>
        <v>-953</v>
      </c>
      <c r="O31" s="81" t="str">
        <f t="shared" si="0"/>
        <v xml:space="preserve"> </v>
      </c>
      <c r="P31" s="57">
        <v>69.72</v>
      </c>
      <c r="Q31" s="58">
        <v>1825.222</v>
      </c>
      <c r="R31" s="23">
        <v>40</v>
      </c>
      <c r="S31" s="19">
        <v>32</v>
      </c>
      <c r="T31" s="58">
        <f t="shared" si="15"/>
        <v>8.1348231421319764E-2</v>
      </c>
      <c r="U31" s="19">
        <v>1264</v>
      </c>
      <c r="V31" s="111">
        <f t="shared" si="4"/>
        <v>31.6</v>
      </c>
      <c r="W31" s="19">
        <v>989</v>
      </c>
      <c r="X31" s="111">
        <f t="shared" si="5"/>
        <v>24.725000000000001</v>
      </c>
      <c r="Y31" s="19">
        <v>549</v>
      </c>
      <c r="Z31" s="37">
        <f t="shared" si="1"/>
        <v>43.433544303797468</v>
      </c>
      <c r="AA31" s="29">
        <f t="shared" si="6"/>
        <v>-404</v>
      </c>
      <c r="AB31" s="19">
        <f t="shared" si="7"/>
        <v>-404</v>
      </c>
      <c r="AC31" s="19"/>
      <c r="AD31" s="116"/>
      <c r="AE31" s="27">
        <v>1569</v>
      </c>
      <c r="AF31" s="13">
        <v>1030</v>
      </c>
      <c r="AG31" s="59"/>
    </row>
    <row r="32" spans="1:33" s="49" customFormat="1" ht="15.75" thickBot="1" x14ac:dyDescent="0.3">
      <c r="A32" s="42"/>
      <c r="B32" s="43" t="s">
        <v>6</v>
      </c>
      <c r="C32" s="44"/>
      <c r="D32" s="45"/>
      <c r="E32" s="46">
        <v>240.37</v>
      </c>
      <c r="F32" s="46">
        <v>4572.6009999999997</v>
      </c>
      <c r="G32" s="41">
        <f>G33</f>
        <v>170.64</v>
      </c>
      <c r="H32" s="41">
        <f t="shared" ref="H32:J32" si="18">H33</f>
        <v>144.77000000000001</v>
      </c>
      <c r="I32" s="41">
        <f t="shared" si="18"/>
        <v>0.30781080691598278</v>
      </c>
      <c r="J32" s="41">
        <f t="shared" si="18"/>
        <v>3392.36</v>
      </c>
      <c r="K32" s="79">
        <f t="shared" si="2"/>
        <v>19.880215658696674</v>
      </c>
      <c r="L32" s="20">
        <f>L33</f>
        <v>5896.57</v>
      </c>
      <c r="M32" s="79">
        <f t="shared" si="3"/>
        <v>34.555614158462262</v>
      </c>
      <c r="N32" s="80">
        <f t="shared" si="9"/>
        <v>-2504.2099999999996</v>
      </c>
      <c r="O32" s="81" t="str">
        <f t="shared" si="0"/>
        <v xml:space="preserve"> </v>
      </c>
      <c r="P32" s="55">
        <v>178.03399999999999</v>
      </c>
      <c r="Q32" s="56">
        <v>3348.7350000000001</v>
      </c>
      <c r="R32" s="41">
        <v>124.13</v>
      </c>
      <c r="S32" s="20">
        <v>86.8</v>
      </c>
      <c r="T32" s="56">
        <f t="shared" si="15"/>
        <v>0.25244389915821053</v>
      </c>
      <c r="U32" s="20">
        <v>2911.44</v>
      </c>
      <c r="V32" s="114">
        <f t="shared" si="4"/>
        <v>23.454765165552246</v>
      </c>
      <c r="W32" s="20">
        <v>2993.84</v>
      </c>
      <c r="X32" s="114">
        <f t="shared" si="5"/>
        <v>24.11858535406429</v>
      </c>
      <c r="Y32" s="20">
        <v>-82.400000000000091</v>
      </c>
      <c r="Z32" s="21" t="str">
        <f t="shared" si="1"/>
        <v xml:space="preserve"> </v>
      </c>
      <c r="AA32" s="50">
        <f t="shared" si="6"/>
        <v>-2586.6099999999997</v>
      </c>
      <c r="AB32" s="20">
        <f t="shared" si="7"/>
        <v>-2586.6099999999997</v>
      </c>
      <c r="AC32" s="20">
        <f t="shared" si="11"/>
        <v>-41.0325517941559</v>
      </c>
      <c r="AD32" s="115" t="e">
        <f>AB32/$AB$73*100</f>
        <v>#VALUE!</v>
      </c>
      <c r="AE32" s="47">
        <f>AE33</f>
        <v>25352</v>
      </c>
      <c r="AF32" s="48">
        <f>AF33</f>
        <v>22773</v>
      </c>
    </row>
    <row r="33" spans="1:32" s="59" customFormat="1" ht="30.75" thickBot="1" x14ac:dyDescent="0.3">
      <c r="A33" s="18">
        <v>16</v>
      </c>
      <c r="B33" s="112" t="s">
        <v>42</v>
      </c>
      <c r="C33" s="52" t="s">
        <v>67</v>
      </c>
      <c r="D33" s="53" t="s">
        <v>66</v>
      </c>
      <c r="E33" s="39">
        <v>240.37</v>
      </c>
      <c r="F33" s="39">
        <v>4755.2700000000004</v>
      </c>
      <c r="G33" s="23">
        <v>170.64</v>
      </c>
      <c r="H33" s="19">
        <v>144.77000000000001</v>
      </c>
      <c r="I33" s="58">
        <f t="shared" si="14"/>
        <v>0.30781080691598278</v>
      </c>
      <c r="J33" s="19">
        <v>3392.36</v>
      </c>
      <c r="K33" s="79">
        <f t="shared" si="2"/>
        <v>19.880215658696674</v>
      </c>
      <c r="L33" s="19">
        <v>5896.57</v>
      </c>
      <c r="M33" s="79">
        <f t="shared" si="3"/>
        <v>34.555614158462262</v>
      </c>
      <c r="N33" s="80">
        <f t="shared" si="9"/>
        <v>-2504.2099999999996</v>
      </c>
      <c r="O33" s="81" t="str">
        <f t="shared" si="0"/>
        <v xml:space="preserve"> </v>
      </c>
      <c r="P33" s="57">
        <v>178.03399999999999</v>
      </c>
      <c r="Q33" s="58">
        <v>3470.38</v>
      </c>
      <c r="R33" s="23">
        <v>145.63</v>
      </c>
      <c r="S33" s="19">
        <v>117.34</v>
      </c>
      <c r="T33" s="58">
        <f t="shared" si="15"/>
        <v>0.29616857354716991</v>
      </c>
      <c r="U33" s="19">
        <v>2842.55</v>
      </c>
      <c r="V33" s="111">
        <f t="shared" si="4"/>
        <v>19.518986472567466</v>
      </c>
      <c r="W33" s="19">
        <v>3865.8</v>
      </c>
      <c r="X33" s="111">
        <f t="shared" si="5"/>
        <v>26.545354665934219</v>
      </c>
      <c r="Y33" s="19">
        <v>-82.400000000000091</v>
      </c>
      <c r="Z33" s="37" t="str">
        <f t="shared" si="1"/>
        <v xml:space="preserve"> </v>
      </c>
      <c r="AA33" s="29">
        <f t="shared" si="6"/>
        <v>-2586.6099999999997</v>
      </c>
      <c r="AB33" s="19">
        <f t="shared" si="7"/>
        <v>-2586.6099999999997</v>
      </c>
      <c r="AC33" s="19">
        <f t="shared" si="11"/>
        <v>-41.485923613973576</v>
      </c>
      <c r="AD33" s="116" t="e">
        <f>AB33/$AB$73*100</f>
        <v>#VALUE!</v>
      </c>
      <c r="AE33" s="27">
        <v>25352</v>
      </c>
      <c r="AF33" s="13">
        <v>22773</v>
      </c>
    </row>
    <row r="34" spans="1:32" s="49" customFormat="1" ht="15.75" thickBot="1" x14ac:dyDescent="0.3">
      <c r="A34" s="42"/>
      <c r="B34" s="43" t="s">
        <v>7</v>
      </c>
      <c r="C34" s="44"/>
      <c r="D34" s="45"/>
      <c r="E34" s="46">
        <v>71.7</v>
      </c>
      <c r="F34" s="46">
        <v>1179.2750000000001</v>
      </c>
      <c r="G34" s="41">
        <f>G35</f>
        <v>96.68</v>
      </c>
      <c r="H34" s="20">
        <f>H35</f>
        <v>69.28</v>
      </c>
      <c r="I34" s="113">
        <f t="shared" si="14"/>
        <v>0.17439726214625659</v>
      </c>
      <c r="J34" s="20">
        <f>J35</f>
        <v>1922</v>
      </c>
      <c r="K34" s="79">
        <f t="shared" si="2"/>
        <v>19.880016549441454</v>
      </c>
      <c r="L34" s="20">
        <f>L35</f>
        <v>2658.4</v>
      </c>
      <c r="M34" s="79">
        <f t="shared" si="3"/>
        <v>27.496896979726934</v>
      </c>
      <c r="N34" s="80">
        <f t="shared" si="9"/>
        <v>-736.40000000000009</v>
      </c>
      <c r="O34" s="81" t="str">
        <f t="shared" si="0"/>
        <v xml:space="preserve"> </v>
      </c>
      <c r="P34" s="55">
        <v>62.46</v>
      </c>
      <c r="Q34" s="56">
        <v>1389.732</v>
      </c>
      <c r="R34" s="41">
        <v>73.900000000000006</v>
      </c>
      <c r="S34" s="20">
        <v>45.9</v>
      </c>
      <c r="T34" s="56">
        <f t="shared" si="15"/>
        <v>0.15029085755088828</v>
      </c>
      <c r="U34" s="20">
        <v>1809.3</v>
      </c>
      <c r="V34" s="114">
        <f t="shared" si="4"/>
        <v>24.483085250338291</v>
      </c>
      <c r="W34" s="20">
        <v>1423.6</v>
      </c>
      <c r="X34" s="114">
        <f t="shared" si="5"/>
        <v>19.263870094722595</v>
      </c>
      <c r="Y34" s="20">
        <v>385.70000000000005</v>
      </c>
      <c r="Z34" s="21">
        <f t="shared" si="1"/>
        <v>21.317636655059971</v>
      </c>
      <c r="AA34" s="50">
        <f t="shared" si="6"/>
        <v>-350.70000000000005</v>
      </c>
      <c r="AB34" s="20">
        <f t="shared" si="7"/>
        <v>-350.70000000000005</v>
      </c>
      <c r="AC34" s="20"/>
      <c r="AD34" s="115"/>
      <c r="AE34" s="47">
        <f>AE35</f>
        <v>1835.8</v>
      </c>
      <c r="AF34" s="48">
        <f>AF35</f>
        <v>2639.1</v>
      </c>
    </row>
    <row r="35" spans="1:32" s="62" customFormat="1" ht="29.25" customHeight="1" thickBot="1" x14ac:dyDescent="0.3">
      <c r="A35" s="18">
        <v>17</v>
      </c>
      <c r="B35" s="118" t="s">
        <v>79</v>
      </c>
      <c r="C35" s="52" t="s">
        <v>67</v>
      </c>
      <c r="D35" s="53" t="s">
        <v>66</v>
      </c>
      <c r="E35" s="39">
        <v>77.64</v>
      </c>
      <c r="F35" s="40">
        <v>1398.154</v>
      </c>
      <c r="G35" s="23">
        <v>96.68</v>
      </c>
      <c r="H35" s="19">
        <v>69.28</v>
      </c>
      <c r="I35" s="58">
        <f t="shared" si="14"/>
        <v>0.17439726214625659</v>
      </c>
      <c r="J35" s="19">
        <v>1922</v>
      </c>
      <c r="K35" s="79">
        <f t="shared" si="2"/>
        <v>19.880016549441454</v>
      </c>
      <c r="L35" s="19">
        <v>2658.4</v>
      </c>
      <c r="M35" s="79">
        <f t="shared" si="3"/>
        <v>27.496896979726934</v>
      </c>
      <c r="N35" s="80">
        <f t="shared" si="9"/>
        <v>-736.40000000000009</v>
      </c>
      <c r="O35" s="81" t="str">
        <f t="shared" si="0"/>
        <v xml:space="preserve"> </v>
      </c>
      <c r="P35" s="57">
        <v>62.46</v>
      </c>
      <c r="Q35" s="58">
        <v>1519.62</v>
      </c>
      <c r="R35" s="23">
        <v>75.867000000000004</v>
      </c>
      <c r="S35" s="19">
        <v>45.960999999999999</v>
      </c>
      <c r="T35" s="58">
        <f t="shared" si="15"/>
        <v>0.15429115683103167</v>
      </c>
      <c r="U35" s="19">
        <v>1845.8</v>
      </c>
      <c r="V35" s="111">
        <f t="shared" si="4"/>
        <v>24.329418587791793</v>
      </c>
      <c r="W35" s="19">
        <v>2003.9</v>
      </c>
      <c r="X35" s="111">
        <f t="shared" si="5"/>
        <v>26.413328588187223</v>
      </c>
      <c r="Y35" s="19">
        <v>385.70000000000005</v>
      </c>
      <c r="Z35" s="37">
        <f t="shared" si="1"/>
        <v>20.896088416946583</v>
      </c>
      <c r="AA35" s="29">
        <f t="shared" si="6"/>
        <v>-350.70000000000005</v>
      </c>
      <c r="AB35" s="19">
        <f t="shared" si="7"/>
        <v>-350.70000000000005</v>
      </c>
      <c r="AC35" s="19"/>
      <c r="AD35" s="116"/>
      <c r="AE35" s="27">
        <v>1835.8</v>
      </c>
      <c r="AF35" s="13">
        <v>2639.1</v>
      </c>
    </row>
    <row r="36" spans="1:32" s="49" customFormat="1" ht="15.75" thickBot="1" x14ac:dyDescent="0.3">
      <c r="A36" s="42"/>
      <c r="B36" s="43" t="s">
        <v>8</v>
      </c>
      <c r="C36" s="44"/>
      <c r="D36" s="45"/>
      <c r="E36" s="54">
        <f>E37+E38</f>
        <v>341.72399999999999</v>
      </c>
      <c r="F36" s="54">
        <f t="shared" ref="F36" si="19">F37+F38</f>
        <v>7851.4089999999997</v>
      </c>
      <c r="G36" s="41">
        <f>G37+G38</f>
        <v>341.37</v>
      </c>
      <c r="H36" s="20">
        <f>H37+H38</f>
        <v>295.72999999999996</v>
      </c>
      <c r="I36" s="113">
        <f t="shared" si="14"/>
        <v>0.61578396130396784</v>
      </c>
      <c r="J36" s="20">
        <f>J37+J38</f>
        <v>8221.36</v>
      </c>
      <c r="K36" s="79">
        <f t="shared" si="2"/>
        <v>24.083428537950027</v>
      </c>
      <c r="L36" s="20">
        <f>L37+L38</f>
        <v>7744.92</v>
      </c>
      <c r="M36" s="79">
        <f t="shared" si="3"/>
        <v>22.687758150979874</v>
      </c>
      <c r="N36" s="80">
        <f t="shared" si="9"/>
        <v>476.44000000000051</v>
      </c>
      <c r="O36" s="81">
        <f t="shared" si="0"/>
        <v>5.7951482479784424</v>
      </c>
      <c r="P36" s="55">
        <f t="shared" ref="P36:Y36" si="20">P37+P38</f>
        <v>226.822</v>
      </c>
      <c r="Q36" s="55">
        <f t="shared" si="20"/>
        <v>7168.0829999999996</v>
      </c>
      <c r="R36" s="41">
        <f t="shared" si="20"/>
        <v>198.45000000000002</v>
      </c>
      <c r="S36" s="20">
        <f t="shared" si="20"/>
        <v>159.69999999999999</v>
      </c>
      <c r="T36" s="56">
        <f t="shared" si="15"/>
        <v>0.40358891313902268</v>
      </c>
      <c r="U36" s="20">
        <f t="shared" si="20"/>
        <v>6296.9</v>
      </c>
      <c r="V36" s="114">
        <f t="shared" si="4"/>
        <v>31.730410682791632</v>
      </c>
      <c r="W36" s="20">
        <f t="shared" si="20"/>
        <v>8770.9699999999993</v>
      </c>
      <c r="X36" s="114">
        <f t="shared" si="5"/>
        <v>44.19737969261778</v>
      </c>
      <c r="Y36" s="20">
        <f t="shared" si="20"/>
        <v>-1620.8</v>
      </c>
      <c r="Z36" s="21" t="str">
        <f t="shared" si="1"/>
        <v xml:space="preserve"> </v>
      </c>
      <c r="AA36" s="50">
        <f t="shared" si="6"/>
        <v>-1144.3599999999994</v>
      </c>
      <c r="AB36" s="20">
        <f t="shared" si="7"/>
        <v>-1144.3599999999994</v>
      </c>
      <c r="AC36" s="20">
        <f t="shared" si="11"/>
        <v>-7.8822117801995519</v>
      </c>
      <c r="AD36" s="115" t="e">
        <f>AB36/$AB$73*100</f>
        <v>#VALUE!</v>
      </c>
      <c r="AE36" s="47">
        <f>AE37+AE38</f>
        <v>19612.599999999999</v>
      </c>
      <c r="AF36" s="48">
        <f>AF37+AF38</f>
        <v>14635</v>
      </c>
    </row>
    <row r="37" spans="1:32" s="59" customFormat="1" ht="15.75" thickBot="1" x14ac:dyDescent="0.3">
      <c r="A37" s="18">
        <v>18</v>
      </c>
      <c r="B37" s="110" t="s">
        <v>43</v>
      </c>
      <c r="C37" s="25" t="s">
        <v>67</v>
      </c>
      <c r="D37" s="33" t="s">
        <v>66</v>
      </c>
      <c r="E37" s="39">
        <v>277.21199999999999</v>
      </c>
      <c r="F37" s="40">
        <v>6496.6390000000001</v>
      </c>
      <c r="G37" s="23">
        <v>300.2</v>
      </c>
      <c r="H37" s="19">
        <v>270.27</v>
      </c>
      <c r="I37" s="58">
        <f t="shared" si="14"/>
        <v>0.54151901216700682</v>
      </c>
      <c r="J37" s="19">
        <v>7337</v>
      </c>
      <c r="K37" s="79">
        <f t="shared" si="2"/>
        <v>24.440373084610261</v>
      </c>
      <c r="L37" s="19">
        <v>6969.66</v>
      </c>
      <c r="M37" s="79">
        <f t="shared" si="3"/>
        <v>23.216722185209861</v>
      </c>
      <c r="N37" s="80">
        <f t="shared" si="9"/>
        <v>367.34000000000015</v>
      </c>
      <c r="O37" s="81">
        <f t="shared" si="0"/>
        <v>5.0066784789423489</v>
      </c>
      <c r="P37" s="57">
        <v>189.928</v>
      </c>
      <c r="Q37" s="58">
        <v>6138.473</v>
      </c>
      <c r="R37" s="119">
        <v>181.18</v>
      </c>
      <c r="S37" s="120">
        <v>144.35</v>
      </c>
      <c r="T37" s="121">
        <f t="shared" si="15"/>
        <v>0.36846681422286787</v>
      </c>
      <c r="U37" s="120">
        <v>5836</v>
      </c>
      <c r="V37" s="111">
        <f t="shared" si="4"/>
        <v>32.211060823490449</v>
      </c>
      <c r="W37" s="120">
        <v>6846.83</v>
      </c>
      <c r="X37" s="111">
        <f t="shared" si="5"/>
        <v>37.790208632299368</v>
      </c>
      <c r="Y37" s="120">
        <v>-519</v>
      </c>
      <c r="Z37" s="122" t="str">
        <f t="shared" ref="Z37:Z71" si="21">IF(Y37&gt;0,Y37/U37*100," ")</f>
        <v xml:space="preserve"> </v>
      </c>
      <c r="AA37" s="123">
        <f t="shared" si="6"/>
        <v>-151.65999999999985</v>
      </c>
      <c r="AB37" s="120">
        <f t="shared" si="7"/>
        <v>-151.65999999999985</v>
      </c>
      <c r="AC37" s="120">
        <f t="shared" si="11"/>
        <v>-1.1512943141273806</v>
      </c>
      <c r="AD37" s="116" t="e">
        <f>AB37/$AB$73*100</f>
        <v>#VALUE!</v>
      </c>
      <c r="AE37" s="27">
        <v>18015</v>
      </c>
      <c r="AF37" s="13">
        <v>11247</v>
      </c>
    </row>
    <row r="38" spans="1:32" s="59" customFormat="1" ht="15.75" thickBot="1" x14ac:dyDescent="0.3">
      <c r="A38" s="18">
        <v>19</v>
      </c>
      <c r="B38" s="110" t="s">
        <v>44</v>
      </c>
      <c r="C38" s="25" t="s">
        <v>67</v>
      </c>
      <c r="D38" s="33" t="s">
        <v>66</v>
      </c>
      <c r="E38" s="39">
        <v>64.512</v>
      </c>
      <c r="F38" s="40">
        <v>1354.77</v>
      </c>
      <c r="G38" s="23">
        <v>41.17</v>
      </c>
      <c r="H38" s="19">
        <v>25.46</v>
      </c>
      <c r="I38" s="58">
        <f t="shared" si="14"/>
        <v>7.4264949136960939E-2</v>
      </c>
      <c r="J38" s="19">
        <v>884.36</v>
      </c>
      <c r="K38" s="79">
        <f t="shared" si="2"/>
        <v>21.480689822686422</v>
      </c>
      <c r="L38" s="19">
        <v>775.26</v>
      </c>
      <c r="M38" s="79">
        <f t="shared" si="3"/>
        <v>18.830701967452026</v>
      </c>
      <c r="N38" s="80">
        <f t="shared" si="9"/>
        <v>109.10000000000002</v>
      </c>
      <c r="O38" s="81">
        <f t="shared" si="0"/>
        <v>12.336605002487676</v>
      </c>
      <c r="P38" s="57">
        <v>36.893999999999998</v>
      </c>
      <c r="Q38" s="58">
        <v>1029.6099999999999</v>
      </c>
      <c r="R38" s="23">
        <v>17.27</v>
      </c>
      <c r="S38" s="19">
        <v>15.35</v>
      </c>
      <c r="T38" s="58">
        <f t="shared" si="15"/>
        <v>3.5122098916154802E-2</v>
      </c>
      <c r="U38" s="19">
        <v>460.9</v>
      </c>
      <c r="V38" s="111">
        <f t="shared" si="4"/>
        <v>26.687898089171973</v>
      </c>
      <c r="W38" s="19">
        <v>1924.14</v>
      </c>
      <c r="X38" s="111">
        <f t="shared" si="5"/>
        <v>111.41517081644471</v>
      </c>
      <c r="Y38" s="120">
        <v>-1101.8</v>
      </c>
      <c r="Z38" s="37" t="str">
        <f t="shared" si="21"/>
        <v xml:space="preserve"> </v>
      </c>
      <c r="AA38" s="29">
        <f t="shared" si="6"/>
        <v>-992.69999999999993</v>
      </c>
      <c r="AB38" s="19">
        <f t="shared" si="7"/>
        <v>-992.69999999999993</v>
      </c>
      <c r="AC38" s="19">
        <f t="shared" si="11"/>
        <v>-73.792426742785779</v>
      </c>
      <c r="AD38" s="116" t="e">
        <f>AB38/$AB$73*100</f>
        <v>#VALUE!</v>
      </c>
      <c r="AE38" s="27">
        <v>1597.6</v>
      </c>
      <c r="AF38" s="13">
        <v>3388</v>
      </c>
    </row>
    <row r="39" spans="1:32" s="49" customFormat="1" ht="15.75" thickBot="1" x14ac:dyDescent="0.3">
      <c r="A39" s="42"/>
      <c r="B39" s="43" t="s">
        <v>9</v>
      </c>
      <c r="C39" s="44"/>
      <c r="D39" s="45"/>
      <c r="E39" s="46">
        <v>138.21199999999999</v>
      </c>
      <c r="F39" s="46">
        <v>2247.0160000000001</v>
      </c>
      <c r="G39" s="41">
        <f>G40</f>
        <v>126</v>
      </c>
      <c r="H39" s="41">
        <f t="shared" ref="H39:J39" si="22">H40</f>
        <v>112</v>
      </c>
      <c r="I39" s="41">
        <f t="shared" si="22"/>
        <v>0.22728646080294093</v>
      </c>
      <c r="J39" s="41">
        <f t="shared" si="22"/>
        <v>2111</v>
      </c>
      <c r="K39" s="79">
        <f t="shared" si="2"/>
        <v>16.753968253968253</v>
      </c>
      <c r="L39" s="20">
        <f>L40</f>
        <v>2826</v>
      </c>
      <c r="M39" s="79">
        <f t="shared" si="3"/>
        <v>22.428571428571427</v>
      </c>
      <c r="N39" s="80">
        <f t="shared" si="9"/>
        <v>-715</v>
      </c>
      <c r="O39" s="81" t="str">
        <f t="shared" si="0"/>
        <v xml:space="preserve"> </v>
      </c>
      <c r="P39" s="55">
        <v>142.934</v>
      </c>
      <c r="Q39" s="56">
        <v>4955.5640000000003</v>
      </c>
      <c r="R39" s="41">
        <v>152</v>
      </c>
      <c r="S39" s="20">
        <v>114</v>
      </c>
      <c r="T39" s="56">
        <f t="shared" si="15"/>
        <v>0.30912327940101508</v>
      </c>
      <c r="U39" s="20">
        <v>5230</v>
      </c>
      <c r="V39" s="114">
        <f t="shared" si="4"/>
        <v>34.407894736842103</v>
      </c>
      <c r="W39" s="20">
        <v>7237</v>
      </c>
      <c r="X39" s="114">
        <f t="shared" si="5"/>
        <v>47.611842105263158</v>
      </c>
      <c r="Y39" s="20">
        <v>-2007</v>
      </c>
      <c r="Z39" s="21" t="str">
        <f t="shared" si="21"/>
        <v xml:space="preserve"> </v>
      </c>
      <c r="AA39" s="50">
        <f t="shared" si="6"/>
        <v>-2722</v>
      </c>
      <c r="AB39" s="20">
        <f t="shared" si="7"/>
        <v>-2722</v>
      </c>
      <c r="AC39" s="20">
        <f t="shared" si="11"/>
        <v>-37.07941697316442</v>
      </c>
      <c r="AD39" s="115" t="e">
        <f>AB39/$AB$73*100</f>
        <v>#VALUE!</v>
      </c>
      <c r="AE39" s="47">
        <f>AE40</f>
        <v>14471</v>
      </c>
      <c r="AF39" s="48">
        <f>AF40</f>
        <v>1317</v>
      </c>
    </row>
    <row r="40" spans="1:32" s="59" customFormat="1" ht="15.75" thickBot="1" x14ac:dyDescent="0.3">
      <c r="A40" s="18">
        <v>20</v>
      </c>
      <c r="B40" s="199" t="s">
        <v>97</v>
      </c>
      <c r="C40" s="25" t="s">
        <v>67</v>
      </c>
      <c r="D40" s="33" t="s">
        <v>66</v>
      </c>
      <c r="E40" s="39">
        <v>152.41800000000001</v>
      </c>
      <c r="F40" s="40">
        <v>2551.902</v>
      </c>
      <c r="G40" s="124">
        <v>126</v>
      </c>
      <c r="H40" s="125">
        <v>112</v>
      </c>
      <c r="I40" s="126">
        <f>G40/G73*100</f>
        <v>0.22728646080294093</v>
      </c>
      <c r="J40" s="125">
        <v>2111</v>
      </c>
      <c r="K40" s="79">
        <f t="shared" si="2"/>
        <v>16.753968253968253</v>
      </c>
      <c r="L40" s="125">
        <v>2826</v>
      </c>
      <c r="M40" s="79">
        <f t="shared" si="3"/>
        <v>22.428571428571427</v>
      </c>
      <c r="N40" s="80">
        <f t="shared" si="9"/>
        <v>-715</v>
      </c>
      <c r="O40" s="81" t="str">
        <f t="shared" si="0"/>
        <v xml:space="preserve"> </v>
      </c>
      <c r="P40" s="127">
        <v>103.09699999999999</v>
      </c>
      <c r="Q40" s="128">
        <v>3461.6869999999999</v>
      </c>
      <c r="R40" s="124">
        <v>146</v>
      </c>
      <c r="S40" s="125">
        <v>113</v>
      </c>
      <c r="T40" s="126">
        <f t="shared" si="15"/>
        <v>0.29692104468781716</v>
      </c>
      <c r="U40" s="125">
        <v>5136</v>
      </c>
      <c r="V40" s="125">
        <f t="shared" si="4"/>
        <v>35.178082191780824</v>
      </c>
      <c r="W40" s="125">
        <v>7493</v>
      </c>
      <c r="X40" s="125">
        <f t="shared" si="5"/>
        <v>51.321917808219176</v>
      </c>
      <c r="Y40" s="125">
        <v>-2007</v>
      </c>
      <c r="Z40" s="129" t="str">
        <f t="shared" si="21"/>
        <v xml:space="preserve"> </v>
      </c>
      <c r="AA40" s="130">
        <f t="shared" si="6"/>
        <v>-2722</v>
      </c>
      <c r="AB40" s="39">
        <f t="shared" si="7"/>
        <v>-2722</v>
      </c>
      <c r="AC40" s="125">
        <f t="shared" si="11"/>
        <v>-37.560369808196498</v>
      </c>
      <c r="AD40" s="131" t="e">
        <f>AB40/$AB$73*100</f>
        <v>#VALUE!</v>
      </c>
      <c r="AE40" s="132">
        <v>14471</v>
      </c>
      <c r="AF40" s="133">
        <v>1317</v>
      </c>
    </row>
    <row r="41" spans="1:32" s="59" customFormat="1" ht="15.75" thickBot="1" x14ac:dyDescent="0.3">
      <c r="A41" s="18"/>
      <c r="B41" s="200"/>
      <c r="C41" s="25" t="s">
        <v>67</v>
      </c>
      <c r="D41" s="33"/>
      <c r="E41" s="39"/>
      <c r="F41" s="40"/>
      <c r="G41" s="124"/>
      <c r="H41" s="125"/>
      <c r="I41" s="126"/>
      <c r="J41" s="125"/>
      <c r="K41" s="79"/>
      <c r="L41" s="125"/>
      <c r="M41" s="79"/>
      <c r="N41" s="80">
        <f t="shared" si="9"/>
        <v>0</v>
      </c>
      <c r="O41" s="81" t="str">
        <f t="shared" si="0"/>
        <v xml:space="preserve"> </v>
      </c>
      <c r="P41" s="127">
        <v>58.738</v>
      </c>
      <c r="Q41" s="128">
        <v>2272.1689999999999</v>
      </c>
      <c r="R41" s="124"/>
      <c r="S41" s="125"/>
      <c r="T41" s="126"/>
      <c r="U41" s="125"/>
      <c r="V41" s="125"/>
      <c r="W41" s="125"/>
      <c r="X41" s="125"/>
      <c r="Y41" s="125"/>
      <c r="Z41" s="129"/>
      <c r="AA41" s="130"/>
      <c r="AB41" s="39"/>
      <c r="AC41" s="125"/>
      <c r="AD41" s="131"/>
      <c r="AE41" s="132"/>
      <c r="AF41" s="133"/>
    </row>
    <row r="42" spans="1:32" s="49" customFormat="1" ht="15.75" thickBot="1" x14ac:dyDescent="0.3">
      <c r="A42" s="42"/>
      <c r="B42" s="43" t="s">
        <v>10</v>
      </c>
      <c r="C42" s="44"/>
      <c r="D42" s="45"/>
      <c r="E42" s="46">
        <v>125.41</v>
      </c>
      <c r="F42" s="46">
        <v>3463.471</v>
      </c>
      <c r="G42" s="41">
        <f>G43</f>
        <v>129.6551</v>
      </c>
      <c r="H42" s="20">
        <f>H43</f>
        <v>102.3</v>
      </c>
      <c r="I42" s="113">
        <f t="shared" ref="I42:I47" si="23">G42/$G$73*100</f>
        <v>0.23387975241310624</v>
      </c>
      <c r="J42" s="20">
        <f>J43</f>
        <v>5990.9</v>
      </c>
      <c r="K42" s="79">
        <f t="shared" si="2"/>
        <v>46.206435381253797</v>
      </c>
      <c r="L42" s="20">
        <f>L43</f>
        <v>4648.2</v>
      </c>
      <c r="M42" s="79">
        <f t="shared" si="3"/>
        <v>35.85049874628919</v>
      </c>
      <c r="N42" s="80">
        <f t="shared" si="9"/>
        <v>1342.6999999999998</v>
      </c>
      <c r="O42" s="81">
        <f t="shared" si="0"/>
        <v>22.412325360129529</v>
      </c>
      <c r="P42" s="55">
        <v>72.381</v>
      </c>
      <c r="Q42" s="56">
        <v>2757.8560000000002</v>
      </c>
      <c r="R42" s="41">
        <v>66.316000000000003</v>
      </c>
      <c r="S42" s="20">
        <v>51.408000000000001</v>
      </c>
      <c r="T42" s="56">
        <f t="shared" ref="T42:T49" si="24">R42/$R$73*100</f>
        <v>0.13486723287340605</v>
      </c>
      <c r="U42" s="20">
        <v>2526.4899999999998</v>
      </c>
      <c r="V42" s="114">
        <f t="shared" si="4"/>
        <v>38.0977441341456</v>
      </c>
      <c r="W42" s="20">
        <v>2679.03</v>
      </c>
      <c r="X42" s="114">
        <f t="shared" si="5"/>
        <v>40.39794318113276</v>
      </c>
      <c r="Y42" s="20">
        <v>-152.54000000000042</v>
      </c>
      <c r="Z42" s="21" t="str">
        <f t="shared" si="21"/>
        <v xml:space="preserve"> </v>
      </c>
      <c r="AA42" s="50">
        <f t="shared" si="6"/>
        <v>1190.1599999999994</v>
      </c>
      <c r="AB42" s="20" t="str">
        <f t="shared" si="7"/>
        <v xml:space="preserve"> </v>
      </c>
      <c r="AC42" s="20" t="e">
        <f t="shared" si="11"/>
        <v>#VALUE!</v>
      </c>
      <c r="AD42" s="115" t="e">
        <f>AB42/$AB$73*100</f>
        <v>#VALUE!</v>
      </c>
      <c r="AE42" s="47">
        <f>AE43</f>
        <v>5288</v>
      </c>
      <c r="AF42" s="48">
        <f>AF43</f>
        <v>8623</v>
      </c>
    </row>
    <row r="43" spans="1:32" s="59" customFormat="1" ht="15.75" thickBot="1" x14ac:dyDescent="0.3">
      <c r="A43" s="18">
        <v>21</v>
      </c>
      <c r="B43" s="110" t="s">
        <v>45</v>
      </c>
      <c r="C43" s="25" t="s">
        <v>67</v>
      </c>
      <c r="D43" s="33" t="s">
        <v>66</v>
      </c>
      <c r="E43" s="39">
        <v>124.64400000000001</v>
      </c>
      <c r="F43" s="40">
        <v>3578.68</v>
      </c>
      <c r="G43" s="23">
        <v>129.6551</v>
      </c>
      <c r="H43" s="19">
        <v>102.3</v>
      </c>
      <c r="I43" s="58">
        <f t="shared" si="23"/>
        <v>0.23387975241310624</v>
      </c>
      <c r="J43" s="19">
        <v>5990.9</v>
      </c>
      <c r="K43" s="79">
        <f t="shared" si="2"/>
        <v>46.206435381253797</v>
      </c>
      <c r="L43" s="19">
        <v>4648.2</v>
      </c>
      <c r="M43" s="79">
        <f t="shared" si="3"/>
        <v>35.85049874628919</v>
      </c>
      <c r="N43" s="80">
        <f t="shared" si="9"/>
        <v>1342.6999999999998</v>
      </c>
      <c r="O43" s="81">
        <f t="shared" si="0"/>
        <v>22.412325360129529</v>
      </c>
      <c r="P43" s="57">
        <v>74.588999999999999</v>
      </c>
      <c r="Q43" s="58">
        <v>2880.15</v>
      </c>
      <c r="R43" s="23">
        <v>67.828620000000001</v>
      </c>
      <c r="S43" s="19">
        <v>42.9</v>
      </c>
      <c r="T43" s="58">
        <f t="shared" si="24"/>
        <v>0.13794345691871895</v>
      </c>
      <c r="U43" s="19">
        <v>2968</v>
      </c>
      <c r="V43" s="111">
        <f t="shared" si="4"/>
        <v>43.7573401906157</v>
      </c>
      <c r="W43" s="19">
        <v>2192.1</v>
      </c>
      <c r="X43" s="111">
        <f t="shared" si="5"/>
        <v>32.318216115851982</v>
      </c>
      <c r="Y43" s="19">
        <v>-152.54000000000042</v>
      </c>
      <c r="Z43" s="37" t="str">
        <f t="shared" si="21"/>
        <v xml:space="preserve"> </v>
      </c>
      <c r="AA43" s="29">
        <f t="shared" si="6"/>
        <v>1190.1599999999994</v>
      </c>
      <c r="AB43" s="19" t="str">
        <f t="shared" si="7"/>
        <v xml:space="preserve"> </v>
      </c>
      <c r="AC43" s="19" t="e">
        <f t="shared" si="11"/>
        <v>#VALUE!</v>
      </c>
      <c r="AD43" s="116" t="e">
        <f>AB43/$AB$73*100</f>
        <v>#VALUE!</v>
      </c>
      <c r="AE43" s="27">
        <v>5288</v>
      </c>
      <c r="AF43" s="13">
        <v>8623</v>
      </c>
    </row>
    <row r="44" spans="1:32" s="49" customFormat="1" ht="15.75" thickBot="1" x14ac:dyDescent="0.3">
      <c r="A44" s="42"/>
      <c r="B44" s="43" t="s">
        <v>11</v>
      </c>
      <c r="C44" s="44"/>
      <c r="D44" s="45"/>
      <c r="E44" s="46">
        <v>170.33600000000001</v>
      </c>
      <c r="F44" s="46">
        <v>3890.4780000000001</v>
      </c>
      <c r="G44" s="41">
        <f>G45</f>
        <v>182.11</v>
      </c>
      <c r="H44" s="41">
        <f t="shared" ref="H44:J44" si="25">H45</f>
        <v>146.61000000000001</v>
      </c>
      <c r="I44" s="41">
        <f t="shared" si="25"/>
        <v>0.32850109029225055</v>
      </c>
      <c r="J44" s="41">
        <f t="shared" si="25"/>
        <v>4179.1000000000004</v>
      </c>
      <c r="K44" s="79">
        <f t="shared" si="2"/>
        <v>22.948218109933556</v>
      </c>
      <c r="L44" s="20">
        <f>L45</f>
        <v>4718.3999999999996</v>
      </c>
      <c r="M44" s="79">
        <f t="shared" si="3"/>
        <v>25.909615067816151</v>
      </c>
      <c r="N44" s="80">
        <f t="shared" si="9"/>
        <v>-539.29999999999927</v>
      </c>
      <c r="O44" s="81" t="str">
        <f t="shared" si="0"/>
        <v xml:space="preserve"> </v>
      </c>
      <c r="P44" s="55">
        <v>106.93600000000001</v>
      </c>
      <c r="Q44" s="56">
        <v>2645.6669999999999</v>
      </c>
      <c r="R44" s="41">
        <v>136.50800000000001</v>
      </c>
      <c r="S44" s="20">
        <v>106.908</v>
      </c>
      <c r="T44" s="56">
        <f t="shared" si="24"/>
        <v>0.27761710937153794</v>
      </c>
      <c r="U44" s="20">
        <v>3379</v>
      </c>
      <c r="V44" s="114">
        <f t="shared" si="4"/>
        <v>24.753128021800919</v>
      </c>
      <c r="W44" s="20">
        <v>2904</v>
      </c>
      <c r="X44" s="114">
        <f t="shared" si="5"/>
        <v>21.273478477451871</v>
      </c>
      <c r="Y44" s="20">
        <v>475</v>
      </c>
      <c r="Z44" s="21">
        <f t="shared" si="21"/>
        <v>14.05741343592779</v>
      </c>
      <c r="AA44" s="50">
        <f t="shared" si="6"/>
        <v>-64.299999999999272</v>
      </c>
      <c r="AB44" s="20">
        <f t="shared" si="7"/>
        <v>-64.299999999999272</v>
      </c>
      <c r="AC44" s="20"/>
      <c r="AD44" s="115"/>
      <c r="AE44" s="47">
        <f>AE45</f>
        <v>13314</v>
      </c>
      <c r="AF44" s="48">
        <f>AF45</f>
        <v>5481</v>
      </c>
    </row>
    <row r="45" spans="1:32" s="59" customFormat="1" ht="15.75" customHeight="1" thickBot="1" x14ac:dyDescent="0.3">
      <c r="A45" s="18">
        <v>22</v>
      </c>
      <c r="B45" s="112" t="s">
        <v>80</v>
      </c>
      <c r="C45" s="52" t="s">
        <v>67</v>
      </c>
      <c r="D45" s="53" t="s">
        <v>66</v>
      </c>
      <c r="E45" s="39">
        <v>170.33600000000001</v>
      </c>
      <c r="F45" s="39">
        <v>4007.43</v>
      </c>
      <c r="G45" s="23">
        <v>182.11</v>
      </c>
      <c r="H45" s="19">
        <v>146.61000000000001</v>
      </c>
      <c r="I45" s="58">
        <f t="shared" si="23"/>
        <v>0.32850109029225055</v>
      </c>
      <c r="J45" s="19">
        <v>4179.1000000000004</v>
      </c>
      <c r="K45" s="79">
        <f t="shared" si="2"/>
        <v>22.948218109933556</v>
      </c>
      <c r="L45" s="19">
        <v>4718.3999999999996</v>
      </c>
      <c r="M45" s="79">
        <f t="shared" si="3"/>
        <v>25.909615067816151</v>
      </c>
      <c r="N45" s="80">
        <f t="shared" si="9"/>
        <v>-539.29999999999927</v>
      </c>
      <c r="O45" s="81" t="str">
        <f t="shared" si="0"/>
        <v xml:space="preserve"> </v>
      </c>
      <c r="P45" s="57">
        <v>106.93600000000001</v>
      </c>
      <c r="Q45" s="58">
        <v>2699.4720000000002</v>
      </c>
      <c r="R45" s="23">
        <v>113.37</v>
      </c>
      <c r="S45" s="19">
        <v>89.27</v>
      </c>
      <c r="T45" s="58">
        <f t="shared" si="24"/>
        <v>0.23056122490587558</v>
      </c>
      <c r="U45" s="19">
        <v>2860.7</v>
      </c>
      <c r="V45" s="111">
        <f t="shared" si="4"/>
        <v>25.23330687130634</v>
      </c>
      <c r="W45" s="19">
        <v>2919.5</v>
      </c>
      <c r="X45" s="111">
        <f t="shared" si="5"/>
        <v>25.751962600335183</v>
      </c>
      <c r="Y45" s="19">
        <v>475</v>
      </c>
      <c r="Z45" s="37">
        <f t="shared" si="21"/>
        <v>16.604327612122908</v>
      </c>
      <c r="AA45" s="29">
        <f t="shared" si="6"/>
        <v>-64.299999999999272</v>
      </c>
      <c r="AB45" s="19">
        <f t="shared" si="7"/>
        <v>-64.299999999999272</v>
      </c>
      <c r="AC45" s="19"/>
      <c r="AD45" s="116"/>
      <c r="AE45" s="27">
        <v>13314</v>
      </c>
      <c r="AF45" s="13">
        <v>5481</v>
      </c>
    </row>
    <row r="46" spans="1:32" s="49" customFormat="1" ht="15.75" thickBot="1" x14ac:dyDescent="0.3">
      <c r="A46" s="42"/>
      <c r="B46" s="43" t="s">
        <v>12</v>
      </c>
      <c r="C46" s="44"/>
      <c r="D46" s="45"/>
      <c r="E46" s="54">
        <f t="shared" ref="E46" si="26">E47+E49+E50+E51+E52</f>
        <v>290.19599999999997</v>
      </c>
      <c r="F46" s="54">
        <f>F47+F49+F50+F51+F52</f>
        <v>5547.4759999999997</v>
      </c>
      <c r="G46" s="41">
        <f>G47+G48+G49+G50+G51+G52</f>
        <v>797.20999999999992</v>
      </c>
      <c r="H46" s="41">
        <f t="shared" ref="H46:J46" si="27">H47+H48+H49+H50+H51+H52</f>
        <v>613.30399999999997</v>
      </c>
      <c r="I46" s="41">
        <f t="shared" si="27"/>
        <v>1.3212192199140174</v>
      </c>
      <c r="J46" s="41">
        <f t="shared" si="27"/>
        <v>16280.110000000002</v>
      </c>
      <c r="K46" s="79">
        <f t="shared" si="2"/>
        <v>20.421356982476393</v>
      </c>
      <c r="L46" s="20">
        <f>L47+L48+L49+L50+L51+L52</f>
        <v>13866.160000000002</v>
      </c>
      <c r="M46" s="79">
        <f t="shared" si="3"/>
        <v>17.393359340700698</v>
      </c>
      <c r="N46" s="80">
        <f t="shared" si="9"/>
        <v>2413.9500000000007</v>
      </c>
      <c r="O46" s="81">
        <f t="shared" si="0"/>
        <v>14.827602516199217</v>
      </c>
      <c r="P46" s="55">
        <f>P47+P49+P50+P51+P52</f>
        <v>84.253399999999999</v>
      </c>
      <c r="Q46" s="55">
        <f t="shared" ref="Q46:Y46" si="28">Q47+Q49+Q50+Q51+Q52</f>
        <v>1269.3320000000001</v>
      </c>
      <c r="R46" s="41">
        <f t="shared" si="28"/>
        <v>74.180000000000007</v>
      </c>
      <c r="S46" s="20">
        <f t="shared" si="28"/>
        <v>66.03</v>
      </c>
      <c r="T46" s="56">
        <f t="shared" si="24"/>
        <v>0.15086029517083752</v>
      </c>
      <c r="U46" s="20">
        <f t="shared" si="28"/>
        <v>1107.5700000000002</v>
      </c>
      <c r="V46" s="114">
        <f t="shared" si="4"/>
        <v>14.930843893232678</v>
      </c>
      <c r="W46" s="20">
        <f t="shared" si="28"/>
        <v>1376.37</v>
      </c>
      <c r="X46" s="114">
        <f t="shared" si="5"/>
        <v>18.554462119169585</v>
      </c>
      <c r="Y46" s="20">
        <f t="shared" si="28"/>
        <v>-181.05999999999989</v>
      </c>
      <c r="Z46" s="21" t="str">
        <f t="shared" si="21"/>
        <v xml:space="preserve"> </v>
      </c>
      <c r="AA46" s="50">
        <f t="shared" si="6"/>
        <v>2232.8900000000008</v>
      </c>
      <c r="AB46" s="20">
        <f>AB49+AB51+AB52</f>
        <v>-465.59999999999985</v>
      </c>
      <c r="AC46" s="20">
        <f t="shared" si="11"/>
        <v>-2.6777580447765299</v>
      </c>
      <c r="AD46" s="115" t="e">
        <f>AB46/$AB$73*100</f>
        <v>#VALUE!</v>
      </c>
      <c r="AE46" s="47">
        <f>AE47+AE49+AE50+AE51+AE52</f>
        <v>12905.79</v>
      </c>
      <c r="AF46" s="48">
        <f>AF47+AF49+AF50+AF51+AF52</f>
        <v>3815.8</v>
      </c>
    </row>
    <row r="47" spans="1:32" s="63" customFormat="1" ht="15.75" thickBot="1" x14ac:dyDescent="0.3">
      <c r="A47" s="18">
        <v>23</v>
      </c>
      <c r="B47" s="215" t="s">
        <v>46</v>
      </c>
      <c r="C47" s="25" t="s">
        <v>67</v>
      </c>
      <c r="D47" s="33" t="s">
        <v>66</v>
      </c>
      <c r="E47" s="39">
        <v>61.67</v>
      </c>
      <c r="F47" s="39">
        <v>1090.0329999999999</v>
      </c>
      <c r="G47" s="23">
        <v>58.38</v>
      </c>
      <c r="H47" s="19">
        <v>51.06</v>
      </c>
      <c r="I47" s="58">
        <f t="shared" si="23"/>
        <v>0.10530939350536263</v>
      </c>
      <c r="J47" s="19">
        <v>1047.43</v>
      </c>
      <c r="K47" s="170">
        <f t="shared" si="2"/>
        <v>17.941589585474478</v>
      </c>
      <c r="L47" s="19">
        <v>556.47</v>
      </c>
      <c r="M47" s="79">
        <f t="shared" si="3"/>
        <v>9.5318602261048309</v>
      </c>
      <c r="N47" s="80">
        <f t="shared" si="9"/>
        <v>490.96000000000004</v>
      </c>
      <c r="O47" s="81">
        <f t="shared" si="0"/>
        <v>46.87282205016087</v>
      </c>
      <c r="P47" s="136"/>
      <c r="Q47" s="135"/>
      <c r="R47" s="137"/>
      <c r="S47" s="138"/>
      <c r="T47" s="135">
        <f t="shared" si="24"/>
        <v>0</v>
      </c>
      <c r="U47" s="138"/>
      <c r="V47" s="138"/>
      <c r="W47" s="138"/>
      <c r="X47" s="138"/>
      <c r="Y47" s="138"/>
      <c r="Z47" s="139" t="str">
        <f t="shared" si="21"/>
        <v xml:space="preserve"> </v>
      </c>
      <c r="AA47" s="64">
        <f t="shared" si="6"/>
        <v>490.96000000000004</v>
      </c>
      <c r="AB47" s="65" t="str">
        <f t="shared" si="7"/>
        <v xml:space="preserve"> </v>
      </c>
      <c r="AC47" s="65"/>
      <c r="AD47" s="140"/>
      <c r="AE47" s="66">
        <v>5400.9</v>
      </c>
      <c r="AF47" s="67">
        <v>3756.8</v>
      </c>
    </row>
    <row r="48" spans="1:32" s="68" customFormat="1" ht="15.75" thickBot="1" x14ac:dyDescent="0.3">
      <c r="A48" s="18"/>
      <c r="B48" s="216"/>
      <c r="C48" s="25"/>
      <c r="D48" s="33"/>
      <c r="E48" s="39">
        <v>345.2</v>
      </c>
      <c r="F48" s="39">
        <v>7344.7349999999997</v>
      </c>
      <c r="G48" s="23">
        <v>446.09</v>
      </c>
      <c r="H48" s="19">
        <v>317.26</v>
      </c>
      <c r="I48" s="58">
        <v>0.68784761580982179</v>
      </c>
      <c r="J48" s="19">
        <v>9516.7900000000009</v>
      </c>
      <c r="K48" s="170">
        <f t="shared" si="2"/>
        <v>21.333789145688094</v>
      </c>
      <c r="L48" s="19">
        <v>7308.46</v>
      </c>
      <c r="M48" s="79">
        <f t="shared" si="3"/>
        <v>16.383375552018652</v>
      </c>
      <c r="N48" s="80">
        <f t="shared" si="9"/>
        <v>2208.3300000000008</v>
      </c>
      <c r="O48" s="81">
        <f t="shared" si="0"/>
        <v>23.20456792679045</v>
      </c>
      <c r="P48" s="136">
        <v>436.3</v>
      </c>
      <c r="Q48" s="135">
        <v>6722.6289999999999</v>
      </c>
      <c r="R48" s="134">
        <v>579.11</v>
      </c>
      <c r="S48" s="65">
        <v>495.82</v>
      </c>
      <c r="T48" s="135">
        <f t="shared" si="24"/>
        <v>1.1777393574600121</v>
      </c>
      <c r="U48" s="65">
        <v>8938.32</v>
      </c>
      <c r="V48" s="141">
        <f t="shared" si="4"/>
        <v>15.434580649617516</v>
      </c>
      <c r="W48" s="65">
        <v>4005.47</v>
      </c>
      <c r="X48" s="141">
        <f t="shared" si="5"/>
        <v>6.9165961561706748</v>
      </c>
      <c r="Y48" s="65"/>
      <c r="Z48" s="139"/>
      <c r="AA48" s="64"/>
      <c r="AB48" s="65"/>
      <c r="AC48" s="65"/>
      <c r="AD48" s="140"/>
      <c r="AE48" s="66"/>
      <c r="AF48" s="67"/>
    </row>
    <row r="49" spans="1:32" s="59" customFormat="1" ht="15.75" thickBot="1" x14ac:dyDescent="0.3">
      <c r="A49" s="18">
        <v>24</v>
      </c>
      <c r="B49" s="110" t="s">
        <v>47</v>
      </c>
      <c r="C49" s="25" t="s">
        <v>67</v>
      </c>
      <c r="D49" s="33" t="s">
        <v>66</v>
      </c>
      <c r="E49" s="39">
        <v>50.162999999999997</v>
      </c>
      <c r="F49" s="39">
        <v>966.77200000000005</v>
      </c>
      <c r="G49" s="23">
        <v>46.7</v>
      </c>
      <c r="H49" s="19">
        <v>45.1</v>
      </c>
      <c r="I49" s="58">
        <f t="shared" ref="I49:I59" si="29">G49/$G$73*100</f>
        <v>8.424029936109001E-2</v>
      </c>
      <c r="J49" s="19">
        <v>942</v>
      </c>
      <c r="K49" s="79">
        <f t="shared" si="2"/>
        <v>20.171306209850105</v>
      </c>
      <c r="L49" s="19">
        <v>1034.7</v>
      </c>
      <c r="M49" s="79">
        <f t="shared" si="3"/>
        <v>22.156316916488223</v>
      </c>
      <c r="N49" s="80">
        <f t="shared" si="9"/>
        <v>-92.700000000000045</v>
      </c>
      <c r="O49" s="81" t="str">
        <f t="shared" si="0"/>
        <v xml:space="preserve"> </v>
      </c>
      <c r="P49" s="57">
        <v>32.881399999999999</v>
      </c>
      <c r="Q49" s="58">
        <v>465.464</v>
      </c>
      <c r="R49" s="23">
        <v>26.1</v>
      </c>
      <c r="S49" s="19">
        <v>23.1</v>
      </c>
      <c r="T49" s="58">
        <f t="shared" si="24"/>
        <v>5.3079721002411144E-2</v>
      </c>
      <c r="U49" s="19">
        <v>370</v>
      </c>
      <c r="V49" s="111">
        <f t="shared" si="4"/>
        <v>14.176245210727968</v>
      </c>
      <c r="W49" s="19">
        <v>495.4</v>
      </c>
      <c r="X49" s="111">
        <f t="shared" si="5"/>
        <v>18.980842911877392</v>
      </c>
      <c r="Y49" s="19">
        <v>-131.19999999999999</v>
      </c>
      <c r="Z49" s="21" t="str">
        <f t="shared" si="21"/>
        <v xml:space="preserve"> </v>
      </c>
      <c r="AA49" s="29">
        <f t="shared" si="6"/>
        <v>-223.90000000000003</v>
      </c>
      <c r="AB49" s="19">
        <f t="shared" si="7"/>
        <v>-223.90000000000003</v>
      </c>
      <c r="AC49" s="19">
        <f t="shared" si="11"/>
        <v>-17.065548780487809</v>
      </c>
      <c r="AD49" s="115" t="e">
        <f>AB49/$AB$73*100</f>
        <v>#VALUE!</v>
      </c>
      <c r="AE49" s="27">
        <v>1382</v>
      </c>
      <c r="AF49" s="13">
        <v>25</v>
      </c>
    </row>
    <row r="50" spans="1:32" s="59" customFormat="1" ht="15.75" thickBot="1" x14ac:dyDescent="0.3">
      <c r="A50" s="18">
        <v>25</v>
      </c>
      <c r="B50" s="110" t="s">
        <v>48</v>
      </c>
      <c r="C50" s="25" t="s">
        <v>70</v>
      </c>
      <c r="D50" s="33"/>
      <c r="E50" s="39">
        <v>32</v>
      </c>
      <c r="F50" s="39">
        <v>554</v>
      </c>
      <c r="G50" s="23">
        <v>119.3</v>
      </c>
      <c r="H50" s="19">
        <v>88.8</v>
      </c>
      <c r="I50" s="58">
        <f t="shared" si="29"/>
        <v>0.21520059344278453</v>
      </c>
      <c r="J50" s="19">
        <v>2082.6</v>
      </c>
      <c r="K50" s="79">
        <f t="shared" si="2"/>
        <v>17.45683151718357</v>
      </c>
      <c r="L50" s="19">
        <v>2083.4</v>
      </c>
      <c r="M50" s="79">
        <f t="shared" si="3"/>
        <v>17.463537300922045</v>
      </c>
      <c r="N50" s="80">
        <f t="shared" si="9"/>
        <v>-0.8000000000001819</v>
      </c>
      <c r="O50" s="81" t="str">
        <f t="shared" si="0"/>
        <v xml:space="preserve"> </v>
      </c>
      <c r="P50" s="57"/>
      <c r="Q50" s="58"/>
      <c r="R50" s="23"/>
      <c r="S50" s="19"/>
      <c r="T50" s="58"/>
      <c r="U50" s="19"/>
      <c r="V50" s="111"/>
      <c r="W50" s="19"/>
      <c r="X50" s="111"/>
      <c r="Y50" s="19"/>
      <c r="Z50" s="37"/>
      <c r="AA50" s="29"/>
      <c r="AB50" s="19"/>
      <c r="AC50" s="19"/>
      <c r="AD50" s="116"/>
      <c r="AE50" s="27">
        <v>2022.6</v>
      </c>
      <c r="AF50" s="13">
        <v>0</v>
      </c>
    </row>
    <row r="51" spans="1:32" s="59" customFormat="1" ht="15.75" thickBot="1" x14ac:dyDescent="0.3">
      <c r="A51" s="18">
        <v>26</v>
      </c>
      <c r="B51" s="112" t="s">
        <v>81</v>
      </c>
      <c r="C51" s="52" t="s">
        <v>69</v>
      </c>
      <c r="D51" s="53">
        <v>2027</v>
      </c>
      <c r="E51" s="39">
        <v>36.76</v>
      </c>
      <c r="F51" s="40">
        <v>769.69600000000003</v>
      </c>
      <c r="G51" s="23">
        <v>24.7</v>
      </c>
      <c r="H51" s="19">
        <v>24.414000000000001</v>
      </c>
      <c r="I51" s="58">
        <f t="shared" si="29"/>
        <v>4.4555361760576506E-2</v>
      </c>
      <c r="J51" s="19">
        <v>713.28</v>
      </c>
      <c r="K51" s="79">
        <f t="shared" si="2"/>
        <v>28.877732793522267</v>
      </c>
      <c r="L51" s="19">
        <v>713.28</v>
      </c>
      <c r="M51" s="79">
        <f t="shared" si="3"/>
        <v>28.877732793522267</v>
      </c>
      <c r="N51" s="80">
        <f t="shared" si="9"/>
        <v>0</v>
      </c>
      <c r="O51" s="81" t="str">
        <f t="shared" si="0"/>
        <v xml:space="preserve"> </v>
      </c>
      <c r="P51" s="57"/>
      <c r="Q51" s="58"/>
      <c r="R51" s="23"/>
      <c r="S51" s="19"/>
      <c r="T51" s="58"/>
      <c r="U51" s="19"/>
      <c r="V51" s="111"/>
      <c r="W51" s="19"/>
      <c r="X51" s="111"/>
      <c r="Y51" s="19"/>
      <c r="Z51" s="37" t="str">
        <f t="shared" si="21"/>
        <v xml:space="preserve"> </v>
      </c>
      <c r="AA51" s="29">
        <f t="shared" si="6"/>
        <v>0</v>
      </c>
      <c r="AB51" s="19">
        <f t="shared" si="7"/>
        <v>0</v>
      </c>
      <c r="AC51" s="19">
        <f t="shared" si="11"/>
        <v>0</v>
      </c>
      <c r="AD51" s="116" t="e">
        <f t="shared" ref="AD51:AD56" si="30">AB51/$AB$73*100</f>
        <v>#VALUE!</v>
      </c>
      <c r="AE51" s="27">
        <v>154.29</v>
      </c>
      <c r="AF51" s="13">
        <v>0</v>
      </c>
    </row>
    <row r="52" spans="1:32" s="59" customFormat="1" ht="15.75" thickBot="1" x14ac:dyDescent="0.3">
      <c r="A52" s="18">
        <v>27</v>
      </c>
      <c r="B52" s="112" t="s">
        <v>49</v>
      </c>
      <c r="C52" s="142" t="s">
        <v>82</v>
      </c>
      <c r="D52" s="53" t="s">
        <v>66</v>
      </c>
      <c r="E52" s="39">
        <v>109.60299999999999</v>
      </c>
      <c r="F52" s="40">
        <v>2166.9749999999999</v>
      </c>
      <c r="G52" s="23">
        <v>102.04</v>
      </c>
      <c r="H52" s="19">
        <v>86.67</v>
      </c>
      <c r="I52" s="58">
        <f t="shared" si="29"/>
        <v>0.18406595603438169</v>
      </c>
      <c r="J52" s="19">
        <v>1978.01</v>
      </c>
      <c r="K52" s="79">
        <f t="shared" si="2"/>
        <v>19.384653077224616</v>
      </c>
      <c r="L52" s="19">
        <v>2169.85</v>
      </c>
      <c r="M52" s="79">
        <f t="shared" si="3"/>
        <v>21.264700117600938</v>
      </c>
      <c r="N52" s="80">
        <f t="shared" si="9"/>
        <v>-191.83999999999992</v>
      </c>
      <c r="O52" s="81" t="str">
        <f t="shared" si="0"/>
        <v xml:space="preserve"> </v>
      </c>
      <c r="P52" s="57">
        <v>51.372</v>
      </c>
      <c r="Q52" s="58">
        <v>803.86800000000005</v>
      </c>
      <c r="R52" s="23">
        <v>48.08</v>
      </c>
      <c r="S52" s="19">
        <v>42.93</v>
      </c>
      <c r="T52" s="58">
        <f>R52/$R$73*100</f>
        <v>9.7780574168426351E-2</v>
      </c>
      <c r="U52" s="19">
        <v>737.57</v>
      </c>
      <c r="V52" s="111">
        <f t="shared" si="4"/>
        <v>15.340474209650584</v>
      </c>
      <c r="W52" s="19">
        <v>880.97</v>
      </c>
      <c r="X52" s="111">
        <f t="shared" si="5"/>
        <v>18.323003327787024</v>
      </c>
      <c r="Y52" s="19">
        <v>-49.8599999999999</v>
      </c>
      <c r="Z52" s="37" t="str">
        <f t="shared" si="21"/>
        <v xml:space="preserve"> </v>
      </c>
      <c r="AA52" s="29">
        <f t="shared" si="6"/>
        <v>-241.69999999999982</v>
      </c>
      <c r="AB52" s="19">
        <f t="shared" si="7"/>
        <v>-241.69999999999982</v>
      </c>
      <c r="AC52" s="19">
        <f t="shared" si="11"/>
        <v>-8.9004927124223858</v>
      </c>
      <c r="AD52" s="116" t="e">
        <f t="shared" si="30"/>
        <v>#VALUE!</v>
      </c>
      <c r="AE52" s="27">
        <v>3946</v>
      </c>
      <c r="AF52" s="13">
        <v>34</v>
      </c>
    </row>
    <row r="53" spans="1:32" s="49" customFormat="1" ht="15.75" thickBot="1" x14ac:dyDescent="0.3">
      <c r="A53" s="42"/>
      <c r="B53" s="43" t="s">
        <v>13</v>
      </c>
      <c r="C53" s="44"/>
      <c r="D53" s="45"/>
      <c r="E53" s="54">
        <f>E54+E55+E56+E57+E58+E59+E60+E62</f>
        <v>550.74699999999996</v>
      </c>
      <c r="F53" s="54">
        <f>F54+F55+F56+F57+F58+F59+F60+F62</f>
        <v>9196.4670000000006</v>
      </c>
      <c r="G53" s="41">
        <f>G54+G55+G56+G57+G58+G59+G61+G62</f>
        <v>1121.4070000000002</v>
      </c>
      <c r="H53" s="41">
        <f t="shared" ref="H53:J53" si="31">H54+H55+H56+H57+H58+H59+H61+H62</f>
        <v>931.45299999999997</v>
      </c>
      <c r="I53" s="41">
        <f t="shared" si="31"/>
        <v>2.022862128171774</v>
      </c>
      <c r="J53" s="41">
        <f t="shared" si="31"/>
        <v>20484.520000000004</v>
      </c>
      <c r="K53" s="79">
        <f t="shared" si="2"/>
        <v>18.266802329573473</v>
      </c>
      <c r="L53" s="20">
        <f>L54+L55+L56+L57+L58+L59+L61+L62</f>
        <v>23461.870000000003</v>
      </c>
      <c r="M53" s="79">
        <f t="shared" si="3"/>
        <v>20.921815183960863</v>
      </c>
      <c r="N53" s="80">
        <f t="shared" si="9"/>
        <v>-2977.3499999999985</v>
      </c>
      <c r="O53" s="81" t="str">
        <f t="shared" si="0"/>
        <v xml:space="preserve"> </v>
      </c>
      <c r="P53" s="55">
        <f>P54+P55+P56+P57+P58+P59+P60+P62</f>
        <v>451.38900000000001</v>
      </c>
      <c r="Q53" s="55">
        <f>Q54+Q55+Q56+Q57+Q58+Q59+Q60+Q62</f>
        <v>6661.2890000000007</v>
      </c>
      <c r="R53" s="41">
        <f>R54+R55+R56+R57+R58+R59+R60+R62</f>
        <v>909.03</v>
      </c>
      <c r="S53" s="20">
        <f>S54+S55+S56+S57+S58+S59+S60+S62</f>
        <v>696.32799999999997</v>
      </c>
      <c r="T53" s="56">
        <f>R53/$R$73*100</f>
        <v>1.8486995702230575</v>
      </c>
      <c r="U53" s="20">
        <f>U54+U55+U56+U57+U58+U59+U60+U62</f>
        <v>13645.08</v>
      </c>
      <c r="V53" s="114">
        <f t="shared" si="4"/>
        <v>15.010593709778556</v>
      </c>
      <c r="W53" s="20">
        <f>W54+W55+W56+W57+W58+W59+W60+W62</f>
        <v>14782.480000000001</v>
      </c>
      <c r="X53" s="114">
        <f t="shared" si="5"/>
        <v>16.261817541775301</v>
      </c>
      <c r="Y53" s="20">
        <f>Y54+Y55+Y56+Y57+Y58+Y59+Y60+Y62</f>
        <v>-3998.66</v>
      </c>
      <c r="Z53" s="21" t="str">
        <f t="shared" si="21"/>
        <v xml:space="preserve"> </v>
      </c>
      <c r="AA53" s="50">
        <f t="shared" si="6"/>
        <v>-6976.0099999999984</v>
      </c>
      <c r="AB53" s="20">
        <f t="shared" si="7"/>
        <v>-6976.0099999999984</v>
      </c>
      <c r="AC53" s="20">
        <f t="shared" si="11"/>
        <v>-20.439764896160508</v>
      </c>
      <c r="AD53" s="115" t="e">
        <f t="shared" si="30"/>
        <v>#VALUE!</v>
      </c>
      <c r="AE53" s="47">
        <f>AE54+AE55+AE56+AE57+AE58+AE59+AE60+AE62</f>
        <v>49388</v>
      </c>
      <c r="AF53" s="48">
        <f>AF54+AF55+AF56+AF57+AF58+AF59+AF60+AF62</f>
        <v>56168</v>
      </c>
    </row>
    <row r="54" spans="1:32" s="59" customFormat="1" ht="15.75" thickBot="1" x14ac:dyDescent="0.3">
      <c r="A54" s="18">
        <v>28</v>
      </c>
      <c r="B54" s="112" t="s">
        <v>50</v>
      </c>
      <c r="C54" s="52" t="s">
        <v>67</v>
      </c>
      <c r="D54" s="53" t="s">
        <v>66</v>
      </c>
      <c r="E54" s="39">
        <v>126.261</v>
      </c>
      <c r="F54" s="40">
        <v>2148.0619999999999</v>
      </c>
      <c r="G54" s="23">
        <v>159.84</v>
      </c>
      <c r="H54" s="19">
        <v>156.261</v>
      </c>
      <c r="I54" s="58">
        <f t="shared" si="29"/>
        <v>0.28832911027573077</v>
      </c>
      <c r="J54" s="19">
        <v>2706.5</v>
      </c>
      <c r="K54" s="79">
        <f t="shared" si="2"/>
        <v>16.932557557557558</v>
      </c>
      <c r="L54" s="19">
        <v>3136.7</v>
      </c>
      <c r="M54" s="79">
        <f t="shared" si="3"/>
        <v>19.623998998998996</v>
      </c>
      <c r="N54" s="80">
        <f t="shared" si="9"/>
        <v>-430.19999999999982</v>
      </c>
      <c r="O54" s="81" t="str">
        <f t="shared" si="0"/>
        <v xml:space="preserve"> </v>
      </c>
      <c r="P54" s="57">
        <v>101.5</v>
      </c>
      <c r="Q54" s="58">
        <v>1537.45</v>
      </c>
      <c r="R54" s="19">
        <v>124</v>
      </c>
      <c r="S54" s="19">
        <v>80.037999999999997</v>
      </c>
      <c r="T54" s="58">
        <f>R54/$R$73*100</f>
        <v>0.25217951740609129</v>
      </c>
      <c r="U54" s="19">
        <v>1885</v>
      </c>
      <c r="V54" s="111">
        <f t="shared" si="4"/>
        <v>15.201612903225806</v>
      </c>
      <c r="W54" s="19">
        <v>2593.1</v>
      </c>
      <c r="X54" s="111">
        <f t="shared" si="5"/>
        <v>20.912096774193547</v>
      </c>
      <c r="Y54" s="19">
        <v>-484.19999999999982</v>
      </c>
      <c r="Z54" s="37" t="str">
        <f t="shared" si="21"/>
        <v xml:space="preserve"> </v>
      </c>
      <c r="AA54" s="29">
        <f t="shared" si="6"/>
        <v>-914.39999999999964</v>
      </c>
      <c r="AB54" s="19">
        <f t="shared" si="7"/>
        <v>-914.39999999999964</v>
      </c>
      <c r="AC54" s="19">
        <f t="shared" si="11"/>
        <v>-19.915060437765426</v>
      </c>
      <c r="AD54" s="116" t="e">
        <f t="shared" si="30"/>
        <v>#VALUE!</v>
      </c>
      <c r="AE54" s="27">
        <v>6595</v>
      </c>
      <c r="AF54" s="13">
        <v>12024</v>
      </c>
    </row>
    <row r="55" spans="1:32" s="61" customFormat="1" ht="15.75" thickBot="1" x14ac:dyDescent="0.3">
      <c r="A55" s="18">
        <v>29</v>
      </c>
      <c r="B55" s="110" t="s">
        <v>51</v>
      </c>
      <c r="C55" s="25" t="s">
        <v>67</v>
      </c>
      <c r="D55" s="33" t="s">
        <v>66</v>
      </c>
      <c r="E55" s="39">
        <v>15.238</v>
      </c>
      <c r="F55" s="39">
        <v>335.89600000000002</v>
      </c>
      <c r="G55" s="23">
        <v>23.036999999999999</v>
      </c>
      <c r="H55" s="19">
        <v>21.372</v>
      </c>
      <c r="I55" s="58">
        <f t="shared" si="29"/>
        <v>4.155554125013769E-2</v>
      </c>
      <c r="J55" s="19">
        <v>509.1</v>
      </c>
      <c r="K55" s="79">
        <f t="shared" si="2"/>
        <v>22.09923167079047</v>
      </c>
      <c r="L55" s="19">
        <v>600.70000000000005</v>
      </c>
      <c r="M55" s="79">
        <f t="shared" si="3"/>
        <v>26.075443851195907</v>
      </c>
      <c r="N55" s="80">
        <f t="shared" si="9"/>
        <v>-91.600000000000023</v>
      </c>
      <c r="O55" s="81" t="str">
        <f t="shared" si="0"/>
        <v xml:space="preserve"> </v>
      </c>
      <c r="P55" s="57"/>
      <c r="Q55" s="58"/>
      <c r="R55" s="23"/>
      <c r="S55" s="19"/>
      <c r="T55" s="58"/>
      <c r="U55" s="19"/>
      <c r="V55" s="111"/>
      <c r="W55" s="19"/>
      <c r="X55" s="111"/>
      <c r="Y55" s="19"/>
      <c r="Z55" s="37" t="str">
        <f t="shared" si="21"/>
        <v xml:space="preserve"> </v>
      </c>
      <c r="AA55" s="29">
        <f t="shared" si="6"/>
        <v>-91.600000000000023</v>
      </c>
      <c r="AB55" s="19">
        <f t="shared" si="7"/>
        <v>-91.600000000000023</v>
      </c>
      <c r="AC55" s="19">
        <f t="shared" si="11"/>
        <v>-17.992535847574153</v>
      </c>
      <c r="AD55" s="116" t="e">
        <f t="shared" si="30"/>
        <v>#VALUE!</v>
      </c>
      <c r="AE55" s="27">
        <v>1240</v>
      </c>
      <c r="AF55" s="13">
        <v>207</v>
      </c>
    </row>
    <row r="56" spans="1:32" s="59" customFormat="1" ht="15.75" thickBot="1" x14ac:dyDescent="0.3">
      <c r="A56" s="18">
        <v>30</v>
      </c>
      <c r="B56" s="112" t="s">
        <v>52</v>
      </c>
      <c r="C56" s="52" t="s">
        <v>69</v>
      </c>
      <c r="D56" s="53">
        <v>2027</v>
      </c>
      <c r="E56" s="39">
        <v>56.584000000000003</v>
      </c>
      <c r="F56" s="40">
        <v>858.92899999999997</v>
      </c>
      <c r="G56" s="23">
        <v>54.29</v>
      </c>
      <c r="H56" s="19">
        <v>50.59</v>
      </c>
      <c r="I56" s="58">
        <f t="shared" si="29"/>
        <v>9.7931602833267156E-2</v>
      </c>
      <c r="J56" s="19">
        <v>980</v>
      </c>
      <c r="K56" s="79">
        <f t="shared" si="2"/>
        <v>18.051206483698657</v>
      </c>
      <c r="L56" s="19">
        <v>1349</v>
      </c>
      <c r="M56" s="79">
        <f t="shared" si="3"/>
        <v>24.848038312764782</v>
      </c>
      <c r="N56" s="80">
        <f t="shared" si="9"/>
        <v>-369</v>
      </c>
      <c r="O56" s="81" t="str">
        <f t="shared" si="0"/>
        <v xml:space="preserve"> </v>
      </c>
      <c r="P56" s="57">
        <v>54</v>
      </c>
      <c r="Q56" s="58">
        <v>1311.36</v>
      </c>
      <c r="R56" s="23">
        <v>48.5</v>
      </c>
      <c r="S56" s="19">
        <v>45.26</v>
      </c>
      <c r="T56" s="58">
        <f>R56/$R$73*100</f>
        <v>9.8634730598350207E-2</v>
      </c>
      <c r="U56" s="19">
        <v>1407</v>
      </c>
      <c r="V56" s="111">
        <f t="shared" si="4"/>
        <v>29.010309278350515</v>
      </c>
      <c r="W56" s="19">
        <v>1943</v>
      </c>
      <c r="X56" s="111">
        <f t="shared" si="5"/>
        <v>40.061855670103093</v>
      </c>
      <c r="Y56" s="19">
        <v>-908</v>
      </c>
      <c r="Z56" s="37" t="str">
        <f t="shared" si="21"/>
        <v xml:space="preserve"> </v>
      </c>
      <c r="AA56" s="29">
        <f t="shared" si="6"/>
        <v>-1277</v>
      </c>
      <c r="AB56" s="19">
        <f t="shared" si="7"/>
        <v>-1277</v>
      </c>
      <c r="AC56" s="19">
        <f t="shared" si="11"/>
        <v>-53.49811478843737</v>
      </c>
      <c r="AD56" s="116" t="e">
        <f t="shared" si="30"/>
        <v>#VALUE!</v>
      </c>
      <c r="AE56" s="27">
        <v>1149</v>
      </c>
      <c r="AF56" s="13">
        <v>1962</v>
      </c>
    </row>
    <row r="57" spans="1:32" s="59" customFormat="1" ht="15.75" thickBot="1" x14ac:dyDescent="0.3">
      <c r="A57" s="18">
        <v>31</v>
      </c>
      <c r="B57" s="112" t="s">
        <v>53</v>
      </c>
      <c r="C57" s="52" t="s">
        <v>68</v>
      </c>
      <c r="D57" s="53">
        <v>2023</v>
      </c>
      <c r="E57" s="39">
        <v>31.541</v>
      </c>
      <c r="F57" s="39">
        <v>461.66</v>
      </c>
      <c r="G57" s="23">
        <v>599.04</v>
      </c>
      <c r="H57" s="19">
        <v>444.84</v>
      </c>
      <c r="I57" s="58">
        <f t="shared" si="29"/>
        <v>1.0805847736459819</v>
      </c>
      <c r="J57" s="19">
        <v>11170</v>
      </c>
      <c r="K57" s="79">
        <f t="shared" si="2"/>
        <v>18.646501068376068</v>
      </c>
      <c r="L57" s="19">
        <v>10560</v>
      </c>
      <c r="M57" s="79">
        <f t="shared" si="3"/>
        <v>17.628205128205128</v>
      </c>
      <c r="N57" s="80">
        <f t="shared" si="9"/>
        <v>610</v>
      </c>
      <c r="O57" s="81">
        <f t="shared" si="0"/>
        <v>5.4610564010743063</v>
      </c>
      <c r="P57" s="57">
        <v>31.541</v>
      </c>
      <c r="Q57" s="58">
        <v>461.66</v>
      </c>
      <c r="R57" s="23">
        <v>508.4</v>
      </c>
      <c r="S57" s="19">
        <v>394.5</v>
      </c>
      <c r="T57" s="58">
        <f>R57/$R$73*100</f>
        <v>1.033936021364974</v>
      </c>
      <c r="U57" s="19">
        <v>7440</v>
      </c>
      <c r="V57" s="111">
        <f t="shared" si="4"/>
        <v>14.634146341463415</v>
      </c>
      <c r="W57" s="19">
        <v>6080</v>
      </c>
      <c r="X57" s="111">
        <f t="shared" si="5"/>
        <v>11.959087332808812</v>
      </c>
      <c r="Y57" s="19"/>
      <c r="Z57" s="37" t="str">
        <f t="shared" si="21"/>
        <v xml:space="preserve"> </v>
      </c>
      <c r="AA57" s="29">
        <f t="shared" si="6"/>
        <v>610</v>
      </c>
      <c r="AB57" s="19" t="str">
        <f t="shared" si="7"/>
        <v xml:space="preserve"> </v>
      </c>
      <c r="AC57" s="19" t="e">
        <f t="shared" si="11"/>
        <v>#VALUE!</v>
      </c>
      <c r="AD57" s="116"/>
      <c r="AE57" s="27">
        <v>26001</v>
      </c>
      <c r="AF57" s="13">
        <v>18567</v>
      </c>
    </row>
    <row r="58" spans="1:32" s="59" customFormat="1" ht="15.75" thickBot="1" x14ac:dyDescent="0.3">
      <c r="A58" s="18">
        <v>32</v>
      </c>
      <c r="B58" s="112" t="s">
        <v>54</v>
      </c>
      <c r="C58" s="52" t="s">
        <v>68</v>
      </c>
      <c r="D58" s="53">
        <v>2028</v>
      </c>
      <c r="E58" s="39">
        <v>38.69</v>
      </c>
      <c r="F58" s="39">
        <v>735.53300000000002</v>
      </c>
      <c r="G58" s="23">
        <v>15.07</v>
      </c>
      <c r="H58" s="19">
        <v>15.07</v>
      </c>
      <c r="I58" s="58">
        <f t="shared" si="29"/>
        <v>2.7184182256351747E-2</v>
      </c>
      <c r="J58" s="19">
        <v>265.7</v>
      </c>
      <c r="K58" s="79">
        <f t="shared" si="2"/>
        <v>17.631055076310549</v>
      </c>
      <c r="L58" s="19">
        <v>405.34</v>
      </c>
      <c r="M58" s="79">
        <f t="shared" si="3"/>
        <v>26.897146648971464</v>
      </c>
      <c r="N58" s="80">
        <f t="shared" si="9"/>
        <v>-139.63999999999999</v>
      </c>
      <c r="O58" s="81" t="str">
        <f t="shared" si="0"/>
        <v xml:space="preserve"> </v>
      </c>
      <c r="P58" s="57"/>
      <c r="Q58" s="58"/>
      <c r="R58" s="23"/>
      <c r="S58" s="19"/>
      <c r="T58" s="58"/>
      <c r="U58" s="19"/>
      <c r="V58" s="111"/>
      <c r="W58" s="19"/>
      <c r="X58" s="111"/>
      <c r="Y58" s="19"/>
      <c r="Z58" s="37" t="str">
        <f t="shared" si="21"/>
        <v xml:space="preserve"> </v>
      </c>
      <c r="AA58" s="29">
        <f t="shared" si="6"/>
        <v>-139.63999999999999</v>
      </c>
      <c r="AB58" s="19">
        <f t="shared" si="7"/>
        <v>-139.63999999999999</v>
      </c>
      <c r="AC58" s="19">
        <f t="shared" si="11"/>
        <v>-52.555513737297701</v>
      </c>
      <c r="AD58" s="116" t="e">
        <f>AB58/$AB$73*100</f>
        <v>#VALUE!</v>
      </c>
      <c r="AE58" s="27">
        <v>3260</v>
      </c>
      <c r="AF58" s="13">
        <v>1246</v>
      </c>
    </row>
    <row r="59" spans="1:32" s="59" customFormat="1" ht="15" customHeight="1" thickBot="1" x14ac:dyDescent="0.3">
      <c r="A59" s="18">
        <v>33</v>
      </c>
      <c r="B59" s="112" t="s">
        <v>55</v>
      </c>
      <c r="C59" s="52" t="s">
        <v>67</v>
      </c>
      <c r="D59" s="53" t="s">
        <v>66</v>
      </c>
      <c r="E59" s="39">
        <v>153.83099999999999</v>
      </c>
      <c r="F59" s="39">
        <v>2621.2869999999998</v>
      </c>
      <c r="G59" s="23">
        <v>95.72</v>
      </c>
      <c r="H59" s="19">
        <v>88.91</v>
      </c>
      <c r="I59" s="58">
        <f t="shared" si="29"/>
        <v>0.17266555577823414</v>
      </c>
      <c r="J59" s="19">
        <v>1632.12</v>
      </c>
      <c r="K59" s="79">
        <f t="shared" si="2"/>
        <v>17.050982030923524</v>
      </c>
      <c r="L59" s="19">
        <v>3680.59</v>
      </c>
      <c r="M59" s="79">
        <f t="shared" si="3"/>
        <v>38.451629753447556</v>
      </c>
      <c r="N59" s="80">
        <f t="shared" si="9"/>
        <v>-2048.4700000000003</v>
      </c>
      <c r="O59" s="81" t="str">
        <f t="shared" si="0"/>
        <v xml:space="preserve"> </v>
      </c>
      <c r="P59" s="57">
        <v>56</v>
      </c>
      <c r="Q59" s="58">
        <v>883.95899999999995</v>
      </c>
      <c r="R59" s="23">
        <v>55.54</v>
      </c>
      <c r="S59" s="19">
        <v>54.54</v>
      </c>
      <c r="T59" s="58">
        <f>R59/$R$73*100</f>
        <v>0.11295201932850249</v>
      </c>
      <c r="U59" s="19">
        <v>867.78</v>
      </c>
      <c r="V59" s="111">
        <f t="shared" si="4"/>
        <v>15.624414836154124</v>
      </c>
      <c r="W59" s="19">
        <v>873.86</v>
      </c>
      <c r="X59" s="111">
        <f t="shared" si="5"/>
        <v>15.733885487936623</v>
      </c>
      <c r="Y59" s="19">
        <v>92.789999999999964</v>
      </c>
      <c r="Z59" s="37">
        <f t="shared" si="21"/>
        <v>10.692802323169463</v>
      </c>
      <c r="AA59" s="29">
        <f t="shared" si="6"/>
        <v>-1955.6800000000003</v>
      </c>
      <c r="AB59" s="19">
        <f t="shared" si="7"/>
        <v>-1955.6800000000003</v>
      </c>
      <c r="AC59" s="19">
        <f t="shared" si="11"/>
        <v>-78.230329213168545</v>
      </c>
      <c r="AD59" s="116" t="e">
        <f>AB59/$AB$73*100</f>
        <v>#VALUE!</v>
      </c>
      <c r="AE59" s="27">
        <v>3821</v>
      </c>
      <c r="AF59" s="13">
        <v>11336</v>
      </c>
    </row>
    <row r="60" spans="1:32" s="59" customFormat="1" ht="15.75" hidden="1" thickBot="1" x14ac:dyDescent="0.3">
      <c r="A60" s="18"/>
      <c r="B60" s="110"/>
      <c r="C60" s="52"/>
      <c r="D60" s="53"/>
      <c r="E60" s="143"/>
      <c r="F60" s="143"/>
      <c r="G60" s="23"/>
      <c r="H60" s="19"/>
      <c r="I60" s="58"/>
      <c r="J60" s="19"/>
      <c r="K60" s="79" t="e">
        <f t="shared" si="2"/>
        <v>#DIV/0!</v>
      </c>
      <c r="L60" s="19"/>
      <c r="M60" s="79" t="e">
        <f t="shared" si="3"/>
        <v>#DIV/0!</v>
      </c>
      <c r="N60" s="80">
        <f t="shared" si="9"/>
        <v>0</v>
      </c>
      <c r="O60" s="81" t="str">
        <f t="shared" si="0"/>
        <v xml:space="preserve"> </v>
      </c>
      <c r="P60" s="57"/>
      <c r="Q60" s="58"/>
      <c r="R60" s="23"/>
      <c r="S60" s="19"/>
      <c r="T60" s="58"/>
      <c r="U60" s="19"/>
      <c r="V60" s="111"/>
      <c r="W60" s="19"/>
      <c r="X60" s="111"/>
      <c r="Y60" s="19"/>
      <c r="Z60" s="37"/>
      <c r="AA60" s="29"/>
      <c r="AB60" s="19"/>
      <c r="AC60" s="19"/>
      <c r="AD60" s="116"/>
      <c r="AE60" s="27"/>
      <c r="AF60" s="13"/>
    </row>
    <row r="61" spans="1:32" s="59" customFormat="1" ht="15.75" thickBot="1" x14ac:dyDescent="0.3">
      <c r="A61" s="18"/>
      <c r="B61" s="197" t="s">
        <v>56</v>
      </c>
      <c r="C61" s="52" t="s">
        <v>67</v>
      </c>
      <c r="D61" s="144" t="s">
        <v>66</v>
      </c>
      <c r="E61" s="143">
        <v>56.847999999999999</v>
      </c>
      <c r="F61" s="145">
        <v>1373.537</v>
      </c>
      <c r="G61" s="23">
        <v>24.61</v>
      </c>
      <c r="H61" s="19">
        <v>24.61</v>
      </c>
      <c r="I61" s="58">
        <f>G61/$G$73*100</f>
        <v>4.4393014288574409E-2</v>
      </c>
      <c r="J61" s="19">
        <v>345.58</v>
      </c>
      <c r="K61" s="79">
        <f t="shared" si="2"/>
        <v>14.042259244209671</v>
      </c>
      <c r="L61" s="19">
        <v>894.7</v>
      </c>
      <c r="M61" s="79">
        <f t="shared" si="3"/>
        <v>36.355140186915889</v>
      </c>
      <c r="N61" s="80">
        <f t="shared" si="9"/>
        <v>-549.12000000000012</v>
      </c>
      <c r="O61" s="81" t="str">
        <f t="shared" si="0"/>
        <v xml:space="preserve"> </v>
      </c>
      <c r="P61" s="57"/>
      <c r="Q61" s="58"/>
      <c r="R61" s="23"/>
      <c r="S61" s="19"/>
      <c r="T61" s="58"/>
      <c r="U61" s="19"/>
      <c r="V61" s="111"/>
      <c r="W61" s="19"/>
      <c r="X61" s="111"/>
      <c r="Y61" s="19"/>
      <c r="Z61" s="37"/>
      <c r="AA61" s="29"/>
      <c r="AB61" s="19"/>
      <c r="AC61" s="19"/>
      <c r="AD61" s="116"/>
      <c r="AE61" s="27"/>
      <c r="AF61" s="13"/>
    </row>
    <row r="62" spans="1:32" s="59" customFormat="1" ht="15.75" thickBot="1" x14ac:dyDescent="0.3">
      <c r="A62" s="18">
        <v>35</v>
      </c>
      <c r="B62" s="198"/>
      <c r="C62" s="52" t="s">
        <v>67</v>
      </c>
      <c r="D62" s="144" t="s">
        <v>66</v>
      </c>
      <c r="E62" s="39">
        <v>128.602</v>
      </c>
      <c r="F62" s="40">
        <v>2035.1</v>
      </c>
      <c r="G62" s="23">
        <v>149.80000000000001</v>
      </c>
      <c r="H62" s="19">
        <v>129.80000000000001</v>
      </c>
      <c r="I62" s="58">
        <f>G62/$G$73*100</f>
        <v>0.27021834784349641</v>
      </c>
      <c r="J62" s="19">
        <v>2875.52</v>
      </c>
      <c r="K62" s="79">
        <f t="shared" si="2"/>
        <v>19.195727636849131</v>
      </c>
      <c r="L62" s="19">
        <v>2834.84</v>
      </c>
      <c r="M62" s="79">
        <f t="shared" si="3"/>
        <v>18.924165554072097</v>
      </c>
      <c r="N62" s="80">
        <f t="shared" si="9"/>
        <v>40.679999999999836</v>
      </c>
      <c r="O62" s="81">
        <f t="shared" si="0"/>
        <v>1.4147006454484696</v>
      </c>
      <c r="P62" s="57">
        <v>208.34800000000001</v>
      </c>
      <c r="Q62" s="58">
        <v>2466.86</v>
      </c>
      <c r="R62" s="23">
        <v>172.59</v>
      </c>
      <c r="S62" s="19">
        <v>121.99</v>
      </c>
      <c r="T62" s="58">
        <f>R62/$R$73*100</f>
        <v>0.35099728152513948</v>
      </c>
      <c r="U62" s="19">
        <v>2045.3</v>
      </c>
      <c r="V62" s="111">
        <f t="shared" si="4"/>
        <v>11.850628657512022</v>
      </c>
      <c r="W62" s="19">
        <v>3292.52</v>
      </c>
      <c r="X62" s="111">
        <f t="shared" si="5"/>
        <v>19.077119184193755</v>
      </c>
      <c r="Y62" s="19">
        <v>-2699.25</v>
      </c>
      <c r="Z62" s="37" t="str">
        <f t="shared" si="21"/>
        <v xml:space="preserve"> </v>
      </c>
      <c r="AA62" s="29">
        <f t="shared" si="6"/>
        <v>-2658.57</v>
      </c>
      <c r="AB62" s="19">
        <f t="shared" si="7"/>
        <v>-2658.57</v>
      </c>
      <c r="AC62" s="19">
        <f t="shared" si="11"/>
        <v>-54.026971114570344</v>
      </c>
      <c r="AD62" s="116" t="e">
        <f t="shared" ref="AD62:AD70" si="32">AB62/$AB$73*100</f>
        <v>#VALUE!</v>
      </c>
      <c r="AE62" s="27">
        <v>7322</v>
      </c>
      <c r="AF62" s="13">
        <v>10826</v>
      </c>
    </row>
    <row r="63" spans="1:32" s="49" customFormat="1" ht="15.75" thickBot="1" x14ac:dyDescent="0.3">
      <c r="A63" s="42"/>
      <c r="B63" s="43" t="s">
        <v>14</v>
      </c>
      <c r="C63" s="44"/>
      <c r="D63" s="45"/>
      <c r="E63" s="54">
        <f>E64+E65+E66</f>
        <v>85.670999999999992</v>
      </c>
      <c r="F63" s="54">
        <f>F64+F65+F66</f>
        <v>1473.165</v>
      </c>
      <c r="G63" s="41">
        <f t="shared" ref="G63:L63" si="33">G64+G65+G66</f>
        <v>52.5</v>
      </c>
      <c r="H63" s="20">
        <f t="shared" si="33"/>
        <v>37.630000000000003</v>
      </c>
      <c r="I63" s="113">
        <f>G63/$G$73*100</f>
        <v>9.4702692001225372E-2</v>
      </c>
      <c r="J63" s="20">
        <f t="shared" si="33"/>
        <v>952</v>
      </c>
      <c r="K63" s="79">
        <f t="shared" si="2"/>
        <v>18.133333333333333</v>
      </c>
      <c r="L63" s="20">
        <f t="shared" si="33"/>
        <v>1845</v>
      </c>
      <c r="M63" s="79">
        <f t="shared" si="3"/>
        <v>35.142857142857146</v>
      </c>
      <c r="N63" s="80">
        <f t="shared" si="9"/>
        <v>-893</v>
      </c>
      <c r="O63" s="81" t="str">
        <f t="shared" si="0"/>
        <v xml:space="preserve"> </v>
      </c>
      <c r="P63" s="55">
        <f t="shared" ref="P63:Q63" si="34">P64+P65+P66</f>
        <v>39</v>
      </c>
      <c r="Q63" s="55">
        <f t="shared" si="34"/>
        <v>1347.7639999999999</v>
      </c>
      <c r="R63" s="41">
        <f>R64+R65+R66</f>
        <v>38.9</v>
      </c>
      <c r="S63" s="41">
        <f>S64+S65+S66</f>
        <v>27.6</v>
      </c>
      <c r="T63" s="56">
        <f>R63/$R$73*100</f>
        <v>7.9111155057233457E-2</v>
      </c>
      <c r="U63" s="41">
        <f>U64+U65+U66</f>
        <v>1621</v>
      </c>
      <c r="V63" s="114">
        <f t="shared" si="4"/>
        <v>41.670951156812343</v>
      </c>
      <c r="W63" s="41">
        <f>W64+W65+W66</f>
        <v>1966</v>
      </c>
      <c r="X63" s="114">
        <f t="shared" si="5"/>
        <v>50.539845758354758</v>
      </c>
      <c r="Y63" s="41">
        <f>Y64+Y65+Y66</f>
        <v>-228</v>
      </c>
      <c r="Z63" s="21" t="str">
        <f t="shared" si="21"/>
        <v xml:space="preserve"> </v>
      </c>
      <c r="AA63" s="50">
        <f t="shared" si="6"/>
        <v>-1121</v>
      </c>
      <c r="AB63" s="20">
        <f t="shared" si="7"/>
        <v>-1121</v>
      </c>
      <c r="AC63" s="20">
        <f t="shared" si="11"/>
        <v>-43.567819665759814</v>
      </c>
      <c r="AD63" s="115" t="e">
        <f t="shared" si="32"/>
        <v>#VALUE!</v>
      </c>
      <c r="AE63" s="47">
        <f>AE64+AE65+AE66</f>
        <v>1895</v>
      </c>
      <c r="AF63" s="48">
        <f>AF64+AF65+AF66</f>
        <v>22676</v>
      </c>
    </row>
    <row r="64" spans="1:32" s="59" customFormat="1" ht="14.25" customHeight="1" thickBot="1" x14ac:dyDescent="0.3">
      <c r="A64" s="18">
        <v>36</v>
      </c>
      <c r="B64" s="112" t="s">
        <v>57</v>
      </c>
      <c r="C64" s="52" t="s">
        <v>69</v>
      </c>
      <c r="D64" s="53">
        <v>2022</v>
      </c>
      <c r="E64" s="39">
        <v>70.677999999999997</v>
      </c>
      <c r="F64" s="40">
        <v>1068.6610000000001</v>
      </c>
      <c r="G64" s="23">
        <v>52.5</v>
      </c>
      <c r="H64" s="19">
        <v>37.630000000000003</v>
      </c>
      <c r="I64" s="58">
        <f>G64/$G$73*100</f>
        <v>9.4702692001225372E-2</v>
      </c>
      <c r="J64" s="19">
        <v>952</v>
      </c>
      <c r="K64" s="79">
        <f t="shared" si="2"/>
        <v>18.133333333333333</v>
      </c>
      <c r="L64" s="19">
        <v>1845</v>
      </c>
      <c r="M64" s="79">
        <f t="shared" si="3"/>
        <v>35.142857142857146</v>
      </c>
      <c r="N64" s="80">
        <f t="shared" si="9"/>
        <v>-893</v>
      </c>
      <c r="O64" s="81" t="str">
        <f t="shared" si="0"/>
        <v xml:space="preserve"> </v>
      </c>
      <c r="P64" s="57"/>
      <c r="Q64" s="58"/>
      <c r="R64" s="23"/>
      <c r="S64" s="19"/>
      <c r="T64" s="58"/>
      <c r="U64" s="19"/>
      <c r="V64" s="111"/>
      <c r="W64" s="19"/>
      <c r="X64" s="111"/>
      <c r="Y64" s="19"/>
      <c r="Z64" s="37" t="str">
        <f t="shared" si="21"/>
        <v xml:space="preserve"> </v>
      </c>
      <c r="AA64" s="29">
        <f t="shared" si="6"/>
        <v>-893</v>
      </c>
      <c r="AB64" s="19">
        <f t="shared" si="7"/>
        <v>-893</v>
      </c>
      <c r="AC64" s="19">
        <f t="shared" si="11"/>
        <v>-93.80252100840336</v>
      </c>
      <c r="AD64" s="116" t="e">
        <f t="shared" si="32"/>
        <v>#VALUE!</v>
      </c>
      <c r="AE64" s="27">
        <v>1681</v>
      </c>
      <c r="AF64" s="13">
        <v>21866</v>
      </c>
    </row>
    <row r="65" spans="1:32" s="22" customFormat="1" ht="14.25" customHeight="1" thickBot="1" x14ac:dyDescent="0.3">
      <c r="A65" s="18"/>
      <c r="B65" s="112" t="s">
        <v>71</v>
      </c>
      <c r="C65" s="52" t="s">
        <v>69</v>
      </c>
      <c r="D65" s="53">
        <v>2024</v>
      </c>
      <c r="E65" s="39">
        <v>14.993</v>
      </c>
      <c r="F65" s="40">
        <v>404.50400000000002</v>
      </c>
      <c r="G65" s="23"/>
      <c r="H65" s="19"/>
      <c r="I65" s="58"/>
      <c r="J65" s="19"/>
      <c r="K65" s="79"/>
      <c r="L65" s="19"/>
      <c r="M65" s="79"/>
      <c r="N65" s="80">
        <f t="shared" si="9"/>
        <v>0</v>
      </c>
      <c r="O65" s="81" t="str">
        <f t="shared" si="0"/>
        <v xml:space="preserve"> </v>
      </c>
      <c r="P65" s="57"/>
      <c r="Q65" s="58"/>
      <c r="R65" s="23"/>
      <c r="S65" s="19"/>
      <c r="T65" s="58"/>
      <c r="U65" s="19"/>
      <c r="V65" s="111"/>
      <c r="W65" s="19"/>
      <c r="X65" s="111"/>
      <c r="Y65" s="19"/>
      <c r="Z65" s="37" t="str">
        <f t="shared" si="21"/>
        <v xml:space="preserve"> </v>
      </c>
      <c r="AA65" s="29">
        <f t="shared" si="6"/>
        <v>0</v>
      </c>
      <c r="AB65" s="19"/>
      <c r="AC65" s="19"/>
      <c r="AD65" s="116" t="e">
        <f t="shared" si="32"/>
        <v>#VALUE!</v>
      </c>
      <c r="AE65" s="27"/>
      <c r="AF65" s="13"/>
    </row>
    <row r="66" spans="1:32" s="59" customFormat="1" ht="14.25" customHeight="1" thickBot="1" x14ac:dyDescent="0.3">
      <c r="A66" s="18"/>
      <c r="B66" s="112" t="s">
        <v>72</v>
      </c>
      <c r="C66" s="52" t="s">
        <v>69</v>
      </c>
      <c r="D66" s="53">
        <v>2026</v>
      </c>
      <c r="E66" s="143"/>
      <c r="F66" s="143"/>
      <c r="G66" s="23"/>
      <c r="H66" s="19"/>
      <c r="I66" s="58"/>
      <c r="J66" s="19"/>
      <c r="K66" s="79"/>
      <c r="L66" s="19"/>
      <c r="M66" s="79"/>
      <c r="N66" s="80">
        <f t="shared" si="9"/>
        <v>0</v>
      </c>
      <c r="O66" s="81" t="str">
        <f t="shared" si="0"/>
        <v xml:space="preserve"> </v>
      </c>
      <c r="P66" s="57">
        <v>39</v>
      </c>
      <c r="Q66" s="58">
        <v>1347.7639999999999</v>
      </c>
      <c r="R66" s="23">
        <v>38.9</v>
      </c>
      <c r="S66" s="19">
        <v>27.6</v>
      </c>
      <c r="T66" s="58">
        <f t="shared" ref="T66" si="35">R66/$R$73*100</f>
        <v>7.9111155057233457E-2</v>
      </c>
      <c r="U66" s="19">
        <v>1621</v>
      </c>
      <c r="V66" s="111">
        <f t="shared" ref="V66" si="36">U66/R66</f>
        <v>41.670951156812343</v>
      </c>
      <c r="W66" s="19">
        <v>1966</v>
      </c>
      <c r="X66" s="111">
        <f t="shared" ref="X66" si="37">W66/R66</f>
        <v>50.539845758354758</v>
      </c>
      <c r="Y66" s="19">
        <v>-228</v>
      </c>
      <c r="Z66" s="37" t="str">
        <f t="shared" si="21"/>
        <v xml:space="preserve"> </v>
      </c>
      <c r="AA66" s="29">
        <f t="shared" si="6"/>
        <v>-228</v>
      </c>
      <c r="AB66" s="19"/>
      <c r="AC66" s="19"/>
      <c r="AD66" s="116" t="e">
        <f t="shared" si="32"/>
        <v>#VALUE!</v>
      </c>
      <c r="AE66" s="27">
        <v>214</v>
      </c>
      <c r="AF66" s="13">
        <v>810</v>
      </c>
    </row>
    <row r="67" spans="1:32" s="7" customFormat="1" ht="15.75" thickBot="1" x14ac:dyDescent="0.3">
      <c r="A67" s="15"/>
      <c r="B67" s="30" t="s">
        <v>15</v>
      </c>
      <c r="C67" s="24"/>
      <c r="D67" s="32"/>
      <c r="E67" s="36">
        <v>343.23</v>
      </c>
      <c r="F67" s="36">
        <v>7629.9790000000003</v>
      </c>
      <c r="G67" s="3">
        <f>G68</f>
        <v>294</v>
      </c>
      <c r="H67" s="3">
        <f t="shared" ref="H67:J67" si="38">H68</f>
        <v>217</v>
      </c>
      <c r="I67" s="3">
        <f t="shared" si="38"/>
        <v>0.53033507520686207</v>
      </c>
      <c r="J67" s="3">
        <f t="shared" si="38"/>
        <v>6742</v>
      </c>
      <c r="K67" s="79">
        <f t="shared" si="2"/>
        <v>22.931972789115648</v>
      </c>
      <c r="L67" s="12">
        <f>L68</f>
        <v>8419</v>
      </c>
      <c r="M67" s="79">
        <f t="shared" si="3"/>
        <v>28.636054421768709</v>
      </c>
      <c r="N67" s="80">
        <f t="shared" si="9"/>
        <v>-1677</v>
      </c>
      <c r="O67" s="81" t="str">
        <f t="shared" si="0"/>
        <v xml:space="preserve"> </v>
      </c>
      <c r="P67" s="34">
        <v>369.14499999999998</v>
      </c>
      <c r="Q67" s="35">
        <v>9443.6550000000007</v>
      </c>
      <c r="R67" s="3">
        <v>377</v>
      </c>
      <c r="S67" s="12">
        <v>184</v>
      </c>
      <c r="T67" s="35">
        <f>R67/$R$73*100</f>
        <v>0.76670708114593877</v>
      </c>
      <c r="U67" s="12">
        <v>9566</v>
      </c>
      <c r="V67" s="102">
        <f t="shared" si="4"/>
        <v>25.374005305039788</v>
      </c>
      <c r="W67" s="12">
        <v>12051</v>
      </c>
      <c r="X67" s="102">
        <f t="shared" si="5"/>
        <v>31.96551724137931</v>
      </c>
      <c r="Y67" s="12">
        <v>-2485</v>
      </c>
      <c r="Z67" s="16" t="str">
        <f t="shared" si="21"/>
        <v xml:space="preserve"> </v>
      </c>
      <c r="AA67" s="28">
        <f t="shared" si="6"/>
        <v>-4162</v>
      </c>
      <c r="AB67" s="12">
        <f t="shared" si="7"/>
        <v>-4162</v>
      </c>
      <c r="AC67" s="12">
        <f t="shared" si="11"/>
        <v>-25.521216580819228</v>
      </c>
      <c r="AD67" s="146" t="e">
        <f t="shared" si="32"/>
        <v>#VALUE!</v>
      </c>
      <c r="AE67" s="26">
        <f>AE68</f>
        <v>13609</v>
      </c>
      <c r="AF67" s="4">
        <f>AF68</f>
        <v>18827</v>
      </c>
    </row>
    <row r="68" spans="1:32" s="60" customFormat="1" ht="15.75" thickBot="1" x14ac:dyDescent="0.3">
      <c r="A68" s="70">
        <v>37</v>
      </c>
      <c r="B68" s="147" t="s">
        <v>58</v>
      </c>
      <c r="C68" s="148" t="s">
        <v>67</v>
      </c>
      <c r="D68" s="149" t="s">
        <v>66</v>
      </c>
      <c r="E68" s="74">
        <v>346.61900000000003</v>
      </c>
      <c r="F68" s="74">
        <v>7933.5870000000004</v>
      </c>
      <c r="G68" s="76">
        <v>294</v>
      </c>
      <c r="H68" s="77">
        <v>217</v>
      </c>
      <c r="I68" s="78">
        <f>G68/$G$73*100</f>
        <v>0.53033507520686207</v>
      </c>
      <c r="J68" s="77">
        <v>6742</v>
      </c>
      <c r="K68" s="79">
        <f t="shared" si="2"/>
        <v>22.931972789115648</v>
      </c>
      <c r="L68" s="77">
        <v>8419</v>
      </c>
      <c r="M68" s="79">
        <f t="shared" si="3"/>
        <v>28.636054421768709</v>
      </c>
      <c r="N68" s="80">
        <f t="shared" si="9"/>
        <v>-1677</v>
      </c>
      <c r="O68" s="81" t="str">
        <f t="shared" si="0"/>
        <v xml:space="preserve"> </v>
      </c>
      <c r="P68" s="82">
        <v>385.387</v>
      </c>
      <c r="Q68" s="78">
        <v>10134.156999999999</v>
      </c>
      <c r="R68" s="76">
        <v>402</v>
      </c>
      <c r="S68" s="77">
        <v>192</v>
      </c>
      <c r="T68" s="78">
        <f>R68/$R$73*100</f>
        <v>0.81754972578426366</v>
      </c>
      <c r="U68" s="77">
        <v>10495</v>
      </c>
      <c r="V68" s="83">
        <f t="shared" si="4"/>
        <v>26.106965174129353</v>
      </c>
      <c r="W68" s="77">
        <v>12884</v>
      </c>
      <c r="X68" s="83">
        <f t="shared" si="5"/>
        <v>32.049751243781095</v>
      </c>
      <c r="Y68" s="77">
        <v>-2485</v>
      </c>
      <c r="Z68" s="84" t="str">
        <f t="shared" si="21"/>
        <v xml:space="preserve"> </v>
      </c>
      <c r="AA68" s="85">
        <f t="shared" si="6"/>
        <v>-4162</v>
      </c>
      <c r="AB68" s="77">
        <f t="shared" si="7"/>
        <v>-4162</v>
      </c>
      <c r="AC68" s="77">
        <f t="shared" si="11"/>
        <v>-24.14573301618611</v>
      </c>
      <c r="AD68" s="150" t="e">
        <f t="shared" si="32"/>
        <v>#VALUE!</v>
      </c>
      <c r="AE68" s="86">
        <v>13609</v>
      </c>
      <c r="AF68" s="87">
        <v>18827</v>
      </c>
    </row>
    <row r="69" spans="1:32" s="7" customFormat="1" ht="15.75" thickBot="1" x14ac:dyDescent="0.3">
      <c r="A69" s="15"/>
      <c r="B69" s="30" t="s">
        <v>16</v>
      </c>
      <c r="C69" s="24"/>
      <c r="D69" s="32"/>
      <c r="E69" s="36">
        <v>59.536999999999999</v>
      </c>
      <c r="F69" s="36">
        <v>1287.8420000000001</v>
      </c>
      <c r="G69" s="3">
        <f>G70</f>
        <v>49.7</v>
      </c>
      <c r="H69" s="3">
        <f t="shared" ref="H69:J69" si="39">H70</f>
        <v>34.4</v>
      </c>
      <c r="I69" s="3">
        <f t="shared" si="39"/>
        <v>8.9651881761160027E-2</v>
      </c>
      <c r="J69" s="3">
        <f t="shared" si="39"/>
        <v>1444</v>
      </c>
      <c r="K69" s="79">
        <f t="shared" si="2"/>
        <v>29.054325955734406</v>
      </c>
      <c r="L69" s="12">
        <f>L70</f>
        <v>1685</v>
      </c>
      <c r="M69" s="79">
        <f t="shared" si="3"/>
        <v>33.903420523138834</v>
      </c>
      <c r="N69" s="80">
        <f t="shared" si="9"/>
        <v>-241</v>
      </c>
      <c r="O69" s="81" t="str">
        <f t="shared" si="0"/>
        <v xml:space="preserve"> </v>
      </c>
      <c r="P69" s="34">
        <v>36.113999999999997</v>
      </c>
      <c r="Q69" s="35">
        <v>1546.5730000000001</v>
      </c>
      <c r="R69" s="3">
        <v>30.327999999999999</v>
      </c>
      <c r="S69" s="12">
        <v>18.91</v>
      </c>
      <c r="T69" s="35">
        <f>R69/$R$73*100</f>
        <v>6.1678229063644639E-2</v>
      </c>
      <c r="U69" s="12">
        <v>1558</v>
      </c>
      <c r="V69" s="102">
        <f t="shared" si="4"/>
        <v>51.371669744130834</v>
      </c>
      <c r="W69" s="12">
        <v>2089</v>
      </c>
      <c r="X69" s="102">
        <f t="shared" si="5"/>
        <v>68.880242680031657</v>
      </c>
      <c r="Y69" s="12">
        <v>-531</v>
      </c>
      <c r="Z69" s="16" t="str">
        <f t="shared" si="21"/>
        <v xml:space="preserve"> </v>
      </c>
      <c r="AA69" s="28">
        <f t="shared" si="6"/>
        <v>-772</v>
      </c>
      <c r="AB69" s="12">
        <f t="shared" si="7"/>
        <v>-772</v>
      </c>
      <c r="AC69" s="12">
        <f t="shared" si="11"/>
        <v>-25.716189207195207</v>
      </c>
      <c r="AD69" s="146" t="e">
        <f t="shared" si="32"/>
        <v>#VALUE!</v>
      </c>
      <c r="AE69" s="26">
        <f>AE70</f>
        <v>138</v>
      </c>
      <c r="AF69" s="4">
        <f>AF70</f>
        <v>70</v>
      </c>
    </row>
    <row r="70" spans="1:32" s="60" customFormat="1" ht="15.75" thickBot="1" x14ac:dyDescent="0.3">
      <c r="A70" s="70">
        <v>38</v>
      </c>
      <c r="B70" s="147" t="s">
        <v>59</v>
      </c>
      <c r="C70" s="148" t="s">
        <v>69</v>
      </c>
      <c r="D70" s="149">
        <v>2027</v>
      </c>
      <c r="E70" s="74">
        <v>56.179000000000002</v>
      </c>
      <c r="F70" s="75">
        <v>1234.8530000000001</v>
      </c>
      <c r="G70" s="76">
        <v>49.7</v>
      </c>
      <c r="H70" s="77">
        <v>34.4</v>
      </c>
      <c r="I70" s="78">
        <f t="shared" ref="I70:I73" si="40">G70/$G$73*100</f>
        <v>8.9651881761160027E-2</v>
      </c>
      <c r="J70" s="77">
        <v>1444</v>
      </c>
      <c r="K70" s="79">
        <f t="shared" si="2"/>
        <v>29.054325955734406</v>
      </c>
      <c r="L70" s="77">
        <v>1685</v>
      </c>
      <c r="M70" s="79">
        <f t="shared" si="3"/>
        <v>33.903420523138834</v>
      </c>
      <c r="N70" s="80">
        <f t="shared" si="9"/>
        <v>-241</v>
      </c>
      <c r="O70" s="81" t="str">
        <f t="shared" ref="O70:O73" si="41">IF(N70&gt;0,N70/J70*100," ")</f>
        <v xml:space="preserve"> </v>
      </c>
      <c r="P70" s="82">
        <v>36.113999999999997</v>
      </c>
      <c r="Q70" s="78">
        <v>1568.386</v>
      </c>
      <c r="R70" s="76">
        <v>29.2</v>
      </c>
      <c r="S70" s="77">
        <v>19.5</v>
      </c>
      <c r="T70" s="78">
        <f>R70/$R$73*100</f>
        <v>5.938420893756343E-2</v>
      </c>
      <c r="U70" s="77">
        <v>1525</v>
      </c>
      <c r="V70" s="83">
        <f t="shared" si="4"/>
        <v>52.226027397260275</v>
      </c>
      <c r="W70" s="77">
        <v>1880</v>
      </c>
      <c r="X70" s="83">
        <f t="shared" si="5"/>
        <v>64.38356164383562</v>
      </c>
      <c r="Y70" s="77">
        <v>-531</v>
      </c>
      <c r="Z70" s="84" t="str">
        <f t="shared" si="21"/>
        <v xml:space="preserve"> </v>
      </c>
      <c r="AA70" s="85">
        <f t="shared" si="6"/>
        <v>-772</v>
      </c>
      <c r="AB70" s="77">
        <f t="shared" si="7"/>
        <v>-772</v>
      </c>
      <c r="AC70" s="77">
        <f t="shared" si="11"/>
        <v>-26.002020882452005</v>
      </c>
      <c r="AD70" s="150" t="e">
        <f t="shared" si="32"/>
        <v>#VALUE!</v>
      </c>
      <c r="AE70" s="86">
        <v>138</v>
      </c>
      <c r="AF70" s="87">
        <v>70</v>
      </c>
    </row>
    <row r="71" spans="1:32" s="7" customFormat="1" ht="15.75" thickBot="1" x14ac:dyDescent="0.3">
      <c r="A71" s="15"/>
      <c r="B71" s="30" t="s">
        <v>17</v>
      </c>
      <c r="C71" s="24"/>
      <c r="D71" s="32"/>
      <c r="E71" s="36">
        <v>118.75700000000001</v>
      </c>
      <c r="F71" s="36">
        <v>1652.596</v>
      </c>
      <c r="G71" s="3">
        <f>G72</f>
        <v>109</v>
      </c>
      <c r="H71" s="3">
        <f>H72</f>
        <v>78</v>
      </c>
      <c r="I71" s="108">
        <f t="shared" si="40"/>
        <v>0.19662082720254415</v>
      </c>
      <c r="J71" s="12">
        <f>J72</f>
        <v>1569</v>
      </c>
      <c r="K71" s="79">
        <f t="shared" ref="K71:K73" si="42">J71/G71</f>
        <v>14.394495412844037</v>
      </c>
      <c r="L71" s="12">
        <f>L72</f>
        <v>2099</v>
      </c>
      <c r="M71" s="79">
        <f t="shared" ref="M71:M73" si="43">L71/G71</f>
        <v>19.256880733944953</v>
      </c>
      <c r="N71" s="80">
        <f t="shared" si="9"/>
        <v>-530</v>
      </c>
      <c r="O71" s="81" t="str">
        <f t="shared" si="41"/>
        <v xml:space="preserve"> </v>
      </c>
      <c r="P71" s="34">
        <v>128.59800000000001</v>
      </c>
      <c r="Q71" s="35">
        <v>2748.5889999999999</v>
      </c>
      <c r="R71" s="3">
        <v>130.37</v>
      </c>
      <c r="S71" s="12">
        <v>52.31</v>
      </c>
      <c r="T71" s="35">
        <f>R71/$R$73*100</f>
        <v>0.26513422325993641</v>
      </c>
      <c r="U71" s="12">
        <v>2788.59</v>
      </c>
      <c r="V71" s="102">
        <f t="shared" si="4"/>
        <v>21.389813607425022</v>
      </c>
      <c r="W71" s="12">
        <v>2375.89</v>
      </c>
      <c r="X71" s="102">
        <f t="shared" si="5"/>
        <v>18.224208023318248</v>
      </c>
      <c r="Y71" s="12">
        <v>412.70000000000027</v>
      </c>
      <c r="Z71" s="16">
        <f t="shared" si="21"/>
        <v>14.799594060080551</v>
      </c>
      <c r="AA71" s="28">
        <f t="shared" si="6"/>
        <v>-117.29999999999973</v>
      </c>
      <c r="AB71" s="12">
        <f t="shared" si="7"/>
        <v>-117.29999999999973</v>
      </c>
      <c r="AC71" s="12"/>
      <c r="AD71" s="146"/>
      <c r="AE71" s="26">
        <f>AE72</f>
        <v>2982</v>
      </c>
      <c r="AF71" s="4">
        <f>AF72</f>
        <v>2547</v>
      </c>
    </row>
    <row r="72" spans="1:32" s="60" customFormat="1" ht="15.75" thickBot="1" x14ac:dyDescent="0.3">
      <c r="A72" s="70">
        <v>39</v>
      </c>
      <c r="B72" s="147" t="s">
        <v>60</v>
      </c>
      <c r="C72" s="148" t="s">
        <v>68</v>
      </c>
      <c r="D72" s="149">
        <v>2022</v>
      </c>
      <c r="E72" s="74">
        <v>121.843</v>
      </c>
      <c r="F72" s="75">
        <v>1743.711</v>
      </c>
      <c r="G72" s="76">
        <v>109</v>
      </c>
      <c r="H72" s="77">
        <v>78</v>
      </c>
      <c r="I72" s="78">
        <f t="shared" si="40"/>
        <v>0.19662082720254415</v>
      </c>
      <c r="J72" s="77">
        <v>1569</v>
      </c>
      <c r="K72" s="79">
        <f t="shared" si="42"/>
        <v>14.394495412844037</v>
      </c>
      <c r="L72" s="77">
        <v>2099</v>
      </c>
      <c r="M72" s="79">
        <f t="shared" si="43"/>
        <v>19.256880733944953</v>
      </c>
      <c r="N72" s="80">
        <f t="shared" ref="N72:N73" si="44">J72-L72</f>
        <v>-530</v>
      </c>
      <c r="O72" s="81" t="str">
        <f t="shared" si="41"/>
        <v xml:space="preserve"> </v>
      </c>
      <c r="P72" s="82">
        <v>125.598</v>
      </c>
      <c r="Q72" s="78">
        <v>2813.1930000000002</v>
      </c>
      <c r="R72" s="76">
        <v>178.06</v>
      </c>
      <c r="S72" s="77">
        <v>54.857999999999997</v>
      </c>
      <c r="T72" s="78">
        <f t="shared" ref="T72" si="45">R72/$R$73*100</f>
        <v>0.36212165217200493</v>
      </c>
      <c r="U72" s="77">
        <v>3895.58</v>
      </c>
      <c r="V72" s="83">
        <f t="shared" ref="V72" si="46">U72/R72</f>
        <v>21.877906323711109</v>
      </c>
      <c r="W72" s="77">
        <v>2515.13</v>
      </c>
      <c r="X72" s="83">
        <f t="shared" ref="X72" si="47">W72/R72</f>
        <v>14.125182522745142</v>
      </c>
      <c r="Y72" s="77">
        <v>412.70000000000027</v>
      </c>
      <c r="Z72" s="84">
        <f t="shared" ref="Z72:Z73" si="48">IF(Y72&gt;0,Y72/U72*100," ")</f>
        <v>10.594057880983069</v>
      </c>
      <c r="AA72" s="85">
        <f t="shared" si="6"/>
        <v>-117.29999999999973</v>
      </c>
      <c r="AB72" s="77">
        <f t="shared" si="7"/>
        <v>-117.29999999999973</v>
      </c>
      <c r="AC72" s="77"/>
      <c r="AD72" s="150"/>
      <c r="AE72" s="86">
        <v>2982</v>
      </c>
      <c r="AF72" s="87">
        <v>2547</v>
      </c>
    </row>
    <row r="73" spans="1:32" s="14" customFormat="1" ht="31.5" customHeight="1" thickBot="1" x14ac:dyDescent="0.3">
      <c r="A73" s="151"/>
      <c r="B73" s="152" t="s">
        <v>102</v>
      </c>
      <c r="C73" s="153"/>
      <c r="D73" s="154"/>
      <c r="E73" s="155">
        <f>E6+E8+E11+E13+E16+E19+E21+E23+E28+E26+E30+E32+E34+E36+E39+E42+E44+E46+E53+E63+E67+E69+E71</f>
        <v>56374.66800000002</v>
      </c>
      <c r="F73" s="155">
        <f>F6+F8+F11+F13+F16+F19+F21+F23+F28+F26+F30+F32+F34+F36+F39+F42+F44+F46+F53+F63+F67+F69+F71</f>
        <v>948023.01200000022</v>
      </c>
      <c r="G73" s="156">
        <f>G6+G8+G11+G13+G16+G19+G21+G23+G28+G26+G30+G32+G34+G36+G39+G42+G44+G46+G53+G63+G67+G69+G71</f>
        <v>55436.650099999999</v>
      </c>
      <c r="H73" s="157">
        <f>H6+H8+H11+H13+H16+H19+H21+H23+H28+H26+H30+H32+H34+H36+H39+H42+H44+H46+H53+H63+H67+H69+H71</f>
        <v>32519.981</v>
      </c>
      <c r="I73" s="158">
        <f t="shared" si="40"/>
        <v>100</v>
      </c>
      <c r="J73" s="157">
        <f>J6+J8+J11+J13+J16+J19+J21+J23+J28+J26+J30+J32+J34+J36+J39+J42+J44+J46+J53+J63+J67+J69+J71</f>
        <v>971627.73</v>
      </c>
      <c r="K73" s="79">
        <f t="shared" si="42"/>
        <v>17.526811743626624</v>
      </c>
      <c r="L73" s="157">
        <f>L6+L8+L11+L13+L16+L19+L21+L23+L28+L26+L30+L32+L34+L36+L39+L42+L44+L46+L53+L63+L67+L69+L71</f>
        <v>1021054.86</v>
      </c>
      <c r="M73" s="79">
        <f t="shared" si="43"/>
        <v>18.418408366273198</v>
      </c>
      <c r="N73" s="80">
        <f t="shared" si="44"/>
        <v>-49427.130000000005</v>
      </c>
      <c r="O73" s="81" t="str">
        <f t="shared" si="41"/>
        <v xml:space="preserve"> </v>
      </c>
      <c r="P73" s="156">
        <f>P6+P8+P11+P13+P16+P19+P21+P23+P28+P26+P30+P32+P34+P36+P39+P42+P44+P46+P53+P63+P67+P69+P71</f>
        <v>48677.660400000008</v>
      </c>
      <c r="Q73" s="156">
        <f>Q6+Q8+Q11+Q13+Q16+Q19+Q21+Q23+Q28+Q26+Q30+Q32+Q34+Q36+Q39+Q42+Q44+Q46+Q53+Q63+Q67+Q69+Q71</f>
        <v>821094.772</v>
      </c>
      <c r="R73" s="156">
        <f>R6+R8+R11+R13+R16+R19+R21+R23+R28+R26+R30+R32+R34+R36+R39+R42+R44+R46+R53+R63+R67+R69+R71</f>
        <v>49171.320999999996</v>
      </c>
      <c r="S73" s="157">
        <f>S6+S8+S11+S13+S16+S19+S21+S23+S28+S26+S30+S32+S34+S36+S39+S42+S44+S46+S53+S63+S67+S69+S71</f>
        <v>35205.462000000007</v>
      </c>
      <c r="T73" s="159">
        <f>R73/$R$73*100</f>
        <v>100</v>
      </c>
      <c r="U73" s="157">
        <f>U6+U8+U11+U13+U16+U19+U21+U23+U28+U26+U30+U32+U34+U36+U39+U42+U44+U46+U53+U63+U67+U69+U71</f>
        <v>818700.32</v>
      </c>
      <c r="V73" s="160">
        <f>U73/R73</f>
        <v>16.649955774017137</v>
      </c>
      <c r="W73" s="157">
        <f>W6+W8+W11+W13+W16+W19+W21+W23+W28+W26+W30+W32+W34+W36+W39+W42+W44+W46+W53+W63+W67+W69+W71</f>
        <v>813105.59999999986</v>
      </c>
      <c r="X73" s="160">
        <f>W73/R73</f>
        <v>16.53617562969276</v>
      </c>
      <c r="Y73" s="157">
        <f>Y6+Y8+Y11+Y13+Y16+Y19+Y21+Y23+Y28+Y26+Y30+Y32+Y34+Y36+Y39+Y42+Y44+Y46+Y53+Y63+Y67+Y69+Y71</f>
        <v>2478.0699999999993</v>
      </c>
      <c r="Z73" s="161">
        <f t="shared" si="48"/>
        <v>0.30268340434995794</v>
      </c>
      <c r="AA73" s="157">
        <f>AA6+AA8+AA11+AA13+AA16+AA19+AA21+AA23+AA28+AA26+AA30+AA32+AA34+AA36+AA39+AA42+AA44+AA46+AA53+AA63+AA67+AA69+AA71</f>
        <v>-47025.06</v>
      </c>
      <c r="AB73" s="157" t="e">
        <f>AB11+AB13+AB16+AB23+AB28+AB32+AB36+AB39+AB42+AB46+AB53+AB63+AB67+AB69</f>
        <v>#VALUE!</v>
      </c>
      <c r="AC73" s="156" t="e">
        <f t="shared" si="11"/>
        <v>#VALUE!</v>
      </c>
      <c r="AD73" s="162" t="e">
        <f>AB73/$AB$73*100</f>
        <v>#VALUE!</v>
      </c>
      <c r="AE73" s="163">
        <f>AE6+AE8+AE11+AE13+AE16+AE19+AE21+AE23+AE28+AE26+AE30+AE32+AE34+AE36+AE39+AE42+AE44+AE46+AE53+AE63+AE67+AE69+AE71</f>
        <v>738264.19000000006</v>
      </c>
      <c r="AF73" s="164">
        <f>AF6+AF8+AF11+AF13+AF16+AF19+AF21+AF23+AF28+AF26+AF30+AF32+AF34+AF36+AF39+AF42+AF44+AF46+AF53+AF63+AF67+AF69+AF71</f>
        <v>765765.9</v>
      </c>
    </row>
    <row r="74" spans="1:32" x14ac:dyDescent="0.25">
      <c r="A74" s="165"/>
      <c r="B74" s="166"/>
      <c r="C74" s="31" t="s">
        <v>91</v>
      </c>
      <c r="D74" s="10"/>
      <c r="E74" s="10"/>
      <c r="F74" s="10"/>
      <c r="G74" s="167"/>
      <c r="H74" s="167"/>
      <c r="I74" s="88"/>
      <c r="J74" s="167"/>
      <c r="K74" s="88"/>
      <c r="L74" s="167"/>
      <c r="M74" s="88"/>
      <c r="N74" s="167"/>
      <c r="O74" s="167"/>
      <c r="P74" s="167"/>
      <c r="Q74" s="167"/>
      <c r="R74" s="167"/>
      <c r="S74" s="167"/>
      <c r="T74" s="167"/>
      <c r="U74" s="167"/>
      <c r="V74" s="88"/>
      <c r="W74" s="167"/>
      <c r="X74" s="88"/>
      <c r="Y74" s="167"/>
      <c r="Z74" s="167"/>
      <c r="AA74" s="167"/>
      <c r="AB74" s="167"/>
      <c r="AC74" s="167"/>
      <c r="AD74" s="88"/>
      <c r="AE74" s="167"/>
      <c r="AF74" s="167"/>
    </row>
    <row r="75" spans="1:32" x14ac:dyDescent="0.25">
      <c r="A75" s="167"/>
      <c r="B75" s="167" t="s">
        <v>98</v>
      </c>
      <c r="C75" s="168"/>
      <c r="D75" s="168"/>
      <c r="E75" s="168"/>
      <c r="F75" s="168"/>
      <c r="G75" s="169"/>
      <c r="H75" s="167"/>
      <c r="I75" s="88"/>
      <c r="J75" s="167"/>
      <c r="K75" s="88"/>
      <c r="L75" s="167"/>
      <c r="M75" s="88"/>
      <c r="N75" s="167"/>
      <c r="O75" s="167"/>
      <c r="P75" s="167"/>
      <c r="Q75" s="167"/>
      <c r="R75" s="167"/>
      <c r="S75" s="167"/>
      <c r="T75" s="167"/>
      <c r="U75" s="167"/>
      <c r="V75" s="88"/>
      <c r="W75" s="167"/>
      <c r="X75" s="88"/>
      <c r="Y75" s="167"/>
      <c r="Z75" s="167"/>
      <c r="AA75" s="167"/>
      <c r="AB75" s="167"/>
      <c r="AC75" s="167"/>
      <c r="AD75" s="88"/>
      <c r="AE75" s="167"/>
      <c r="AF75" s="167"/>
    </row>
    <row r="76" spans="1:32" x14ac:dyDescent="0.25">
      <c r="A76" s="167"/>
      <c r="B76" s="167" t="s">
        <v>99</v>
      </c>
      <c r="C76" s="168"/>
      <c r="D76" s="168"/>
      <c r="E76" s="168"/>
      <c r="F76" s="168"/>
      <c r="G76" s="167"/>
      <c r="H76" s="167"/>
      <c r="I76" s="88"/>
      <c r="J76" s="167"/>
      <c r="K76" s="88"/>
      <c r="L76" s="167"/>
      <c r="M76" s="88"/>
      <c r="N76" s="169"/>
      <c r="O76" s="167"/>
      <c r="P76" s="167"/>
      <c r="Q76" s="167"/>
      <c r="R76" s="167"/>
      <c r="S76" s="167"/>
      <c r="T76" s="167"/>
      <c r="U76" s="167"/>
      <c r="V76" s="88"/>
      <c r="W76" s="167"/>
      <c r="X76" s="88"/>
      <c r="Y76" s="167"/>
      <c r="Z76" s="167"/>
      <c r="AA76" s="167"/>
      <c r="AB76" s="167"/>
      <c r="AC76" s="167"/>
      <c r="AD76" s="88"/>
      <c r="AE76" s="167"/>
      <c r="AF76" s="167"/>
    </row>
  </sheetData>
  <mergeCells count="33">
    <mergeCell ref="B47:B48"/>
    <mergeCell ref="AC3:AC5"/>
    <mergeCell ref="AB3:AB5"/>
    <mergeCell ref="A3:A5"/>
    <mergeCell ref="B61:B62"/>
    <mergeCell ref="B40:B41"/>
    <mergeCell ref="B3:B5"/>
    <mergeCell ref="D3:D5"/>
    <mergeCell ref="Z4:Z5"/>
    <mergeCell ref="G3:O3"/>
    <mergeCell ref="C3:C5"/>
    <mergeCell ref="E3:F3"/>
    <mergeCell ref="E4:E5"/>
    <mergeCell ref="F4:F5"/>
    <mergeCell ref="P3:Q3"/>
    <mergeCell ref="P4:P5"/>
    <mergeCell ref="W4:X4"/>
    <mergeCell ref="Q4:Q5"/>
    <mergeCell ref="Y4:Y5"/>
    <mergeCell ref="B1:AF1"/>
    <mergeCell ref="I4:I5"/>
    <mergeCell ref="T4:T5"/>
    <mergeCell ref="J4:K4"/>
    <mergeCell ref="L4:M4"/>
    <mergeCell ref="N4:N5"/>
    <mergeCell ref="O4:O5"/>
    <mergeCell ref="G4:H4"/>
    <mergeCell ref="AE3:AF4"/>
    <mergeCell ref="R3:Z3"/>
    <mergeCell ref="R4:S4"/>
    <mergeCell ref="U4:V4"/>
    <mergeCell ref="AA3:AA5"/>
    <mergeCell ref="AD3:AD5"/>
  </mergeCells>
  <phoneticPr fontId="0" type="noConversion"/>
  <conditionalFormatting sqref="X49:X72 X6:X46">
    <cfRule type="expression" dxfId="1" priority="2">
      <formula>$X6&gt;($X$73*1.3)</formula>
    </cfRule>
  </conditionalFormatting>
  <conditionalFormatting sqref="X48">
    <cfRule type="expression" dxfId="0" priority="1">
      <formula>$X48&gt;($X$73*1.3)</formula>
    </cfRule>
  </conditionalFormatting>
  <pageMargins left="0.31496062992125984" right="0.19685039370078741" top="0.19685039370078741" bottom="0.19685039370078741" header="0.51181102362204722" footer="0.51181102362204722"/>
  <pageSetup paperSize="9" scale="91" fitToHeight="2" orientation="landscape" r:id="rId1"/>
  <headerFooter alignWithMargins="0"/>
  <colBreaks count="1" manualBreakCount="1">
    <brk id="3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Зоя Александрова</cp:lastModifiedBy>
  <cp:lastPrinted>2021-08-13T14:17:51Z</cp:lastPrinted>
  <dcterms:created xsi:type="dcterms:W3CDTF">1999-03-29T10:08:03Z</dcterms:created>
  <dcterms:modified xsi:type="dcterms:W3CDTF">2021-11-03T10:11:13Z</dcterms:modified>
</cp:coreProperties>
</file>