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90" yWindow="360" windowWidth="9315" windowHeight="4155" tabRatio="606"/>
  </bookViews>
  <sheets>
    <sheet name="Показатели" sheetId="8" r:id="rId1"/>
  </sheets>
  <externalReferences>
    <externalReference r:id="rId2"/>
  </externalReferences>
  <definedNames>
    <definedName name="god">[1]Титульный!$F$9</definedName>
    <definedName name="_xlnm.Print_Area" localSheetId="0">Показатели!$A$1:$AF$76</definedName>
  </definedNames>
  <calcPr calcId="145621"/>
</workbook>
</file>

<file path=xl/calcChain.xml><?xml version="1.0" encoding="utf-8"?>
<calcChain xmlns="http://schemas.openxmlformats.org/spreadsheetml/2006/main">
  <c r="W8" i="8" l="1"/>
  <c r="S8" i="8"/>
  <c r="T8" i="8"/>
  <c r="U8" i="8"/>
  <c r="R8" i="8"/>
  <c r="R73" i="8" s="1"/>
  <c r="W71" i="8"/>
  <c r="S71" i="8"/>
  <c r="U71" i="8"/>
  <c r="R71" i="8"/>
  <c r="W69" i="8"/>
  <c r="S69" i="8"/>
  <c r="U69" i="8"/>
  <c r="R69" i="8"/>
  <c r="W67" i="8"/>
  <c r="S67" i="8"/>
  <c r="U67" i="8"/>
  <c r="R67" i="8"/>
  <c r="W53" i="8"/>
  <c r="S53" i="8"/>
  <c r="U53" i="8"/>
  <c r="R53" i="8"/>
  <c r="W46" i="8"/>
  <c r="S46" i="8"/>
  <c r="U46" i="8"/>
  <c r="R46" i="8"/>
  <c r="W44" i="8"/>
  <c r="S44" i="8"/>
  <c r="U44" i="8"/>
  <c r="R44" i="8"/>
  <c r="W42" i="8"/>
  <c r="S42" i="8"/>
  <c r="U42" i="8"/>
  <c r="R42" i="8"/>
  <c r="W39" i="8"/>
  <c r="S39" i="8"/>
  <c r="U39" i="8"/>
  <c r="R39" i="8"/>
  <c r="W34" i="8"/>
  <c r="S34" i="8"/>
  <c r="U34" i="8"/>
  <c r="R34" i="8"/>
  <c r="W32" i="8"/>
  <c r="S32" i="8"/>
  <c r="U32" i="8"/>
  <c r="R32" i="8"/>
  <c r="W30" i="8"/>
  <c r="S30" i="8"/>
  <c r="U30" i="8"/>
  <c r="R30" i="8"/>
  <c r="W28" i="8"/>
  <c r="S28" i="8"/>
  <c r="U28" i="8"/>
  <c r="R28" i="8"/>
  <c r="X26" i="8"/>
  <c r="W26" i="8"/>
  <c r="V26" i="8"/>
  <c r="S26" i="8"/>
  <c r="U26" i="8"/>
  <c r="R26" i="8"/>
  <c r="W23" i="8"/>
  <c r="S23" i="8"/>
  <c r="U23" i="8"/>
  <c r="R23" i="8"/>
  <c r="W16" i="8"/>
  <c r="S16" i="8"/>
  <c r="U16" i="8"/>
  <c r="R16" i="8"/>
  <c r="W13" i="8"/>
  <c r="S13" i="8"/>
  <c r="U13" i="8"/>
  <c r="R13" i="8"/>
  <c r="W11" i="8"/>
  <c r="S11" i="8"/>
  <c r="U11" i="8"/>
  <c r="R11" i="8"/>
  <c r="X18" i="8" l="1"/>
  <c r="V18" i="8"/>
  <c r="Y7" i="8"/>
  <c r="Y8" i="8"/>
  <c r="Y9" i="8"/>
  <c r="Y10" i="8"/>
  <c r="Y11" i="8"/>
  <c r="Y12" i="8"/>
  <c r="Y13" i="8"/>
  <c r="Z13" i="8" s="1"/>
  <c r="Y14" i="8"/>
  <c r="Z14" i="8" s="1"/>
  <c r="Y15" i="8"/>
  <c r="Y16" i="8"/>
  <c r="Y17" i="8"/>
  <c r="Y18" i="8"/>
  <c r="Y19" i="8"/>
  <c r="Y20" i="8"/>
  <c r="Y21" i="8"/>
  <c r="Y22" i="8"/>
  <c r="Y23" i="8"/>
  <c r="Y24" i="8"/>
  <c r="Y25" i="8"/>
  <c r="Y26" i="8"/>
  <c r="Z26" i="8" s="1"/>
  <c r="Y27" i="8"/>
  <c r="Y28" i="8"/>
  <c r="Z28" i="8" s="1"/>
  <c r="Y29" i="8"/>
  <c r="Y30" i="8"/>
  <c r="Z30" i="8" s="1"/>
  <c r="Y31" i="8"/>
  <c r="Y32" i="8"/>
  <c r="Y33" i="8"/>
  <c r="Y34" i="8"/>
  <c r="Z34" i="8" s="1"/>
  <c r="Y35" i="8"/>
  <c r="Y36" i="8"/>
  <c r="Y37" i="8"/>
  <c r="Y38" i="8"/>
  <c r="Y39" i="8"/>
  <c r="Y40" i="8"/>
  <c r="Y41" i="8"/>
  <c r="Y42" i="8"/>
  <c r="Z42" i="8" s="1"/>
  <c r="Y43" i="8"/>
  <c r="Y44" i="8"/>
  <c r="Z44" i="8" s="1"/>
  <c r="Y45" i="8"/>
  <c r="Y46" i="8"/>
  <c r="Z46" i="8" s="1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Z7" i="8"/>
  <c r="Z8" i="8"/>
  <c r="Z9" i="8"/>
  <c r="Z10" i="8"/>
  <c r="Z11" i="8"/>
  <c r="Z12" i="8"/>
  <c r="Z15" i="8"/>
  <c r="Z16" i="8"/>
  <c r="Z17" i="8"/>
  <c r="Z18" i="8"/>
  <c r="Z19" i="8"/>
  <c r="Z20" i="8"/>
  <c r="Z21" i="8"/>
  <c r="Z22" i="8"/>
  <c r="Z23" i="8"/>
  <c r="Z24" i="8"/>
  <c r="Z25" i="8"/>
  <c r="Z27" i="8"/>
  <c r="Z29" i="8"/>
  <c r="Z31" i="8"/>
  <c r="Z32" i="8"/>
  <c r="Z33" i="8"/>
  <c r="Z35" i="8"/>
  <c r="Z36" i="8"/>
  <c r="Z37" i="8"/>
  <c r="Z38" i="8"/>
  <c r="Z39" i="8"/>
  <c r="Z40" i="8"/>
  <c r="Z41" i="8"/>
  <c r="Z43" i="8"/>
  <c r="Z45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Y6" i="8"/>
  <c r="W6" i="8"/>
  <c r="S6" i="8"/>
  <c r="U6" i="8"/>
  <c r="R6" i="8"/>
  <c r="K35" i="8" l="1"/>
  <c r="X27" i="8" l="1"/>
  <c r="V27" i="8"/>
  <c r="M27" i="8"/>
  <c r="K27" i="8"/>
  <c r="M61" i="8"/>
  <c r="K61" i="8"/>
  <c r="M18" i="8" l="1"/>
  <c r="K18" i="8"/>
  <c r="X57" i="8" l="1"/>
  <c r="V57" i="8"/>
  <c r="X48" i="8"/>
  <c r="V48" i="8"/>
  <c r="V66" i="8" l="1"/>
  <c r="X66" i="8"/>
  <c r="P36" i="8" l="1"/>
  <c r="Q36" i="8"/>
  <c r="P46" i="8"/>
  <c r="Q46" i="8"/>
  <c r="P53" i="8"/>
  <c r="Q53" i="8"/>
  <c r="P63" i="8"/>
  <c r="Q63" i="8"/>
  <c r="P73" i="8" l="1"/>
  <c r="Q73" i="8"/>
  <c r="E36" i="8"/>
  <c r="F36" i="8"/>
  <c r="F46" i="8"/>
  <c r="E46" i="8"/>
  <c r="F53" i="8"/>
  <c r="E53" i="8"/>
  <c r="F63" i="8"/>
  <c r="E63" i="8"/>
  <c r="E73" i="8" l="1"/>
  <c r="F73" i="8"/>
  <c r="K6" i="8" l="1"/>
  <c r="AC19" i="8" l="1"/>
  <c r="AC20" i="8"/>
  <c r="M7" i="8"/>
  <c r="M8" i="8"/>
  <c r="M9" i="8"/>
  <c r="M11" i="8"/>
  <c r="M12" i="8"/>
  <c r="M13" i="8"/>
  <c r="M14" i="8"/>
  <c r="M16" i="8"/>
  <c r="M17" i="8"/>
  <c r="M19" i="8"/>
  <c r="M20" i="8"/>
  <c r="M22" i="8"/>
  <c r="M23" i="8"/>
  <c r="M24" i="8"/>
  <c r="M28" i="8"/>
  <c r="M29" i="8"/>
  <c r="M30" i="8"/>
  <c r="M31" i="8"/>
  <c r="M32" i="8"/>
  <c r="M33" i="8"/>
  <c r="M34" i="8"/>
  <c r="M35" i="8"/>
  <c r="M37" i="8"/>
  <c r="M38" i="8"/>
  <c r="M39" i="8"/>
  <c r="M40" i="8"/>
  <c r="M42" i="8"/>
  <c r="M43" i="8"/>
  <c r="M44" i="8"/>
  <c r="M45" i="8"/>
  <c r="M47" i="8"/>
  <c r="M49" i="8"/>
  <c r="M50" i="8"/>
  <c r="M51" i="8"/>
  <c r="M52" i="8"/>
  <c r="M54" i="8"/>
  <c r="M55" i="8"/>
  <c r="M56" i="8"/>
  <c r="M57" i="8"/>
  <c r="M58" i="8"/>
  <c r="M59" i="8"/>
  <c r="M62" i="8"/>
  <c r="M64" i="8"/>
  <c r="M67" i="8"/>
  <c r="M68" i="8"/>
  <c r="M69" i="8"/>
  <c r="M70" i="8"/>
  <c r="M71" i="8"/>
  <c r="M72" i="8"/>
  <c r="AF19" i="8"/>
  <c r="AE19" i="8"/>
  <c r="AA7" i="8"/>
  <c r="AB7" i="8" s="1"/>
  <c r="AA9" i="8"/>
  <c r="AB9" i="8" s="1"/>
  <c r="AA10" i="8"/>
  <c r="AB10" i="8" s="1"/>
  <c r="AA11" i="8"/>
  <c r="AB11" i="8" s="1"/>
  <c r="AC11" i="8" s="1"/>
  <c r="AA12" i="8"/>
  <c r="AB12" i="8" s="1"/>
  <c r="AC12" i="8" s="1"/>
  <c r="AA13" i="8"/>
  <c r="AB13" i="8" s="1"/>
  <c r="AC13" i="8" s="1"/>
  <c r="AA14" i="8"/>
  <c r="AB14" i="8" s="1"/>
  <c r="AC14" i="8" s="1"/>
  <c r="AA15" i="8"/>
  <c r="AB15" i="8" s="1"/>
  <c r="AC15" i="8" s="1"/>
  <c r="AA16" i="8"/>
  <c r="AB16" i="8" s="1"/>
  <c r="AC16" i="8" s="1"/>
  <c r="AA17" i="8"/>
  <c r="AB17" i="8" s="1"/>
  <c r="AC17" i="8" s="1"/>
  <c r="AA18" i="8"/>
  <c r="AA19" i="8"/>
  <c r="AA20" i="8"/>
  <c r="AA22" i="8"/>
  <c r="AB22" i="8" s="1"/>
  <c r="AA23" i="8"/>
  <c r="AB23" i="8" s="1"/>
  <c r="AC23" i="8" s="1"/>
  <c r="AA24" i="8"/>
  <c r="AB24" i="8" s="1"/>
  <c r="AC24" i="8" s="1"/>
  <c r="AA25" i="8"/>
  <c r="AB25" i="8" s="1"/>
  <c r="AC25" i="8" s="1"/>
  <c r="AA28" i="8"/>
  <c r="AA29" i="8"/>
  <c r="AB29" i="8" s="1"/>
  <c r="AC29" i="8" s="1"/>
  <c r="AA30" i="8"/>
  <c r="AB30" i="8" s="1"/>
  <c r="AA31" i="8"/>
  <c r="AB31" i="8" s="1"/>
  <c r="AA32" i="8"/>
  <c r="AB32" i="8" s="1"/>
  <c r="AC32" i="8" s="1"/>
  <c r="AA33" i="8"/>
  <c r="AB33" i="8" s="1"/>
  <c r="AC33" i="8" s="1"/>
  <c r="AA34" i="8"/>
  <c r="AB34" i="8" s="1"/>
  <c r="AA35" i="8"/>
  <c r="AB35" i="8" s="1"/>
  <c r="AA37" i="8"/>
  <c r="AB37" i="8" s="1"/>
  <c r="AC37" i="8" s="1"/>
  <c r="AA38" i="8"/>
  <c r="AB38" i="8" s="1"/>
  <c r="AC38" i="8" s="1"/>
  <c r="AA39" i="8"/>
  <c r="AB39" i="8" s="1"/>
  <c r="AC39" i="8" s="1"/>
  <c r="AA40" i="8"/>
  <c r="AB40" i="8" s="1"/>
  <c r="AC40" i="8" s="1"/>
  <c r="AA42" i="8"/>
  <c r="AB42" i="8" s="1"/>
  <c r="AC42" i="8" s="1"/>
  <c r="AA43" i="8"/>
  <c r="AB43" i="8" s="1"/>
  <c r="AC43" i="8" s="1"/>
  <c r="AA44" i="8"/>
  <c r="AB44" i="8" s="1"/>
  <c r="AA45" i="8"/>
  <c r="AB45" i="8" s="1"/>
  <c r="AA47" i="8"/>
  <c r="AB47" i="8" s="1"/>
  <c r="AA49" i="8"/>
  <c r="AB49" i="8" s="1"/>
  <c r="AC49" i="8" s="1"/>
  <c r="AA51" i="8"/>
  <c r="AB51" i="8" s="1"/>
  <c r="AC51" i="8" s="1"/>
  <c r="AA52" i="8"/>
  <c r="AB52" i="8" s="1"/>
  <c r="AC52" i="8" s="1"/>
  <c r="AA54" i="8"/>
  <c r="AB54" i="8" s="1"/>
  <c r="AC54" i="8" s="1"/>
  <c r="AA55" i="8"/>
  <c r="AB55" i="8" s="1"/>
  <c r="AC55" i="8" s="1"/>
  <c r="AA56" i="8"/>
  <c r="AB56" i="8" s="1"/>
  <c r="AC56" i="8" s="1"/>
  <c r="AA57" i="8"/>
  <c r="AB57" i="8" s="1"/>
  <c r="AC57" i="8" s="1"/>
  <c r="AA58" i="8"/>
  <c r="AB58" i="8" s="1"/>
  <c r="AC58" i="8" s="1"/>
  <c r="AA59" i="8"/>
  <c r="AB59" i="8" s="1"/>
  <c r="AC59" i="8" s="1"/>
  <c r="AA62" i="8"/>
  <c r="AB62" i="8" s="1"/>
  <c r="AC62" i="8" s="1"/>
  <c r="AA64" i="8"/>
  <c r="AB64" i="8" s="1"/>
  <c r="AC64" i="8" s="1"/>
  <c r="AA65" i="8"/>
  <c r="AA66" i="8"/>
  <c r="AA67" i="8"/>
  <c r="AB67" i="8" s="1"/>
  <c r="AC67" i="8" s="1"/>
  <c r="AA68" i="8"/>
  <c r="AB68" i="8" s="1"/>
  <c r="AC68" i="8" s="1"/>
  <c r="AA69" i="8"/>
  <c r="AB69" i="8" s="1"/>
  <c r="AC69" i="8" s="1"/>
  <c r="AA70" i="8"/>
  <c r="AB70" i="8" s="1"/>
  <c r="AC70" i="8" s="1"/>
  <c r="AA71" i="8"/>
  <c r="AB71" i="8" s="1"/>
  <c r="AA72" i="8"/>
  <c r="AB72" i="8" s="1"/>
  <c r="AA6" i="8"/>
  <c r="AB6" i="8" s="1"/>
  <c r="AB46" i="8" l="1"/>
  <c r="AB28" i="8"/>
  <c r="AC28" i="8" s="1"/>
  <c r="AA8" i="8"/>
  <c r="AB8" i="8" s="1"/>
  <c r="X25" i="8"/>
  <c r="V25" i="8"/>
  <c r="X15" i="8"/>
  <c r="V15" i="8"/>
  <c r="X10" i="8"/>
  <c r="V10" i="8"/>
  <c r="K40" i="8"/>
  <c r="O40" i="8"/>
  <c r="V40" i="8"/>
  <c r="X40" i="8"/>
  <c r="N53" i="8" l="1"/>
  <c r="O53" i="8" s="1"/>
  <c r="L53" i="8"/>
  <c r="J53" i="8"/>
  <c r="H53" i="8"/>
  <c r="G53" i="8"/>
  <c r="W63" i="8"/>
  <c r="U63" i="8"/>
  <c r="S63" i="8"/>
  <c r="R63" i="8"/>
  <c r="N63" i="8"/>
  <c r="L63" i="8"/>
  <c r="J63" i="8"/>
  <c r="H63" i="8"/>
  <c r="G63" i="8"/>
  <c r="N46" i="8"/>
  <c r="L46" i="8"/>
  <c r="J46" i="8"/>
  <c r="H46" i="8"/>
  <c r="G46" i="8"/>
  <c r="X72" i="8"/>
  <c r="X71" i="8"/>
  <c r="X70" i="8"/>
  <c r="X69" i="8"/>
  <c r="X68" i="8"/>
  <c r="X67" i="8"/>
  <c r="X62" i="8"/>
  <c r="X59" i="8"/>
  <c r="X56" i="8"/>
  <c r="X54" i="8"/>
  <c r="X52" i="8"/>
  <c r="X49" i="8"/>
  <c r="X45" i="8"/>
  <c r="X44" i="8"/>
  <c r="X43" i="8"/>
  <c r="X42" i="8"/>
  <c r="X39" i="8"/>
  <c r="X38" i="8"/>
  <c r="X37" i="8"/>
  <c r="X35" i="8"/>
  <c r="X34" i="8"/>
  <c r="X33" i="8"/>
  <c r="X32" i="8"/>
  <c r="X31" i="8"/>
  <c r="X30" i="8"/>
  <c r="X29" i="8"/>
  <c r="X28" i="8"/>
  <c r="X23" i="8"/>
  <c r="X22" i="8"/>
  <c r="X17" i="8"/>
  <c r="X16" i="8"/>
  <c r="X13" i="8"/>
  <c r="X12" i="8"/>
  <c r="X11" i="8"/>
  <c r="X9" i="8"/>
  <c r="X7" i="8"/>
  <c r="X6" i="8"/>
  <c r="V72" i="8"/>
  <c r="V71" i="8"/>
  <c r="V70" i="8"/>
  <c r="V69" i="8"/>
  <c r="V68" i="8"/>
  <c r="V67" i="8"/>
  <c r="V62" i="8"/>
  <c r="V59" i="8"/>
  <c r="V56" i="8"/>
  <c r="V54" i="8"/>
  <c r="V52" i="8"/>
  <c r="V49" i="8"/>
  <c r="V45" i="8"/>
  <c r="V44" i="8"/>
  <c r="V43" i="8"/>
  <c r="V42" i="8"/>
  <c r="V39" i="8"/>
  <c r="V38" i="8"/>
  <c r="V37" i="8"/>
  <c r="V35" i="8"/>
  <c r="V34" i="8"/>
  <c r="V33" i="8"/>
  <c r="V32" i="8"/>
  <c r="V31" i="8"/>
  <c r="V30" i="8"/>
  <c r="V29" i="8"/>
  <c r="V28" i="8"/>
  <c r="V23" i="8"/>
  <c r="V22" i="8"/>
  <c r="V17" i="8"/>
  <c r="V16" i="8"/>
  <c r="V13" i="8"/>
  <c r="V12" i="8"/>
  <c r="V11" i="8"/>
  <c r="V9" i="8"/>
  <c r="V7" i="8"/>
  <c r="V6" i="8"/>
  <c r="Z6" i="8"/>
  <c r="O72" i="8"/>
  <c r="O71" i="8"/>
  <c r="O70" i="8"/>
  <c r="O69" i="8"/>
  <c r="O68" i="8"/>
  <c r="O67" i="8"/>
  <c r="O66" i="8"/>
  <c r="O65" i="8"/>
  <c r="O64" i="8"/>
  <c r="O63" i="8"/>
  <c r="O62" i="8"/>
  <c r="O59" i="8"/>
  <c r="O58" i="8"/>
  <c r="O57" i="8"/>
  <c r="O56" i="8"/>
  <c r="O55" i="8"/>
  <c r="O54" i="8"/>
  <c r="O52" i="8"/>
  <c r="O51" i="8"/>
  <c r="O50" i="8"/>
  <c r="O49" i="8"/>
  <c r="O47" i="8"/>
  <c r="O45" i="8"/>
  <c r="O44" i="8"/>
  <c r="O43" i="8"/>
  <c r="O42" i="8"/>
  <c r="O39" i="8"/>
  <c r="O38" i="8"/>
  <c r="O37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M6" i="8"/>
  <c r="K72" i="8"/>
  <c r="K71" i="8"/>
  <c r="K70" i="8"/>
  <c r="K69" i="8"/>
  <c r="K68" i="8"/>
  <c r="K67" i="8"/>
  <c r="K64" i="8"/>
  <c r="K62" i="8"/>
  <c r="K59" i="8"/>
  <c r="K58" i="8"/>
  <c r="K57" i="8"/>
  <c r="K56" i="8"/>
  <c r="K55" i="8"/>
  <c r="K54" i="8"/>
  <c r="K52" i="8"/>
  <c r="K51" i="8"/>
  <c r="K50" i="8"/>
  <c r="K49" i="8"/>
  <c r="K47" i="8"/>
  <c r="K45" i="8"/>
  <c r="K44" i="8"/>
  <c r="K43" i="8"/>
  <c r="K42" i="8"/>
  <c r="K39" i="8"/>
  <c r="K38" i="8"/>
  <c r="K37" i="8"/>
  <c r="K34" i="8"/>
  <c r="K33" i="8"/>
  <c r="K32" i="8"/>
  <c r="K31" i="8"/>
  <c r="K30" i="8"/>
  <c r="K29" i="8"/>
  <c r="K28" i="8"/>
  <c r="K24" i="8"/>
  <c r="K23" i="8"/>
  <c r="K22" i="8"/>
  <c r="K20" i="8"/>
  <c r="K19" i="8"/>
  <c r="K17" i="8"/>
  <c r="K16" i="8"/>
  <c r="K14" i="8"/>
  <c r="K13" i="8"/>
  <c r="K12" i="8"/>
  <c r="K11" i="8"/>
  <c r="K9" i="8"/>
  <c r="K8" i="8"/>
  <c r="K7" i="8"/>
  <c r="W36" i="8"/>
  <c r="U36" i="8"/>
  <c r="S36" i="8"/>
  <c r="R36" i="8"/>
  <c r="N36" i="8"/>
  <c r="O36" i="8" s="1"/>
  <c r="L36" i="8"/>
  <c r="J36" i="8"/>
  <c r="H36" i="8"/>
  <c r="G36" i="8"/>
  <c r="AF23" i="8"/>
  <c r="AE23" i="8"/>
  <c r="AF21" i="8"/>
  <c r="AE21" i="8"/>
  <c r="W21" i="8"/>
  <c r="U21" i="8"/>
  <c r="S21" i="8"/>
  <c r="R21" i="8"/>
  <c r="N21" i="8"/>
  <c r="O21" i="8" s="1"/>
  <c r="L21" i="8"/>
  <c r="J21" i="8"/>
  <c r="H21" i="8"/>
  <c r="G21" i="8"/>
  <c r="AA53" i="8" l="1"/>
  <c r="AB53" i="8" s="1"/>
  <c r="AC53" i="8" s="1"/>
  <c r="M53" i="8"/>
  <c r="M21" i="8"/>
  <c r="M46" i="8"/>
  <c r="AC46" i="8"/>
  <c r="U73" i="8"/>
  <c r="M36" i="8"/>
  <c r="T40" i="8"/>
  <c r="T39" i="8" s="1"/>
  <c r="M63" i="8"/>
  <c r="AA21" i="8"/>
  <c r="V36" i="8"/>
  <c r="AA63" i="8"/>
  <c r="AB63" i="8" s="1"/>
  <c r="AC63" i="8" s="1"/>
  <c r="O46" i="8"/>
  <c r="K63" i="8"/>
  <c r="K53" i="8"/>
  <c r="AA36" i="8"/>
  <c r="AB36" i="8" s="1"/>
  <c r="AC36" i="8" s="1"/>
  <c r="AA46" i="8"/>
  <c r="X46" i="8"/>
  <c r="X53" i="8"/>
  <c r="L73" i="8"/>
  <c r="V21" i="8"/>
  <c r="X21" i="8"/>
  <c r="X36" i="8"/>
  <c r="N73" i="8"/>
  <c r="O73" i="8" s="1"/>
  <c r="X8" i="8"/>
  <c r="V63" i="8"/>
  <c r="V53" i="8"/>
  <c r="K36" i="8"/>
  <c r="V46" i="8"/>
  <c r="V8" i="8"/>
  <c r="X63" i="8"/>
  <c r="S73" i="8"/>
  <c r="H73" i="8"/>
  <c r="G73" i="8"/>
  <c r="K46" i="8"/>
  <c r="W73" i="8"/>
  <c r="K21" i="8"/>
  <c r="J73" i="8"/>
  <c r="Y73" i="8" l="1"/>
  <c r="Z73" i="8" s="1"/>
  <c r="I26" i="8"/>
  <c r="I61" i="8"/>
  <c r="I27" i="8"/>
  <c r="I62" i="8"/>
  <c r="T57" i="8"/>
  <c r="T27" i="8"/>
  <c r="T26" i="8" s="1"/>
  <c r="I49" i="8"/>
  <c r="I18" i="8"/>
  <c r="T48" i="8"/>
  <c r="T47" i="8"/>
  <c r="V73" i="8"/>
  <c r="T66" i="8"/>
  <c r="X73" i="8"/>
  <c r="T73" i="8"/>
  <c r="I47" i="8"/>
  <c r="AB73" i="8"/>
  <c r="I46" i="8"/>
  <c r="AB21" i="8"/>
  <c r="AA73" i="8"/>
  <c r="I16" i="8"/>
  <c r="I8" i="8"/>
  <c r="I22" i="8"/>
  <c r="I14" i="8"/>
  <c r="I73" i="8"/>
  <c r="I40" i="8"/>
  <c r="I31" i="8"/>
  <c r="I30" i="8"/>
  <c r="I70" i="8"/>
  <c r="K73" i="8"/>
  <c r="I64" i="8"/>
  <c r="I58" i="8"/>
  <c r="I32" i="8"/>
  <c r="T63" i="8"/>
  <c r="T56" i="8"/>
  <c r="T35" i="8"/>
  <c r="T34" i="8" s="1"/>
  <c r="T31" i="8"/>
  <c r="T30" i="8" s="1"/>
  <c r="T25" i="8"/>
  <c r="T23" i="8" s="1"/>
  <c r="T17" i="8"/>
  <c r="T16" i="8" s="1"/>
  <c r="T12" i="8"/>
  <c r="T11" i="8" s="1"/>
  <c r="T7" i="8"/>
  <c r="T6" i="8" s="1"/>
  <c r="T33" i="8"/>
  <c r="T32" i="8" s="1"/>
  <c r="T22" i="8"/>
  <c r="T72" i="8"/>
  <c r="T71" i="8" s="1"/>
  <c r="T68" i="8"/>
  <c r="T67" i="8" s="1"/>
  <c r="T62" i="8"/>
  <c r="T54" i="8"/>
  <c r="T49" i="8"/>
  <c r="T43" i="8"/>
  <c r="T42" i="8" s="1"/>
  <c r="T38" i="8"/>
  <c r="T37" i="8"/>
  <c r="T15" i="8"/>
  <c r="T13" i="8" s="1"/>
  <c r="T70" i="8"/>
  <c r="T69" i="8" s="1"/>
  <c r="T59" i="8"/>
  <c r="T52" i="8"/>
  <c r="T45" i="8"/>
  <c r="T44" i="8" s="1"/>
  <c r="T29" i="8"/>
  <c r="T28" i="8" s="1"/>
  <c r="T9" i="8"/>
  <c r="T21" i="8"/>
  <c r="T36" i="8"/>
  <c r="I69" i="8"/>
  <c r="I43" i="8"/>
  <c r="I9" i="8"/>
  <c r="I59" i="8"/>
  <c r="I42" i="8"/>
  <c r="I23" i="8"/>
  <c r="I71" i="8"/>
  <c r="I54" i="8"/>
  <c r="I37" i="8"/>
  <c r="I17" i="8"/>
  <c r="I44" i="8"/>
  <c r="I28" i="8"/>
  <c r="I11" i="8"/>
  <c r="I56" i="8"/>
  <c r="I39" i="8"/>
  <c r="I24" i="8"/>
  <c r="I72" i="8"/>
  <c r="I55" i="8"/>
  <c r="I38" i="8"/>
  <c r="I19" i="8"/>
  <c r="I67" i="8"/>
  <c r="I50" i="8"/>
  <c r="I33" i="8"/>
  <c r="I12" i="8"/>
  <c r="I57" i="8"/>
  <c r="I25" i="8"/>
  <c r="I6" i="8"/>
  <c r="I52" i="8"/>
  <c r="I35" i="8"/>
  <c r="I20" i="8"/>
  <c r="I68" i="8"/>
  <c r="I51" i="8"/>
  <c r="I34" i="8"/>
  <c r="I13" i="8"/>
  <c r="I63" i="8"/>
  <c r="I45" i="8"/>
  <c r="I29" i="8"/>
  <c r="I7" i="8"/>
  <c r="I53" i="8"/>
  <c r="I36" i="8"/>
  <c r="I21" i="8"/>
  <c r="M73" i="8"/>
  <c r="T53" i="8" l="1"/>
  <c r="T46" i="8"/>
  <c r="AC73" i="8"/>
  <c r="AD63" i="8"/>
  <c r="AD36" i="8"/>
  <c r="AD73" i="8"/>
  <c r="AD12" i="8"/>
  <c r="AD24" i="8"/>
  <c r="AD32" i="8"/>
  <c r="AD40" i="8"/>
  <c r="AD67" i="8"/>
  <c r="AD54" i="8"/>
  <c r="AD58" i="8"/>
  <c r="AD33" i="8"/>
  <c r="AD23" i="8"/>
  <c r="AD70" i="8"/>
  <c r="AD37" i="8"/>
  <c r="AD38" i="8"/>
  <c r="AD59" i="8"/>
  <c r="AD62" i="8"/>
  <c r="AD15" i="8"/>
  <c r="AD49" i="8"/>
  <c r="AD11" i="8"/>
  <c r="AD43" i="8"/>
  <c r="AD66" i="8"/>
  <c r="AD25" i="8"/>
  <c r="AD55" i="8"/>
  <c r="AD52" i="8"/>
  <c r="AD39" i="8"/>
  <c r="AD14" i="8"/>
  <c r="AD51" i="8"/>
  <c r="AD17" i="8"/>
  <c r="AD13" i="8"/>
  <c r="AD64" i="8"/>
  <c r="AD68" i="8"/>
  <c r="AD29" i="8"/>
  <c r="AD69" i="8"/>
  <c r="AD42" i="8"/>
  <c r="AD56" i="8"/>
  <c r="AD65" i="8"/>
  <c r="AD16" i="8"/>
  <c r="AD28" i="8"/>
  <c r="AD46" i="8"/>
  <c r="AD53" i="8"/>
  <c r="AF71" i="8"/>
  <c r="AE71" i="8"/>
  <c r="AF69" i="8"/>
  <c r="AE69" i="8"/>
  <c r="AF67" i="8"/>
  <c r="AE67" i="8"/>
  <c r="AF63" i="8"/>
  <c r="AE63" i="8"/>
  <c r="AF53" i="8"/>
  <c r="AE53" i="8"/>
  <c r="AF46" i="8"/>
  <c r="AE46" i="8"/>
  <c r="AF44" i="8"/>
  <c r="AE44" i="8"/>
  <c r="AF42" i="8"/>
  <c r="AE42" i="8"/>
  <c r="AF39" i="8"/>
  <c r="AE39" i="8"/>
  <c r="AF36" i="8"/>
  <c r="AE36" i="8"/>
  <c r="AF34" i="8"/>
  <c r="AE34" i="8"/>
  <c r="AF32" i="8"/>
  <c r="AE32" i="8"/>
  <c r="AF30" i="8"/>
  <c r="AE30" i="8"/>
  <c r="AF28" i="8"/>
  <c r="AE28" i="8"/>
  <c r="AF16" i="8"/>
  <c r="AE16" i="8"/>
  <c r="AF13" i="8"/>
  <c r="AE13" i="8"/>
  <c r="AF11" i="8"/>
  <c r="AE11" i="8"/>
  <c r="AF8" i="8"/>
  <c r="AE8" i="8"/>
  <c r="AF6" i="8"/>
  <c r="AE6" i="8"/>
  <c r="AE73" i="8" l="1"/>
  <c r="AF73" i="8"/>
</calcChain>
</file>

<file path=xl/sharedStrings.xml><?xml version="1.0" encoding="utf-8"?>
<sst xmlns="http://schemas.openxmlformats.org/spreadsheetml/2006/main" count="176" uniqueCount="104">
  <si>
    <t>Аликовский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</si>
  <si>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</si>
  <si>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</si>
  <si>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</si>
  <si>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</si>
  <si>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</si>
  <si>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</si>
  <si>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</si>
  <si>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</si>
  <si>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</si>
  <si>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</si>
  <si>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</si>
  <si>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</si>
  <si>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</si>
  <si>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</si>
  <si>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Ядринский</t>
  </si>
  <si>
    <t>Яльчикский</t>
  </si>
  <si>
    <t>Янтиковский</t>
  </si>
  <si>
    <t>всего</t>
  </si>
  <si>
    <t>всего,
тыс. руб.</t>
  </si>
  <si>
    <t>г.Чебоксары</t>
  </si>
  <si>
    <t>г.Новочебоксарск</t>
  </si>
  <si>
    <t>г.Алатырь</t>
  </si>
  <si>
    <t>г.Канаш</t>
  </si>
  <si>
    <t>г.Шумерля</t>
  </si>
  <si>
    <t>Отпуск воды, т.куб.м.</t>
  </si>
  <si>
    <t>в т.ч. населению</t>
  </si>
  <si>
    <t>на 1 куб.м., руб.</t>
  </si>
  <si>
    <t>ДОХОДЫ от основной деятельности</t>
  </si>
  <si>
    <t>РАСХОДЫ от основной деятельности</t>
  </si>
  <si>
    <t>Фин. рез-т от осн. деят-ти,
тыс. руб.
(+ прибыль
  - убыток)</t>
  </si>
  <si>
    <t xml:space="preserve">Рент-ть, %
</t>
  </si>
  <si>
    <t>АО "Водоканал"</t>
  </si>
  <si>
    <t>МУП "КС г. Новочебоксарска"</t>
  </si>
  <si>
    <t>МУП "Водоканал" г.Канаш ЧР</t>
  </si>
  <si>
    <t>МУП "ШПУ "Водоканал"</t>
  </si>
  <si>
    <t>ООО "УК "Жилище"</t>
  </si>
  <si>
    <t>ООО "Управляющая компания"</t>
  </si>
  <si>
    <t>МУП "Каналсеть" г.Канаш ЧР</t>
  </si>
  <si>
    <t>ООО "КАНАЛСЕТЬ+"</t>
  </si>
  <si>
    <t>МУП ЖКХ Козловского района</t>
  </si>
  <si>
    <t>ООО "Коммунальный сервис"</t>
  </si>
  <si>
    <t>МУП ЖКХ 
Красноармейского района</t>
  </si>
  <si>
    <t>МУП ЖКУ Марпосадского ГП</t>
  </si>
  <si>
    <t>МУП ЖКУ Шоршельского СП</t>
  </si>
  <si>
    <t>МУП ОП ЖКХ Порецкого района</t>
  </si>
  <si>
    <t>МУП "УК г. Цивильск"</t>
  </si>
  <si>
    <t>МУП ЖКХ "Чурачики"</t>
  </si>
  <si>
    <t>АО "ПМК-8"</t>
  </si>
  <si>
    <t>МАУ "Опытный"</t>
  </si>
  <si>
    <t>МУП ЖКХ "Ишлейское"</t>
  </si>
  <si>
    <t>МУП "ЖКХ "Катрасьское"</t>
  </si>
  <si>
    <t>ООО "Ремстройгрупп"</t>
  </si>
  <si>
    <t>ООО "Теплоэнергосеть"</t>
  </si>
  <si>
    <t>ООО "Аквастрой"</t>
  </si>
  <si>
    <t>МУП "ЖКХ "Вурман-Сюктерское"</t>
  </si>
  <si>
    <t>МУП ЖКХ "Атлашевское"</t>
  </si>
  <si>
    <t>ОАО "Коммунальник"</t>
  </si>
  <si>
    <t>Ядринское МПП ЖКХ</t>
  </si>
  <si>
    <t>ООО "Спутник-1"</t>
  </si>
  <si>
    <t>ООО "Коммунальник"</t>
  </si>
  <si>
    <t>ООО "Карина"</t>
  </si>
  <si>
    <t>МП "ДЕЗ ЖКХ" Ибресин.района</t>
  </si>
  <si>
    <t>Основания для пользования объектом</t>
  </si>
  <si>
    <t>Срок действия договора</t>
  </si>
  <si>
    <t>инвестдоговор</t>
  </si>
  <si>
    <t>бессрочный</t>
  </si>
  <si>
    <t>хозведение</t>
  </si>
  <si>
    <t>аренда</t>
  </si>
  <si>
    <t>концессия</t>
  </si>
  <si>
    <t>собственность</t>
  </si>
  <si>
    <t>ООО "Аква"</t>
  </si>
  <si>
    <t>ООО ЖКХ</t>
  </si>
  <si>
    <t>кредиторская</t>
  </si>
  <si>
    <t>МУП "Чистая вода"</t>
  </si>
  <si>
    <t>дебиторская</t>
  </si>
  <si>
    <t>Размер задолженности на 01.01.2021 (оперативные данные), тыс.руб.</t>
  </si>
  <si>
    <t>ГУП ЧР "БОС" Минстроя Чувашии</t>
  </si>
  <si>
    <t xml:space="preserve">МУП "Водоканал" </t>
  </si>
  <si>
    <t>МП по МТС "Красночетайскагропромснаб"</t>
  </si>
  <si>
    <t>МУП "Урмарытеплосеть"</t>
  </si>
  <si>
    <t xml:space="preserve">АУ "Новая жизнь" </t>
  </si>
  <si>
    <t>опер. упр-ие</t>
  </si>
  <si>
    <t>Наименование МО/РСО</t>
  </si>
  <si>
    <t>Доля РСО в общем объеме отпуска воды</t>
  </si>
  <si>
    <t>Пропуск сточных вод, т.куб.м.</t>
  </si>
  <si>
    <t>Доля РСО в общем объеме пропуска сточных вод</t>
  </si>
  <si>
    <t>Суммарный финансовый результатот осн. деят-ти,тыс. руб.
(+ прибыль
  - убыток)</t>
  </si>
  <si>
    <t>Убыток от осн. деят-ти,тыс. руб.</t>
  </si>
  <si>
    <t>Доля РСО в общем объеме убытка, %</t>
  </si>
  <si>
    <t>Убы-ть, %</t>
  </si>
  <si>
    <t>РСО, себестоимость производста в которых превышает среднереспубликанский показатель более, чем на 30%</t>
  </si>
  <si>
    <t>Необходимая валовая выручка, тыс.руб.</t>
  </si>
  <si>
    <t>Утверждено в тарифе на питьевую воду на 2019 год</t>
  </si>
  <si>
    <t>Утверждено в тарифе на водоотведение на 2019 год</t>
  </si>
  <si>
    <t>Объем сточных вод, т.куб.м.</t>
  </si>
  <si>
    <t>Необходимая валовая выручка*, тыс.руб.</t>
  </si>
  <si>
    <t>МУП ЖКХ Моргаушское**</t>
  </si>
  <si>
    <t>*- для организаций на общем режиме НВВ без НДС</t>
  </si>
  <si>
    <t>**-тарифы установлены диффернировано по сельским поселениям</t>
  </si>
  <si>
    <t>Основные показатели деятельности в сфере водоснабжения за 2020 год (по информации РСО, представленной в Минстрой Чувашии)</t>
  </si>
  <si>
    <t>Основные показатели деятельности в сфере водоотведения за 2020 год (по информации РСО, представленной в Минстрой Чувашии)</t>
  </si>
  <si>
    <t xml:space="preserve">Всего </t>
  </si>
  <si>
    <t>Основные показатели работы педприятий ЖКХ по виду деятельности "Водоотведение" 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</si>
</sst>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р.&quot;_-;\-* #,##0.00&quot;р.&quot;_-;_-* &quot;-&quot;??&quot;р.&quot;_-;_-@_-"/>
  </numFmts>
  <fonts count="33" x14ac:knownFonts="1">
    <font>
      <sz val="10"/>
      <name val="Times New Roman CYR"/>
      <charset val="204"/>
    </font>
    <font>
      <sz val="11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name val="Arial Cyr"/>
      <charset val="204"/>
    </font>
    <font>
      <b/>
      <sz val="11"/>
      <color theme="1"/>
      <name val="Times New Roman Cyr"/>
      <charset val="204"/>
    </font>
    <font>
      <i/>
      <sz val="11"/>
      <color theme="1"/>
      <name val="Times New Roman Cyr"/>
      <charset val="204"/>
    </font>
    <font>
      <sz val="11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i/>
      <sz val="11"/>
      <name val="Times New Roman Cyr"/>
      <charset val="204"/>
    </font>
    <font>
      <i/>
      <sz val="10"/>
      <color theme="1"/>
      <name val="Times New Roman Cyr"/>
      <charset val="204"/>
    </font>
    <font>
      <b/>
      <i/>
      <sz val="12"/>
      <color theme="1"/>
      <name val="Times New Roman Cyr"/>
      <charset val="204"/>
    </font>
    <font>
      <b/>
      <i/>
      <sz val="11"/>
      <color theme="1"/>
      <name val="Times New Roman Cyr"/>
      <charset val="204"/>
    </font>
    <font>
      <i/>
      <sz val="12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3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62"/>
      <name val="Tahoma"/>
      <family val="2"/>
      <charset val="204"/>
    </font>
    <font>
      <i/>
      <sz val="10"/>
      <name val="Times New Roman Cyr"/>
      <charset val="204"/>
    </font>
    <font>
      <i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i/>
      <sz val="11"/>
      <color rgb="FFFF000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lightDown">
        <fgColor indexed="42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0" fontId="23" fillId="0" borderId="0">
      <alignment wrapText="1"/>
    </xf>
    <xf numFmtId="0" fontId="24" fillId="4" borderId="48" applyNumberFormat="0">
      <alignment horizontal="center" vertical="center"/>
    </xf>
    <xf numFmtId="0" fontId="23" fillId="5" borderId="49" applyNumberFormat="0" applyAlignment="0"/>
    <xf numFmtId="0" fontId="25" fillId="0" borderId="0"/>
    <xf numFmtId="0" fontId="6" fillId="0" borderId="0"/>
    <xf numFmtId="0" fontId="23" fillId="6" borderId="49" applyAlignment="0">
      <alignment horizontal="left" vertical="center"/>
    </xf>
    <xf numFmtId="0" fontId="26" fillId="0" borderId="0"/>
    <xf numFmtId="49" fontId="22" fillId="0" borderId="0" applyBorder="0">
      <alignment vertical="top"/>
    </xf>
    <xf numFmtId="0" fontId="23" fillId="0" borderId="49" applyNumberFormat="0" applyAlignment="0">
      <protection locked="0"/>
    </xf>
    <xf numFmtId="0" fontId="27" fillId="7" borderId="49" applyNumberFormat="0" applyAlignment="0"/>
  </cellStyleXfs>
  <cellXfs count="2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4" xfId="0" applyFont="1" applyBorder="1" applyAlignment="1">
      <alignment horizontal="center" vertical="top" wrapText="1"/>
    </xf>
    <xf numFmtId="1" fontId="7" fillId="0" borderId="10" xfId="0" applyNumberFormat="1" applyFont="1" applyFill="1" applyBorder="1"/>
    <xf numFmtId="0" fontId="7" fillId="0" borderId="9" xfId="0" applyFont="1" applyFill="1" applyBorder="1"/>
    <xf numFmtId="0" fontId="8" fillId="0" borderId="0" xfId="0" applyFont="1"/>
    <xf numFmtId="0" fontId="7" fillId="0" borderId="0" xfId="0" applyFont="1" applyFill="1"/>
    <xf numFmtId="1" fontId="1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" fontId="7" fillId="0" borderId="6" xfId="0" applyNumberFormat="1" applyFont="1" applyFill="1" applyBorder="1"/>
    <xf numFmtId="0" fontId="12" fillId="0" borderId="9" xfId="0" applyFont="1" applyFill="1" applyBorder="1"/>
    <xf numFmtId="0" fontId="7" fillId="0" borderId="8" xfId="0" applyFont="1" applyFill="1" applyBorder="1"/>
    <xf numFmtId="164" fontId="7" fillId="0" borderId="9" xfId="0" applyNumberFormat="1" applyFont="1" applyFill="1" applyBorder="1"/>
    <xf numFmtId="0" fontId="1" fillId="0" borderId="14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16" fillId="0" borderId="0" xfId="0" applyFont="1"/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 wrapText="1"/>
    </xf>
    <xf numFmtId="0" fontId="12" fillId="0" borderId="8" xfId="0" applyFont="1" applyFill="1" applyBorder="1"/>
    <xf numFmtId="1" fontId="12" fillId="0" borderId="6" xfId="0" applyNumberFormat="1" applyFont="1" applyFill="1" applyBorder="1"/>
    <xf numFmtId="1" fontId="20" fillId="0" borderId="6" xfId="0" applyNumberFormat="1" applyFont="1" applyFill="1" applyBorder="1"/>
    <xf numFmtId="164" fontId="20" fillId="0" borderId="9" xfId="0" applyNumberFormat="1" applyFont="1" applyFill="1" applyBorder="1"/>
    <xf numFmtId="0" fontId="12" fillId="0" borderId="0" xfId="0" applyFont="1" applyFill="1"/>
    <xf numFmtId="1" fontId="12" fillId="0" borderId="10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12" fillId="0" borderId="5" xfId="0" applyFont="1" applyFill="1" applyBorder="1"/>
    <xf numFmtId="1" fontId="7" fillId="0" borderId="29" xfId="0" applyNumberFormat="1" applyFont="1" applyFill="1" applyBorder="1"/>
    <xf numFmtId="1" fontId="12" fillId="0" borderId="29" xfId="0" applyNumberFormat="1" applyFont="1" applyFill="1" applyBorder="1"/>
    <xf numFmtId="0" fontId="7" fillId="0" borderId="40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164" fontId="7" fillId="0" borderId="10" xfId="0" applyNumberFormat="1" applyFont="1" applyFill="1" applyBorder="1"/>
    <xf numFmtId="164" fontId="7" fillId="0" borderId="6" xfId="0" applyNumberFormat="1" applyFont="1" applyFill="1" applyBorder="1"/>
    <xf numFmtId="1" fontId="7" fillId="0" borderId="6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 vertical="top" wrapText="1"/>
    </xf>
    <xf numFmtId="164" fontId="12" fillId="0" borderId="9" xfId="0" applyNumberFormat="1" applyFont="1" applyFill="1" applyBorder="1"/>
    <xf numFmtId="1" fontId="12" fillId="0" borderId="6" xfId="0" applyNumberFormat="1" applyFont="1" applyFill="1" applyBorder="1" applyAlignment="1">
      <alignment horizontal="right"/>
    </xf>
    <xf numFmtId="1" fontId="12" fillId="0" borderId="10" xfId="0" applyNumberFormat="1" applyFont="1" applyFill="1" applyBorder="1" applyAlignment="1">
      <alignment horizontal="right"/>
    </xf>
    <xf numFmtId="1" fontId="20" fillId="0" borderId="10" xfId="0" applyNumberFormat="1" applyFont="1" applyFill="1" applyBorder="1"/>
    <xf numFmtId="0" fontId="20" fillId="0" borderId="8" xfId="0" applyFont="1" applyFill="1" applyBorder="1"/>
    <xf numFmtId="0" fontId="20" fillId="0" borderId="40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right"/>
    </xf>
    <xf numFmtId="0" fontId="20" fillId="0" borderId="5" xfId="0" applyFont="1" applyFill="1" applyBorder="1"/>
    <xf numFmtId="0" fontId="20" fillId="0" borderId="9" xfId="0" applyFont="1" applyFill="1" applyBorder="1"/>
    <xf numFmtId="0" fontId="20" fillId="0" borderId="0" xfId="0" applyFont="1" applyFill="1"/>
    <xf numFmtId="1" fontId="20" fillId="0" borderId="29" xfId="0" applyNumberFormat="1" applyFont="1" applyFill="1" applyBorder="1"/>
    <xf numFmtId="1" fontId="19" fillId="0" borderId="6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center" wrapText="1"/>
    </xf>
    <xf numFmtId="0" fontId="19" fillId="0" borderId="44" xfId="0" applyFont="1" applyFill="1" applyBorder="1" applyAlignment="1">
      <alignment horizontal="center" wrapText="1"/>
    </xf>
    <xf numFmtId="1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/>
    <xf numFmtId="164" fontId="20" fillId="0" borderId="6" xfId="0" applyNumberFormat="1" applyFont="1" applyFill="1" applyBorder="1"/>
    <xf numFmtId="164" fontId="12" fillId="0" borderId="10" xfId="0" applyNumberFormat="1" applyFont="1" applyFill="1" applyBorder="1"/>
    <xf numFmtId="164" fontId="12" fillId="0" borderId="6" xfId="0" applyNumberFormat="1" applyFont="1" applyFill="1" applyBorder="1"/>
    <xf numFmtId="0" fontId="29" fillId="0" borderId="8" xfId="0" applyFont="1" applyFill="1" applyBorder="1"/>
    <xf numFmtId="0" fontId="30" fillId="0" borderId="5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1" fontId="29" fillId="0" borderId="29" xfId="0" applyNumberFormat="1" applyFont="1" applyFill="1" applyBorder="1"/>
    <xf numFmtId="1" fontId="29" fillId="0" borderId="6" xfId="0" applyNumberFormat="1" applyFont="1" applyFill="1" applyBorder="1"/>
    <xf numFmtId="0" fontId="29" fillId="0" borderId="5" xfId="0" applyFont="1" applyFill="1" applyBorder="1"/>
    <xf numFmtId="0" fontId="29" fillId="0" borderId="9" xfId="0" applyFont="1" applyFill="1" applyBorder="1"/>
    <xf numFmtId="0" fontId="29" fillId="0" borderId="0" xfId="0" applyFont="1" applyFill="1"/>
    <xf numFmtId="0" fontId="7" fillId="0" borderId="16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right"/>
    </xf>
    <xf numFmtId="1" fontId="7" fillId="0" borderId="21" xfId="0" applyNumberFormat="1" applyFont="1" applyFill="1" applyBorder="1"/>
    <xf numFmtId="1" fontId="7" fillId="0" borderId="7" xfId="0" applyNumberFormat="1" applyFont="1" applyFill="1" applyBorder="1"/>
    <xf numFmtId="164" fontId="15" fillId="0" borderId="7" xfId="0" applyNumberFormat="1" applyFont="1" applyFill="1" applyBorder="1"/>
    <xf numFmtId="2" fontId="15" fillId="0" borderId="7" xfId="0" applyNumberFormat="1" applyFont="1" applyFill="1" applyBorder="1"/>
    <xf numFmtId="164" fontId="7" fillId="0" borderId="17" xfId="0" applyNumberFormat="1" applyFont="1" applyFill="1" applyBorder="1"/>
    <xf numFmtId="2" fontId="15" fillId="0" borderId="6" xfId="0" applyNumberFormat="1" applyFont="1" applyFill="1" applyBorder="1"/>
    <xf numFmtId="1" fontId="7" fillId="0" borderId="30" xfId="0" applyNumberFormat="1" applyFont="1" applyFill="1" applyBorder="1"/>
    <xf numFmtId="1" fontId="7" fillId="0" borderId="39" xfId="0" applyNumberFormat="1" applyFont="1" applyFill="1" applyBorder="1"/>
    <xf numFmtId="1" fontId="15" fillId="0" borderId="30" xfId="0" applyNumberFormat="1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0" fontId="8" fillId="0" borderId="8" xfId="0" applyFont="1" applyFill="1" applyBorder="1"/>
    <xf numFmtId="0" fontId="8" fillId="0" borderId="40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right"/>
    </xf>
    <xf numFmtId="1" fontId="8" fillId="0" borderId="10" xfId="0" applyNumberFormat="1" applyFont="1" applyFill="1" applyBorder="1" applyAlignment="1">
      <alignment horizontal="right"/>
    </xf>
    <xf numFmtId="1" fontId="8" fillId="0" borderId="10" xfId="0" applyNumberFormat="1" applyFont="1" applyFill="1" applyBorder="1"/>
    <xf numFmtId="1" fontId="8" fillId="0" borderId="6" xfId="0" applyNumberFormat="1" applyFont="1" applyFill="1" applyBorder="1"/>
    <xf numFmtId="164" fontId="8" fillId="0" borderId="6" xfId="0" applyNumberFormat="1" applyFont="1" applyFill="1" applyBorder="1"/>
    <xf numFmtId="2" fontId="8" fillId="0" borderId="6" xfId="0" applyNumberFormat="1" applyFont="1" applyFill="1" applyBorder="1"/>
    <xf numFmtId="1" fontId="1" fillId="0" borderId="6" xfId="0" applyNumberFormat="1" applyFont="1" applyFill="1" applyBorder="1"/>
    <xf numFmtId="164" fontId="8" fillId="0" borderId="9" xfId="0" applyNumberFormat="1" applyFont="1" applyFill="1" applyBorder="1"/>
    <xf numFmtId="164" fontId="8" fillId="0" borderId="10" xfId="0" applyNumberFormat="1" applyFont="1" applyFill="1" applyBorder="1"/>
    <xf numFmtId="1" fontId="8" fillId="0" borderId="29" xfId="0" applyNumberFormat="1" applyFont="1" applyFill="1" applyBorder="1"/>
    <xf numFmtId="0" fontId="8" fillId="0" borderId="5" xfId="0" applyFont="1" applyFill="1" applyBorder="1"/>
    <xf numFmtId="0" fontId="8" fillId="0" borderId="9" xfId="0" applyFont="1" applyFill="1" applyBorder="1"/>
    <xf numFmtId="0" fontId="8" fillId="0" borderId="0" xfId="0" applyFont="1" applyFill="1"/>
    <xf numFmtId="164" fontId="15" fillId="0" borderId="6" xfId="0" applyNumberFormat="1" applyFont="1" applyFill="1" applyBorder="1"/>
    <xf numFmtId="1" fontId="15" fillId="0" borderId="29" xfId="0" applyNumberFormat="1" applyFont="1" applyFill="1" applyBorder="1"/>
    <xf numFmtId="0" fontId="12" fillId="0" borderId="40" xfId="0" applyFont="1" applyFill="1" applyBorder="1"/>
    <xf numFmtId="2" fontId="12" fillId="0" borderId="6" xfId="0" applyNumberFormat="1" applyFont="1" applyFill="1" applyBorder="1"/>
    <xf numFmtId="0" fontId="12" fillId="0" borderId="40" xfId="0" applyFont="1" applyFill="1" applyBorder="1" applyAlignment="1">
      <alignment wrapText="1"/>
    </xf>
    <xf numFmtId="164" fontId="21" fillId="0" borderId="6" xfId="0" applyNumberFormat="1" applyFont="1" applyFill="1" applyBorder="1"/>
    <xf numFmtId="2" fontId="21" fillId="0" borderId="6" xfId="0" applyNumberFormat="1" applyFont="1" applyFill="1" applyBorder="1"/>
    <xf numFmtId="164" fontId="21" fillId="0" borderId="29" xfId="0" applyNumberFormat="1" applyFont="1" applyFill="1" applyBorder="1"/>
    <xf numFmtId="164" fontId="12" fillId="0" borderId="29" xfId="0" applyNumberFormat="1" applyFont="1" applyFill="1" applyBorder="1"/>
    <xf numFmtId="164" fontId="20" fillId="0" borderId="29" xfId="0" applyNumberFormat="1" applyFont="1" applyFill="1" applyBorder="1"/>
    <xf numFmtId="0" fontId="28" fillId="0" borderId="40" xfId="0" applyFont="1" applyFill="1" applyBorder="1" applyAlignment="1">
      <alignment wrapText="1"/>
    </xf>
    <xf numFmtId="1" fontId="19" fillId="0" borderId="10" xfId="0" applyNumberFormat="1" applyFont="1" applyFill="1" applyBorder="1"/>
    <xf numFmtId="1" fontId="19" fillId="0" borderId="6" xfId="0" applyNumberFormat="1" applyFont="1" applyFill="1" applyBorder="1"/>
    <xf numFmtId="164" fontId="19" fillId="0" borderId="6" xfId="0" applyNumberFormat="1" applyFont="1" applyFill="1" applyBorder="1"/>
    <xf numFmtId="1" fontId="19" fillId="0" borderId="29" xfId="0" applyNumberFormat="1" applyFont="1" applyFill="1" applyBorder="1"/>
    <xf numFmtId="1" fontId="12" fillId="0" borderId="28" xfId="0" applyNumberFormat="1" applyFont="1" applyFill="1" applyBorder="1" applyAlignment="1">
      <alignment horizontal="right"/>
    </xf>
    <xf numFmtId="1" fontId="12" fillId="0" borderId="24" xfId="0" applyNumberFormat="1" applyFont="1" applyFill="1" applyBorder="1" applyAlignment="1">
      <alignment horizontal="right"/>
    </xf>
    <xf numFmtId="164" fontId="12" fillId="0" borderId="24" xfId="0" applyNumberFormat="1" applyFont="1" applyFill="1" applyBorder="1" applyAlignment="1">
      <alignment horizontal="right"/>
    </xf>
    <xf numFmtId="2" fontId="12" fillId="0" borderId="6" xfId="0" applyNumberFormat="1" applyFont="1" applyFill="1" applyBorder="1" applyAlignment="1">
      <alignment horizontal="right"/>
    </xf>
    <xf numFmtId="1" fontId="12" fillId="0" borderId="26" xfId="0" applyNumberFormat="1" applyFont="1" applyFill="1" applyBorder="1" applyAlignment="1">
      <alignment horizontal="right"/>
    </xf>
    <xf numFmtId="164" fontId="12" fillId="0" borderId="10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1" fontId="12" fillId="0" borderId="31" xfId="0" applyNumberFormat="1" applyFont="1" applyFill="1" applyBorder="1" applyAlignment="1">
      <alignment horizontal="right"/>
    </xf>
    <xf numFmtId="164" fontId="12" fillId="0" borderId="31" xfId="0" applyNumberFormat="1" applyFont="1" applyFill="1" applyBorder="1" applyAlignment="1">
      <alignment horizontal="right"/>
    </xf>
    <xf numFmtId="0" fontId="12" fillId="0" borderId="27" xfId="0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1" fontId="29" fillId="0" borderId="6" xfId="0" applyNumberFormat="1" applyFont="1" applyFill="1" applyBorder="1" applyAlignment="1">
      <alignment horizontal="right"/>
    </xf>
    <xf numFmtId="1" fontId="29" fillId="0" borderId="10" xfId="0" applyNumberFormat="1" applyFont="1" applyFill="1" applyBorder="1"/>
    <xf numFmtId="164" fontId="29" fillId="0" borderId="6" xfId="0" applyNumberFormat="1" applyFont="1" applyFill="1" applyBorder="1"/>
    <xf numFmtId="2" fontId="29" fillId="0" borderId="6" xfId="0" applyNumberFormat="1" applyFont="1" applyFill="1" applyBorder="1"/>
    <xf numFmtId="164" fontId="29" fillId="0" borderId="9" xfId="0" applyNumberFormat="1" applyFont="1" applyFill="1" applyBorder="1"/>
    <xf numFmtId="164" fontId="29" fillId="0" borderId="10" xfId="0" applyNumberFormat="1" applyFont="1" applyFill="1" applyBorder="1"/>
    <xf numFmtId="1" fontId="31" fillId="0" borderId="10" xfId="0" applyNumberFormat="1" applyFont="1" applyFill="1" applyBorder="1"/>
    <xf numFmtId="1" fontId="31" fillId="0" borderId="6" xfId="0" applyNumberFormat="1" applyFont="1" applyFill="1" applyBorder="1"/>
    <xf numFmtId="164" fontId="32" fillId="0" borderId="29" xfId="0" applyNumberFormat="1" applyFont="1" applyFill="1" applyBorder="1"/>
    <xf numFmtId="0" fontId="0" fillId="0" borderId="5" xfId="0" applyFont="1" applyFill="1" applyBorder="1" applyAlignment="1">
      <alignment horizontal="center" wrapText="1"/>
    </xf>
    <xf numFmtId="1" fontId="19" fillId="0" borderId="6" xfId="0" applyNumberFormat="1" applyFont="1" applyFill="1" applyBorder="1" applyAlignment="1">
      <alignment horizontal="right" wrapText="1"/>
    </xf>
    <xf numFmtId="0" fontId="19" fillId="0" borderId="6" xfId="0" applyFont="1" applyFill="1" applyBorder="1" applyAlignment="1">
      <alignment horizontal="center" wrapText="1"/>
    </xf>
    <xf numFmtId="1" fontId="19" fillId="0" borderId="10" xfId="0" applyNumberFormat="1" applyFont="1" applyFill="1" applyBorder="1" applyAlignment="1">
      <alignment horizontal="right" wrapText="1"/>
    </xf>
    <xf numFmtId="164" fontId="15" fillId="0" borderId="29" xfId="0" applyNumberFormat="1" applyFont="1" applyFill="1" applyBorder="1"/>
    <xf numFmtId="0" fontId="8" fillId="0" borderId="40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 wrapText="1"/>
    </xf>
    <xf numFmtId="0" fontId="9" fillId="0" borderId="44" xfId="0" applyFont="1" applyFill="1" applyBorder="1" applyAlignment="1">
      <alignment horizontal="center" wrapText="1"/>
    </xf>
    <xf numFmtId="164" fontId="8" fillId="0" borderId="29" xfId="0" applyNumberFormat="1" applyFont="1" applyFill="1" applyBorder="1"/>
    <xf numFmtId="0" fontId="1" fillId="0" borderId="20" xfId="0" applyFont="1" applyFill="1" applyBorder="1"/>
    <xf numFmtId="0" fontId="5" fillId="0" borderId="4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right"/>
    </xf>
    <xf numFmtId="1" fontId="7" fillId="0" borderId="12" xfId="0" applyNumberFormat="1" applyFont="1" applyFill="1" applyBorder="1"/>
    <xf numFmtId="1" fontId="7" fillId="0" borderId="14" xfId="0" applyNumberFormat="1" applyFont="1" applyFill="1" applyBorder="1"/>
    <xf numFmtId="164" fontId="15" fillId="0" borderId="14" xfId="0" applyNumberFormat="1" applyFont="1" applyFill="1" applyBorder="1"/>
    <xf numFmtId="2" fontId="15" fillId="0" borderId="14" xfId="0" applyNumberFormat="1" applyFont="1" applyFill="1" applyBorder="1"/>
    <xf numFmtId="1" fontId="5" fillId="0" borderId="15" xfId="0" applyNumberFormat="1" applyFont="1" applyFill="1" applyBorder="1"/>
    <xf numFmtId="164" fontId="7" fillId="0" borderId="14" xfId="0" applyNumberFormat="1" applyFont="1" applyFill="1" applyBorder="1"/>
    <xf numFmtId="164" fontId="15" fillId="0" borderId="12" xfId="0" applyNumberFormat="1" applyFont="1" applyFill="1" applyBorder="1"/>
    <xf numFmtId="0" fontId="7" fillId="0" borderId="11" xfId="0" applyFont="1" applyFill="1" applyBorder="1"/>
    <xf numFmtId="0" fontId="7" fillId="0" borderId="15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31" xfId="0" applyFont="1" applyFill="1" applyBorder="1"/>
    <xf numFmtId="0" fontId="1" fillId="0" borderId="6" xfId="0" applyFont="1" applyBorder="1" applyAlignment="1">
      <alignment horizontal="center" vertical="top" wrapText="1"/>
    </xf>
    <xf numFmtId="0" fontId="29" fillId="0" borderId="46" xfId="0" applyFont="1" applyFill="1" applyBorder="1" applyAlignment="1">
      <alignment horizontal="left" vertical="top"/>
    </xf>
    <xf numFmtId="0" fontId="29" fillId="0" borderId="47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8" fillId="0" borderId="37" xfId="0" applyFont="1" applyFill="1" applyBorder="1" applyAlignment="1">
      <alignment horizontal="center" vertical="top" wrapText="1"/>
    </xf>
    <xf numFmtId="0" fontId="18" fillId="0" borderId="38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46" xfId="0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horizontal="left" vertical="top" wrapText="1"/>
    </xf>
    <xf numFmtId="0" fontId="12" fillId="0" borderId="46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left"/>
    </xf>
    <xf numFmtId="0" fontId="9" fillId="0" borderId="35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8" fillId="0" borderId="3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</cellXfs>
  <cellStyles count="13">
    <cellStyle name="Action 2" xfId="12"/>
    <cellStyle name="Cells" xfId="11"/>
    <cellStyle name="DblClick" xfId="8"/>
    <cellStyle name="Header" xfId="5"/>
    <cellStyle name="Title" xfId="4"/>
    <cellStyle name="Денежный 2" xfId="2"/>
    <cellStyle name="Обычный" xfId="0" builtinId="0"/>
    <cellStyle name="Обычный 10" xfId="10"/>
    <cellStyle name="Обычный 14" xfId="7"/>
    <cellStyle name="Обычный 2" xfId="1"/>
    <cellStyle name="Обычный 20" xfId="3"/>
    <cellStyle name="Обычный 26" xfId="6"/>
    <cellStyle name="Обычный 3" xfId="9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\tarif13\&#1044;&#1086;&#1082;&#1091;&#1084;&#1077;&#1085;&#1090;&#1099;%20&#1040;&#1085;&#1090;&#1086;&#1085;&#1086;&#1074;&#1072;%20&#1052;&#1072;&#1088;&#1080;&#1085;&#1072;\&#1044;&#1086;&#1082;&#1091;&#1084;&#1077;&#1085;&#1090;&#1099;%20&#1040;&#1085;&#1090;&#1086;&#1085;&#1086;&#1074;&#1072;%20&#1052;&#1072;&#1088;&#1080;&#1085;&#1072;\&#1090;&#1072;&#1088;&#1080;&#1092;&#1099;%202020\7%20&#1082;&#1086;&#1083;&#1083;&#1077;&#1075;&#1080;&#1103;\&#1061;&#1042;&#1057;_&#1048;_&#1052;&#1059;&#1055;%20&#1064;&#1055;&#1059;%20&#1042;&#1086;&#1076;&#1086;&#1082;&#1072;&#1085;&#1072;&#108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eload"/>
      <sheetName val="modProv"/>
      <sheetName val="modFill"/>
      <sheetName val="modList14"/>
      <sheetName val="modList02"/>
      <sheetName val="modList20"/>
      <sheetName val="modList04"/>
      <sheetName val="Инструкция"/>
      <sheetName val="Лог обновления"/>
      <sheetName val="Настройки"/>
      <sheetName val="Титульный"/>
      <sheetName val="Документы"/>
      <sheetName val="Библиотека документов"/>
      <sheetName val="Заявки на тариф и ЦСХВ-СХВ"/>
      <sheetName val="Расчет усл. км 1"/>
      <sheetName val="Расчет усл. км"/>
      <sheetName val="ФОТ 1-1"/>
      <sheetName val="ФОТ"/>
      <sheetName val="ФОТ в разрезе вид.деят."/>
      <sheetName val="Ам 1-1"/>
      <sheetName val="Амортизация"/>
      <sheetName val="К 1-1"/>
      <sheetName val="Калькуляция Инд"/>
      <sheetName val="Калькуляция Зтр"/>
      <sheetName val="Тариф 1"/>
      <sheetName val="Тариф Инд"/>
      <sheetName val="Тариф Зтр"/>
      <sheetName val="Тариф рег 1"/>
      <sheetName val="Калькуляция свод Инд"/>
      <sheetName val="Калькуляция свод Зтр"/>
      <sheetName val="Источники кап вложений"/>
      <sheetName val="Индексы"/>
      <sheetName val="Заявление"/>
      <sheetName val="Заявление_Оренбург"/>
      <sheetName val="Заявление_Тюмень"/>
      <sheetName val="Заявление 1"/>
      <sheetName val="Комментарии"/>
      <sheetName val="Проверка"/>
      <sheetName val="V"/>
      <sheetName val="AllSheetsInThisWorkbook"/>
      <sheetName val="TEHSHEET"/>
      <sheetName val="et_union_hor"/>
      <sheetName val="et_union_ver"/>
      <sheetName val="modIHLCommandBar"/>
      <sheetName val="modCheckCyan"/>
      <sheetName val="modHTTP"/>
      <sheetName val="modHypShowHide"/>
      <sheetName val="REESTR_ORG"/>
      <sheetName val="modfrmReestr"/>
      <sheetName val="modfrmSecretCode"/>
      <sheetName val="modfrmDictionary"/>
      <sheetName val="modfrmCheckUpdates"/>
      <sheetName val="modfrmDOCSPicker"/>
      <sheetName val="modfrmCOMSPicker"/>
      <sheetName val="DOCS_DEPENDENCY"/>
      <sheetName val="COMS_DEPENDENCY"/>
      <sheetName val="modDocsComsAPI"/>
      <sheetName val="modIcon"/>
      <sheetName val="modInstruction"/>
      <sheetName val="modProvGeneralProc"/>
      <sheetName val="modUpdTemplMain"/>
      <sheetName val="modReestr"/>
      <sheetName val="modHyp"/>
      <sheetName val="modThisWorkbook"/>
      <sheetName val="modList00"/>
      <sheetName val="modList01"/>
      <sheetName val="modList05"/>
      <sheetName val="modList07"/>
      <sheetName val="modList09"/>
      <sheetName val="modList13"/>
      <sheetName val="modList15"/>
      <sheetName val="modList16"/>
      <sheetName val="modListComm"/>
      <sheetName val="modfrmPreloadSelect"/>
      <sheetName val="Лист1"/>
      <sheetName val="Тариф план -5%"/>
      <sheetName val="Тариф план -5%  без амортизации"/>
      <sheetName val="Тариф рег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F9">
            <v>2020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3">
          <cell r="E183" t="str">
            <v>Полиакриамид</v>
          </cell>
        </row>
      </sheetData>
      <sheetData sheetId="22"/>
      <sheetData sheetId="23"/>
      <sheetData sheetId="24">
        <row r="100">
          <cell r="AI100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F76"/>
  <sheetViews>
    <sheetView tabSelected="1" view="pageBreakPreview" topLeftCell="A4" zoomScale="112" zoomScaleNormal="75" zoomScaleSheetLayoutView="112" workbookViewId="0">
      <pane ySplit="1950" activePane="bottomLeft"/>
      <selection activeCell="S63" sqref="S63"/>
      <selection pane="bottomLeft" activeCell="V10" sqref="V10"/>
    </sheetView>
  </sheetViews>
  <sheetFormatPr defaultRowHeight="15" x14ac:dyDescent="0.25"/>
  <cols>
    <col min="1" max="1" width="4.33203125" style="1" customWidth="1"/>
    <col min="2" max="2" width="39.5" style="1" customWidth="1"/>
    <col min="3" max="3" width="16.6640625" style="12" hidden="1" customWidth="1"/>
    <col min="4" max="4" width="16" style="12" hidden="1" customWidth="1"/>
    <col min="5" max="5" width="10.6640625" style="12" hidden="1" customWidth="1"/>
    <col min="6" max="6" width="12.1640625" style="12" hidden="1" customWidth="1"/>
    <col min="7" max="7" width="13.1640625" style="1" hidden="1" customWidth="1"/>
    <col min="8" max="8" width="11.33203125" style="1" hidden="1" customWidth="1"/>
    <col min="9" max="9" width="13.6640625" style="6" hidden="1" customWidth="1"/>
    <col min="10" max="10" width="12.83203125" style="1" hidden="1" customWidth="1"/>
    <col min="11" max="11" width="10.83203125" style="6" hidden="1" customWidth="1"/>
    <col min="12" max="12" width="12.83203125" style="1" hidden="1" customWidth="1"/>
    <col min="13" max="13" width="10.6640625" style="6" hidden="1" customWidth="1"/>
    <col min="14" max="14" width="13" style="1" hidden="1" customWidth="1"/>
    <col min="15" max="15" width="10" style="1" hidden="1" customWidth="1"/>
    <col min="16" max="16" width="14.33203125" style="1" hidden="1" customWidth="1"/>
    <col min="17" max="17" width="0.1640625" style="1" hidden="1" customWidth="1"/>
    <col min="18" max="18" width="13.5" style="1" customWidth="1"/>
    <col min="19" max="19" width="11.33203125" style="1" customWidth="1"/>
    <col min="20" max="20" width="13.33203125" style="1" hidden="1" customWidth="1"/>
    <col min="21" max="21" width="13.83203125" style="1" customWidth="1"/>
    <col min="22" max="22" width="11.33203125" style="6" customWidth="1"/>
    <col min="23" max="23" width="14.33203125" style="1" customWidth="1"/>
    <col min="24" max="24" width="10.1640625" style="6" customWidth="1"/>
    <col min="25" max="25" width="14.5" style="1" customWidth="1"/>
    <col min="26" max="26" width="9.83203125" style="1" customWidth="1"/>
    <col min="27" max="28" width="13.1640625" style="1" hidden="1" customWidth="1"/>
    <col min="29" max="29" width="11.33203125" style="1" hidden="1" customWidth="1"/>
    <col min="30" max="30" width="10.33203125" style="6" hidden="1" customWidth="1"/>
    <col min="31" max="31" width="15" style="1" hidden="1" customWidth="1"/>
    <col min="32" max="32" width="14" style="1" hidden="1" customWidth="1"/>
    <col min="33" max="16384" width="9.33203125" style="1"/>
  </cols>
  <sheetData>
    <row r="1" spans="1:32" s="2" customFormat="1" ht="25.5" customHeight="1" x14ac:dyDescent="0.3">
      <c r="B1" s="200" t="s">
        <v>103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</row>
    <row r="2" spans="1:32" s="2" customFormat="1" ht="20.25" customHeight="1" x14ac:dyDescent="0.25">
      <c r="B2" s="9"/>
      <c r="C2" s="10"/>
      <c r="D2" s="10"/>
      <c r="E2" s="10"/>
      <c r="F2" s="10"/>
      <c r="G2" s="9"/>
      <c r="H2" s="9"/>
      <c r="I2" s="18"/>
      <c r="J2" s="9"/>
      <c r="K2" s="18"/>
      <c r="L2" s="9"/>
      <c r="M2" s="18"/>
      <c r="N2" s="9"/>
      <c r="O2" s="9"/>
      <c r="P2" s="9"/>
      <c r="Q2" s="9"/>
      <c r="V2" s="19"/>
      <c r="X2" s="19"/>
      <c r="AD2" s="19"/>
    </row>
    <row r="3" spans="1:32" s="2" customFormat="1" ht="1.5" hidden="1" customHeight="1" x14ac:dyDescent="0.25">
      <c r="A3" s="173"/>
      <c r="B3" s="179" t="s">
        <v>83</v>
      </c>
      <c r="C3" s="190" t="s">
        <v>63</v>
      </c>
      <c r="D3" s="182" t="s">
        <v>64</v>
      </c>
      <c r="E3" s="193" t="s">
        <v>93</v>
      </c>
      <c r="F3" s="194"/>
      <c r="G3" s="187" t="s">
        <v>100</v>
      </c>
      <c r="H3" s="188"/>
      <c r="I3" s="188"/>
      <c r="J3" s="188"/>
      <c r="K3" s="188"/>
      <c r="L3" s="188"/>
      <c r="M3" s="188"/>
      <c r="N3" s="188"/>
      <c r="O3" s="189"/>
      <c r="P3" s="197" t="s">
        <v>94</v>
      </c>
      <c r="Q3" s="194"/>
      <c r="R3" s="187" t="s">
        <v>101</v>
      </c>
      <c r="S3" s="188"/>
      <c r="T3" s="188"/>
      <c r="U3" s="188"/>
      <c r="V3" s="188"/>
      <c r="W3" s="188"/>
      <c r="X3" s="188"/>
      <c r="Y3" s="188"/>
      <c r="Z3" s="189"/>
      <c r="AA3" s="208" t="s">
        <v>87</v>
      </c>
      <c r="AB3" s="170" t="s">
        <v>88</v>
      </c>
      <c r="AC3" s="170" t="s">
        <v>90</v>
      </c>
      <c r="AD3" s="211" t="s">
        <v>89</v>
      </c>
      <c r="AE3" s="204" t="s">
        <v>76</v>
      </c>
      <c r="AF3" s="205"/>
    </row>
    <row r="4" spans="1:32" ht="33.75" customHeight="1" x14ac:dyDescent="0.25">
      <c r="A4" s="174"/>
      <c r="B4" s="180"/>
      <c r="C4" s="191"/>
      <c r="D4" s="183"/>
      <c r="E4" s="195" t="s">
        <v>25</v>
      </c>
      <c r="F4" s="195" t="s">
        <v>96</v>
      </c>
      <c r="G4" s="203" t="s">
        <v>25</v>
      </c>
      <c r="H4" s="165"/>
      <c r="I4" s="201" t="s">
        <v>84</v>
      </c>
      <c r="J4" s="165" t="s">
        <v>28</v>
      </c>
      <c r="K4" s="165"/>
      <c r="L4" s="165" t="s">
        <v>29</v>
      </c>
      <c r="M4" s="165"/>
      <c r="N4" s="168" t="s">
        <v>30</v>
      </c>
      <c r="O4" s="185" t="s">
        <v>31</v>
      </c>
      <c r="P4" s="198" t="s">
        <v>95</v>
      </c>
      <c r="Q4" s="195" t="s">
        <v>92</v>
      </c>
      <c r="R4" s="203" t="s">
        <v>85</v>
      </c>
      <c r="S4" s="165"/>
      <c r="T4" s="201" t="s">
        <v>86</v>
      </c>
      <c r="U4" s="165" t="s">
        <v>28</v>
      </c>
      <c r="V4" s="165"/>
      <c r="W4" s="165" t="s">
        <v>29</v>
      </c>
      <c r="X4" s="165"/>
      <c r="Y4" s="168" t="s">
        <v>30</v>
      </c>
      <c r="Z4" s="185" t="s">
        <v>31</v>
      </c>
      <c r="AA4" s="209"/>
      <c r="AB4" s="171"/>
      <c r="AC4" s="171"/>
      <c r="AD4" s="212"/>
      <c r="AE4" s="206"/>
      <c r="AF4" s="207"/>
    </row>
    <row r="5" spans="1:32" ht="42.75" customHeight="1" thickBot="1" x14ac:dyDescent="0.3">
      <c r="A5" s="174"/>
      <c r="B5" s="181"/>
      <c r="C5" s="192"/>
      <c r="D5" s="184"/>
      <c r="E5" s="196"/>
      <c r="F5" s="196"/>
      <c r="G5" s="43" t="s">
        <v>18</v>
      </c>
      <c r="H5" s="20" t="s">
        <v>26</v>
      </c>
      <c r="I5" s="202"/>
      <c r="J5" s="3" t="s">
        <v>19</v>
      </c>
      <c r="K5" s="23" t="s">
        <v>27</v>
      </c>
      <c r="L5" s="3" t="s">
        <v>19</v>
      </c>
      <c r="M5" s="23" t="s">
        <v>27</v>
      </c>
      <c r="N5" s="169"/>
      <c r="O5" s="186"/>
      <c r="P5" s="199"/>
      <c r="Q5" s="196"/>
      <c r="R5" s="43" t="s">
        <v>18</v>
      </c>
      <c r="S5" s="20" t="s">
        <v>26</v>
      </c>
      <c r="T5" s="202"/>
      <c r="U5" s="17" t="s">
        <v>19</v>
      </c>
      <c r="V5" s="23" t="s">
        <v>27</v>
      </c>
      <c r="W5" s="17" t="s">
        <v>19</v>
      </c>
      <c r="X5" s="23" t="s">
        <v>27</v>
      </c>
      <c r="Y5" s="169"/>
      <c r="Z5" s="186"/>
      <c r="AA5" s="210"/>
      <c r="AB5" s="172"/>
      <c r="AC5" s="172"/>
      <c r="AD5" s="213"/>
      <c r="AE5" s="22" t="s">
        <v>75</v>
      </c>
      <c r="AF5" s="21" t="s">
        <v>73</v>
      </c>
    </row>
    <row r="6" spans="1:32" s="7" customFormat="1" x14ac:dyDescent="0.25">
      <c r="A6" s="15"/>
      <c r="B6" s="36" t="s">
        <v>20</v>
      </c>
      <c r="C6" s="73"/>
      <c r="D6" s="74"/>
      <c r="E6" s="75">
        <v>37525.26</v>
      </c>
      <c r="F6" s="75">
        <v>571322.03200000001</v>
      </c>
      <c r="G6" s="76">
        <v>36934.400000000001</v>
      </c>
      <c r="H6" s="77">
        <v>20132.8</v>
      </c>
      <c r="I6" s="78">
        <f>G6/$G$73*100</f>
        <v>57.634245187910984</v>
      </c>
      <c r="J6" s="77">
        <v>566336</v>
      </c>
      <c r="K6" s="79">
        <f>J6/G6</f>
        <v>15.333564373592099</v>
      </c>
      <c r="L6" s="77">
        <v>595542</v>
      </c>
      <c r="M6" s="79">
        <f>L6/G6</f>
        <v>16.124317709235832</v>
      </c>
      <c r="N6" s="77">
        <v>-29206</v>
      </c>
      <c r="O6" s="80" t="str">
        <f t="shared" ref="O6:O36" si="0">IF(N6&gt;0,N6/J6*100," ")</f>
        <v xml:space="preserve"> </v>
      </c>
      <c r="P6" s="40">
        <v>33853.910000000003</v>
      </c>
      <c r="Q6" s="41">
        <v>597321.39399999997</v>
      </c>
      <c r="R6" s="4">
        <f>R7</f>
        <v>33427</v>
      </c>
      <c r="S6" s="4">
        <f t="shared" ref="S6:U6" si="1">S7</f>
        <v>24040.400000000001</v>
      </c>
      <c r="T6" s="4">
        <f t="shared" si="1"/>
        <v>33.129588521227902</v>
      </c>
      <c r="U6" s="4">
        <f t="shared" si="1"/>
        <v>599242</v>
      </c>
      <c r="V6" s="81">
        <f>U6/R6</f>
        <v>17.926885451880217</v>
      </c>
      <c r="W6" s="13">
        <f>W7</f>
        <v>585839</v>
      </c>
      <c r="X6" s="81">
        <f>W6/R6</f>
        <v>17.525922158733959</v>
      </c>
      <c r="Y6" s="13">
        <f>U6-W6</f>
        <v>13403</v>
      </c>
      <c r="Z6" s="16">
        <f t="shared" ref="Z6:Z69" si="2">IF(Y6&gt;0,Y6/U6*100," ")</f>
        <v>2.2366589791770268</v>
      </c>
      <c r="AA6" s="82">
        <f>Y6+N6</f>
        <v>-15803</v>
      </c>
      <c r="AB6" s="83">
        <f>IF(AA6&gt;0," ",AA6)</f>
        <v>-15803</v>
      </c>
      <c r="AC6" s="77"/>
      <c r="AD6" s="84"/>
      <c r="AE6" s="85">
        <f>AE7</f>
        <v>223360</v>
      </c>
      <c r="AF6" s="86">
        <f>AF7</f>
        <v>212547</v>
      </c>
    </row>
    <row r="7" spans="1:32" s="103" customFormat="1" x14ac:dyDescent="0.25">
      <c r="A7" s="87">
        <v>1</v>
      </c>
      <c r="B7" s="88" t="s">
        <v>32</v>
      </c>
      <c r="C7" s="89" t="s">
        <v>65</v>
      </c>
      <c r="D7" s="90" t="s">
        <v>66</v>
      </c>
      <c r="E7" s="91">
        <v>36841.33</v>
      </c>
      <c r="F7" s="92">
        <v>582464.93000000005</v>
      </c>
      <c r="G7" s="93">
        <v>36414.5</v>
      </c>
      <c r="H7" s="94">
        <v>20744.099999999999</v>
      </c>
      <c r="I7" s="95">
        <f>G7/$G$73*100</f>
        <v>56.822967785998536</v>
      </c>
      <c r="J7" s="94">
        <v>580267</v>
      </c>
      <c r="K7" s="96">
        <f t="shared" ref="K7:K71" si="3">J7/G7</f>
        <v>15.935053344134891</v>
      </c>
      <c r="L7" s="94">
        <v>584629</v>
      </c>
      <c r="M7" s="96">
        <f t="shared" ref="M7:M71" si="4">L7/G7</f>
        <v>16.05484079144297</v>
      </c>
      <c r="N7" s="97">
        <v>-29206</v>
      </c>
      <c r="O7" s="98" t="str">
        <f t="shared" si="0"/>
        <v xml:space="preserve"> </v>
      </c>
      <c r="P7" s="99">
        <v>33750.324000000001</v>
      </c>
      <c r="Q7" s="95">
        <v>617725.67000000004</v>
      </c>
      <c r="R7" s="93">
        <v>33427</v>
      </c>
      <c r="S7" s="94">
        <v>24040.400000000001</v>
      </c>
      <c r="T7" s="95">
        <f>R7/$R$73*100</f>
        <v>33.129588521227902</v>
      </c>
      <c r="U7" s="94">
        <v>599242</v>
      </c>
      <c r="V7" s="96">
        <f t="shared" ref="V7:V71" si="5">U7/R7</f>
        <v>17.926885451880217</v>
      </c>
      <c r="W7" s="94">
        <v>585839</v>
      </c>
      <c r="X7" s="96">
        <f t="shared" ref="X7:X71" si="6">W7/R7</f>
        <v>17.525922158733959</v>
      </c>
      <c r="Y7" s="13">
        <f t="shared" ref="Y7:Y70" si="7">U7-W7</f>
        <v>13403</v>
      </c>
      <c r="Z7" s="16">
        <f t="shared" si="2"/>
        <v>2.2366589791770268</v>
      </c>
      <c r="AA7" s="100">
        <f t="shared" ref="AA7:AA72" si="8">Y7+N7</f>
        <v>-15803</v>
      </c>
      <c r="AB7" s="94">
        <f t="shared" ref="AB7:AB72" si="9">IF(AA7&gt;0," ",AA7)</f>
        <v>-15803</v>
      </c>
      <c r="AC7" s="94"/>
      <c r="AD7" s="100"/>
      <c r="AE7" s="101">
        <v>223360</v>
      </c>
      <c r="AF7" s="102">
        <v>212547</v>
      </c>
    </row>
    <row r="8" spans="1:32" s="7" customFormat="1" x14ac:dyDescent="0.25">
      <c r="A8" s="15"/>
      <c r="B8" s="36" t="s">
        <v>21</v>
      </c>
      <c r="C8" s="30"/>
      <c r="D8" s="38"/>
      <c r="E8" s="42">
        <v>9686.94</v>
      </c>
      <c r="F8" s="42">
        <v>157428.61799999999</v>
      </c>
      <c r="G8" s="4">
        <v>18075.378000000001</v>
      </c>
      <c r="H8" s="13">
        <v>4725</v>
      </c>
      <c r="I8" s="104">
        <f>G8/$G$73*100</f>
        <v>28.205704370889251</v>
      </c>
      <c r="J8" s="13">
        <v>260396.6</v>
      </c>
      <c r="K8" s="81">
        <f t="shared" si="3"/>
        <v>14.406149625197326</v>
      </c>
      <c r="L8" s="13">
        <v>246330.1</v>
      </c>
      <c r="M8" s="81">
        <f t="shared" si="4"/>
        <v>13.627936300972516</v>
      </c>
      <c r="N8" s="13">
        <v>14066.5</v>
      </c>
      <c r="O8" s="16">
        <f t="shared" si="0"/>
        <v>5.4019522528327943</v>
      </c>
      <c r="P8" s="40">
        <v>7380</v>
      </c>
      <c r="Q8" s="41">
        <v>80068.36</v>
      </c>
      <c r="R8" s="4">
        <f>R9+R10</f>
        <v>59097</v>
      </c>
      <c r="S8" s="4">
        <f t="shared" ref="S8:U8" si="10">S9+S10</f>
        <v>6407</v>
      </c>
      <c r="T8" s="4">
        <f t="shared" si="10"/>
        <v>7.1815298538551886</v>
      </c>
      <c r="U8" s="4">
        <f t="shared" si="10"/>
        <v>362600</v>
      </c>
      <c r="V8" s="81">
        <f t="shared" si="5"/>
        <v>6.135675245782358</v>
      </c>
      <c r="W8" s="13">
        <f>W9+W10</f>
        <v>366572</v>
      </c>
      <c r="X8" s="81">
        <f t="shared" si="6"/>
        <v>6.2028867793627427</v>
      </c>
      <c r="Y8" s="13">
        <f t="shared" si="7"/>
        <v>-3972</v>
      </c>
      <c r="Z8" s="16" t="str">
        <f t="shared" si="2"/>
        <v xml:space="preserve"> </v>
      </c>
      <c r="AA8" s="34">
        <f t="shared" si="8"/>
        <v>10094.5</v>
      </c>
      <c r="AB8" s="13" t="str">
        <f t="shared" si="9"/>
        <v xml:space="preserve"> </v>
      </c>
      <c r="AC8" s="13"/>
      <c r="AD8" s="105"/>
      <c r="AE8" s="32">
        <f>AE9+AE10</f>
        <v>217223</v>
      </c>
      <c r="AF8" s="5">
        <f>AF9+AF10</f>
        <v>163228</v>
      </c>
    </row>
    <row r="9" spans="1:32" s="28" customFormat="1" x14ac:dyDescent="0.25">
      <c r="A9" s="24">
        <v>2</v>
      </c>
      <c r="B9" s="106" t="s">
        <v>33</v>
      </c>
      <c r="C9" s="31" t="s">
        <v>67</v>
      </c>
      <c r="D9" s="39" t="s">
        <v>66</v>
      </c>
      <c r="E9" s="57">
        <v>9489.2999999999993</v>
      </c>
      <c r="F9" s="57">
        <v>158881.60000000001</v>
      </c>
      <c r="G9" s="29">
        <v>9275</v>
      </c>
      <c r="H9" s="25">
        <v>4784</v>
      </c>
      <c r="I9" s="64">
        <f>G9/$G$73*100</f>
        <v>14.473163882934994</v>
      </c>
      <c r="J9" s="25">
        <v>155280</v>
      </c>
      <c r="K9" s="107">
        <f t="shared" si="3"/>
        <v>16.741778975741241</v>
      </c>
      <c r="L9" s="25">
        <v>156900</v>
      </c>
      <c r="M9" s="107">
        <f t="shared" si="4"/>
        <v>16.916442048517521</v>
      </c>
      <c r="N9" s="25">
        <v>-3414</v>
      </c>
      <c r="O9" s="44" t="str">
        <f t="shared" si="0"/>
        <v xml:space="preserve"> </v>
      </c>
      <c r="P9" s="63">
        <v>7364.6639999999998</v>
      </c>
      <c r="Q9" s="64">
        <v>81860.100000000006</v>
      </c>
      <c r="R9" s="29">
        <v>7246</v>
      </c>
      <c r="S9" s="25">
        <v>6407</v>
      </c>
      <c r="T9" s="64">
        <f>R9/$R$73*100</f>
        <v>7.1815298538551886</v>
      </c>
      <c r="U9" s="25">
        <v>80397</v>
      </c>
      <c r="V9" s="107">
        <f t="shared" si="5"/>
        <v>11.095362958873862</v>
      </c>
      <c r="W9" s="25">
        <v>79799</v>
      </c>
      <c r="X9" s="107">
        <f t="shared" si="6"/>
        <v>11.012834667402705</v>
      </c>
      <c r="Y9" s="13">
        <f t="shared" si="7"/>
        <v>598</v>
      </c>
      <c r="Z9" s="16">
        <f t="shared" si="2"/>
        <v>0.74380884858887775</v>
      </c>
      <c r="AA9" s="35">
        <f t="shared" si="8"/>
        <v>-2816</v>
      </c>
      <c r="AB9" s="25">
        <f t="shared" si="9"/>
        <v>-2816</v>
      </c>
      <c r="AC9" s="25"/>
      <c r="AD9" s="35"/>
      <c r="AE9" s="33">
        <v>181882</v>
      </c>
      <c r="AF9" s="14">
        <v>140914</v>
      </c>
    </row>
    <row r="10" spans="1:32" s="28" customFormat="1" ht="14.25" customHeight="1" x14ac:dyDescent="0.25">
      <c r="A10" s="24">
        <v>3</v>
      </c>
      <c r="B10" s="108" t="s">
        <v>77</v>
      </c>
      <c r="C10" s="58" t="s">
        <v>67</v>
      </c>
      <c r="D10" s="39" t="s">
        <v>66</v>
      </c>
      <c r="E10" s="57"/>
      <c r="F10" s="57"/>
      <c r="G10" s="29"/>
      <c r="H10" s="25"/>
      <c r="I10" s="64"/>
      <c r="J10" s="25"/>
      <c r="K10" s="107"/>
      <c r="L10" s="25"/>
      <c r="M10" s="107"/>
      <c r="N10" s="25"/>
      <c r="O10" s="44" t="str">
        <f t="shared" si="0"/>
        <v xml:space="preserve"> </v>
      </c>
      <c r="P10" s="63">
        <v>53478.690999999999</v>
      </c>
      <c r="Q10" s="64">
        <v>291111.05</v>
      </c>
      <c r="R10" s="29">
        <v>51851</v>
      </c>
      <c r="S10" s="25"/>
      <c r="T10" s="64"/>
      <c r="U10" s="25">
        <v>282203</v>
      </c>
      <c r="V10" s="107">
        <f t="shared" si="5"/>
        <v>5.4425758423174093</v>
      </c>
      <c r="W10" s="25">
        <v>286773</v>
      </c>
      <c r="X10" s="107">
        <f t="shared" si="6"/>
        <v>5.5307130045707895</v>
      </c>
      <c r="Y10" s="13">
        <f t="shared" si="7"/>
        <v>-4570</v>
      </c>
      <c r="Z10" s="16" t="str">
        <f t="shared" si="2"/>
        <v xml:space="preserve"> </v>
      </c>
      <c r="AA10" s="35">
        <f t="shared" si="8"/>
        <v>-4570</v>
      </c>
      <c r="AB10" s="25">
        <f t="shared" si="9"/>
        <v>-4570</v>
      </c>
      <c r="AC10" s="25"/>
      <c r="AD10" s="35"/>
      <c r="AE10" s="33">
        <v>35341</v>
      </c>
      <c r="AF10" s="14">
        <v>22314</v>
      </c>
    </row>
    <row r="11" spans="1:32" s="55" customFormat="1" x14ac:dyDescent="0.25">
      <c r="A11" s="48"/>
      <c r="B11" s="49" t="s">
        <v>22</v>
      </c>
      <c r="C11" s="50"/>
      <c r="D11" s="51"/>
      <c r="E11" s="52">
        <v>1544.856</v>
      </c>
      <c r="F11" s="52">
        <v>44205.197</v>
      </c>
      <c r="G11" s="47">
        <v>1417</v>
      </c>
      <c r="H11" s="26">
        <v>852</v>
      </c>
      <c r="I11" s="109">
        <f>G11/$G$73*100</f>
        <v>2.2111561425465109</v>
      </c>
      <c r="J11" s="26">
        <v>40531</v>
      </c>
      <c r="K11" s="110">
        <f t="shared" si="3"/>
        <v>28.603387438249822</v>
      </c>
      <c r="L11" s="26">
        <v>49506</v>
      </c>
      <c r="M11" s="110">
        <f t="shared" si="4"/>
        <v>34.937191249117852</v>
      </c>
      <c r="N11" s="26">
        <v>-8975</v>
      </c>
      <c r="O11" s="27" t="str">
        <f t="shared" si="0"/>
        <v xml:space="preserve"> </v>
      </c>
      <c r="P11" s="61">
        <v>1284.4939999999999</v>
      </c>
      <c r="Q11" s="62">
        <v>22234.592000000001</v>
      </c>
      <c r="R11" s="47">
        <f>R12</f>
        <v>1296</v>
      </c>
      <c r="S11" s="47">
        <f t="shared" ref="S11:U11" si="11">S12</f>
        <v>814</v>
      </c>
      <c r="T11" s="47">
        <f t="shared" si="11"/>
        <v>1.284469043692565</v>
      </c>
      <c r="U11" s="47">
        <f t="shared" si="11"/>
        <v>20348</v>
      </c>
      <c r="V11" s="110">
        <f t="shared" si="5"/>
        <v>15.700617283950617</v>
      </c>
      <c r="W11" s="26">
        <f>W12</f>
        <v>29413</v>
      </c>
      <c r="X11" s="110">
        <f t="shared" si="6"/>
        <v>22.695216049382715</v>
      </c>
      <c r="Y11" s="13">
        <f t="shared" si="7"/>
        <v>-9065</v>
      </c>
      <c r="Z11" s="16" t="str">
        <f t="shared" si="2"/>
        <v xml:space="preserve"> </v>
      </c>
      <c r="AA11" s="56">
        <f t="shared" si="8"/>
        <v>-18040</v>
      </c>
      <c r="AB11" s="26">
        <f t="shared" si="9"/>
        <v>-18040</v>
      </c>
      <c r="AC11" s="62">
        <f>AB11/(J11+U11)*100</f>
        <v>-29.632549811922011</v>
      </c>
      <c r="AD11" s="111">
        <f t="shared" ref="AD11:AD17" si="12">AB11/$AB$73*100</f>
        <v>22.539919021217759</v>
      </c>
      <c r="AE11" s="53">
        <f>AE12</f>
        <v>32415</v>
      </c>
      <c r="AF11" s="54">
        <f>AF12</f>
        <v>7837</v>
      </c>
    </row>
    <row r="12" spans="1:32" s="28" customFormat="1" x14ac:dyDescent="0.25">
      <c r="A12" s="24">
        <v>4</v>
      </c>
      <c r="B12" s="108" t="s">
        <v>78</v>
      </c>
      <c r="C12" s="58" t="s">
        <v>67</v>
      </c>
      <c r="D12" s="59" t="s">
        <v>66</v>
      </c>
      <c r="E12" s="45">
        <v>1483.76</v>
      </c>
      <c r="F12" s="46">
        <v>43615.131000000001</v>
      </c>
      <c r="G12" s="29">
        <v>1418</v>
      </c>
      <c r="H12" s="25">
        <v>861</v>
      </c>
      <c r="I12" s="64">
        <f>G12/$G$73*100</f>
        <v>2.2127165914826765</v>
      </c>
      <c r="J12" s="25">
        <v>41684</v>
      </c>
      <c r="K12" s="107">
        <f t="shared" si="3"/>
        <v>29.396332863187588</v>
      </c>
      <c r="L12" s="25">
        <v>52340</v>
      </c>
      <c r="M12" s="107">
        <f t="shared" si="4"/>
        <v>36.911142454160789</v>
      </c>
      <c r="N12" s="25">
        <v>-8975</v>
      </c>
      <c r="O12" s="44" t="str">
        <f t="shared" si="0"/>
        <v xml:space="preserve"> </v>
      </c>
      <c r="P12" s="63">
        <v>1328.3779999999999</v>
      </c>
      <c r="Q12" s="64">
        <v>20861.171999999999</v>
      </c>
      <c r="R12" s="29">
        <v>1296</v>
      </c>
      <c r="S12" s="25">
        <v>814</v>
      </c>
      <c r="T12" s="64">
        <f>R12/$R$73*100</f>
        <v>1.284469043692565</v>
      </c>
      <c r="U12" s="25">
        <v>20348</v>
      </c>
      <c r="V12" s="107">
        <f t="shared" si="5"/>
        <v>15.700617283950617</v>
      </c>
      <c r="W12" s="25">
        <v>29413</v>
      </c>
      <c r="X12" s="107">
        <f t="shared" si="6"/>
        <v>22.695216049382715</v>
      </c>
      <c r="Y12" s="13">
        <f t="shared" si="7"/>
        <v>-9065</v>
      </c>
      <c r="Z12" s="16" t="str">
        <f t="shared" si="2"/>
        <v xml:space="preserve"> </v>
      </c>
      <c r="AA12" s="35">
        <f t="shared" si="8"/>
        <v>-18040</v>
      </c>
      <c r="AB12" s="25">
        <f t="shared" si="9"/>
        <v>-18040</v>
      </c>
      <c r="AC12" s="25">
        <f t="shared" ref="AC12:AC73" si="13">AB12/(J12+U12)*100</f>
        <v>-29.081764250709313</v>
      </c>
      <c r="AD12" s="112">
        <f t="shared" si="12"/>
        <v>22.539919021217759</v>
      </c>
      <c r="AE12" s="33">
        <v>32415</v>
      </c>
      <c r="AF12" s="14">
        <v>7837</v>
      </c>
    </row>
    <row r="13" spans="1:32" s="55" customFormat="1" ht="14.25" customHeight="1" x14ac:dyDescent="0.25">
      <c r="A13" s="48"/>
      <c r="B13" s="49" t="s">
        <v>23</v>
      </c>
      <c r="C13" s="50"/>
      <c r="D13" s="51"/>
      <c r="E13" s="52">
        <v>2097.6680000000001</v>
      </c>
      <c r="F13" s="52">
        <v>55160.266000000003</v>
      </c>
      <c r="G13" s="47">
        <v>2196</v>
      </c>
      <c r="H13" s="26">
        <v>1505</v>
      </c>
      <c r="I13" s="109">
        <f>G13/$G$73*100</f>
        <v>3.4267458638194337</v>
      </c>
      <c r="J13" s="26">
        <v>57751</v>
      </c>
      <c r="K13" s="110">
        <f t="shared" si="3"/>
        <v>26.298269581056466</v>
      </c>
      <c r="L13" s="26">
        <v>59540</v>
      </c>
      <c r="M13" s="110">
        <f t="shared" si="4"/>
        <v>27.112932604735885</v>
      </c>
      <c r="N13" s="26">
        <v>-1789</v>
      </c>
      <c r="O13" s="27" t="str">
        <f t="shared" si="0"/>
        <v xml:space="preserve"> </v>
      </c>
      <c r="P13" s="61">
        <v>2043.26</v>
      </c>
      <c r="Q13" s="62">
        <v>34136.216999999997</v>
      </c>
      <c r="R13" s="47">
        <f>R15</f>
        <v>2154</v>
      </c>
      <c r="S13" s="47">
        <f t="shared" ref="S13:U13" si="14">S15</f>
        <v>1597</v>
      </c>
      <c r="T13" s="47">
        <f t="shared" si="14"/>
        <v>2.1348351235445868</v>
      </c>
      <c r="U13" s="47">
        <f t="shared" si="14"/>
        <v>34549</v>
      </c>
      <c r="V13" s="110">
        <f t="shared" si="5"/>
        <v>16.03946146703807</v>
      </c>
      <c r="W13" s="26">
        <f>W15</f>
        <v>41556</v>
      </c>
      <c r="X13" s="110">
        <f t="shared" si="6"/>
        <v>19.292479108635096</v>
      </c>
      <c r="Y13" s="13">
        <f t="shared" si="7"/>
        <v>-7007</v>
      </c>
      <c r="Z13" s="16" t="str">
        <f t="shared" si="2"/>
        <v xml:space="preserve"> </v>
      </c>
      <c r="AA13" s="56">
        <f t="shared" si="8"/>
        <v>-8796</v>
      </c>
      <c r="AB13" s="26">
        <f t="shared" si="9"/>
        <v>-8796</v>
      </c>
      <c r="AC13" s="26">
        <f t="shared" si="13"/>
        <v>-9.5297941495124583</v>
      </c>
      <c r="AD13" s="111">
        <f t="shared" si="12"/>
        <v>10.990084684624801</v>
      </c>
      <c r="AE13" s="53">
        <f>AE14+AE15</f>
        <v>25667</v>
      </c>
      <c r="AF13" s="54">
        <f>AF14+AF15</f>
        <v>14987</v>
      </c>
    </row>
    <row r="14" spans="1:32" s="28" customFormat="1" hidden="1" x14ac:dyDescent="0.25">
      <c r="A14" s="24">
        <v>5</v>
      </c>
      <c r="B14" s="106" t="s">
        <v>34</v>
      </c>
      <c r="C14" s="31" t="s">
        <v>67</v>
      </c>
      <c r="D14" s="39" t="s">
        <v>66</v>
      </c>
      <c r="E14" s="45">
        <v>2260.6999999999998</v>
      </c>
      <c r="F14" s="46">
        <v>57415.53</v>
      </c>
      <c r="G14" s="29">
        <v>2142</v>
      </c>
      <c r="H14" s="25">
        <v>1526</v>
      </c>
      <c r="I14" s="64">
        <f>G14/$G$73*100</f>
        <v>3.3424816212664972</v>
      </c>
      <c r="J14" s="25">
        <v>54346</v>
      </c>
      <c r="K14" s="107">
        <f t="shared" si="3"/>
        <v>25.371615312791782</v>
      </c>
      <c r="L14" s="25">
        <v>63506</v>
      </c>
      <c r="M14" s="107">
        <f t="shared" si="4"/>
        <v>29.647992530345473</v>
      </c>
      <c r="N14" s="25">
        <v>-1789</v>
      </c>
      <c r="O14" s="44" t="str">
        <f t="shared" si="0"/>
        <v xml:space="preserve"> </v>
      </c>
      <c r="P14" s="63"/>
      <c r="Q14" s="64"/>
      <c r="R14" s="47"/>
      <c r="S14" s="26"/>
      <c r="T14" s="62"/>
      <c r="U14" s="26"/>
      <c r="V14" s="110"/>
      <c r="W14" s="26"/>
      <c r="X14" s="110"/>
      <c r="Y14" s="13">
        <f t="shared" si="7"/>
        <v>0</v>
      </c>
      <c r="Z14" s="16" t="str">
        <f t="shared" si="2"/>
        <v xml:space="preserve"> </v>
      </c>
      <c r="AA14" s="35">
        <f t="shared" si="8"/>
        <v>-1789</v>
      </c>
      <c r="AB14" s="25">
        <f t="shared" si="9"/>
        <v>-1789</v>
      </c>
      <c r="AC14" s="25">
        <f t="shared" si="13"/>
        <v>-3.29187060685239</v>
      </c>
      <c r="AD14" s="112">
        <f t="shared" si="12"/>
        <v>2.2352502843103426</v>
      </c>
      <c r="AE14" s="33">
        <v>16154</v>
      </c>
      <c r="AF14" s="14">
        <v>5451</v>
      </c>
    </row>
    <row r="15" spans="1:32" s="28" customFormat="1" x14ac:dyDescent="0.25">
      <c r="A15" s="24">
        <v>6</v>
      </c>
      <c r="B15" s="106" t="s">
        <v>38</v>
      </c>
      <c r="C15" s="31" t="s">
        <v>67</v>
      </c>
      <c r="D15" s="39" t="s">
        <v>66</v>
      </c>
      <c r="E15" s="57"/>
      <c r="F15" s="57"/>
      <c r="G15" s="29"/>
      <c r="H15" s="25"/>
      <c r="I15" s="64"/>
      <c r="J15" s="25"/>
      <c r="K15" s="107"/>
      <c r="L15" s="25"/>
      <c r="M15" s="107"/>
      <c r="N15" s="25"/>
      <c r="O15" s="44" t="str">
        <f t="shared" si="0"/>
        <v xml:space="preserve"> </v>
      </c>
      <c r="P15" s="63">
        <v>2043.2560000000001</v>
      </c>
      <c r="Q15" s="64">
        <v>32779.11</v>
      </c>
      <c r="R15" s="29">
        <v>2154</v>
      </c>
      <c r="S15" s="25">
        <v>1597</v>
      </c>
      <c r="T15" s="64">
        <f>R15/$R$73*100</f>
        <v>2.1348351235445868</v>
      </c>
      <c r="U15" s="25">
        <v>34549</v>
      </c>
      <c r="V15" s="107">
        <f t="shared" si="5"/>
        <v>16.03946146703807</v>
      </c>
      <c r="W15" s="25">
        <v>41556</v>
      </c>
      <c r="X15" s="107">
        <f t="shared" si="6"/>
        <v>19.292479108635096</v>
      </c>
      <c r="Y15" s="13">
        <f t="shared" si="7"/>
        <v>-7007</v>
      </c>
      <c r="Z15" s="16" t="str">
        <f t="shared" si="2"/>
        <v xml:space="preserve"> </v>
      </c>
      <c r="AA15" s="35">
        <f t="shared" si="8"/>
        <v>-7007</v>
      </c>
      <c r="AB15" s="25">
        <f t="shared" si="9"/>
        <v>-7007</v>
      </c>
      <c r="AC15" s="25">
        <f t="shared" si="13"/>
        <v>-20.281339546730731</v>
      </c>
      <c r="AD15" s="112">
        <f t="shared" si="12"/>
        <v>8.7548344003144596</v>
      </c>
      <c r="AE15" s="33">
        <v>9513</v>
      </c>
      <c r="AF15" s="14">
        <v>9536</v>
      </c>
    </row>
    <row r="16" spans="1:32" s="55" customFormat="1" x14ac:dyDescent="0.25">
      <c r="A16" s="48"/>
      <c r="B16" s="49" t="s">
        <v>24</v>
      </c>
      <c r="C16" s="50"/>
      <c r="D16" s="51"/>
      <c r="E16" s="52">
        <v>1754.7190000000001</v>
      </c>
      <c r="F16" s="52">
        <v>41744.762999999999</v>
      </c>
      <c r="G16" s="47">
        <v>1240</v>
      </c>
      <c r="H16" s="26">
        <v>804</v>
      </c>
      <c r="I16" s="109">
        <f t="shared" ref="I16:I39" si="15">G16/$G$73*100</f>
        <v>1.9349566808452174</v>
      </c>
      <c r="J16" s="26">
        <v>29508</v>
      </c>
      <c r="K16" s="110">
        <f t="shared" si="3"/>
        <v>23.796774193548387</v>
      </c>
      <c r="L16" s="26">
        <v>42000</v>
      </c>
      <c r="M16" s="110">
        <f t="shared" si="4"/>
        <v>33.87096774193548</v>
      </c>
      <c r="N16" s="26">
        <v>-12492</v>
      </c>
      <c r="O16" s="27" t="str">
        <f t="shared" si="0"/>
        <v xml:space="preserve"> </v>
      </c>
      <c r="P16" s="61">
        <v>1287</v>
      </c>
      <c r="Q16" s="62">
        <v>25360.334999999999</v>
      </c>
      <c r="R16" s="47">
        <f>R17+R18</f>
        <v>1140.3499999999999</v>
      </c>
      <c r="S16" s="47">
        <f t="shared" ref="S16:U16" si="16">S17+S18</f>
        <v>805.23</v>
      </c>
      <c r="T16" s="47">
        <f t="shared" si="16"/>
        <v>0.85021741445344656</v>
      </c>
      <c r="U16" s="47">
        <f t="shared" si="16"/>
        <v>26882.28</v>
      </c>
      <c r="V16" s="110">
        <f t="shared" si="5"/>
        <v>23.573709825930635</v>
      </c>
      <c r="W16" s="26">
        <f>W17+W18</f>
        <v>39691.300000000003</v>
      </c>
      <c r="X16" s="110">
        <f t="shared" si="6"/>
        <v>34.806243697110538</v>
      </c>
      <c r="Y16" s="13">
        <f t="shared" si="7"/>
        <v>-12809.020000000004</v>
      </c>
      <c r="Z16" s="16" t="str">
        <f t="shared" si="2"/>
        <v xml:space="preserve"> </v>
      </c>
      <c r="AA16" s="56">
        <f t="shared" si="8"/>
        <v>-25301.020000000004</v>
      </c>
      <c r="AB16" s="26">
        <f t="shared" si="9"/>
        <v>-25301.020000000004</v>
      </c>
      <c r="AC16" s="26">
        <f t="shared" si="13"/>
        <v>-44.867697057010538</v>
      </c>
      <c r="AD16" s="111">
        <f t="shared" si="12"/>
        <v>31.61213647196292</v>
      </c>
      <c r="AE16" s="53">
        <f>AE17+AE18</f>
        <v>47375</v>
      </c>
      <c r="AF16" s="54">
        <f>AF17+AF18</f>
        <v>172412</v>
      </c>
    </row>
    <row r="17" spans="1:32" s="28" customFormat="1" x14ac:dyDescent="0.25">
      <c r="A17" s="24">
        <v>7</v>
      </c>
      <c r="B17" s="106" t="s">
        <v>35</v>
      </c>
      <c r="C17" s="31" t="s">
        <v>67</v>
      </c>
      <c r="D17" s="39" t="s">
        <v>66</v>
      </c>
      <c r="E17" s="45">
        <v>1754.7190000000001</v>
      </c>
      <c r="F17" s="46">
        <v>41744.762999999999</v>
      </c>
      <c r="G17" s="29">
        <v>1240</v>
      </c>
      <c r="H17" s="25">
        <v>804</v>
      </c>
      <c r="I17" s="64">
        <f t="shared" si="15"/>
        <v>1.9349566808452174</v>
      </c>
      <c r="J17" s="25">
        <v>29508</v>
      </c>
      <c r="K17" s="107">
        <f t="shared" si="3"/>
        <v>23.796774193548387</v>
      </c>
      <c r="L17" s="25">
        <v>42000</v>
      </c>
      <c r="M17" s="107">
        <f t="shared" si="4"/>
        <v>33.87096774193548</v>
      </c>
      <c r="N17" s="25">
        <v>-12492</v>
      </c>
      <c r="O17" s="44" t="str">
        <f t="shared" si="0"/>
        <v xml:space="preserve"> </v>
      </c>
      <c r="P17" s="63">
        <v>1287</v>
      </c>
      <c r="Q17" s="64">
        <v>25360.334999999999</v>
      </c>
      <c r="R17" s="29">
        <v>857.85</v>
      </c>
      <c r="S17" s="25">
        <v>578.6</v>
      </c>
      <c r="T17" s="64">
        <f>R17/$R$73*100</f>
        <v>0.85021741445344656</v>
      </c>
      <c r="U17" s="25">
        <v>20950.75</v>
      </c>
      <c r="V17" s="107">
        <f t="shared" si="5"/>
        <v>24.422393192283032</v>
      </c>
      <c r="W17" s="25">
        <v>31038.28</v>
      </c>
      <c r="X17" s="107">
        <f t="shared" si="6"/>
        <v>36.181476948184411</v>
      </c>
      <c r="Y17" s="13">
        <f t="shared" si="7"/>
        <v>-10087.529999999999</v>
      </c>
      <c r="Z17" s="16" t="str">
        <f t="shared" si="2"/>
        <v xml:space="preserve"> </v>
      </c>
      <c r="AA17" s="35">
        <f t="shared" si="8"/>
        <v>-22579.53</v>
      </c>
      <c r="AB17" s="25">
        <f t="shared" si="9"/>
        <v>-22579.53</v>
      </c>
      <c r="AC17" s="25">
        <f t="shared" si="13"/>
        <v>-44.748492580573242</v>
      </c>
      <c r="AD17" s="112">
        <f t="shared" si="12"/>
        <v>28.211794774786974</v>
      </c>
      <c r="AE17" s="33">
        <v>38939</v>
      </c>
      <c r="AF17" s="14">
        <v>160692</v>
      </c>
    </row>
    <row r="18" spans="1:32" s="28" customFormat="1" x14ac:dyDescent="0.25">
      <c r="A18" s="24">
        <v>8</v>
      </c>
      <c r="B18" s="106" t="s">
        <v>74</v>
      </c>
      <c r="C18" s="31" t="s">
        <v>68</v>
      </c>
      <c r="D18" s="39">
        <v>2021</v>
      </c>
      <c r="E18" s="57">
        <v>1322.9469999999999</v>
      </c>
      <c r="F18" s="57">
        <v>32648.017</v>
      </c>
      <c r="G18" s="29">
        <v>329</v>
      </c>
      <c r="H18" s="25">
        <v>210.66</v>
      </c>
      <c r="I18" s="64">
        <f t="shared" si="15"/>
        <v>0.51338769999844891</v>
      </c>
      <c r="J18" s="25">
        <v>8340.18</v>
      </c>
      <c r="K18" s="107">
        <f t="shared" si="3"/>
        <v>25.350091185410335</v>
      </c>
      <c r="L18" s="25">
        <v>10203.1</v>
      </c>
      <c r="M18" s="107">
        <f t="shared" si="4"/>
        <v>31.01246200607903</v>
      </c>
      <c r="N18" s="25"/>
      <c r="O18" s="44" t="str">
        <f t="shared" si="0"/>
        <v xml:space="preserve"> </v>
      </c>
      <c r="P18" s="63">
        <v>1278.4059999999999</v>
      </c>
      <c r="Q18" s="64">
        <v>26136.188999999998</v>
      </c>
      <c r="R18" s="29">
        <v>282.5</v>
      </c>
      <c r="S18" s="25">
        <v>226.63</v>
      </c>
      <c r="T18" s="64"/>
      <c r="U18" s="25">
        <v>5931.53</v>
      </c>
      <c r="V18" s="107">
        <f t="shared" si="5"/>
        <v>20.996566371681414</v>
      </c>
      <c r="W18" s="25">
        <v>8653.02</v>
      </c>
      <c r="X18" s="107">
        <f t="shared" si="6"/>
        <v>30.630159292035401</v>
      </c>
      <c r="Y18" s="13">
        <f t="shared" si="7"/>
        <v>-2721.4900000000007</v>
      </c>
      <c r="Z18" s="16" t="str">
        <f t="shared" si="2"/>
        <v xml:space="preserve"> </v>
      </c>
      <c r="AA18" s="35">
        <f t="shared" si="8"/>
        <v>-2721.4900000000007</v>
      </c>
      <c r="AB18" s="25"/>
      <c r="AC18" s="25"/>
      <c r="AD18" s="112"/>
      <c r="AE18" s="33">
        <v>8436</v>
      </c>
      <c r="AF18" s="14">
        <v>11720</v>
      </c>
    </row>
    <row r="19" spans="1:32" s="55" customFormat="1" x14ac:dyDescent="0.25">
      <c r="A19" s="48"/>
      <c r="B19" s="49" t="s">
        <v>0</v>
      </c>
      <c r="C19" s="50"/>
      <c r="D19" s="51"/>
      <c r="E19" s="52">
        <v>52.017000000000003</v>
      </c>
      <c r="F19" s="52">
        <v>1172.7929999999999</v>
      </c>
      <c r="G19" s="47">
        <v>54.2</v>
      </c>
      <c r="H19" s="26">
        <v>36.299999999999997</v>
      </c>
      <c r="I19" s="109">
        <f t="shared" si="15"/>
        <v>8.4576332340170007E-2</v>
      </c>
      <c r="J19" s="26">
        <v>1471</v>
      </c>
      <c r="K19" s="110">
        <f t="shared" si="3"/>
        <v>27.140221402214021</v>
      </c>
      <c r="L19" s="26">
        <v>1471</v>
      </c>
      <c r="M19" s="110">
        <f t="shared" si="4"/>
        <v>27.140221402214021</v>
      </c>
      <c r="N19" s="26">
        <v>0</v>
      </c>
      <c r="O19" s="27" t="str">
        <f t="shared" si="0"/>
        <v xml:space="preserve"> </v>
      </c>
      <c r="P19" s="61"/>
      <c r="Q19" s="62"/>
      <c r="R19" s="47"/>
      <c r="S19" s="26"/>
      <c r="T19" s="62"/>
      <c r="U19" s="26"/>
      <c r="V19" s="110"/>
      <c r="W19" s="26"/>
      <c r="X19" s="110"/>
      <c r="Y19" s="13">
        <f t="shared" si="7"/>
        <v>0</v>
      </c>
      <c r="Z19" s="16" t="str">
        <f t="shared" si="2"/>
        <v xml:space="preserve"> </v>
      </c>
      <c r="AA19" s="56">
        <f t="shared" si="8"/>
        <v>0</v>
      </c>
      <c r="AB19" s="26"/>
      <c r="AC19" s="26">
        <f t="shared" si="13"/>
        <v>0</v>
      </c>
      <c r="AD19" s="111"/>
      <c r="AE19" s="53">
        <f>AE20</f>
        <v>3681</v>
      </c>
      <c r="AF19" s="54">
        <f>AF20</f>
        <v>3671</v>
      </c>
    </row>
    <row r="20" spans="1:32" s="28" customFormat="1" ht="14.25" customHeight="1" x14ac:dyDescent="0.25">
      <c r="A20" s="24">
        <v>9</v>
      </c>
      <c r="B20" s="106" t="s">
        <v>36</v>
      </c>
      <c r="C20" s="31"/>
      <c r="D20" s="39"/>
      <c r="E20" s="45">
        <v>50.92</v>
      </c>
      <c r="F20" s="46">
        <v>1176.837</v>
      </c>
      <c r="G20" s="29">
        <v>54.2</v>
      </c>
      <c r="H20" s="25">
        <v>36.1</v>
      </c>
      <c r="I20" s="64">
        <f t="shared" si="15"/>
        <v>8.4576332340170007E-2</v>
      </c>
      <c r="J20" s="25">
        <v>1505</v>
      </c>
      <c r="K20" s="107">
        <f t="shared" si="3"/>
        <v>27.767527675276753</v>
      </c>
      <c r="L20" s="25">
        <v>1505</v>
      </c>
      <c r="M20" s="107">
        <f t="shared" si="4"/>
        <v>27.767527675276753</v>
      </c>
      <c r="N20" s="25">
        <v>0</v>
      </c>
      <c r="O20" s="44" t="str">
        <f t="shared" si="0"/>
        <v xml:space="preserve"> </v>
      </c>
      <c r="P20" s="63"/>
      <c r="Q20" s="64"/>
      <c r="R20" s="47"/>
      <c r="S20" s="26"/>
      <c r="T20" s="62"/>
      <c r="U20" s="26"/>
      <c r="V20" s="110"/>
      <c r="W20" s="26"/>
      <c r="X20" s="110"/>
      <c r="Y20" s="13">
        <f t="shared" si="7"/>
        <v>0</v>
      </c>
      <c r="Z20" s="16" t="str">
        <f t="shared" si="2"/>
        <v xml:space="preserve"> </v>
      </c>
      <c r="AA20" s="35">
        <f t="shared" si="8"/>
        <v>0</v>
      </c>
      <c r="AB20" s="25"/>
      <c r="AC20" s="25">
        <f t="shared" si="13"/>
        <v>0</v>
      </c>
      <c r="AD20" s="113"/>
      <c r="AE20" s="33">
        <v>3681</v>
      </c>
      <c r="AF20" s="14">
        <v>3671</v>
      </c>
    </row>
    <row r="21" spans="1:32" s="55" customFormat="1" x14ac:dyDescent="0.25">
      <c r="A21" s="48"/>
      <c r="B21" s="49" t="s">
        <v>1</v>
      </c>
      <c r="C21" s="50"/>
      <c r="D21" s="51"/>
      <c r="E21" s="52">
        <v>372.62</v>
      </c>
      <c r="F21" s="52">
        <v>10468.611000000001</v>
      </c>
      <c r="G21" s="47">
        <f>G22</f>
        <v>416.47</v>
      </c>
      <c r="H21" s="26">
        <f>H22</f>
        <v>233.61</v>
      </c>
      <c r="I21" s="109">
        <f t="shared" si="15"/>
        <v>0.64988016844484509</v>
      </c>
      <c r="J21" s="26">
        <f>J22</f>
        <v>12359.2</v>
      </c>
      <c r="K21" s="110">
        <f t="shared" si="3"/>
        <v>29.67608711311739</v>
      </c>
      <c r="L21" s="26">
        <f>L22</f>
        <v>11986.24</v>
      </c>
      <c r="M21" s="110">
        <f t="shared" si="4"/>
        <v>28.78056042452037</v>
      </c>
      <c r="N21" s="26">
        <f>N22</f>
        <v>-75.260000000000218</v>
      </c>
      <c r="O21" s="27" t="str">
        <f t="shared" si="0"/>
        <v xml:space="preserve"> </v>
      </c>
      <c r="P21" s="61">
        <v>367.39</v>
      </c>
      <c r="Q21" s="62">
        <v>4482.8540000000003</v>
      </c>
      <c r="R21" s="47">
        <f>R22</f>
        <v>317.35000000000002</v>
      </c>
      <c r="S21" s="26">
        <f>S22</f>
        <v>209.02</v>
      </c>
      <c r="T21" s="109">
        <f>R21/$R$73*100</f>
        <v>0.31452642825295946</v>
      </c>
      <c r="U21" s="26">
        <f>U22</f>
        <v>4001.25</v>
      </c>
      <c r="V21" s="110">
        <f t="shared" si="5"/>
        <v>12.608318890814557</v>
      </c>
      <c r="W21" s="26">
        <f>W22</f>
        <v>3048.32</v>
      </c>
      <c r="X21" s="110">
        <f t="shared" si="6"/>
        <v>9.6055459272097057</v>
      </c>
      <c r="Y21" s="13">
        <f t="shared" si="7"/>
        <v>952.92999999999984</v>
      </c>
      <c r="Z21" s="16">
        <f t="shared" si="2"/>
        <v>23.815807560137454</v>
      </c>
      <c r="AA21" s="56">
        <f t="shared" si="8"/>
        <v>877.66999999999962</v>
      </c>
      <c r="AB21" s="26" t="str">
        <f t="shared" si="9"/>
        <v xml:space="preserve"> </v>
      </c>
      <c r="AC21" s="26"/>
      <c r="AD21" s="111"/>
      <c r="AE21" s="53">
        <f>AE22</f>
        <v>7304</v>
      </c>
      <c r="AF21" s="54">
        <f>AF22</f>
        <v>11195</v>
      </c>
    </row>
    <row r="22" spans="1:32" s="28" customFormat="1" x14ac:dyDescent="0.25">
      <c r="A22" s="24">
        <v>11</v>
      </c>
      <c r="B22" s="106" t="s">
        <v>37</v>
      </c>
      <c r="C22" s="31" t="s">
        <v>69</v>
      </c>
      <c r="D22" s="39">
        <v>2027</v>
      </c>
      <c r="E22" s="45">
        <v>372.62</v>
      </c>
      <c r="F22" s="45">
        <v>10482.477999999999</v>
      </c>
      <c r="G22" s="29">
        <v>416.47</v>
      </c>
      <c r="H22" s="25">
        <v>233.61</v>
      </c>
      <c r="I22" s="64">
        <f t="shared" si="15"/>
        <v>0.64988016844484509</v>
      </c>
      <c r="J22" s="25">
        <v>12359.2</v>
      </c>
      <c r="K22" s="107">
        <f t="shared" si="3"/>
        <v>29.67608711311739</v>
      </c>
      <c r="L22" s="25">
        <v>11986.24</v>
      </c>
      <c r="M22" s="107">
        <f t="shared" si="4"/>
        <v>28.78056042452037</v>
      </c>
      <c r="N22" s="25">
        <v>-75.260000000000218</v>
      </c>
      <c r="O22" s="44" t="str">
        <f t="shared" si="0"/>
        <v xml:space="preserve"> </v>
      </c>
      <c r="P22" s="63">
        <v>367.39</v>
      </c>
      <c r="Q22" s="64">
        <v>4482.8540000000003</v>
      </c>
      <c r="R22" s="29">
        <v>317.35000000000002</v>
      </c>
      <c r="S22" s="25">
        <v>209.02</v>
      </c>
      <c r="T22" s="64">
        <f>R22/$R$73*100</f>
        <v>0.31452642825295946</v>
      </c>
      <c r="U22" s="25">
        <v>4001.25</v>
      </c>
      <c r="V22" s="107">
        <f t="shared" si="5"/>
        <v>12.608318890814557</v>
      </c>
      <c r="W22" s="25">
        <v>3048.32</v>
      </c>
      <c r="X22" s="107">
        <f t="shared" si="6"/>
        <v>9.6055459272097057</v>
      </c>
      <c r="Y22" s="13">
        <f t="shared" si="7"/>
        <v>952.92999999999984</v>
      </c>
      <c r="Z22" s="16">
        <f t="shared" si="2"/>
        <v>23.815807560137454</v>
      </c>
      <c r="AA22" s="35">
        <f t="shared" si="8"/>
        <v>877.66999999999962</v>
      </c>
      <c r="AB22" s="25" t="str">
        <f t="shared" si="9"/>
        <v xml:space="preserve"> </v>
      </c>
      <c r="AC22" s="25"/>
      <c r="AD22" s="112"/>
      <c r="AE22" s="33">
        <v>7304</v>
      </c>
      <c r="AF22" s="14">
        <v>11195</v>
      </c>
    </row>
    <row r="23" spans="1:32" s="55" customFormat="1" x14ac:dyDescent="0.25">
      <c r="A23" s="48"/>
      <c r="B23" s="49" t="s">
        <v>2</v>
      </c>
      <c r="C23" s="50"/>
      <c r="D23" s="51"/>
      <c r="E23" s="52">
        <v>210.786</v>
      </c>
      <c r="F23" s="52">
        <v>7742.5709999999999</v>
      </c>
      <c r="G23" s="47">
        <v>181.143</v>
      </c>
      <c r="H23" s="26">
        <v>126.3</v>
      </c>
      <c r="I23" s="109">
        <f t="shared" si="15"/>
        <v>0.28266440164382683</v>
      </c>
      <c r="J23" s="26">
        <v>6654</v>
      </c>
      <c r="K23" s="110">
        <f t="shared" si="3"/>
        <v>36.733409516238552</v>
      </c>
      <c r="L23" s="26">
        <v>7675</v>
      </c>
      <c r="M23" s="110">
        <f t="shared" si="4"/>
        <v>42.36984040233407</v>
      </c>
      <c r="N23" s="26">
        <v>-1021</v>
      </c>
      <c r="O23" s="27" t="str">
        <f t="shared" si="0"/>
        <v xml:space="preserve"> </v>
      </c>
      <c r="P23" s="61">
        <v>157</v>
      </c>
      <c r="Q23" s="62">
        <v>3598.895</v>
      </c>
      <c r="R23" s="47">
        <f>R25</f>
        <v>157.50700000000001</v>
      </c>
      <c r="S23" s="47">
        <f t="shared" ref="S23:U23" si="17">S25</f>
        <v>92.75</v>
      </c>
      <c r="T23" s="47">
        <f t="shared" si="17"/>
        <v>0.15610560622290495</v>
      </c>
      <c r="U23" s="47">
        <f t="shared" si="17"/>
        <v>3904.1</v>
      </c>
      <c r="V23" s="110">
        <f t="shared" si="5"/>
        <v>24.786834870831136</v>
      </c>
      <c r="W23" s="26">
        <f>W25</f>
        <v>3904.1</v>
      </c>
      <c r="X23" s="110">
        <f t="shared" si="6"/>
        <v>24.786834870831136</v>
      </c>
      <c r="Y23" s="13">
        <f t="shared" si="7"/>
        <v>0</v>
      </c>
      <c r="Z23" s="16" t="str">
        <f t="shared" si="2"/>
        <v xml:space="preserve"> </v>
      </c>
      <c r="AA23" s="56">
        <f t="shared" si="8"/>
        <v>-1021</v>
      </c>
      <c r="AB23" s="26">
        <f t="shared" si="9"/>
        <v>-1021</v>
      </c>
      <c r="AC23" s="26">
        <f t="shared" si="13"/>
        <v>-9.6703005275570408</v>
      </c>
      <c r="AD23" s="111">
        <f>AB23/$AB$73*100</f>
        <v>1.2756794523649297</v>
      </c>
      <c r="AE23" s="53">
        <f>AE24+AE25</f>
        <v>10663</v>
      </c>
      <c r="AF23" s="54">
        <f>AF24+AF25</f>
        <v>7916</v>
      </c>
    </row>
    <row r="24" spans="1:32" s="28" customFormat="1" ht="14.25" hidden="1" customHeight="1" x14ac:dyDescent="0.25">
      <c r="A24" s="24">
        <v>12</v>
      </c>
      <c r="B24" s="106" t="s">
        <v>62</v>
      </c>
      <c r="C24" s="31" t="s">
        <v>67</v>
      </c>
      <c r="D24" s="39" t="s">
        <v>66</v>
      </c>
      <c r="E24" s="45">
        <v>210.786</v>
      </c>
      <c r="F24" s="46">
        <v>7941.134</v>
      </c>
      <c r="G24" s="29">
        <v>179.22300000000001</v>
      </c>
      <c r="H24" s="25">
        <v>125.92</v>
      </c>
      <c r="I24" s="64">
        <f t="shared" si="15"/>
        <v>0.2796683396863891</v>
      </c>
      <c r="J24" s="25">
        <v>6756</v>
      </c>
      <c r="K24" s="107">
        <f t="shared" si="3"/>
        <v>37.696054635844725</v>
      </c>
      <c r="L24" s="25">
        <v>7800</v>
      </c>
      <c r="M24" s="107">
        <f t="shared" si="4"/>
        <v>43.521199846001906</v>
      </c>
      <c r="N24" s="25">
        <v>-1021</v>
      </c>
      <c r="O24" s="44" t="str">
        <f t="shared" si="0"/>
        <v xml:space="preserve"> </v>
      </c>
      <c r="P24" s="63"/>
      <c r="Q24" s="64"/>
      <c r="R24" s="47"/>
      <c r="S24" s="26"/>
      <c r="T24" s="62"/>
      <c r="U24" s="26"/>
      <c r="V24" s="110"/>
      <c r="W24" s="26"/>
      <c r="X24" s="110"/>
      <c r="Y24" s="13">
        <f t="shared" si="7"/>
        <v>0</v>
      </c>
      <c r="Z24" s="16" t="str">
        <f t="shared" si="2"/>
        <v xml:space="preserve"> </v>
      </c>
      <c r="AA24" s="35">
        <f t="shared" si="8"/>
        <v>-1021</v>
      </c>
      <c r="AB24" s="25">
        <f t="shared" si="9"/>
        <v>-1021</v>
      </c>
      <c r="AC24" s="25">
        <f t="shared" si="13"/>
        <v>-15.112492599171107</v>
      </c>
      <c r="AD24" s="112">
        <f>AB24/$AB$73*100</f>
        <v>1.2756794523649297</v>
      </c>
      <c r="AE24" s="33">
        <v>5609</v>
      </c>
      <c r="AF24" s="14">
        <v>3481</v>
      </c>
    </row>
    <row r="25" spans="1:32" s="28" customFormat="1" ht="14.25" customHeight="1" x14ac:dyDescent="0.25">
      <c r="A25" s="24">
        <v>13</v>
      </c>
      <c r="B25" s="106" t="s">
        <v>39</v>
      </c>
      <c r="C25" s="31" t="s">
        <v>69</v>
      </c>
      <c r="D25" s="39">
        <v>2026</v>
      </c>
      <c r="E25" s="57"/>
      <c r="F25" s="57"/>
      <c r="G25" s="29"/>
      <c r="H25" s="25"/>
      <c r="I25" s="64">
        <f t="shared" si="15"/>
        <v>0</v>
      </c>
      <c r="J25" s="25"/>
      <c r="K25" s="107"/>
      <c r="L25" s="25"/>
      <c r="M25" s="107"/>
      <c r="N25" s="25"/>
      <c r="O25" s="44" t="str">
        <f t="shared" si="0"/>
        <v xml:space="preserve"> </v>
      </c>
      <c r="P25" s="63">
        <v>137</v>
      </c>
      <c r="Q25" s="64">
        <v>3700.8690000000001</v>
      </c>
      <c r="R25" s="29">
        <v>157.50700000000001</v>
      </c>
      <c r="S25" s="25">
        <v>92.75</v>
      </c>
      <c r="T25" s="64">
        <f t="shared" ref="T25:T40" si="18">R25/$R$73*100</f>
        <v>0.15610560622290495</v>
      </c>
      <c r="U25" s="25">
        <v>3904.1</v>
      </c>
      <c r="V25" s="107">
        <f t="shared" si="5"/>
        <v>24.786834870831136</v>
      </c>
      <c r="W25" s="25">
        <v>3904.1</v>
      </c>
      <c r="X25" s="107">
        <f t="shared" si="6"/>
        <v>24.786834870831136</v>
      </c>
      <c r="Y25" s="13">
        <f t="shared" si="7"/>
        <v>0</v>
      </c>
      <c r="Z25" s="16" t="str">
        <f t="shared" si="2"/>
        <v xml:space="preserve"> </v>
      </c>
      <c r="AA25" s="35">
        <f t="shared" si="8"/>
        <v>0</v>
      </c>
      <c r="AB25" s="25">
        <f t="shared" si="9"/>
        <v>0</v>
      </c>
      <c r="AC25" s="25">
        <f t="shared" si="13"/>
        <v>0</v>
      </c>
      <c r="AD25" s="112">
        <f>AB25/$AB$73*100</f>
        <v>0</v>
      </c>
      <c r="AE25" s="33">
        <v>5054</v>
      </c>
      <c r="AF25" s="14">
        <v>4435</v>
      </c>
    </row>
    <row r="26" spans="1:32" s="55" customFormat="1" x14ac:dyDescent="0.25">
      <c r="A26" s="48"/>
      <c r="B26" s="49" t="s">
        <v>3</v>
      </c>
      <c r="C26" s="50"/>
      <c r="D26" s="51"/>
      <c r="E26" s="52"/>
      <c r="F26" s="52"/>
      <c r="G26" s="47"/>
      <c r="H26" s="26"/>
      <c r="I26" s="64">
        <f t="shared" si="15"/>
        <v>0</v>
      </c>
      <c r="J26" s="26"/>
      <c r="K26" s="107"/>
      <c r="L26" s="26"/>
      <c r="M26" s="107"/>
      <c r="N26" s="26"/>
      <c r="O26" s="27" t="str">
        <f t="shared" si="0"/>
        <v xml:space="preserve"> </v>
      </c>
      <c r="P26" s="61"/>
      <c r="Q26" s="62"/>
      <c r="R26" s="47">
        <f>R27</f>
        <v>41.957999999999998</v>
      </c>
      <c r="S26" s="47">
        <f t="shared" ref="S26:U26" si="19">S27</f>
        <v>35.533999999999999</v>
      </c>
      <c r="T26" s="47">
        <f t="shared" si="19"/>
        <v>4.1584685289546786E-2</v>
      </c>
      <c r="U26" s="47">
        <f t="shared" si="19"/>
        <v>927</v>
      </c>
      <c r="V26" s="107">
        <f t="shared" si="5"/>
        <v>22.093522093522093</v>
      </c>
      <c r="W26" s="26">
        <f>W27</f>
        <v>1495</v>
      </c>
      <c r="X26" s="107">
        <f t="shared" si="6"/>
        <v>35.6308689642023</v>
      </c>
      <c r="Y26" s="13">
        <f t="shared" si="7"/>
        <v>-568</v>
      </c>
      <c r="Z26" s="16" t="str">
        <f t="shared" si="2"/>
        <v xml:space="preserve"> </v>
      </c>
      <c r="AA26" s="56"/>
      <c r="AB26" s="26"/>
      <c r="AC26" s="26"/>
      <c r="AD26" s="111"/>
      <c r="AE26" s="53"/>
      <c r="AF26" s="54"/>
    </row>
    <row r="27" spans="1:32" s="55" customFormat="1" x14ac:dyDescent="0.25">
      <c r="A27" s="24"/>
      <c r="B27" s="106" t="s">
        <v>61</v>
      </c>
      <c r="C27" s="31" t="s">
        <v>69</v>
      </c>
      <c r="D27" s="39">
        <v>2028</v>
      </c>
      <c r="E27" s="57">
        <v>114.405</v>
      </c>
      <c r="F27" s="57">
        <v>2292.1149999999998</v>
      </c>
      <c r="G27" s="47">
        <v>36.984999999999999</v>
      </c>
      <c r="H27" s="26">
        <v>35.533999999999999</v>
      </c>
      <c r="I27" s="64">
        <f t="shared" si="15"/>
        <v>5.7713203904080947E-2</v>
      </c>
      <c r="J27" s="26">
        <v>874</v>
      </c>
      <c r="K27" s="107">
        <f t="shared" si="3"/>
        <v>23.631201838583209</v>
      </c>
      <c r="L27" s="26">
        <v>798</v>
      </c>
      <c r="M27" s="107">
        <f t="shared" si="4"/>
        <v>21.576314722184669</v>
      </c>
      <c r="N27" s="26"/>
      <c r="O27" s="27" t="str">
        <f t="shared" si="0"/>
        <v xml:space="preserve"> </v>
      </c>
      <c r="P27" s="61">
        <v>219</v>
      </c>
      <c r="Q27" s="62">
        <v>7398.5050000000001</v>
      </c>
      <c r="R27" s="47">
        <v>41.957999999999998</v>
      </c>
      <c r="S27" s="26">
        <v>35.533999999999999</v>
      </c>
      <c r="T27" s="64">
        <f t="shared" si="18"/>
        <v>4.1584685289546786E-2</v>
      </c>
      <c r="U27" s="26">
        <v>927</v>
      </c>
      <c r="V27" s="107">
        <f t="shared" si="5"/>
        <v>22.093522093522093</v>
      </c>
      <c r="W27" s="26">
        <v>1495</v>
      </c>
      <c r="X27" s="107">
        <f t="shared" si="6"/>
        <v>35.6308689642023</v>
      </c>
      <c r="Y27" s="13">
        <f t="shared" si="7"/>
        <v>-568</v>
      </c>
      <c r="Z27" s="16" t="str">
        <f t="shared" si="2"/>
        <v xml:space="preserve"> </v>
      </c>
      <c r="AA27" s="56"/>
      <c r="AB27" s="26"/>
      <c r="AC27" s="26"/>
      <c r="AD27" s="111"/>
      <c r="AE27" s="53">
        <v>616</v>
      </c>
      <c r="AF27" s="54">
        <v>1243</v>
      </c>
    </row>
    <row r="28" spans="1:32" s="55" customFormat="1" x14ac:dyDescent="0.25">
      <c r="A28" s="48"/>
      <c r="B28" s="49" t="s">
        <v>4</v>
      </c>
      <c r="C28" s="50"/>
      <c r="D28" s="51"/>
      <c r="E28" s="52">
        <v>419.58</v>
      </c>
      <c r="F28" s="52">
        <v>6691.0249999999996</v>
      </c>
      <c r="G28" s="47">
        <v>337.11</v>
      </c>
      <c r="H28" s="26">
        <v>251.85</v>
      </c>
      <c r="I28" s="109">
        <f t="shared" si="15"/>
        <v>0.5260429408707511</v>
      </c>
      <c r="J28" s="26">
        <v>5376.76</v>
      </c>
      <c r="K28" s="110">
        <f t="shared" si="3"/>
        <v>15.949571356530509</v>
      </c>
      <c r="L28" s="26">
        <v>6644.12</v>
      </c>
      <c r="M28" s="110">
        <f t="shared" si="4"/>
        <v>19.709056391088961</v>
      </c>
      <c r="N28" s="26">
        <v>-1267.3599999999997</v>
      </c>
      <c r="O28" s="27" t="str">
        <f t="shared" si="0"/>
        <v xml:space="preserve"> </v>
      </c>
      <c r="P28" s="61">
        <v>336.82</v>
      </c>
      <c r="Q28" s="62">
        <v>6801.9639999999999</v>
      </c>
      <c r="R28" s="47">
        <f>R29</f>
        <v>268.93099999999998</v>
      </c>
      <c r="S28" s="47">
        <f t="shared" ref="S28:U28" si="20">S29</f>
        <v>200.49700000000001</v>
      </c>
      <c r="T28" s="47">
        <f t="shared" si="20"/>
        <v>0.26653822869543603</v>
      </c>
      <c r="U28" s="47">
        <f t="shared" si="20"/>
        <v>5624.44</v>
      </c>
      <c r="V28" s="110">
        <f t="shared" si="5"/>
        <v>20.914063458656681</v>
      </c>
      <c r="W28" s="26">
        <f>W29</f>
        <v>8852.92</v>
      </c>
      <c r="X28" s="110">
        <f t="shared" si="6"/>
        <v>32.918927159754737</v>
      </c>
      <c r="Y28" s="13">
        <f t="shared" si="7"/>
        <v>-3228.4800000000005</v>
      </c>
      <c r="Z28" s="16" t="str">
        <f t="shared" si="2"/>
        <v xml:space="preserve"> </v>
      </c>
      <c r="AA28" s="56">
        <f t="shared" si="8"/>
        <v>-4495.84</v>
      </c>
      <c r="AB28" s="26">
        <f t="shared" si="9"/>
        <v>-4495.84</v>
      </c>
      <c r="AC28" s="26">
        <f t="shared" si="13"/>
        <v>-40.866814529324074</v>
      </c>
      <c r="AD28" s="111">
        <f>AB28/$AB$73*100</f>
        <v>5.6172876680904471</v>
      </c>
      <c r="AE28" s="53">
        <f>AE29</f>
        <v>8216</v>
      </c>
      <c r="AF28" s="54">
        <f>AF29</f>
        <v>11371</v>
      </c>
    </row>
    <row r="29" spans="1:32" s="28" customFormat="1" x14ac:dyDescent="0.25">
      <c r="A29" s="24">
        <v>14</v>
      </c>
      <c r="B29" s="106" t="s">
        <v>40</v>
      </c>
      <c r="C29" s="31" t="s">
        <v>67</v>
      </c>
      <c r="D29" s="39" t="s">
        <v>66</v>
      </c>
      <c r="E29" s="46">
        <v>419.58</v>
      </c>
      <c r="F29" s="46">
        <v>6946.4949999999999</v>
      </c>
      <c r="G29" s="29">
        <v>357</v>
      </c>
      <c r="H29" s="25">
        <v>285</v>
      </c>
      <c r="I29" s="64">
        <f t="shared" si="15"/>
        <v>0.55708027021108286</v>
      </c>
      <c r="J29" s="25">
        <v>5906</v>
      </c>
      <c r="K29" s="107">
        <f t="shared" si="3"/>
        <v>16.54341736694678</v>
      </c>
      <c r="L29" s="25">
        <v>7052</v>
      </c>
      <c r="M29" s="107">
        <f t="shared" si="4"/>
        <v>19.753501400560225</v>
      </c>
      <c r="N29" s="25">
        <v>-1267.3599999999997</v>
      </c>
      <c r="O29" s="44" t="str">
        <f t="shared" si="0"/>
        <v xml:space="preserve"> </v>
      </c>
      <c r="P29" s="63">
        <v>336.82</v>
      </c>
      <c r="Q29" s="64">
        <v>7040.0959999999995</v>
      </c>
      <c r="R29" s="29">
        <v>268.93099999999998</v>
      </c>
      <c r="S29" s="25">
        <v>200.49700000000001</v>
      </c>
      <c r="T29" s="64">
        <f t="shared" si="18"/>
        <v>0.26653822869543603</v>
      </c>
      <c r="U29" s="25">
        <v>5624.44</v>
      </c>
      <c r="V29" s="107">
        <f t="shared" si="5"/>
        <v>20.914063458656681</v>
      </c>
      <c r="W29" s="25">
        <v>8852.92</v>
      </c>
      <c r="X29" s="107">
        <f t="shared" si="6"/>
        <v>32.918927159754737</v>
      </c>
      <c r="Y29" s="13">
        <f t="shared" si="7"/>
        <v>-3228.4800000000005</v>
      </c>
      <c r="Z29" s="16" t="str">
        <f t="shared" si="2"/>
        <v xml:space="preserve"> </v>
      </c>
      <c r="AA29" s="35">
        <f t="shared" si="8"/>
        <v>-4495.84</v>
      </c>
      <c r="AB29" s="25">
        <f t="shared" si="9"/>
        <v>-4495.84</v>
      </c>
      <c r="AC29" s="25">
        <f t="shared" si="13"/>
        <v>-38.991053246883908</v>
      </c>
      <c r="AD29" s="112">
        <f>AB29/$AB$73*100</f>
        <v>5.6172876680904471</v>
      </c>
      <c r="AE29" s="33">
        <v>8216</v>
      </c>
      <c r="AF29" s="14">
        <v>11371</v>
      </c>
    </row>
    <row r="30" spans="1:32" s="55" customFormat="1" x14ac:dyDescent="0.25">
      <c r="A30" s="48"/>
      <c r="B30" s="49" t="s">
        <v>5</v>
      </c>
      <c r="C30" s="50"/>
      <c r="D30" s="51"/>
      <c r="E30" s="52">
        <v>174.33199999999999</v>
      </c>
      <c r="F30" s="52">
        <v>2095.3609999999999</v>
      </c>
      <c r="G30" s="47">
        <v>164</v>
      </c>
      <c r="H30" s="26">
        <v>124</v>
      </c>
      <c r="I30" s="109">
        <f t="shared" si="15"/>
        <v>0.25591362553114172</v>
      </c>
      <c r="J30" s="26">
        <v>2371</v>
      </c>
      <c r="K30" s="110">
        <f t="shared" si="3"/>
        <v>14.457317073170731</v>
      </c>
      <c r="L30" s="26">
        <v>2916</v>
      </c>
      <c r="M30" s="110">
        <f t="shared" si="4"/>
        <v>17.780487804878049</v>
      </c>
      <c r="N30" s="26">
        <v>-545</v>
      </c>
      <c r="O30" s="27" t="str">
        <f t="shared" si="0"/>
        <v xml:space="preserve"> </v>
      </c>
      <c r="P30" s="61">
        <v>69.72</v>
      </c>
      <c r="Q30" s="62">
        <v>1807.3219999999999</v>
      </c>
      <c r="R30" s="47">
        <f>R31</f>
        <v>40</v>
      </c>
      <c r="S30" s="47">
        <f t="shared" ref="S30:U30" si="21">S31</f>
        <v>32</v>
      </c>
      <c r="T30" s="47">
        <f t="shared" si="21"/>
        <v>3.9644106286807555E-2</v>
      </c>
      <c r="U30" s="47">
        <f t="shared" si="21"/>
        <v>1264</v>
      </c>
      <c r="V30" s="110">
        <f t="shared" si="5"/>
        <v>31.6</v>
      </c>
      <c r="W30" s="26">
        <f>W31</f>
        <v>989</v>
      </c>
      <c r="X30" s="110">
        <f t="shared" si="6"/>
        <v>24.725000000000001</v>
      </c>
      <c r="Y30" s="13">
        <f t="shared" si="7"/>
        <v>275</v>
      </c>
      <c r="Z30" s="16">
        <f t="shared" si="2"/>
        <v>21.75632911392405</v>
      </c>
      <c r="AA30" s="56">
        <f t="shared" si="8"/>
        <v>-270</v>
      </c>
      <c r="AB30" s="26">
        <f t="shared" si="9"/>
        <v>-270</v>
      </c>
      <c r="AC30" s="26"/>
      <c r="AD30" s="111"/>
      <c r="AE30" s="53">
        <f>AE31</f>
        <v>1569</v>
      </c>
      <c r="AF30" s="54">
        <f>AF31</f>
        <v>1030</v>
      </c>
    </row>
    <row r="31" spans="1:32" s="28" customFormat="1" x14ac:dyDescent="0.25">
      <c r="A31" s="24">
        <v>15</v>
      </c>
      <c r="B31" s="106" t="s">
        <v>41</v>
      </c>
      <c r="C31" s="31" t="s">
        <v>69</v>
      </c>
      <c r="D31" s="39">
        <v>2021</v>
      </c>
      <c r="E31" s="45">
        <v>174.33199999999999</v>
      </c>
      <c r="F31" s="46">
        <v>2124.5309999999999</v>
      </c>
      <c r="G31" s="29">
        <v>104</v>
      </c>
      <c r="H31" s="25">
        <v>91</v>
      </c>
      <c r="I31" s="64">
        <f t="shared" si="15"/>
        <v>0.16228668936121179</v>
      </c>
      <c r="J31" s="25">
        <v>1514</v>
      </c>
      <c r="K31" s="107">
        <f t="shared" si="3"/>
        <v>14.557692307692308</v>
      </c>
      <c r="L31" s="25">
        <v>2467</v>
      </c>
      <c r="M31" s="107">
        <f t="shared" si="4"/>
        <v>23.721153846153847</v>
      </c>
      <c r="N31" s="25">
        <v>-545</v>
      </c>
      <c r="O31" s="44" t="str">
        <f t="shared" si="0"/>
        <v xml:space="preserve"> </v>
      </c>
      <c r="P31" s="63">
        <v>69.72</v>
      </c>
      <c r="Q31" s="64">
        <v>1825.222</v>
      </c>
      <c r="R31" s="29">
        <v>40</v>
      </c>
      <c r="S31" s="25">
        <v>32</v>
      </c>
      <c r="T31" s="64">
        <f t="shared" si="18"/>
        <v>3.9644106286807555E-2</v>
      </c>
      <c r="U31" s="25">
        <v>1264</v>
      </c>
      <c r="V31" s="107">
        <f t="shared" si="5"/>
        <v>31.6</v>
      </c>
      <c r="W31" s="25">
        <v>989</v>
      </c>
      <c r="X31" s="107">
        <f t="shared" si="6"/>
        <v>24.725000000000001</v>
      </c>
      <c r="Y31" s="13">
        <f t="shared" si="7"/>
        <v>275</v>
      </c>
      <c r="Z31" s="16">
        <f t="shared" si="2"/>
        <v>21.75632911392405</v>
      </c>
      <c r="AA31" s="35">
        <f t="shared" si="8"/>
        <v>-270</v>
      </c>
      <c r="AB31" s="25">
        <f t="shared" si="9"/>
        <v>-270</v>
      </c>
      <c r="AC31" s="25"/>
      <c r="AD31" s="112"/>
      <c r="AE31" s="33">
        <v>1569</v>
      </c>
      <c r="AF31" s="14">
        <v>1030</v>
      </c>
    </row>
    <row r="32" spans="1:32" s="55" customFormat="1" x14ac:dyDescent="0.25">
      <c r="A32" s="48"/>
      <c r="B32" s="49" t="s">
        <v>6</v>
      </c>
      <c r="C32" s="50"/>
      <c r="D32" s="51"/>
      <c r="E32" s="52">
        <v>240.37</v>
      </c>
      <c r="F32" s="52">
        <v>4572.6009999999997</v>
      </c>
      <c r="G32" s="47">
        <v>193.96</v>
      </c>
      <c r="H32" s="26">
        <v>150.38</v>
      </c>
      <c r="I32" s="109">
        <f t="shared" si="15"/>
        <v>0.30266467565866001</v>
      </c>
      <c r="J32" s="26">
        <v>3494.35</v>
      </c>
      <c r="K32" s="110">
        <f t="shared" si="3"/>
        <v>18.015828005774384</v>
      </c>
      <c r="L32" s="26">
        <v>5500.84</v>
      </c>
      <c r="M32" s="110">
        <f t="shared" si="4"/>
        <v>28.360692926376572</v>
      </c>
      <c r="N32" s="26">
        <v>-2006.4900000000002</v>
      </c>
      <c r="O32" s="27" t="str">
        <f t="shared" si="0"/>
        <v xml:space="preserve"> </v>
      </c>
      <c r="P32" s="61">
        <v>178.03399999999999</v>
      </c>
      <c r="Q32" s="62">
        <v>3348.7350000000001</v>
      </c>
      <c r="R32" s="47">
        <f>R33</f>
        <v>145.63</v>
      </c>
      <c r="S32" s="47">
        <f t="shared" ref="S32:U32" si="22">S33</f>
        <v>117.34</v>
      </c>
      <c r="T32" s="47">
        <f t="shared" si="22"/>
        <v>0.14433427996369461</v>
      </c>
      <c r="U32" s="47">
        <f t="shared" si="22"/>
        <v>2842.55</v>
      </c>
      <c r="V32" s="110">
        <f t="shared" si="5"/>
        <v>19.518986472567466</v>
      </c>
      <c r="W32" s="26">
        <f>W33</f>
        <v>3865.8</v>
      </c>
      <c r="X32" s="110">
        <f t="shared" si="6"/>
        <v>26.545354665934219</v>
      </c>
      <c r="Y32" s="13">
        <f t="shared" si="7"/>
        <v>-1023.25</v>
      </c>
      <c r="Z32" s="16" t="str">
        <f t="shared" si="2"/>
        <v xml:space="preserve"> </v>
      </c>
      <c r="AA32" s="56">
        <f t="shared" si="8"/>
        <v>-3029.7400000000002</v>
      </c>
      <c r="AB32" s="26">
        <f t="shared" si="9"/>
        <v>-3029.7400000000002</v>
      </c>
      <c r="AC32" s="26">
        <f t="shared" si="13"/>
        <v>-47.811074815761657</v>
      </c>
      <c r="AD32" s="111">
        <f>AB32/$AB$73*100</f>
        <v>3.7854819432009039</v>
      </c>
      <c r="AE32" s="53">
        <f>AE33</f>
        <v>25352</v>
      </c>
      <c r="AF32" s="54">
        <f>AF33</f>
        <v>22773</v>
      </c>
    </row>
    <row r="33" spans="1:32" s="28" customFormat="1" ht="30" x14ac:dyDescent="0.25">
      <c r="A33" s="24">
        <v>16</v>
      </c>
      <c r="B33" s="108" t="s">
        <v>42</v>
      </c>
      <c r="C33" s="58" t="s">
        <v>67</v>
      </c>
      <c r="D33" s="59" t="s">
        <v>66</v>
      </c>
      <c r="E33" s="45">
        <v>240.37</v>
      </c>
      <c r="F33" s="45">
        <v>4755.2700000000004</v>
      </c>
      <c r="G33" s="29">
        <v>170.64</v>
      </c>
      <c r="H33" s="25">
        <v>144.77000000000001</v>
      </c>
      <c r="I33" s="64">
        <f t="shared" si="15"/>
        <v>0.26627500646728058</v>
      </c>
      <c r="J33" s="25">
        <v>3392.36</v>
      </c>
      <c r="K33" s="107">
        <f t="shared" si="3"/>
        <v>19.880215658696674</v>
      </c>
      <c r="L33" s="25">
        <v>5896.57</v>
      </c>
      <c r="M33" s="107">
        <f t="shared" si="4"/>
        <v>34.555614158462262</v>
      </c>
      <c r="N33" s="25">
        <v>-2006.4900000000002</v>
      </c>
      <c r="O33" s="44" t="str">
        <f t="shared" si="0"/>
        <v xml:space="preserve"> </v>
      </c>
      <c r="P33" s="63">
        <v>178.03399999999999</v>
      </c>
      <c r="Q33" s="64">
        <v>3470.38</v>
      </c>
      <c r="R33" s="29">
        <v>145.63</v>
      </c>
      <c r="S33" s="25">
        <v>117.34</v>
      </c>
      <c r="T33" s="64">
        <f t="shared" si="18"/>
        <v>0.14433427996369461</v>
      </c>
      <c r="U33" s="25">
        <v>2842.55</v>
      </c>
      <c r="V33" s="107">
        <f t="shared" si="5"/>
        <v>19.518986472567466</v>
      </c>
      <c r="W33" s="25">
        <v>3865.8</v>
      </c>
      <c r="X33" s="107">
        <f t="shared" si="6"/>
        <v>26.545354665934219</v>
      </c>
      <c r="Y33" s="13">
        <f t="shared" si="7"/>
        <v>-1023.25</v>
      </c>
      <c r="Z33" s="16" t="str">
        <f t="shared" si="2"/>
        <v xml:space="preserve"> </v>
      </c>
      <c r="AA33" s="35">
        <f t="shared" si="8"/>
        <v>-3029.7400000000002</v>
      </c>
      <c r="AB33" s="25">
        <f t="shared" si="9"/>
        <v>-3029.7400000000002</v>
      </c>
      <c r="AC33" s="25">
        <f t="shared" si="13"/>
        <v>-48.593163333552539</v>
      </c>
      <c r="AD33" s="112">
        <f>AB33/$AB$73*100</f>
        <v>3.7854819432009039</v>
      </c>
      <c r="AE33" s="33">
        <v>25352</v>
      </c>
      <c r="AF33" s="14">
        <v>22773</v>
      </c>
    </row>
    <row r="34" spans="1:32" s="55" customFormat="1" x14ac:dyDescent="0.25">
      <c r="A34" s="48"/>
      <c r="B34" s="49" t="s">
        <v>7</v>
      </c>
      <c r="C34" s="50"/>
      <c r="D34" s="51"/>
      <c r="E34" s="52">
        <v>71.7</v>
      </c>
      <c r="F34" s="52">
        <v>1179.2750000000001</v>
      </c>
      <c r="G34" s="47">
        <v>75</v>
      </c>
      <c r="H34" s="26">
        <v>60</v>
      </c>
      <c r="I34" s="109">
        <f t="shared" si="15"/>
        <v>0.11703367021241234</v>
      </c>
      <c r="J34" s="26">
        <v>1428.3</v>
      </c>
      <c r="K34" s="110">
        <f t="shared" si="3"/>
        <v>19.044</v>
      </c>
      <c r="L34" s="26">
        <v>1738.9</v>
      </c>
      <c r="M34" s="110">
        <f t="shared" si="4"/>
        <v>23.185333333333336</v>
      </c>
      <c r="N34" s="26">
        <v>-310.60000000000014</v>
      </c>
      <c r="O34" s="27" t="str">
        <f t="shared" si="0"/>
        <v xml:space="preserve"> </v>
      </c>
      <c r="P34" s="61">
        <v>62.46</v>
      </c>
      <c r="Q34" s="62">
        <v>1389.732</v>
      </c>
      <c r="R34" s="47">
        <f>R35</f>
        <v>75.867000000000004</v>
      </c>
      <c r="S34" s="47">
        <f t="shared" ref="S34:U34" si="23">S35</f>
        <v>45.960999999999999</v>
      </c>
      <c r="T34" s="47">
        <f t="shared" si="23"/>
        <v>7.5191985291530733E-2</v>
      </c>
      <c r="U34" s="47">
        <f t="shared" si="23"/>
        <v>1845.8</v>
      </c>
      <c r="V34" s="110">
        <f t="shared" si="5"/>
        <v>24.329418587791793</v>
      </c>
      <c r="W34" s="26">
        <f>W35</f>
        <v>2003.9</v>
      </c>
      <c r="X34" s="110">
        <f t="shared" si="6"/>
        <v>26.413328588187223</v>
      </c>
      <c r="Y34" s="13">
        <f t="shared" si="7"/>
        <v>-158.10000000000014</v>
      </c>
      <c r="Z34" s="16" t="str">
        <f t="shared" si="2"/>
        <v xml:space="preserve"> </v>
      </c>
      <c r="AA34" s="56">
        <f t="shared" si="8"/>
        <v>-468.70000000000027</v>
      </c>
      <c r="AB34" s="26">
        <f t="shared" si="9"/>
        <v>-468.70000000000027</v>
      </c>
      <c r="AC34" s="26"/>
      <c r="AD34" s="111"/>
      <c r="AE34" s="53">
        <f>AE35</f>
        <v>1835.8</v>
      </c>
      <c r="AF34" s="54">
        <f>AF35</f>
        <v>2639.1</v>
      </c>
    </row>
    <row r="35" spans="1:32" s="28" customFormat="1" ht="29.25" customHeight="1" x14ac:dyDescent="0.25">
      <c r="A35" s="24">
        <v>17</v>
      </c>
      <c r="B35" s="114" t="s">
        <v>79</v>
      </c>
      <c r="C35" s="58" t="s">
        <v>67</v>
      </c>
      <c r="D35" s="59" t="s">
        <v>66</v>
      </c>
      <c r="E35" s="45">
        <v>77.64</v>
      </c>
      <c r="F35" s="46">
        <v>1398.154</v>
      </c>
      <c r="G35" s="29">
        <v>96.68</v>
      </c>
      <c r="H35" s="25">
        <v>69.28</v>
      </c>
      <c r="I35" s="64">
        <f t="shared" si="15"/>
        <v>0.15086420314848037</v>
      </c>
      <c r="J35" s="25">
        <v>1922</v>
      </c>
      <c r="K35" s="107">
        <f t="shared" si="3"/>
        <v>19.880016549441454</v>
      </c>
      <c r="L35" s="25">
        <v>2658.4</v>
      </c>
      <c r="M35" s="107">
        <f t="shared" si="4"/>
        <v>27.496896979726934</v>
      </c>
      <c r="N35" s="25">
        <v>-310.60000000000014</v>
      </c>
      <c r="O35" s="44" t="str">
        <f t="shared" si="0"/>
        <v xml:space="preserve"> </v>
      </c>
      <c r="P35" s="63">
        <v>62.46</v>
      </c>
      <c r="Q35" s="64">
        <v>1519.62</v>
      </c>
      <c r="R35" s="29">
        <v>75.867000000000004</v>
      </c>
      <c r="S35" s="25">
        <v>45.960999999999999</v>
      </c>
      <c r="T35" s="64">
        <f t="shared" si="18"/>
        <v>7.5191985291530733E-2</v>
      </c>
      <c r="U35" s="25">
        <v>1845.8</v>
      </c>
      <c r="V35" s="107">
        <f t="shared" si="5"/>
        <v>24.329418587791793</v>
      </c>
      <c r="W35" s="25">
        <v>2003.9</v>
      </c>
      <c r="X35" s="107">
        <f t="shared" si="6"/>
        <v>26.413328588187223</v>
      </c>
      <c r="Y35" s="13">
        <f t="shared" si="7"/>
        <v>-158.10000000000014</v>
      </c>
      <c r="Z35" s="16" t="str">
        <f t="shared" si="2"/>
        <v xml:space="preserve"> </v>
      </c>
      <c r="AA35" s="35">
        <f t="shared" si="8"/>
        <v>-468.70000000000027</v>
      </c>
      <c r="AB35" s="25">
        <f t="shared" si="9"/>
        <v>-468.70000000000027</v>
      </c>
      <c r="AC35" s="25"/>
      <c r="AD35" s="112"/>
      <c r="AE35" s="33">
        <v>1835.8</v>
      </c>
      <c r="AF35" s="14">
        <v>2639.1</v>
      </c>
    </row>
    <row r="36" spans="1:32" s="55" customFormat="1" x14ac:dyDescent="0.25">
      <c r="A36" s="48"/>
      <c r="B36" s="49" t="s">
        <v>8</v>
      </c>
      <c r="C36" s="50"/>
      <c r="D36" s="51"/>
      <c r="E36" s="60">
        <f>E37+E38</f>
        <v>341.72399999999999</v>
      </c>
      <c r="F36" s="60">
        <f t="shared" ref="F36" si="24">F37+F38</f>
        <v>7851.4089999999997</v>
      </c>
      <c r="G36" s="47">
        <f>G37+G38</f>
        <v>341.37</v>
      </c>
      <c r="H36" s="26">
        <f>H37+H38</f>
        <v>295.72999999999996</v>
      </c>
      <c r="I36" s="109">
        <f t="shared" si="15"/>
        <v>0.53269045333881615</v>
      </c>
      <c r="J36" s="26">
        <f>J37+J38</f>
        <v>8221.36</v>
      </c>
      <c r="K36" s="110">
        <f t="shared" si="3"/>
        <v>24.083428537950027</v>
      </c>
      <c r="L36" s="26">
        <f>L37+L38</f>
        <v>7744.92</v>
      </c>
      <c r="M36" s="110">
        <f t="shared" si="4"/>
        <v>22.687758150979874</v>
      </c>
      <c r="N36" s="26">
        <f>N37+N38</f>
        <v>-582.20000000000005</v>
      </c>
      <c r="O36" s="27" t="str">
        <f t="shared" si="0"/>
        <v xml:space="preserve"> </v>
      </c>
      <c r="P36" s="61">
        <f t="shared" ref="P36:W36" si="25">P37+P38</f>
        <v>226.822</v>
      </c>
      <c r="Q36" s="61">
        <f t="shared" si="25"/>
        <v>7168.0829999999996</v>
      </c>
      <c r="R36" s="47">
        <f t="shared" si="25"/>
        <v>198.45000000000002</v>
      </c>
      <c r="S36" s="26">
        <f t="shared" si="25"/>
        <v>159.69999999999999</v>
      </c>
      <c r="T36" s="62">
        <f t="shared" si="18"/>
        <v>0.19668432231542402</v>
      </c>
      <c r="U36" s="26">
        <f t="shared" si="25"/>
        <v>6296.9</v>
      </c>
      <c r="V36" s="110">
        <f t="shared" si="5"/>
        <v>31.730410682791632</v>
      </c>
      <c r="W36" s="26">
        <f t="shared" si="25"/>
        <v>8770.9699999999993</v>
      </c>
      <c r="X36" s="110">
        <f t="shared" si="6"/>
        <v>44.19737969261778</v>
      </c>
      <c r="Y36" s="13">
        <f t="shared" si="7"/>
        <v>-2474.0699999999997</v>
      </c>
      <c r="Z36" s="16" t="str">
        <f t="shared" si="2"/>
        <v xml:space="preserve"> </v>
      </c>
      <c r="AA36" s="56">
        <f t="shared" si="8"/>
        <v>-3056.2699999999995</v>
      </c>
      <c r="AB36" s="26">
        <f t="shared" si="9"/>
        <v>-3056.2699999999995</v>
      </c>
      <c r="AC36" s="26">
        <f t="shared" si="13"/>
        <v>-21.051214126210713</v>
      </c>
      <c r="AD36" s="111">
        <f>AB36/$AB$73*100</f>
        <v>3.8186296179033921</v>
      </c>
      <c r="AE36" s="53">
        <f>AE37+AE38</f>
        <v>19612.599999999999</v>
      </c>
      <c r="AF36" s="54">
        <f>AF37+AF38</f>
        <v>14635</v>
      </c>
    </row>
    <row r="37" spans="1:32" s="28" customFormat="1" x14ac:dyDescent="0.25">
      <c r="A37" s="24">
        <v>18</v>
      </c>
      <c r="B37" s="106" t="s">
        <v>43</v>
      </c>
      <c r="C37" s="31" t="s">
        <v>67</v>
      </c>
      <c r="D37" s="39" t="s">
        <v>66</v>
      </c>
      <c r="E37" s="45">
        <v>277.21199999999999</v>
      </c>
      <c r="F37" s="46">
        <v>6496.6390000000001</v>
      </c>
      <c r="G37" s="29">
        <v>300.2</v>
      </c>
      <c r="H37" s="25">
        <v>270.27</v>
      </c>
      <c r="I37" s="64">
        <f t="shared" si="15"/>
        <v>0.4684467706368825</v>
      </c>
      <c r="J37" s="25">
        <v>7337</v>
      </c>
      <c r="K37" s="107">
        <f t="shared" si="3"/>
        <v>24.440373084610261</v>
      </c>
      <c r="L37" s="25">
        <v>6969.66</v>
      </c>
      <c r="M37" s="107">
        <f t="shared" si="4"/>
        <v>23.216722185209861</v>
      </c>
      <c r="N37" s="25">
        <v>-608</v>
      </c>
      <c r="O37" s="44" t="str">
        <f t="shared" ref="O37:O71" si="26">IF(N37&gt;0,N37/J37*100," ")</f>
        <v xml:space="preserve"> </v>
      </c>
      <c r="P37" s="63">
        <v>189.928</v>
      </c>
      <c r="Q37" s="64">
        <v>6138.473</v>
      </c>
      <c r="R37" s="115">
        <v>181.18</v>
      </c>
      <c r="S37" s="116">
        <v>144.35</v>
      </c>
      <c r="T37" s="117">
        <f t="shared" si="18"/>
        <v>0.17956797942609484</v>
      </c>
      <c r="U37" s="116">
        <v>5836</v>
      </c>
      <c r="V37" s="107">
        <f t="shared" si="5"/>
        <v>32.211060823490449</v>
      </c>
      <c r="W37" s="116">
        <v>6846.83</v>
      </c>
      <c r="X37" s="107">
        <f t="shared" si="6"/>
        <v>37.790208632299368</v>
      </c>
      <c r="Y37" s="13">
        <f t="shared" si="7"/>
        <v>-1010.8299999999999</v>
      </c>
      <c r="Z37" s="16" t="str">
        <f t="shared" si="2"/>
        <v xml:space="preserve"> </v>
      </c>
      <c r="AA37" s="118">
        <f t="shared" si="8"/>
        <v>-1618.83</v>
      </c>
      <c r="AB37" s="116">
        <f t="shared" si="9"/>
        <v>-1618.83</v>
      </c>
      <c r="AC37" s="116">
        <f t="shared" si="13"/>
        <v>-12.289000227738555</v>
      </c>
      <c r="AD37" s="112">
        <f>AB37/$AB$73*100</f>
        <v>2.0226328774455622</v>
      </c>
      <c r="AE37" s="33">
        <v>18015</v>
      </c>
      <c r="AF37" s="14">
        <v>11247</v>
      </c>
    </row>
    <row r="38" spans="1:32" s="28" customFormat="1" x14ac:dyDescent="0.25">
      <c r="A38" s="24">
        <v>19</v>
      </c>
      <c r="B38" s="106" t="s">
        <v>44</v>
      </c>
      <c r="C38" s="31" t="s">
        <v>67</v>
      </c>
      <c r="D38" s="39" t="s">
        <v>66</v>
      </c>
      <c r="E38" s="45">
        <v>64.512</v>
      </c>
      <c r="F38" s="46">
        <v>1354.77</v>
      </c>
      <c r="G38" s="29">
        <v>41.17</v>
      </c>
      <c r="H38" s="25">
        <v>25.46</v>
      </c>
      <c r="I38" s="64">
        <f t="shared" si="15"/>
        <v>6.4243682701933563E-2</v>
      </c>
      <c r="J38" s="25">
        <v>884.36</v>
      </c>
      <c r="K38" s="107">
        <f t="shared" si="3"/>
        <v>21.480689822686422</v>
      </c>
      <c r="L38" s="25">
        <v>775.26</v>
      </c>
      <c r="M38" s="107">
        <f t="shared" si="4"/>
        <v>18.830701967452026</v>
      </c>
      <c r="N38" s="25">
        <v>25.799999999999955</v>
      </c>
      <c r="O38" s="44">
        <f t="shared" si="26"/>
        <v>2.9173639694242115</v>
      </c>
      <c r="P38" s="63">
        <v>36.893999999999998</v>
      </c>
      <c r="Q38" s="64">
        <v>1029.6099999999999</v>
      </c>
      <c r="R38" s="29">
        <v>17.27</v>
      </c>
      <c r="S38" s="25">
        <v>15.35</v>
      </c>
      <c r="T38" s="64">
        <f t="shared" si="18"/>
        <v>1.7116342889329162E-2</v>
      </c>
      <c r="U38" s="25">
        <v>460.9</v>
      </c>
      <c r="V38" s="107">
        <f t="shared" si="5"/>
        <v>26.687898089171973</v>
      </c>
      <c r="W38" s="25">
        <v>1924.14</v>
      </c>
      <c r="X38" s="107">
        <f t="shared" si="6"/>
        <v>111.41517081644471</v>
      </c>
      <c r="Y38" s="13">
        <f t="shared" si="7"/>
        <v>-1463.2400000000002</v>
      </c>
      <c r="Z38" s="16" t="str">
        <f t="shared" si="2"/>
        <v xml:space="preserve"> </v>
      </c>
      <c r="AA38" s="35">
        <f t="shared" si="8"/>
        <v>-1437.4400000000003</v>
      </c>
      <c r="AB38" s="25">
        <f t="shared" si="9"/>
        <v>-1437.4400000000003</v>
      </c>
      <c r="AC38" s="25">
        <f t="shared" si="13"/>
        <v>-106.85220700831069</v>
      </c>
      <c r="AD38" s="112">
        <f>AB38/$AB$73*100</f>
        <v>1.7959967404578305</v>
      </c>
      <c r="AE38" s="33">
        <v>1597.6</v>
      </c>
      <c r="AF38" s="14">
        <v>3388</v>
      </c>
    </row>
    <row r="39" spans="1:32" s="55" customFormat="1" x14ac:dyDescent="0.25">
      <c r="A39" s="48"/>
      <c r="B39" s="49" t="s">
        <v>9</v>
      </c>
      <c r="C39" s="50"/>
      <c r="D39" s="51"/>
      <c r="E39" s="52">
        <v>138.21199999999999</v>
      </c>
      <c r="F39" s="52">
        <v>2247.0160000000001</v>
      </c>
      <c r="G39" s="47">
        <v>135</v>
      </c>
      <c r="H39" s="26">
        <v>116</v>
      </c>
      <c r="I39" s="109">
        <f t="shared" si="15"/>
        <v>0.21066060638234227</v>
      </c>
      <c r="J39" s="26">
        <v>2197</v>
      </c>
      <c r="K39" s="110">
        <f t="shared" si="3"/>
        <v>16.274074074074075</v>
      </c>
      <c r="L39" s="26">
        <v>2954</v>
      </c>
      <c r="M39" s="110">
        <f t="shared" si="4"/>
        <v>21.881481481481483</v>
      </c>
      <c r="N39" s="26">
        <v>-757</v>
      </c>
      <c r="O39" s="27" t="str">
        <f t="shared" si="26"/>
        <v xml:space="preserve"> </v>
      </c>
      <c r="P39" s="61">
        <v>142.934</v>
      </c>
      <c r="Q39" s="62">
        <v>4955.5640000000003</v>
      </c>
      <c r="R39" s="47">
        <f>R40</f>
        <v>146</v>
      </c>
      <c r="S39" s="47">
        <f t="shared" ref="S39:U39" si="27">S40</f>
        <v>113</v>
      </c>
      <c r="T39" s="47">
        <f t="shared" si="27"/>
        <v>0.14470098794684758</v>
      </c>
      <c r="U39" s="47">
        <f t="shared" si="27"/>
        <v>5136</v>
      </c>
      <c r="V39" s="110">
        <f t="shared" si="5"/>
        <v>35.178082191780824</v>
      </c>
      <c r="W39" s="26">
        <f>W40</f>
        <v>7493</v>
      </c>
      <c r="X39" s="110">
        <f t="shared" si="6"/>
        <v>51.321917808219176</v>
      </c>
      <c r="Y39" s="13">
        <f t="shared" si="7"/>
        <v>-2357</v>
      </c>
      <c r="Z39" s="16" t="str">
        <f t="shared" si="2"/>
        <v xml:space="preserve"> </v>
      </c>
      <c r="AA39" s="56">
        <f t="shared" si="8"/>
        <v>-3114</v>
      </c>
      <c r="AB39" s="26">
        <f t="shared" si="9"/>
        <v>-3114</v>
      </c>
      <c r="AC39" s="26">
        <f t="shared" si="13"/>
        <v>-42.465566616664397</v>
      </c>
      <c r="AD39" s="111">
        <f>AB39/$AB$73*100</f>
        <v>3.8907598576536646</v>
      </c>
      <c r="AE39" s="53">
        <f>AE40</f>
        <v>14471</v>
      </c>
      <c r="AF39" s="54">
        <f>AF40</f>
        <v>1317</v>
      </c>
    </row>
    <row r="40" spans="1:32" s="28" customFormat="1" x14ac:dyDescent="0.25">
      <c r="A40" s="24">
        <v>20</v>
      </c>
      <c r="B40" s="177" t="s">
        <v>97</v>
      </c>
      <c r="C40" s="31" t="s">
        <v>67</v>
      </c>
      <c r="D40" s="39" t="s">
        <v>66</v>
      </c>
      <c r="E40" s="45">
        <v>152.41800000000001</v>
      </c>
      <c r="F40" s="46">
        <v>2551.902</v>
      </c>
      <c r="G40" s="119">
        <v>126</v>
      </c>
      <c r="H40" s="120">
        <v>112</v>
      </c>
      <c r="I40" s="121">
        <f>G40/G73*100</f>
        <v>0.19661656595685276</v>
      </c>
      <c r="J40" s="120">
        <v>2111</v>
      </c>
      <c r="K40" s="122">
        <f t="shared" si="3"/>
        <v>16.753968253968253</v>
      </c>
      <c r="L40" s="120">
        <v>2826</v>
      </c>
      <c r="M40" s="122">
        <f t="shared" si="4"/>
        <v>22.428571428571427</v>
      </c>
      <c r="N40" s="120">
        <v>-757</v>
      </c>
      <c r="O40" s="123" t="str">
        <f t="shared" si="26"/>
        <v xml:space="preserve"> </v>
      </c>
      <c r="P40" s="124">
        <v>103.09699999999999</v>
      </c>
      <c r="Q40" s="125">
        <v>3461.6869999999999</v>
      </c>
      <c r="R40" s="119">
        <v>146</v>
      </c>
      <c r="S40" s="120">
        <v>113</v>
      </c>
      <c r="T40" s="121">
        <f t="shared" si="18"/>
        <v>0.14470098794684758</v>
      </c>
      <c r="U40" s="120">
        <v>5136</v>
      </c>
      <c r="V40" s="120">
        <f t="shared" si="5"/>
        <v>35.178082191780824</v>
      </c>
      <c r="W40" s="120">
        <v>7493</v>
      </c>
      <c r="X40" s="120">
        <f t="shared" si="6"/>
        <v>51.321917808219176</v>
      </c>
      <c r="Y40" s="13">
        <f t="shared" si="7"/>
        <v>-2357</v>
      </c>
      <c r="Z40" s="16" t="str">
        <f t="shared" si="2"/>
        <v xml:space="preserve"> </v>
      </c>
      <c r="AA40" s="126">
        <f t="shared" si="8"/>
        <v>-3114</v>
      </c>
      <c r="AB40" s="45">
        <f t="shared" si="9"/>
        <v>-3114</v>
      </c>
      <c r="AC40" s="120">
        <f t="shared" si="13"/>
        <v>-42.969504622602457</v>
      </c>
      <c r="AD40" s="127">
        <f>AB40/$AB$73*100</f>
        <v>3.8907598576536646</v>
      </c>
      <c r="AE40" s="128">
        <v>14471</v>
      </c>
      <c r="AF40" s="129">
        <v>1317</v>
      </c>
    </row>
    <row r="41" spans="1:32" s="28" customFormat="1" x14ac:dyDescent="0.25">
      <c r="A41" s="24"/>
      <c r="B41" s="178"/>
      <c r="C41" s="31" t="s">
        <v>67</v>
      </c>
      <c r="D41" s="39"/>
      <c r="E41" s="45"/>
      <c r="F41" s="46"/>
      <c r="G41" s="119"/>
      <c r="H41" s="120"/>
      <c r="I41" s="121"/>
      <c r="J41" s="120"/>
      <c r="K41" s="122"/>
      <c r="L41" s="120"/>
      <c r="M41" s="122"/>
      <c r="N41" s="120"/>
      <c r="O41" s="123"/>
      <c r="P41" s="124">
        <v>58.738</v>
      </c>
      <c r="Q41" s="125">
        <v>2272.1689999999999</v>
      </c>
      <c r="R41" s="119"/>
      <c r="S41" s="120"/>
      <c r="T41" s="121"/>
      <c r="U41" s="120"/>
      <c r="V41" s="120"/>
      <c r="W41" s="120"/>
      <c r="X41" s="120"/>
      <c r="Y41" s="13">
        <f t="shared" si="7"/>
        <v>0</v>
      </c>
      <c r="Z41" s="16" t="str">
        <f t="shared" si="2"/>
        <v xml:space="preserve"> </v>
      </c>
      <c r="AA41" s="126"/>
      <c r="AB41" s="45"/>
      <c r="AC41" s="120"/>
      <c r="AD41" s="127"/>
      <c r="AE41" s="128"/>
      <c r="AF41" s="129"/>
    </row>
    <row r="42" spans="1:32" s="55" customFormat="1" x14ac:dyDescent="0.25">
      <c r="A42" s="48"/>
      <c r="B42" s="49" t="s">
        <v>10</v>
      </c>
      <c r="C42" s="50"/>
      <c r="D42" s="51"/>
      <c r="E42" s="52">
        <v>125.41</v>
      </c>
      <c r="F42" s="52">
        <v>3463.471</v>
      </c>
      <c r="G42" s="47">
        <v>135.83699999999999</v>
      </c>
      <c r="H42" s="26">
        <v>101.02</v>
      </c>
      <c r="I42" s="109">
        <f t="shared" ref="I42:I47" si="28">G42/$G$73*100</f>
        <v>0.21196670214191277</v>
      </c>
      <c r="J42" s="26">
        <v>3755.7</v>
      </c>
      <c r="K42" s="110">
        <f t="shared" si="3"/>
        <v>27.648578811369511</v>
      </c>
      <c r="L42" s="26">
        <v>5738.63</v>
      </c>
      <c r="M42" s="110">
        <f t="shared" si="4"/>
        <v>42.246442427320986</v>
      </c>
      <c r="N42" s="26">
        <v>-1982.9300000000003</v>
      </c>
      <c r="O42" s="27" t="str">
        <f t="shared" si="26"/>
        <v xml:space="preserve"> </v>
      </c>
      <c r="P42" s="61">
        <v>72.381</v>
      </c>
      <c r="Q42" s="62">
        <v>2757.8560000000002</v>
      </c>
      <c r="R42" s="47">
        <f>R43</f>
        <v>67.828620000000001</v>
      </c>
      <c r="S42" s="47">
        <f t="shared" ref="S42:U42" si="29">S43</f>
        <v>42.9</v>
      </c>
      <c r="T42" s="47">
        <f t="shared" si="29"/>
        <v>6.7225125514187023E-2</v>
      </c>
      <c r="U42" s="47">
        <f t="shared" si="29"/>
        <v>2968</v>
      </c>
      <c r="V42" s="110">
        <f t="shared" si="5"/>
        <v>43.7573401906157</v>
      </c>
      <c r="W42" s="26">
        <f>W43</f>
        <v>2192.1</v>
      </c>
      <c r="X42" s="110">
        <f t="shared" si="6"/>
        <v>32.318216115851982</v>
      </c>
      <c r="Y42" s="13">
        <f t="shared" si="7"/>
        <v>775.90000000000009</v>
      </c>
      <c r="Z42" s="16">
        <f t="shared" si="2"/>
        <v>26.142183288409704</v>
      </c>
      <c r="AA42" s="56">
        <f t="shared" si="8"/>
        <v>-1207.0300000000002</v>
      </c>
      <c r="AB42" s="26">
        <f t="shared" si="9"/>
        <v>-1207.0300000000002</v>
      </c>
      <c r="AC42" s="26">
        <f t="shared" si="13"/>
        <v>-17.951871737287508</v>
      </c>
      <c r="AD42" s="111">
        <f>AB42/$AB$73*100</f>
        <v>1.5081129964623323</v>
      </c>
      <c r="AE42" s="53">
        <f>AE43</f>
        <v>5288</v>
      </c>
      <c r="AF42" s="54">
        <f>AF43</f>
        <v>8623</v>
      </c>
    </row>
    <row r="43" spans="1:32" s="28" customFormat="1" x14ac:dyDescent="0.25">
      <c r="A43" s="24">
        <v>21</v>
      </c>
      <c r="B43" s="106" t="s">
        <v>45</v>
      </c>
      <c r="C43" s="31" t="s">
        <v>67</v>
      </c>
      <c r="D43" s="39" t="s">
        <v>66</v>
      </c>
      <c r="E43" s="45">
        <v>124.64400000000001</v>
      </c>
      <c r="F43" s="46">
        <v>3578.68</v>
      </c>
      <c r="G43" s="29">
        <v>129.6551</v>
      </c>
      <c r="H43" s="25">
        <v>102.3</v>
      </c>
      <c r="I43" s="64">
        <f t="shared" si="28"/>
        <v>0.20232016286343127</v>
      </c>
      <c r="J43" s="25">
        <v>5990.9</v>
      </c>
      <c r="K43" s="107">
        <f t="shared" si="3"/>
        <v>46.206435381253797</v>
      </c>
      <c r="L43" s="25">
        <v>4648.2</v>
      </c>
      <c r="M43" s="107">
        <f t="shared" si="4"/>
        <v>35.85049874628919</v>
      </c>
      <c r="N43" s="25">
        <v>-1982.9300000000003</v>
      </c>
      <c r="O43" s="44" t="str">
        <f t="shared" si="26"/>
        <v xml:space="preserve"> </v>
      </c>
      <c r="P43" s="63">
        <v>74.588999999999999</v>
      </c>
      <c r="Q43" s="64">
        <v>2880.15</v>
      </c>
      <c r="R43" s="29">
        <v>67.828620000000001</v>
      </c>
      <c r="S43" s="25">
        <v>42.9</v>
      </c>
      <c r="T43" s="64">
        <f t="shared" ref="T43:T49" si="30">R43/$R$73*100</f>
        <v>6.7225125514187023E-2</v>
      </c>
      <c r="U43" s="25">
        <v>2968</v>
      </c>
      <c r="V43" s="107">
        <f t="shared" si="5"/>
        <v>43.7573401906157</v>
      </c>
      <c r="W43" s="25">
        <v>2192.1</v>
      </c>
      <c r="X43" s="107">
        <f t="shared" si="6"/>
        <v>32.318216115851982</v>
      </c>
      <c r="Y43" s="13">
        <f t="shared" si="7"/>
        <v>775.90000000000009</v>
      </c>
      <c r="Z43" s="16">
        <f t="shared" si="2"/>
        <v>26.142183288409704</v>
      </c>
      <c r="AA43" s="35">
        <f t="shared" si="8"/>
        <v>-1207.0300000000002</v>
      </c>
      <c r="AB43" s="25">
        <f t="shared" si="9"/>
        <v>-1207.0300000000002</v>
      </c>
      <c r="AC43" s="25">
        <f t="shared" si="13"/>
        <v>-13.472971012066214</v>
      </c>
      <c r="AD43" s="112">
        <f>AB43/$AB$73*100</f>
        <v>1.5081129964623323</v>
      </c>
      <c r="AE43" s="33">
        <v>5288</v>
      </c>
      <c r="AF43" s="14">
        <v>8623</v>
      </c>
    </row>
    <row r="44" spans="1:32" s="55" customFormat="1" x14ac:dyDescent="0.25">
      <c r="A44" s="48"/>
      <c r="B44" s="49" t="s">
        <v>11</v>
      </c>
      <c r="C44" s="50"/>
      <c r="D44" s="51"/>
      <c r="E44" s="52">
        <v>170.33600000000001</v>
      </c>
      <c r="F44" s="52">
        <v>3890.4780000000001</v>
      </c>
      <c r="G44" s="47">
        <v>219.21</v>
      </c>
      <c r="H44" s="26">
        <v>181.36</v>
      </c>
      <c r="I44" s="109">
        <f t="shared" si="28"/>
        <v>0.34206601129683883</v>
      </c>
      <c r="J44" s="26">
        <v>5008</v>
      </c>
      <c r="K44" s="110">
        <f t="shared" si="3"/>
        <v>22.845673098854977</v>
      </c>
      <c r="L44" s="26">
        <v>4229</v>
      </c>
      <c r="M44" s="110">
        <f t="shared" si="4"/>
        <v>19.292003102048263</v>
      </c>
      <c r="N44" s="26">
        <v>779</v>
      </c>
      <c r="O44" s="27">
        <f t="shared" si="26"/>
        <v>15.555111821086262</v>
      </c>
      <c r="P44" s="61">
        <v>106.93600000000001</v>
      </c>
      <c r="Q44" s="62">
        <v>2645.6669999999999</v>
      </c>
      <c r="R44" s="47">
        <f>R45</f>
        <v>113.37</v>
      </c>
      <c r="S44" s="47">
        <f t="shared" ref="S44:U44" si="31">S45</f>
        <v>89.27</v>
      </c>
      <c r="T44" s="47">
        <f t="shared" si="31"/>
        <v>0.11236130824338432</v>
      </c>
      <c r="U44" s="47">
        <f t="shared" si="31"/>
        <v>2860.7</v>
      </c>
      <c r="V44" s="110">
        <f t="shared" si="5"/>
        <v>25.23330687130634</v>
      </c>
      <c r="W44" s="26">
        <f>W45</f>
        <v>2919.5</v>
      </c>
      <c r="X44" s="110">
        <f t="shared" si="6"/>
        <v>25.751962600335183</v>
      </c>
      <c r="Y44" s="13">
        <f t="shared" si="7"/>
        <v>-58.800000000000182</v>
      </c>
      <c r="Z44" s="16" t="str">
        <f t="shared" si="2"/>
        <v xml:space="preserve"> </v>
      </c>
      <c r="AA44" s="56">
        <f t="shared" si="8"/>
        <v>720.19999999999982</v>
      </c>
      <c r="AB44" s="26" t="str">
        <f t="shared" si="9"/>
        <v xml:space="preserve"> </v>
      </c>
      <c r="AC44" s="26"/>
      <c r="AD44" s="111"/>
      <c r="AE44" s="53">
        <f>AE45</f>
        <v>13314</v>
      </c>
      <c r="AF44" s="54">
        <f>AF45</f>
        <v>5481</v>
      </c>
    </row>
    <row r="45" spans="1:32" s="28" customFormat="1" ht="15.75" customHeight="1" x14ac:dyDescent="0.25">
      <c r="A45" s="24">
        <v>22</v>
      </c>
      <c r="B45" s="108" t="s">
        <v>80</v>
      </c>
      <c r="C45" s="58" t="s">
        <v>67</v>
      </c>
      <c r="D45" s="59" t="s">
        <v>66</v>
      </c>
      <c r="E45" s="45">
        <v>170.33600000000001</v>
      </c>
      <c r="F45" s="45">
        <v>4007.43</v>
      </c>
      <c r="G45" s="29">
        <v>182.11</v>
      </c>
      <c r="H45" s="25">
        <v>146.61000000000001</v>
      </c>
      <c r="I45" s="64">
        <f t="shared" si="28"/>
        <v>0.28417335576509889</v>
      </c>
      <c r="J45" s="25">
        <v>4179.1000000000004</v>
      </c>
      <c r="K45" s="107">
        <f t="shared" si="3"/>
        <v>22.948218109933556</v>
      </c>
      <c r="L45" s="25">
        <v>4718.3999999999996</v>
      </c>
      <c r="M45" s="107">
        <f t="shared" si="4"/>
        <v>25.909615067816151</v>
      </c>
      <c r="N45" s="25">
        <v>779</v>
      </c>
      <c r="O45" s="44">
        <f t="shared" si="26"/>
        <v>18.640377114689763</v>
      </c>
      <c r="P45" s="63">
        <v>106.93600000000001</v>
      </c>
      <c r="Q45" s="64">
        <v>2699.4720000000002</v>
      </c>
      <c r="R45" s="29">
        <v>113.37</v>
      </c>
      <c r="S45" s="25">
        <v>89.27</v>
      </c>
      <c r="T45" s="64">
        <f t="shared" si="30"/>
        <v>0.11236130824338432</v>
      </c>
      <c r="U45" s="25">
        <v>2860.7</v>
      </c>
      <c r="V45" s="107">
        <f t="shared" si="5"/>
        <v>25.23330687130634</v>
      </c>
      <c r="W45" s="25">
        <v>2919.5</v>
      </c>
      <c r="X45" s="107">
        <f t="shared" si="6"/>
        <v>25.751962600335183</v>
      </c>
      <c r="Y45" s="13">
        <f t="shared" si="7"/>
        <v>-58.800000000000182</v>
      </c>
      <c r="Z45" s="16" t="str">
        <f t="shared" si="2"/>
        <v xml:space="preserve"> </v>
      </c>
      <c r="AA45" s="35">
        <f t="shared" si="8"/>
        <v>720.19999999999982</v>
      </c>
      <c r="AB45" s="25" t="str">
        <f t="shared" si="9"/>
        <v xml:space="preserve"> </v>
      </c>
      <c r="AC45" s="25"/>
      <c r="AD45" s="112"/>
      <c r="AE45" s="33">
        <v>13314</v>
      </c>
      <c r="AF45" s="14">
        <v>5481</v>
      </c>
    </row>
    <row r="46" spans="1:32" s="55" customFormat="1" x14ac:dyDescent="0.25">
      <c r="A46" s="48"/>
      <c r="B46" s="49" t="s">
        <v>12</v>
      </c>
      <c r="C46" s="50"/>
      <c r="D46" s="51"/>
      <c r="E46" s="60">
        <f t="shared" ref="E46" si="32">E47+E49+E50+E51+E52</f>
        <v>290.19599999999997</v>
      </c>
      <c r="F46" s="60">
        <f>F47+F49+F50+F51+F52</f>
        <v>5547.4759999999997</v>
      </c>
      <c r="G46" s="47">
        <f>G47+G49+G50+G51+G52</f>
        <v>351.12</v>
      </c>
      <c r="H46" s="26">
        <f>H47+H49+H50+H51+H52</f>
        <v>296.04399999999998</v>
      </c>
      <c r="I46" s="109">
        <f t="shared" si="28"/>
        <v>0.54790483046642979</v>
      </c>
      <c r="J46" s="26">
        <f>J47+J49+J50+J51+J52</f>
        <v>6763.32</v>
      </c>
      <c r="K46" s="110">
        <f t="shared" si="3"/>
        <v>19.262132604237866</v>
      </c>
      <c r="L46" s="26">
        <f>L47+L49+L50+L51+L52</f>
        <v>6557.7000000000007</v>
      </c>
      <c r="M46" s="110">
        <f t="shared" si="4"/>
        <v>18.676520847573482</v>
      </c>
      <c r="N46" s="26">
        <f>N47+N49+N50+N51+N52</f>
        <v>1281.22</v>
      </c>
      <c r="O46" s="27">
        <f t="shared" si="26"/>
        <v>18.943654891384707</v>
      </c>
      <c r="P46" s="61">
        <f>P47+P49+P50+P51+P52</f>
        <v>84.253399999999999</v>
      </c>
      <c r="Q46" s="61">
        <f t="shared" ref="Q46" si="33">Q47+Q49+Q50+Q51+Q52</f>
        <v>1269.3320000000001</v>
      </c>
      <c r="R46" s="47">
        <f>R48+R49+R52</f>
        <v>653.29000000000008</v>
      </c>
      <c r="S46" s="47">
        <f t="shared" ref="S46:U46" si="34">S48+S49+S52</f>
        <v>561.84999999999991</v>
      </c>
      <c r="T46" s="47">
        <f t="shared" si="34"/>
        <v>0.6474774549027128</v>
      </c>
      <c r="U46" s="47">
        <f t="shared" si="34"/>
        <v>10045.89</v>
      </c>
      <c r="V46" s="110">
        <f t="shared" si="5"/>
        <v>15.37738217330741</v>
      </c>
      <c r="W46" s="26">
        <f>W48+W49+W52</f>
        <v>5381.84</v>
      </c>
      <c r="X46" s="110">
        <f t="shared" si="6"/>
        <v>8.2380566057952809</v>
      </c>
      <c r="Y46" s="13">
        <f t="shared" si="7"/>
        <v>4664.0499999999993</v>
      </c>
      <c r="Z46" s="16">
        <f t="shared" si="2"/>
        <v>46.42744445738505</v>
      </c>
      <c r="AA46" s="56">
        <f t="shared" si="8"/>
        <v>5945.2699999999995</v>
      </c>
      <c r="AB46" s="26">
        <f>AB49+AB51+AB52</f>
        <v>-779.2399999999999</v>
      </c>
      <c r="AC46" s="26">
        <f t="shared" si="13"/>
        <v>-4.6357919259739155</v>
      </c>
      <c r="AD46" s="111">
        <f>AB46/$AB$73*100</f>
        <v>0.97361455089211346</v>
      </c>
      <c r="AE46" s="53">
        <f>AE47+AE49+AE50+AE51+AE52</f>
        <v>12905.79</v>
      </c>
      <c r="AF46" s="54">
        <f>AF47+AF49+AF50+AF51+AF52</f>
        <v>3815.8</v>
      </c>
    </row>
    <row r="47" spans="1:32" s="72" customFormat="1" x14ac:dyDescent="0.25">
      <c r="A47" s="65">
        <v>23</v>
      </c>
      <c r="B47" s="166" t="s">
        <v>46</v>
      </c>
      <c r="C47" s="66" t="s">
        <v>67</v>
      </c>
      <c r="D47" s="67" t="s">
        <v>66</v>
      </c>
      <c r="E47" s="130">
        <v>61.67</v>
      </c>
      <c r="F47" s="130">
        <v>1090.0329999999999</v>
      </c>
      <c r="G47" s="131">
        <v>58.38</v>
      </c>
      <c r="H47" s="69">
        <v>51.06</v>
      </c>
      <c r="I47" s="132">
        <f t="shared" si="28"/>
        <v>9.1099008893341785E-2</v>
      </c>
      <c r="J47" s="69">
        <v>1047.43</v>
      </c>
      <c r="K47" s="133">
        <f t="shared" si="3"/>
        <v>17.941589585474478</v>
      </c>
      <c r="L47" s="69">
        <v>556.47</v>
      </c>
      <c r="M47" s="133">
        <f t="shared" si="4"/>
        <v>9.5318602261048309</v>
      </c>
      <c r="N47" s="69">
        <v>69.66</v>
      </c>
      <c r="O47" s="134">
        <f t="shared" si="26"/>
        <v>6.6505637608241113</v>
      </c>
      <c r="P47" s="135"/>
      <c r="Q47" s="132"/>
      <c r="R47" s="136"/>
      <c r="S47" s="137"/>
      <c r="T47" s="132">
        <f t="shared" si="30"/>
        <v>0</v>
      </c>
      <c r="U47" s="137"/>
      <c r="V47" s="137"/>
      <c r="W47" s="137"/>
      <c r="X47" s="137"/>
      <c r="Y47" s="13">
        <f t="shared" si="7"/>
        <v>0</v>
      </c>
      <c r="Z47" s="16" t="str">
        <f t="shared" si="2"/>
        <v xml:space="preserve"> </v>
      </c>
      <c r="AA47" s="68">
        <f t="shared" si="8"/>
        <v>69.66</v>
      </c>
      <c r="AB47" s="69" t="str">
        <f t="shared" si="9"/>
        <v xml:space="preserve"> </v>
      </c>
      <c r="AC47" s="69"/>
      <c r="AD47" s="138"/>
      <c r="AE47" s="70">
        <v>5400.9</v>
      </c>
      <c r="AF47" s="71">
        <v>3756.8</v>
      </c>
    </row>
    <row r="48" spans="1:32" s="72" customFormat="1" x14ac:dyDescent="0.25">
      <c r="A48" s="65"/>
      <c r="B48" s="167"/>
      <c r="C48" s="66"/>
      <c r="D48" s="67"/>
      <c r="E48" s="130">
        <v>345.2</v>
      </c>
      <c r="F48" s="130">
        <v>7344.7349999999997</v>
      </c>
      <c r="G48" s="131">
        <v>446.09</v>
      </c>
      <c r="H48" s="69">
        <v>317.26</v>
      </c>
      <c r="I48" s="132">
        <v>0.68784761580982179</v>
      </c>
      <c r="J48" s="69">
        <v>9516.7900000000009</v>
      </c>
      <c r="K48" s="133">
        <v>21.333789145688094</v>
      </c>
      <c r="L48" s="69">
        <v>7308.46</v>
      </c>
      <c r="M48" s="133">
        <v>16.383375552018652</v>
      </c>
      <c r="N48" s="69">
        <v>69.66</v>
      </c>
      <c r="O48" s="134">
        <v>0.73196949811858825</v>
      </c>
      <c r="P48" s="135">
        <v>436.3</v>
      </c>
      <c r="Q48" s="132">
        <v>6722.6289999999999</v>
      </c>
      <c r="R48" s="131">
        <v>579.11</v>
      </c>
      <c r="S48" s="69">
        <v>495.82</v>
      </c>
      <c r="T48" s="132">
        <f t="shared" si="30"/>
        <v>0.57395745979382817</v>
      </c>
      <c r="U48" s="69">
        <v>8938.32</v>
      </c>
      <c r="V48" s="133">
        <f t="shared" si="5"/>
        <v>15.434580649617516</v>
      </c>
      <c r="W48" s="69">
        <v>4005.47</v>
      </c>
      <c r="X48" s="133">
        <f t="shared" si="6"/>
        <v>6.9165961561706748</v>
      </c>
      <c r="Y48" s="13">
        <f t="shared" si="7"/>
        <v>4932.8500000000004</v>
      </c>
      <c r="Z48" s="16">
        <f t="shared" si="2"/>
        <v>55.187663901046292</v>
      </c>
      <c r="AA48" s="68"/>
      <c r="AB48" s="69"/>
      <c r="AC48" s="69"/>
      <c r="AD48" s="138"/>
      <c r="AE48" s="70"/>
      <c r="AF48" s="71"/>
    </row>
    <row r="49" spans="1:32" s="28" customFormat="1" x14ac:dyDescent="0.25">
      <c r="A49" s="24">
        <v>24</v>
      </c>
      <c r="B49" s="106" t="s">
        <v>47</v>
      </c>
      <c r="C49" s="31" t="s">
        <v>67</v>
      </c>
      <c r="D49" s="39" t="s">
        <v>66</v>
      </c>
      <c r="E49" s="45">
        <v>50.162999999999997</v>
      </c>
      <c r="F49" s="45">
        <v>966.77200000000005</v>
      </c>
      <c r="G49" s="29">
        <v>46.7</v>
      </c>
      <c r="H49" s="25">
        <v>45.1</v>
      </c>
      <c r="I49" s="64">
        <f t="shared" ref="I49:I59" si="35">G49/$G$73*100</f>
        <v>7.287296531892877E-2</v>
      </c>
      <c r="J49" s="25">
        <v>942</v>
      </c>
      <c r="K49" s="107">
        <f t="shared" si="3"/>
        <v>20.171306209850105</v>
      </c>
      <c r="L49" s="25">
        <v>1034.7</v>
      </c>
      <c r="M49" s="107">
        <f t="shared" si="4"/>
        <v>22.156316916488223</v>
      </c>
      <c r="N49" s="25">
        <v>-112.69999999999993</v>
      </c>
      <c r="O49" s="44" t="str">
        <f t="shared" si="26"/>
        <v xml:space="preserve"> </v>
      </c>
      <c r="P49" s="63">
        <v>32.881399999999999</v>
      </c>
      <c r="Q49" s="64">
        <v>465.464</v>
      </c>
      <c r="R49" s="29">
        <v>26.1</v>
      </c>
      <c r="S49" s="25">
        <v>23.1</v>
      </c>
      <c r="T49" s="64">
        <f t="shared" si="30"/>
        <v>2.5867779352141934E-2</v>
      </c>
      <c r="U49" s="25">
        <v>370</v>
      </c>
      <c r="V49" s="107">
        <f t="shared" si="5"/>
        <v>14.176245210727968</v>
      </c>
      <c r="W49" s="25">
        <v>495.4</v>
      </c>
      <c r="X49" s="107">
        <f t="shared" si="6"/>
        <v>18.980842911877392</v>
      </c>
      <c r="Y49" s="13">
        <f t="shared" si="7"/>
        <v>-125.39999999999998</v>
      </c>
      <c r="Z49" s="16" t="str">
        <f t="shared" si="2"/>
        <v xml:space="preserve"> </v>
      </c>
      <c r="AA49" s="35">
        <f t="shared" si="8"/>
        <v>-238.09999999999991</v>
      </c>
      <c r="AB49" s="25">
        <f t="shared" si="9"/>
        <v>-238.09999999999991</v>
      </c>
      <c r="AC49" s="25">
        <f t="shared" si="13"/>
        <v>-18.14786585365853</v>
      </c>
      <c r="AD49" s="111">
        <f>AB49/$AB$73*100</f>
        <v>0.29749194672682633</v>
      </c>
      <c r="AE49" s="33">
        <v>1382</v>
      </c>
      <c r="AF49" s="14">
        <v>25</v>
      </c>
    </row>
    <row r="50" spans="1:32" s="28" customFormat="1" x14ac:dyDescent="0.25">
      <c r="A50" s="24">
        <v>25</v>
      </c>
      <c r="B50" s="106" t="s">
        <v>48</v>
      </c>
      <c r="C50" s="31" t="s">
        <v>70</v>
      </c>
      <c r="D50" s="39"/>
      <c r="E50" s="45">
        <v>32</v>
      </c>
      <c r="F50" s="45">
        <v>554</v>
      </c>
      <c r="G50" s="29">
        <v>119.3</v>
      </c>
      <c r="H50" s="25">
        <v>88.8</v>
      </c>
      <c r="I50" s="64">
        <f t="shared" si="35"/>
        <v>0.18616155808454393</v>
      </c>
      <c r="J50" s="25">
        <v>2082.6</v>
      </c>
      <c r="K50" s="107">
        <f t="shared" si="3"/>
        <v>17.45683151718357</v>
      </c>
      <c r="L50" s="25">
        <v>2083.4</v>
      </c>
      <c r="M50" s="107">
        <f t="shared" si="4"/>
        <v>17.463537300922045</v>
      </c>
      <c r="N50" s="25">
        <v>1722</v>
      </c>
      <c r="O50" s="44">
        <f t="shared" si="26"/>
        <v>82.685105157015272</v>
      </c>
      <c r="P50" s="63"/>
      <c r="Q50" s="64"/>
      <c r="R50" s="29"/>
      <c r="S50" s="25"/>
      <c r="T50" s="64"/>
      <c r="U50" s="25"/>
      <c r="V50" s="107"/>
      <c r="W50" s="25"/>
      <c r="X50" s="107"/>
      <c r="Y50" s="13">
        <f t="shared" si="7"/>
        <v>0</v>
      </c>
      <c r="Z50" s="16" t="str">
        <f t="shared" si="2"/>
        <v xml:space="preserve"> </v>
      </c>
      <c r="AA50" s="35"/>
      <c r="AB50" s="25"/>
      <c r="AC50" s="25"/>
      <c r="AD50" s="112"/>
      <c r="AE50" s="33">
        <v>2022.6</v>
      </c>
      <c r="AF50" s="14">
        <v>0</v>
      </c>
    </row>
    <row r="51" spans="1:32" s="28" customFormat="1" x14ac:dyDescent="0.25">
      <c r="A51" s="24">
        <v>26</v>
      </c>
      <c r="B51" s="108" t="s">
        <v>81</v>
      </c>
      <c r="C51" s="58" t="s">
        <v>69</v>
      </c>
      <c r="D51" s="59">
        <v>2027</v>
      </c>
      <c r="E51" s="45">
        <v>36.76</v>
      </c>
      <c r="F51" s="46">
        <v>769.69600000000003</v>
      </c>
      <c r="G51" s="29">
        <v>24.7</v>
      </c>
      <c r="H51" s="25">
        <v>24.414000000000001</v>
      </c>
      <c r="I51" s="64">
        <f t="shared" si="35"/>
        <v>3.8543088723287801E-2</v>
      </c>
      <c r="J51" s="25">
        <v>713.28</v>
      </c>
      <c r="K51" s="107">
        <f t="shared" si="3"/>
        <v>28.877732793522267</v>
      </c>
      <c r="L51" s="25">
        <v>713.28</v>
      </c>
      <c r="M51" s="107">
        <f t="shared" si="4"/>
        <v>28.877732793522267</v>
      </c>
      <c r="N51" s="25">
        <v>-155.04999999999995</v>
      </c>
      <c r="O51" s="44" t="str">
        <f t="shared" si="26"/>
        <v xml:space="preserve"> </v>
      </c>
      <c r="P51" s="63"/>
      <c r="Q51" s="64"/>
      <c r="R51" s="29"/>
      <c r="S51" s="25"/>
      <c r="T51" s="64"/>
      <c r="U51" s="25"/>
      <c r="V51" s="107"/>
      <c r="W51" s="25"/>
      <c r="X51" s="107"/>
      <c r="Y51" s="13">
        <f t="shared" si="7"/>
        <v>0</v>
      </c>
      <c r="Z51" s="16" t="str">
        <f t="shared" si="2"/>
        <v xml:space="preserve"> </v>
      </c>
      <c r="AA51" s="35">
        <f t="shared" si="8"/>
        <v>-155.04999999999995</v>
      </c>
      <c r="AB51" s="25">
        <f t="shared" si="9"/>
        <v>-155.04999999999995</v>
      </c>
      <c r="AC51" s="25">
        <f t="shared" si="13"/>
        <v>-21.737606550022427</v>
      </c>
      <c r="AD51" s="112">
        <f t="shared" ref="AD51:AD56" si="36">AB51/$AB$73*100</f>
        <v>0.19372585611085436</v>
      </c>
      <c r="AE51" s="33">
        <v>154.29</v>
      </c>
      <c r="AF51" s="14">
        <v>0</v>
      </c>
    </row>
    <row r="52" spans="1:32" s="28" customFormat="1" x14ac:dyDescent="0.25">
      <c r="A52" s="24">
        <v>27</v>
      </c>
      <c r="B52" s="108" t="s">
        <v>49</v>
      </c>
      <c r="C52" s="139" t="s">
        <v>82</v>
      </c>
      <c r="D52" s="59" t="s">
        <v>66</v>
      </c>
      <c r="E52" s="45">
        <v>109.60299999999999</v>
      </c>
      <c r="F52" s="46">
        <v>2166.9749999999999</v>
      </c>
      <c r="G52" s="29">
        <v>102.04</v>
      </c>
      <c r="H52" s="25">
        <v>86.67</v>
      </c>
      <c r="I52" s="64">
        <f t="shared" si="35"/>
        <v>0.15922820944632743</v>
      </c>
      <c r="J52" s="25">
        <v>1978.01</v>
      </c>
      <c r="K52" s="107">
        <f t="shared" si="3"/>
        <v>19.384653077224616</v>
      </c>
      <c r="L52" s="25">
        <v>2169.85</v>
      </c>
      <c r="M52" s="107">
        <f t="shared" si="4"/>
        <v>21.264700117600938</v>
      </c>
      <c r="N52" s="25">
        <v>-242.69000000000005</v>
      </c>
      <c r="O52" s="44" t="str">
        <f t="shared" si="26"/>
        <v xml:space="preserve"> </v>
      </c>
      <c r="P52" s="63">
        <v>51.372</v>
      </c>
      <c r="Q52" s="64">
        <v>803.86800000000005</v>
      </c>
      <c r="R52" s="29">
        <v>48.08</v>
      </c>
      <c r="S52" s="25">
        <v>42.93</v>
      </c>
      <c r="T52" s="64">
        <f>R52/$R$73*100</f>
        <v>4.765221575674268E-2</v>
      </c>
      <c r="U52" s="25">
        <v>737.57</v>
      </c>
      <c r="V52" s="107">
        <f t="shared" si="5"/>
        <v>15.340474209650584</v>
      </c>
      <c r="W52" s="25">
        <v>880.97</v>
      </c>
      <c r="X52" s="107">
        <f t="shared" si="6"/>
        <v>18.323003327787024</v>
      </c>
      <c r="Y52" s="13">
        <f t="shared" si="7"/>
        <v>-143.39999999999998</v>
      </c>
      <c r="Z52" s="16" t="str">
        <f t="shared" si="2"/>
        <v xml:space="preserve"> </v>
      </c>
      <c r="AA52" s="35">
        <f t="shared" si="8"/>
        <v>-386.09000000000003</v>
      </c>
      <c r="AB52" s="25">
        <f t="shared" si="9"/>
        <v>-386.09000000000003</v>
      </c>
      <c r="AC52" s="25">
        <f t="shared" si="13"/>
        <v>-14.217588876041216</v>
      </c>
      <c r="AD52" s="112">
        <f t="shared" si="36"/>
        <v>0.48239674805443267</v>
      </c>
      <c r="AE52" s="33">
        <v>3946</v>
      </c>
      <c r="AF52" s="14">
        <v>34</v>
      </c>
    </row>
    <row r="53" spans="1:32" s="55" customFormat="1" x14ac:dyDescent="0.25">
      <c r="A53" s="48"/>
      <c r="B53" s="49" t="s">
        <v>13</v>
      </c>
      <c r="C53" s="50"/>
      <c r="D53" s="51"/>
      <c r="E53" s="60">
        <f>E54+E55+E56+E57+E58+E59+E60+E62</f>
        <v>550.74699999999996</v>
      </c>
      <c r="F53" s="60">
        <f>F54+F55+F56+F57+F58+F59+F60+F62</f>
        <v>9196.4670000000006</v>
      </c>
      <c r="G53" s="47">
        <f>G54+G55+G56+G57+G58+G59+G60+G62</f>
        <v>1096.797</v>
      </c>
      <c r="H53" s="26">
        <f>H54+H55+H56+H57+H58+H59+H60+H62</f>
        <v>906.84300000000007</v>
      </c>
      <c r="I53" s="109">
        <f t="shared" si="35"/>
        <v>1.71149571183951</v>
      </c>
      <c r="J53" s="26">
        <f>J54+J55+J56+J57+J58+J59+J60+J62</f>
        <v>20138.940000000002</v>
      </c>
      <c r="K53" s="110">
        <f t="shared" si="3"/>
        <v>18.361592892759557</v>
      </c>
      <c r="L53" s="26">
        <f>L54+L55+L56+L57+L58+L59+L60+L62</f>
        <v>22567.170000000002</v>
      </c>
      <c r="M53" s="110">
        <f t="shared" si="4"/>
        <v>20.575521267837168</v>
      </c>
      <c r="N53" s="26">
        <f>N54+N55+N56+N57+N58+N59+N60+N62</f>
        <v>-4146.24</v>
      </c>
      <c r="O53" s="27" t="str">
        <f t="shared" si="26"/>
        <v xml:space="preserve"> </v>
      </c>
      <c r="P53" s="61">
        <f>P54+P55+P56+P57+P58+P59+P60+P62</f>
        <v>451.38900000000001</v>
      </c>
      <c r="Q53" s="61">
        <f>Q54+Q55+Q56+Q57+Q58+Q59+Q60+Q62</f>
        <v>6661.2890000000007</v>
      </c>
      <c r="R53" s="47">
        <f>R54+R56+R57+R59+R62</f>
        <v>909.03</v>
      </c>
      <c r="S53" s="47">
        <f t="shared" ref="S53:U53" si="37">S54+S56+S57+S59+S62</f>
        <v>696.32799999999997</v>
      </c>
      <c r="T53" s="47">
        <f t="shared" si="37"/>
        <v>0.90094204844741677</v>
      </c>
      <c r="U53" s="47">
        <f t="shared" si="37"/>
        <v>13645.08</v>
      </c>
      <c r="V53" s="110">
        <f t="shared" si="5"/>
        <v>15.010593709778556</v>
      </c>
      <c r="W53" s="26">
        <f>W54+W56+W57+W59+W62</f>
        <v>14782.480000000001</v>
      </c>
      <c r="X53" s="110">
        <f t="shared" si="6"/>
        <v>16.261817541775301</v>
      </c>
      <c r="Y53" s="13">
        <f t="shared" si="7"/>
        <v>-1137.4000000000015</v>
      </c>
      <c r="Z53" s="16" t="str">
        <f t="shared" si="2"/>
        <v xml:space="preserve"> </v>
      </c>
      <c r="AA53" s="56">
        <f t="shared" si="8"/>
        <v>-5283.6400000000012</v>
      </c>
      <c r="AB53" s="26">
        <f t="shared" si="9"/>
        <v>-5283.6400000000012</v>
      </c>
      <c r="AC53" s="26">
        <f t="shared" si="13"/>
        <v>-15.63946504886038</v>
      </c>
      <c r="AD53" s="111">
        <f t="shared" si="36"/>
        <v>6.6015974355469531</v>
      </c>
      <c r="AE53" s="53">
        <f>AE54+AE55+AE56+AE57+AE58+AE59+AE60+AE62</f>
        <v>49388</v>
      </c>
      <c r="AF53" s="54">
        <f>AF54+AF55+AF56+AF57+AF58+AF59+AF60+AF62</f>
        <v>56168</v>
      </c>
    </row>
    <row r="54" spans="1:32" s="28" customFormat="1" x14ac:dyDescent="0.25">
      <c r="A54" s="24">
        <v>28</v>
      </c>
      <c r="B54" s="108" t="s">
        <v>50</v>
      </c>
      <c r="C54" s="58" t="s">
        <v>67</v>
      </c>
      <c r="D54" s="59" t="s">
        <v>66</v>
      </c>
      <c r="E54" s="45">
        <v>126.261</v>
      </c>
      <c r="F54" s="46">
        <v>2148.0619999999999</v>
      </c>
      <c r="G54" s="29">
        <v>159.84</v>
      </c>
      <c r="H54" s="25">
        <v>156.261</v>
      </c>
      <c r="I54" s="64">
        <f t="shared" si="35"/>
        <v>0.24942215795669323</v>
      </c>
      <c r="J54" s="25">
        <v>2706.5</v>
      </c>
      <c r="K54" s="107">
        <f t="shared" si="3"/>
        <v>16.932557557557558</v>
      </c>
      <c r="L54" s="25">
        <v>3136.7</v>
      </c>
      <c r="M54" s="107">
        <f t="shared" si="4"/>
        <v>19.623998998998996</v>
      </c>
      <c r="N54" s="25">
        <v>-395</v>
      </c>
      <c r="O54" s="27" t="str">
        <f t="shared" si="26"/>
        <v xml:space="preserve"> </v>
      </c>
      <c r="P54" s="63">
        <v>101.5</v>
      </c>
      <c r="Q54" s="64">
        <v>1537.45</v>
      </c>
      <c r="R54" s="25">
        <v>124</v>
      </c>
      <c r="S54" s="25">
        <v>80.037999999999997</v>
      </c>
      <c r="T54" s="64">
        <f>R54/$R$73*100</f>
        <v>0.12289672948910342</v>
      </c>
      <c r="U54" s="25">
        <v>1885</v>
      </c>
      <c r="V54" s="107">
        <f t="shared" si="5"/>
        <v>15.201612903225806</v>
      </c>
      <c r="W54" s="25">
        <v>2593.1</v>
      </c>
      <c r="X54" s="107">
        <f t="shared" si="6"/>
        <v>20.912096774193547</v>
      </c>
      <c r="Y54" s="13">
        <f t="shared" si="7"/>
        <v>-708.09999999999991</v>
      </c>
      <c r="Z54" s="16" t="str">
        <f t="shared" si="2"/>
        <v xml:space="preserve"> </v>
      </c>
      <c r="AA54" s="35">
        <f t="shared" si="8"/>
        <v>-1103.0999999999999</v>
      </c>
      <c r="AB54" s="25">
        <f t="shared" si="9"/>
        <v>-1103.0999999999999</v>
      </c>
      <c r="AC54" s="25">
        <f t="shared" si="13"/>
        <v>-24.024828487422408</v>
      </c>
      <c r="AD54" s="112">
        <f t="shared" si="36"/>
        <v>1.3782585738528441</v>
      </c>
      <c r="AE54" s="33">
        <v>6595</v>
      </c>
      <c r="AF54" s="14">
        <v>12024</v>
      </c>
    </row>
    <row r="55" spans="1:32" s="55" customFormat="1" x14ac:dyDescent="0.25">
      <c r="A55" s="24">
        <v>29</v>
      </c>
      <c r="B55" s="106" t="s">
        <v>51</v>
      </c>
      <c r="C55" s="31" t="s">
        <v>67</v>
      </c>
      <c r="D55" s="39" t="s">
        <v>66</v>
      </c>
      <c r="E55" s="45">
        <v>15.238</v>
      </c>
      <c r="F55" s="45">
        <v>335.89600000000002</v>
      </c>
      <c r="G55" s="29">
        <v>23.036999999999999</v>
      </c>
      <c r="H55" s="25">
        <v>21.372</v>
      </c>
      <c r="I55" s="64">
        <f t="shared" si="35"/>
        <v>3.594806214244458E-2</v>
      </c>
      <c r="J55" s="25">
        <v>509.1</v>
      </c>
      <c r="K55" s="107">
        <f t="shared" si="3"/>
        <v>22.09923167079047</v>
      </c>
      <c r="L55" s="25">
        <v>600.70000000000005</v>
      </c>
      <c r="M55" s="107">
        <f t="shared" si="4"/>
        <v>26.075443851195907</v>
      </c>
      <c r="N55" s="25">
        <v>-427.09999999999997</v>
      </c>
      <c r="O55" s="27" t="str">
        <f t="shared" si="26"/>
        <v xml:space="preserve"> </v>
      </c>
      <c r="P55" s="63"/>
      <c r="Q55" s="64"/>
      <c r="R55" s="29"/>
      <c r="S55" s="25"/>
      <c r="T55" s="64"/>
      <c r="U55" s="25"/>
      <c r="V55" s="107"/>
      <c r="W55" s="25"/>
      <c r="X55" s="107"/>
      <c r="Y55" s="13">
        <f t="shared" si="7"/>
        <v>0</v>
      </c>
      <c r="Z55" s="16" t="str">
        <f t="shared" si="2"/>
        <v xml:space="preserve"> </v>
      </c>
      <c r="AA55" s="35">
        <f t="shared" si="8"/>
        <v>-427.09999999999997</v>
      </c>
      <c r="AB55" s="25">
        <f t="shared" si="9"/>
        <v>-427.09999999999997</v>
      </c>
      <c r="AC55" s="25">
        <f t="shared" si="13"/>
        <v>-83.893144765272041</v>
      </c>
      <c r="AD55" s="112">
        <f t="shared" si="36"/>
        <v>0.53363633115089271</v>
      </c>
      <c r="AE55" s="33">
        <v>1240</v>
      </c>
      <c r="AF55" s="14">
        <v>207</v>
      </c>
    </row>
    <row r="56" spans="1:32" s="28" customFormat="1" x14ac:dyDescent="0.25">
      <c r="A56" s="24">
        <v>30</v>
      </c>
      <c r="B56" s="108" t="s">
        <v>52</v>
      </c>
      <c r="C56" s="58" t="s">
        <v>69</v>
      </c>
      <c r="D56" s="59">
        <v>2027</v>
      </c>
      <c r="E56" s="45">
        <v>56.584000000000003</v>
      </c>
      <c r="F56" s="46">
        <v>858.92899999999997</v>
      </c>
      <c r="G56" s="29">
        <v>54.29</v>
      </c>
      <c r="H56" s="25">
        <v>50.59</v>
      </c>
      <c r="I56" s="64">
        <f t="shared" si="35"/>
        <v>8.4716772744424892E-2</v>
      </c>
      <c r="J56" s="25">
        <v>980</v>
      </c>
      <c r="K56" s="107">
        <f t="shared" si="3"/>
        <v>18.051206483698657</v>
      </c>
      <c r="L56" s="25">
        <v>1349</v>
      </c>
      <c r="M56" s="107">
        <f t="shared" si="4"/>
        <v>24.848038312764782</v>
      </c>
      <c r="N56" s="25">
        <v>-342</v>
      </c>
      <c r="O56" s="27" t="str">
        <f t="shared" si="26"/>
        <v xml:space="preserve"> </v>
      </c>
      <c r="P56" s="63">
        <v>54</v>
      </c>
      <c r="Q56" s="64">
        <v>1311.36</v>
      </c>
      <c r="R56" s="29">
        <v>48.5</v>
      </c>
      <c r="S56" s="25">
        <v>45.26</v>
      </c>
      <c r="T56" s="64">
        <f>R56/$R$73*100</f>
        <v>4.8068478872754158E-2</v>
      </c>
      <c r="U56" s="25">
        <v>1407</v>
      </c>
      <c r="V56" s="107">
        <f t="shared" si="5"/>
        <v>29.010309278350515</v>
      </c>
      <c r="W56" s="25">
        <v>1943</v>
      </c>
      <c r="X56" s="107">
        <f t="shared" si="6"/>
        <v>40.061855670103093</v>
      </c>
      <c r="Y56" s="13">
        <f t="shared" si="7"/>
        <v>-536</v>
      </c>
      <c r="Z56" s="16" t="str">
        <f t="shared" si="2"/>
        <v xml:space="preserve"> </v>
      </c>
      <c r="AA56" s="35">
        <f t="shared" si="8"/>
        <v>-878</v>
      </c>
      <c r="AB56" s="25">
        <f t="shared" si="9"/>
        <v>-878</v>
      </c>
      <c r="AC56" s="25">
        <f t="shared" si="13"/>
        <v>-36.782572266443239</v>
      </c>
      <c r="AD56" s="112">
        <f t="shared" si="36"/>
        <v>1.0970093625625938</v>
      </c>
      <c r="AE56" s="33">
        <v>1149</v>
      </c>
      <c r="AF56" s="14">
        <v>1962</v>
      </c>
    </row>
    <row r="57" spans="1:32" s="28" customFormat="1" x14ac:dyDescent="0.25">
      <c r="A57" s="24">
        <v>31</v>
      </c>
      <c r="B57" s="108" t="s">
        <v>53</v>
      </c>
      <c r="C57" s="58" t="s">
        <v>68</v>
      </c>
      <c r="D57" s="59">
        <v>2023</v>
      </c>
      <c r="E57" s="45">
        <v>31.541</v>
      </c>
      <c r="F57" s="45">
        <v>461.66</v>
      </c>
      <c r="G57" s="29">
        <v>599.04</v>
      </c>
      <c r="H57" s="25">
        <v>444.84</v>
      </c>
      <c r="I57" s="64">
        <f t="shared" si="35"/>
        <v>0.93477133072057994</v>
      </c>
      <c r="J57" s="25">
        <v>11170</v>
      </c>
      <c r="K57" s="107">
        <f t="shared" si="3"/>
        <v>18.646501068376068</v>
      </c>
      <c r="L57" s="25">
        <v>10560</v>
      </c>
      <c r="M57" s="107">
        <f t="shared" si="4"/>
        <v>17.628205128205128</v>
      </c>
      <c r="N57" s="25">
        <v>964</v>
      </c>
      <c r="O57" s="44">
        <f t="shared" si="26"/>
        <v>8.6302596239928384</v>
      </c>
      <c r="P57" s="63">
        <v>31.541</v>
      </c>
      <c r="Q57" s="64">
        <v>461.66</v>
      </c>
      <c r="R57" s="29">
        <v>508.4</v>
      </c>
      <c r="S57" s="25">
        <v>394.5</v>
      </c>
      <c r="T57" s="64">
        <f>R57/$R$73*100</f>
        <v>0.503876590905324</v>
      </c>
      <c r="U57" s="25">
        <v>7440</v>
      </c>
      <c r="V57" s="107">
        <f t="shared" si="5"/>
        <v>14.634146341463415</v>
      </c>
      <c r="W57" s="25">
        <v>6080</v>
      </c>
      <c r="X57" s="107">
        <f t="shared" si="6"/>
        <v>11.959087332808812</v>
      </c>
      <c r="Y57" s="13">
        <f t="shared" si="7"/>
        <v>1360</v>
      </c>
      <c r="Z57" s="16">
        <f t="shared" si="2"/>
        <v>18.27956989247312</v>
      </c>
      <c r="AA57" s="35">
        <f t="shared" si="8"/>
        <v>2324</v>
      </c>
      <c r="AB57" s="25" t="str">
        <f t="shared" si="9"/>
        <v xml:space="preserve"> </v>
      </c>
      <c r="AC57" s="25" t="e">
        <f t="shared" si="13"/>
        <v>#VALUE!</v>
      </c>
      <c r="AD57" s="112"/>
      <c r="AE57" s="33">
        <v>26001</v>
      </c>
      <c r="AF57" s="14">
        <v>18567</v>
      </c>
    </row>
    <row r="58" spans="1:32" s="28" customFormat="1" x14ac:dyDescent="0.25">
      <c r="A58" s="24">
        <v>32</v>
      </c>
      <c r="B58" s="108" t="s">
        <v>54</v>
      </c>
      <c r="C58" s="58" t="s">
        <v>68</v>
      </c>
      <c r="D58" s="59">
        <v>2028</v>
      </c>
      <c r="E58" s="45">
        <v>38.69</v>
      </c>
      <c r="F58" s="45">
        <v>735.53300000000002</v>
      </c>
      <c r="G58" s="29">
        <v>15.07</v>
      </c>
      <c r="H58" s="25">
        <v>15.07</v>
      </c>
      <c r="I58" s="64">
        <f t="shared" si="35"/>
        <v>2.3515965468014058E-2</v>
      </c>
      <c r="J58" s="25">
        <v>265.7</v>
      </c>
      <c r="K58" s="107">
        <f t="shared" si="3"/>
        <v>17.631055076310549</v>
      </c>
      <c r="L58" s="25">
        <v>405.34</v>
      </c>
      <c r="M58" s="107">
        <f t="shared" si="4"/>
        <v>26.897146648971464</v>
      </c>
      <c r="N58" s="25">
        <v>-522</v>
      </c>
      <c r="O58" s="27" t="str">
        <f t="shared" si="26"/>
        <v xml:space="preserve"> </v>
      </c>
      <c r="P58" s="63"/>
      <c r="Q58" s="64"/>
      <c r="R58" s="29"/>
      <c r="S58" s="25"/>
      <c r="T58" s="64"/>
      <c r="U58" s="25"/>
      <c r="V58" s="107"/>
      <c r="W58" s="25"/>
      <c r="X58" s="107"/>
      <c r="Y58" s="13">
        <f t="shared" si="7"/>
        <v>0</v>
      </c>
      <c r="Z58" s="16" t="str">
        <f t="shared" si="2"/>
        <v xml:space="preserve"> </v>
      </c>
      <c r="AA58" s="35">
        <f t="shared" si="8"/>
        <v>-522</v>
      </c>
      <c r="AB58" s="25">
        <f t="shared" si="9"/>
        <v>-522</v>
      </c>
      <c r="AC58" s="25">
        <f t="shared" si="13"/>
        <v>-196.46217538577343</v>
      </c>
      <c r="AD58" s="112">
        <f>AB58/$AB$73*100</f>
        <v>0.65220829983789752</v>
      </c>
      <c r="AE58" s="33">
        <v>3260</v>
      </c>
      <c r="AF58" s="14">
        <v>1246</v>
      </c>
    </row>
    <row r="59" spans="1:32" s="28" customFormat="1" ht="15" customHeight="1" x14ac:dyDescent="0.25">
      <c r="A59" s="24">
        <v>33</v>
      </c>
      <c r="B59" s="108" t="s">
        <v>55</v>
      </c>
      <c r="C59" s="58" t="s">
        <v>67</v>
      </c>
      <c r="D59" s="59" t="s">
        <v>66</v>
      </c>
      <c r="E59" s="45">
        <v>153.83099999999999</v>
      </c>
      <c r="F59" s="45">
        <v>2621.2869999999998</v>
      </c>
      <c r="G59" s="29">
        <v>95.72</v>
      </c>
      <c r="H59" s="25">
        <v>88.91</v>
      </c>
      <c r="I59" s="64">
        <f t="shared" si="35"/>
        <v>0.14936617216976147</v>
      </c>
      <c r="J59" s="25">
        <v>1632.12</v>
      </c>
      <c r="K59" s="107">
        <f t="shared" si="3"/>
        <v>17.050982030923524</v>
      </c>
      <c r="L59" s="25">
        <v>3680.59</v>
      </c>
      <c r="M59" s="107">
        <f t="shared" si="4"/>
        <v>38.451629753447556</v>
      </c>
      <c r="N59" s="25">
        <v>-1975.8999999999999</v>
      </c>
      <c r="O59" s="27" t="str">
        <f t="shared" si="26"/>
        <v xml:space="preserve"> </v>
      </c>
      <c r="P59" s="63">
        <v>56</v>
      </c>
      <c r="Q59" s="64">
        <v>883.95899999999995</v>
      </c>
      <c r="R59" s="29">
        <v>55.54</v>
      </c>
      <c r="S59" s="25">
        <v>54.54</v>
      </c>
      <c r="T59" s="64">
        <f>R59/$R$73*100</f>
        <v>5.5045841579232285E-2</v>
      </c>
      <c r="U59" s="25">
        <v>867.78</v>
      </c>
      <c r="V59" s="107">
        <f t="shared" si="5"/>
        <v>15.624414836154124</v>
      </c>
      <c r="W59" s="25">
        <v>873.86</v>
      </c>
      <c r="X59" s="107">
        <f t="shared" si="6"/>
        <v>15.733885487936623</v>
      </c>
      <c r="Y59" s="13">
        <f t="shared" si="7"/>
        <v>-6.0800000000000409</v>
      </c>
      <c r="Z59" s="16" t="str">
        <f t="shared" si="2"/>
        <v xml:space="preserve"> </v>
      </c>
      <c r="AA59" s="35">
        <f t="shared" si="8"/>
        <v>-1981.98</v>
      </c>
      <c r="AB59" s="25">
        <f t="shared" si="9"/>
        <v>-1981.98</v>
      </c>
      <c r="AC59" s="25">
        <f t="shared" si="13"/>
        <v>-79.282371294851799</v>
      </c>
      <c r="AD59" s="112">
        <f>AB59/$AB$73*100</f>
        <v>2.4763674446603758</v>
      </c>
      <c r="AE59" s="33">
        <v>3821</v>
      </c>
      <c r="AF59" s="14">
        <v>11336</v>
      </c>
    </row>
    <row r="60" spans="1:32" s="28" customFormat="1" hidden="1" x14ac:dyDescent="0.25">
      <c r="A60" s="24"/>
      <c r="B60" s="106"/>
      <c r="C60" s="58"/>
      <c r="D60" s="59"/>
      <c r="E60" s="140"/>
      <c r="F60" s="140"/>
      <c r="G60" s="29"/>
      <c r="H60" s="25"/>
      <c r="I60" s="64"/>
      <c r="J60" s="25"/>
      <c r="K60" s="107"/>
      <c r="L60" s="25"/>
      <c r="M60" s="107"/>
      <c r="N60" s="25"/>
      <c r="O60" s="27"/>
      <c r="P60" s="63"/>
      <c r="Q60" s="64"/>
      <c r="R60" s="29"/>
      <c r="S60" s="25"/>
      <c r="T60" s="64"/>
      <c r="U60" s="25"/>
      <c r="V60" s="107"/>
      <c r="W60" s="25"/>
      <c r="X60" s="107"/>
      <c r="Y60" s="13">
        <f t="shared" si="7"/>
        <v>0</v>
      </c>
      <c r="Z60" s="16" t="str">
        <f t="shared" si="2"/>
        <v xml:space="preserve"> </v>
      </c>
      <c r="AA60" s="35"/>
      <c r="AB60" s="25"/>
      <c r="AC60" s="25"/>
      <c r="AD60" s="112"/>
      <c r="AE60" s="33"/>
      <c r="AF60" s="14"/>
    </row>
    <row r="61" spans="1:32" s="28" customFormat="1" x14ac:dyDescent="0.25">
      <c r="A61" s="24"/>
      <c r="B61" s="175" t="s">
        <v>56</v>
      </c>
      <c r="C61" s="58" t="s">
        <v>67</v>
      </c>
      <c r="D61" s="141" t="s">
        <v>66</v>
      </c>
      <c r="E61" s="140">
        <v>56.847999999999999</v>
      </c>
      <c r="F61" s="142">
        <v>1373.537</v>
      </c>
      <c r="G61" s="29">
        <v>24.61</v>
      </c>
      <c r="H61" s="25">
        <v>24.61</v>
      </c>
      <c r="I61" s="64">
        <f>G61/$G$73*100</f>
        <v>3.8402648319032909E-2</v>
      </c>
      <c r="J61" s="25">
        <v>345.58</v>
      </c>
      <c r="K61" s="107">
        <f t="shared" si="3"/>
        <v>14.042259244209671</v>
      </c>
      <c r="L61" s="25">
        <v>894.7</v>
      </c>
      <c r="M61" s="107">
        <f t="shared" si="4"/>
        <v>36.355140186915889</v>
      </c>
      <c r="N61" s="25"/>
      <c r="O61" s="27"/>
      <c r="P61" s="63"/>
      <c r="Q61" s="64"/>
      <c r="R61" s="29"/>
      <c r="S61" s="25"/>
      <c r="T61" s="64"/>
      <c r="U61" s="25"/>
      <c r="V61" s="107"/>
      <c r="W61" s="25"/>
      <c r="X61" s="107"/>
      <c r="Y61" s="13">
        <f t="shared" si="7"/>
        <v>0</v>
      </c>
      <c r="Z61" s="16" t="str">
        <f t="shared" si="2"/>
        <v xml:space="preserve"> </v>
      </c>
      <c r="AA61" s="35"/>
      <c r="AB61" s="25"/>
      <c r="AC61" s="25"/>
      <c r="AD61" s="112"/>
      <c r="AE61" s="33"/>
      <c r="AF61" s="14"/>
    </row>
    <row r="62" spans="1:32" s="28" customFormat="1" x14ac:dyDescent="0.25">
      <c r="A62" s="24">
        <v>35</v>
      </c>
      <c r="B62" s="176"/>
      <c r="C62" s="58" t="s">
        <v>67</v>
      </c>
      <c r="D62" s="141" t="s">
        <v>66</v>
      </c>
      <c r="E62" s="45">
        <v>128.602</v>
      </c>
      <c r="F62" s="46">
        <v>2035.1</v>
      </c>
      <c r="G62" s="29">
        <v>149.80000000000001</v>
      </c>
      <c r="H62" s="25">
        <v>129.80000000000001</v>
      </c>
      <c r="I62" s="64">
        <f>G62/$G$73*100</f>
        <v>0.23375525063759167</v>
      </c>
      <c r="J62" s="25">
        <v>2875.52</v>
      </c>
      <c r="K62" s="107">
        <f t="shared" si="3"/>
        <v>19.195727636849131</v>
      </c>
      <c r="L62" s="25">
        <v>2834.84</v>
      </c>
      <c r="M62" s="107">
        <f t="shared" si="4"/>
        <v>18.924165554072097</v>
      </c>
      <c r="N62" s="25">
        <v>-1448.2399999999998</v>
      </c>
      <c r="O62" s="27" t="str">
        <f t="shared" si="26"/>
        <v xml:space="preserve"> </v>
      </c>
      <c r="P62" s="63">
        <v>208.34800000000001</v>
      </c>
      <c r="Q62" s="64">
        <v>2466.86</v>
      </c>
      <c r="R62" s="29">
        <v>172.59</v>
      </c>
      <c r="S62" s="25">
        <v>121.99</v>
      </c>
      <c r="T62" s="64">
        <f>R62/$R$73*100</f>
        <v>0.17105440760100291</v>
      </c>
      <c r="U62" s="25">
        <v>2045.3</v>
      </c>
      <c r="V62" s="107">
        <f t="shared" si="5"/>
        <v>11.850628657512022</v>
      </c>
      <c r="W62" s="25">
        <v>3292.52</v>
      </c>
      <c r="X62" s="107">
        <f t="shared" si="6"/>
        <v>19.077119184193755</v>
      </c>
      <c r="Y62" s="13">
        <f t="shared" si="7"/>
        <v>-1247.22</v>
      </c>
      <c r="Z62" s="16" t="str">
        <f t="shared" si="2"/>
        <v xml:space="preserve"> </v>
      </c>
      <c r="AA62" s="35">
        <f t="shared" si="8"/>
        <v>-2695.46</v>
      </c>
      <c r="AB62" s="25">
        <f t="shared" si="9"/>
        <v>-2695.46</v>
      </c>
      <c r="AC62" s="25">
        <f t="shared" si="13"/>
        <v>-54.776642917237375</v>
      </c>
      <c r="AD62" s="112">
        <f t="shared" ref="AD62:AD70" si="38">AB62/$AB$73*100</f>
        <v>3.3678187430671636</v>
      </c>
      <c r="AE62" s="33">
        <v>7322</v>
      </c>
      <c r="AF62" s="14">
        <v>10826</v>
      </c>
    </row>
    <row r="63" spans="1:32" s="55" customFormat="1" x14ac:dyDescent="0.25">
      <c r="A63" s="48"/>
      <c r="B63" s="49" t="s">
        <v>14</v>
      </c>
      <c r="C63" s="50"/>
      <c r="D63" s="51"/>
      <c r="E63" s="60">
        <f>E64+E65+E66</f>
        <v>85.670999999999992</v>
      </c>
      <c r="F63" s="60">
        <f>F64+F65+F66</f>
        <v>1473.165</v>
      </c>
      <c r="G63" s="47">
        <f t="shared" ref="G63:N63" si="39">G64+G65+G66</f>
        <v>52.5</v>
      </c>
      <c r="H63" s="26">
        <f t="shared" si="39"/>
        <v>37.630000000000003</v>
      </c>
      <c r="I63" s="109">
        <f>G63/$G$73*100</f>
        <v>8.1923569148688646E-2</v>
      </c>
      <c r="J63" s="26">
        <f t="shared" si="39"/>
        <v>952</v>
      </c>
      <c r="K63" s="110">
        <f t="shared" si="3"/>
        <v>18.133333333333333</v>
      </c>
      <c r="L63" s="26">
        <f t="shared" si="39"/>
        <v>1845</v>
      </c>
      <c r="M63" s="110">
        <f t="shared" si="4"/>
        <v>35.142857142857146</v>
      </c>
      <c r="N63" s="26">
        <f t="shared" si="39"/>
        <v>-1275</v>
      </c>
      <c r="O63" s="27" t="str">
        <f t="shared" si="26"/>
        <v xml:space="preserve"> </v>
      </c>
      <c r="P63" s="61">
        <f t="shared" ref="P63:Q63" si="40">P64+P65+P66</f>
        <v>39</v>
      </c>
      <c r="Q63" s="61">
        <f t="shared" si="40"/>
        <v>1347.7639999999999</v>
      </c>
      <c r="R63" s="47">
        <f>R64+R65+R66</f>
        <v>38.9</v>
      </c>
      <c r="S63" s="47">
        <f>S64+S65+S66</f>
        <v>27.6</v>
      </c>
      <c r="T63" s="62">
        <f>R63/$R$73*100</f>
        <v>3.8553893363920351E-2</v>
      </c>
      <c r="U63" s="47">
        <f>U64+U65+U66</f>
        <v>1621</v>
      </c>
      <c r="V63" s="110">
        <f t="shared" si="5"/>
        <v>41.670951156812343</v>
      </c>
      <c r="W63" s="47">
        <f>W64+W65+W66</f>
        <v>1966</v>
      </c>
      <c r="X63" s="110">
        <f t="shared" si="6"/>
        <v>50.539845758354758</v>
      </c>
      <c r="Y63" s="13">
        <f t="shared" si="7"/>
        <v>-345</v>
      </c>
      <c r="Z63" s="16" t="str">
        <f t="shared" si="2"/>
        <v xml:space="preserve"> </v>
      </c>
      <c r="AA63" s="56">
        <f t="shared" si="8"/>
        <v>-1620</v>
      </c>
      <c r="AB63" s="26">
        <f t="shared" si="9"/>
        <v>-1620</v>
      </c>
      <c r="AC63" s="26">
        <f t="shared" si="13"/>
        <v>-62.961523513408466</v>
      </c>
      <c r="AD63" s="111">
        <f t="shared" si="38"/>
        <v>2.0240947236348545</v>
      </c>
      <c r="AE63" s="53">
        <f>AE64+AE65+AE66</f>
        <v>1895</v>
      </c>
      <c r="AF63" s="54">
        <f>AF64+AF65+AF66</f>
        <v>22676</v>
      </c>
    </row>
    <row r="64" spans="1:32" s="28" customFormat="1" ht="14.25" customHeight="1" x14ac:dyDescent="0.25">
      <c r="A64" s="24">
        <v>36</v>
      </c>
      <c r="B64" s="108" t="s">
        <v>57</v>
      </c>
      <c r="C64" s="58" t="s">
        <v>69</v>
      </c>
      <c r="D64" s="59">
        <v>2022</v>
      </c>
      <c r="E64" s="45">
        <v>70.677999999999997</v>
      </c>
      <c r="F64" s="46">
        <v>1068.6610000000001</v>
      </c>
      <c r="G64" s="29">
        <v>52.5</v>
      </c>
      <c r="H64" s="25">
        <v>37.630000000000003</v>
      </c>
      <c r="I64" s="64">
        <f>G64/$G$73*100</f>
        <v>8.1923569148688646E-2</v>
      </c>
      <c r="J64" s="25">
        <v>952</v>
      </c>
      <c r="K64" s="107">
        <f t="shared" si="3"/>
        <v>18.133333333333333</v>
      </c>
      <c r="L64" s="25">
        <v>1845</v>
      </c>
      <c r="M64" s="107">
        <f t="shared" si="4"/>
        <v>35.142857142857146</v>
      </c>
      <c r="N64" s="25">
        <v>-1275</v>
      </c>
      <c r="O64" s="44" t="str">
        <f t="shared" si="26"/>
        <v xml:space="preserve"> </v>
      </c>
      <c r="P64" s="63"/>
      <c r="Q64" s="64"/>
      <c r="R64" s="29"/>
      <c r="S64" s="25"/>
      <c r="T64" s="64"/>
      <c r="U64" s="25"/>
      <c r="V64" s="107"/>
      <c r="W64" s="25"/>
      <c r="X64" s="107"/>
      <c r="Y64" s="13">
        <f t="shared" si="7"/>
        <v>0</v>
      </c>
      <c r="Z64" s="16" t="str">
        <f t="shared" si="2"/>
        <v xml:space="preserve"> </v>
      </c>
      <c r="AA64" s="35">
        <f t="shared" si="8"/>
        <v>-1275</v>
      </c>
      <c r="AB64" s="25">
        <f t="shared" si="9"/>
        <v>-1275</v>
      </c>
      <c r="AC64" s="25">
        <f t="shared" si="13"/>
        <v>-133.92857142857142</v>
      </c>
      <c r="AD64" s="112">
        <f t="shared" si="38"/>
        <v>1.593037513971876</v>
      </c>
      <c r="AE64" s="33">
        <v>1681</v>
      </c>
      <c r="AF64" s="14">
        <v>21866</v>
      </c>
    </row>
    <row r="65" spans="1:32" s="28" customFormat="1" ht="14.25" customHeight="1" x14ac:dyDescent="0.25">
      <c r="A65" s="24"/>
      <c r="B65" s="108" t="s">
        <v>71</v>
      </c>
      <c r="C65" s="58" t="s">
        <v>69</v>
      </c>
      <c r="D65" s="59">
        <v>2024</v>
      </c>
      <c r="E65" s="45">
        <v>14.993</v>
      </c>
      <c r="F65" s="46">
        <v>404.50400000000002</v>
      </c>
      <c r="G65" s="29"/>
      <c r="H65" s="25"/>
      <c r="I65" s="64"/>
      <c r="J65" s="25"/>
      <c r="K65" s="107"/>
      <c r="L65" s="25"/>
      <c r="M65" s="107"/>
      <c r="N65" s="25"/>
      <c r="O65" s="44" t="str">
        <f t="shared" si="26"/>
        <v xml:space="preserve"> </v>
      </c>
      <c r="P65" s="63"/>
      <c r="Q65" s="64"/>
      <c r="R65" s="29"/>
      <c r="S65" s="25"/>
      <c r="T65" s="64"/>
      <c r="U65" s="25"/>
      <c r="V65" s="107"/>
      <c r="W65" s="25"/>
      <c r="X65" s="107"/>
      <c r="Y65" s="13">
        <f t="shared" si="7"/>
        <v>0</v>
      </c>
      <c r="Z65" s="16" t="str">
        <f t="shared" si="2"/>
        <v xml:space="preserve"> </v>
      </c>
      <c r="AA65" s="35">
        <f t="shared" si="8"/>
        <v>0</v>
      </c>
      <c r="AB65" s="25"/>
      <c r="AC65" s="25"/>
      <c r="AD65" s="112">
        <f t="shared" si="38"/>
        <v>0</v>
      </c>
      <c r="AE65" s="33"/>
      <c r="AF65" s="14"/>
    </row>
    <row r="66" spans="1:32" s="28" customFormat="1" ht="14.25" customHeight="1" x14ac:dyDescent="0.25">
      <c r="A66" s="24"/>
      <c r="B66" s="108" t="s">
        <v>72</v>
      </c>
      <c r="C66" s="58" t="s">
        <v>69</v>
      </c>
      <c r="D66" s="59">
        <v>2026</v>
      </c>
      <c r="E66" s="140"/>
      <c r="F66" s="140"/>
      <c r="G66" s="29"/>
      <c r="H66" s="25"/>
      <c r="I66" s="64"/>
      <c r="J66" s="25"/>
      <c r="K66" s="107"/>
      <c r="L66" s="25"/>
      <c r="M66" s="107"/>
      <c r="N66" s="25"/>
      <c r="O66" s="44" t="str">
        <f t="shared" si="26"/>
        <v xml:space="preserve"> </v>
      </c>
      <c r="P66" s="63">
        <v>39</v>
      </c>
      <c r="Q66" s="64">
        <v>1347.7639999999999</v>
      </c>
      <c r="R66" s="29">
        <v>38.9</v>
      </c>
      <c r="S66" s="25">
        <v>27.6</v>
      </c>
      <c r="T66" s="64">
        <f t="shared" ref="T66" si="41">R66/$R$73*100</f>
        <v>3.8553893363920351E-2</v>
      </c>
      <c r="U66" s="25">
        <v>1621</v>
      </c>
      <c r="V66" s="107">
        <f t="shared" ref="V66" si="42">U66/R66</f>
        <v>41.670951156812343</v>
      </c>
      <c r="W66" s="25">
        <v>1966</v>
      </c>
      <c r="X66" s="107">
        <f t="shared" ref="X66" si="43">W66/R66</f>
        <v>50.539845758354758</v>
      </c>
      <c r="Y66" s="13">
        <f t="shared" si="7"/>
        <v>-345</v>
      </c>
      <c r="Z66" s="16" t="str">
        <f t="shared" si="2"/>
        <v xml:space="preserve"> </v>
      </c>
      <c r="AA66" s="35">
        <f t="shared" si="8"/>
        <v>-345</v>
      </c>
      <c r="AB66" s="25"/>
      <c r="AC66" s="25"/>
      <c r="AD66" s="112">
        <f t="shared" si="38"/>
        <v>0</v>
      </c>
      <c r="AE66" s="33">
        <v>214</v>
      </c>
      <c r="AF66" s="14">
        <v>810</v>
      </c>
    </row>
    <row r="67" spans="1:32" s="7" customFormat="1" x14ac:dyDescent="0.25">
      <c r="A67" s="15"/>
      <c r="B67" s="36" t="s">
        <v>15</v>
      </c>
      <c r="C67" s="30"/>
      <c r="D67" s="38"/>
      <c r="E67" s="42">
        <v>343.23</v>
      </c>
      <c r="F67" s="42">
        <v>7629.9790000000003</v>
      </c>
      <c r="G67" s="4">
        <v>303</v>
      </c>
      <c r="H67" s="13">
        <v>214</v>
      </c>
      <c r="I67" s="104">
        <f>G67/$G$73*100</f>
        <v>0.47281602765814595</v>
      </c>
      <c r="J67" s="13">
        <v>6736</v>
      </c>
      <c r="K67" s="81">
        <f t="shared" si="3"/>
        <v>22.231023102310232</v>
      </c>
      <c r="L67" s="13">
        <v>7817</v>
      </c>
      <c r="M67" s="81">
        <f t="shared" si="4"/>
        <v>25.798679867986799</v>
      </c>
      <c r="N67" s="13">
        <v>-1081</v>
      </c>
      <c r="O67" s="16" t="str">
        <f t="shared" si="26"/>
        <v xml:space="preserve"> </v>
      </c>
      <c r="P67" s="40">
        <v>369.14499999999998</v>
      </c>
      <c r="Q67" s="41">
        <v>9443.6550000000007</v>
      </c>
      <c r="R67" s="4">
        <f>R68</f>
        <v>402</v>
      </c>
      <c r="S67" s="4">
        <f t="shared" ref="S67:U67" si="44">S68</f>
        <v>192</v>
      </c>
      <c r="T67" s="4">
        <f t="shared" si="44"/>
        <v>0.39842326818241597</v>
      </c>
      <c r="U67" s="4">
        <f t="shared" si="44"/>
        <v>10495</v>
      </c>
      <c r="V67" s="81">
        <f t="shared" si="5"/>
        <v>26.106965174129353</v>
      </c>
      <c r="W67" s="13">
        <f>W68</f>
        <v>12884</v>
      </c>
      <c r="X67" s="81">
        <f t="shared" si="6"/>
        <v>32.049751243781095</v>
      </c>
      <c r="Y67" s="13">
        <f t="shared" si="7"/>
        <v>-2389</v>
      </c>
      <c r="Z67" s="16" t="str">
        <f t="shared" si="2"/>
        <v xml:space="preserve"> </v>
      </c>
      <c r="AA67" s="34">
        <f t="shared" si="8"/>
        <v>-3470</v>
      </c>
      <c r="AB67" s="13">
        <f t="shared" si="9"/>
        <v>-3470</v>
      </c>
      <c r="AC67" s="13">
        <f t="shared" si="13"/>
        <v>-20.138123150136384</v>
      </c>
      <c r="AD67" s="143">
        <f t="shared" si="38"/>
        <v>4.3355609203783612</v>
      </c>
      <c r="AE67" s="32">
        <f>AE68</f>
        <v>13609</v>
      </c>
      <c r="AF67" s="5">
        <f>AF68</f>
        <v>18827</v>
      </c>
    </row>
    <row r="68" spans="1:32" s="103" customFormat="1" x14ac:dyDescent="0.25">
      <c r="A68" s="87">
        <v>37</v>
      </c>
      <c r="B68" s="144" t="s">
        <v>58</v>
      </c>
      <c r="C68" s="145" t="s">
        <v>67</v>
      </c>
      <c r="D68" s="146" t="s">
        <v>66</v>
      </c>
      <c r="E68" s="91">
        <v>346.61900000000003</v>
      </c>
      <c r="F68" s="91">
        <v>7933.5870000000004</v>
      </c>
      <c r="G68" s="93">
        <v>294</v>
      </c>
      <c r="H68" s="94">
        <v>217</v>
      </c>
      <c r="I68" s="95">
        <f>G68/$G$73*100</f>
        <v>0.4587719872326565</v>
      </c>
      <c r="J68" s="94">
        <v>6742</v>
      </c>
      <c r="K68" s="96">
        <f t="shared" si="3"/>
        <v>22.931972789115648</v>
      </c>
      <c r="L68" s="94">
        <v>8419</v>
      </c>
      <c r="M68" s="96">
        <f t="shared" si="4"/>
        <v>28.636054421768709</v>
      </c>
      <c r="N68" s="94">
        <v>-1081</v>
      </c>
      <c r="O68" s="98" t="str">
        <f t="shared" si="26"/>
        <v xml:space="preserve"> </v>
      </c>
      <c r="P68" s="99">
        <v>385.387</v>
      </c>
      <c r="Q68" s="95">
        <v>10134.156999999999</v>
      </c>
      <c r="R68" s="93">
        <v>402</v>
      </c>
      <c r="S68" s="94">
        <v>192</v>
      </c>
      <c r="T68" s="95">
        <f>R68/$R$73*100</f>
        <v>0.39842326818241597</v>
      </c>
      <c r="U68" s="94">
        <v>10495</v>
      </c>
      <c r="V68" s="96">
        <f t="shared" si="5"/>
        <v>26.106965174129353</v>
      </c>
      <c r="W68" s="94">
        <v>12884</v>
      </c>
      <c r="X68" s="96">
        <f t="shared" si="6"/>
        <v>32.049751243781095</v>
      </c>
      <c r="Y68" s="13">
        <f t="shared" si="7"/>
        <v>-2389</v>
      </c>
      <c r="Z68" s="16" t="str">
        <f t="shared" si="2"/>
        <v xml:space="preserve"> </v>
      </c>
      <c r="AA68" s="100">
        <f t="shared" si="8"/>
        <v>-3470</v>
      </c>
      <c r="AB68" s="94">
        <f t="shared" si="9"/>
        <v>-3470</v>
      </c>
      <c r="AC68" s="94">
        <f t="shared" si="13"/>
        <v>-20.131113302778907</v>
      </c>
      <c r="AD68" s="147">
        <f t="shared" si="38"/>
        <v>4.3355609203783612</v>
      </c>
      <c r="AE68" s="101">
        <v>13609</v>
      </c>
      <c r="AF68" s="102">
        <v>18827</v>
      </c>
    </row>
    <row r="69" spans="1:32" s="7" customFormat="1" x14ac:dyDescent="0.25">
      <c r="A69" s="15"/>
      <c r="B69" s="36" t="s">
        <v>16</v>
      </c>
      <c r="C69" s="30"/>
      <c r="D69" s="38"/>
      <c r="E69" s="42">
        <v>59.536999999999999</v>
      </c>
      <c r="F69" s="42">
        <v>1287.8420000000001</v>
      </c>
      <c r="G69" s="4">
        <v>53.627000000000002</v>
      </c>
      <c r="H69" s="13">
        <v>36.712000000000003</v>
      </c>
      <c r="I69" s="104">
        <f>G69/$G$73*100</f>
        <v>8.368219509974717E-2</v>
      </c>
      <c r="J69" s="13">
        <v>1414</v>
      </c>
      <c r="K69" s="81">
        <f t="shared" si="3"/>
        <v>26.367314971935777</v>
      </c>
      <c r="L69" s="13">
        <v>1881</v>
      </c>
      <c r="M69" s="81">
        <f t="shared" si="4"/>
        <v>35.075614895481749</v>
      </c>
      <c r="N69" s="13">
        <v>-467</v>
      </c>
      <c r="O69" s="16" t="str">
        <f t="shared" si="26"/>
        <v xml:space="preserve"> </v>
      </c>
      <c r="P69" s="40">
        <v>36.113999999999997</v>
      </c>
      <c r="Q69" s="41">
        <v>1546.5730000000001</v>
      </c>
      <c r="R69" s="4">
        <f>R70</f>
        <v>29.2</v>
      </c>
      <c r="S69" s="4">
        <f t="shared" ref="S69:U69" si="45">S70</f>
        <v>19.5</v>
      </c>
      <c r="T69" s="4">
        <f t="shared" si="45"/>
        <v>2.8940197589369519E-2</v>
      </c>
      <c r="U69" s="4">
        <f t="shared" si="45"/>
        <v>1525</v>
      </c>
      <c r="V69" s="81">
        <f t="shared" si="5"/>
        <v>52.226027397260275</v>
      </c>
      <c r="W69" s="13">
        <f>W70</f>
        <v>1880</v>
      </c>
      <c r="X69" s="81">
        <f t="shared" si="6"/>
        <v>64.38356164383562</v>
      </c>
      <c r="Y69" s="13">
        <f t="shared" si="7"/>
        <v>-355</v>
      </c>
      <c r="Z69" s="16" t="str">
        <f t="shared" si="2"/>
        <v xml:space="preserve"> </v>
      </c>
      <c r="AA69" s="34">
        <f t="shared" si="8"/>
        <v>-822</v>
      </c>
      <c r="AB69" s="13">
        <f t="shared" si="9"/>
        <v>-822</v>
      </c>
      <c r="AC69" s="13">
        <f t="shared" si="13"/>
        <v>-27.968696835658385</v>
      </c>
      <c r="AD69" s="143">
        <f t="shared" si="38"/>
        <v>1.0270406560665741</v>
      </c>
      <c r="AE69" s="32">
        <f>AE70</f>
        <v>138</v>
      </c>
      <c r="AF69" s="5">
        <f>AF70</f>
        <v>70</v>
      </c>
    </row>
    <row r="70" spans="1:32" s="103" customFormat="1" x14ac:dyDescent="0.25">
      <c r="A70" s="87">
        <v>38</v>
      </c>
      <c r="B70" s="144" t="s">
        <v>59</v>
      </c>
      <c r="C70" s="145" t="s">
        <v>69</v>
      </c>
      <c r="D70" s="146">
        <v>2027</v>
      </c>
      <c r="E70" s="91">
        <v>56.179000000000002</v>
      </c>
      <c r="F70" s="92">
        <v>1234.8530000000001</v>
      </c>
      <c r="G70" s="93">
        <v>49.7</v>
      </c>
      <c r="H70" s="94">
        <v>34.4</v>
      </c>
      <c r="I70" s="95">
        <f t="shared" ref="I70:I73" si="46">G70/$G$73*100</f>
        <v>7.7554312127425265E-2</v>
      </c>
      <c r="J70" s="94">
        <v>1444</v>
      </c>
      <c r="K70" s="96">
        <f t="shared" si="3"/>
        <v>29.054325955734406</v>
      </c>
      <c r="L70" s="94">
        <v>1685</v>
      </c>
      <c r="M70" s="96">
        <f t="shared" si="4"/>
        <v>33.903420523138834</v>
      </c>
      <c r="N70" s="94">
        <v>-467</v>
      </c>
      <c r="O70" s="98" t="str">
        <f t="shared" si="26"/>
        <v xml:space="preserve"> </v>
      </c>
      <c r="P70" s="99">
        <v>36.113999999999997</v>
      </c>
      <c r="Q70" s="95">
        <v>1568.386</v>
      </c>
      <c r="R70" s="93">
        <v>29.2</v>
      </c>
      <c r="S70" s="94">
        <v>19.5</v>
      </c>
      <c r="T70" s="95">
        <f>R70/$R$73*100</f>
        <v>2.8940197589369519E-2</v>
      </c>
      <c r="U70" s="94">
        <v>1525</v>
      </c>
      <c r="V70" s="96">
        <f t="shared" si="5"/>
        <v>52.226027397260275</v>
      </c>
      <c r="W70" s="94">
        <v>1880</v>
      </c>
      <c r="X70" s="96">
        <f t="shared" si="6"/>
        <v>64.38356164383562</v>
      </c>
      <c r="Y70" s="13">
        <f t="shared" si="7"/>
        <v>-355</v>
      </c>
      <c r="Z70" s="16" t="str">
        <f t="shared" ref="Z70:Z73" si="47">IF(Y70&gt;0,Y70/U70*100," ")</f>
        <v xml:space="preserve"> </v>
      </c>
      <c r="AA70" s="100">
        <f t="shared" si="8"/>
        <v>-822</v>
      </c>
      <c r="AB70" s="94">
        <f t="shared" si="9"/>
        <v>-822</v>
      </c>
      <c r="AC70" s="94">
        <f t="shared" si="13"/>
        <v>-27.686089592455371</v>
      </c>
      <c r="AD70" s="147">
        <f t="shared" si="38"/>
        <v>1.0270406560665741</v>
      </c>
      <c r="AE70" s="101">
        <v>138</v>
      </c>
      <c r="AF70" s="102">
        <v>70</v>
      </c>
    </row>
    <row r="71" spans="1:32" s="7" customFormat="1" x14ac:dyDescent="0.25">
      <c r="A71" s="15"/>
      <c r="B71" s="36" t="s">
        <v>17</v>
      </c>
      <c r="C71" s="30"/>
      <c r="D71" s="38"/>
      <c r="E71" s="42">
        <v>118.75700000000001</v>
      </c>
      <c r="F71" s="42">
        <v>1652.596</v>
      </c>
      <c r="G71" s="4">
        <v>111</v>
      </c>
      <c r="H71" s="13">
        <v>74</v>
      </c>
      <c r="I71" s="104">
        <f t="shared" si="46"/>
        <v>0.17320983191437028</v>
      </c>
      <c r="J71" s="13">
        <v>1572</v>
      </c>
      <c r="K71" s="81">
        <f t="shared" si="3"/>
        <v>14.162162162162161</v>
      </c>
      <c r="L71" s="13">
        <v>1524</v>
      </c>
      <c r="M71" s="81">
        <f t="shared" si="4"/>
        <v>13.72972972972973</v>
      </c>
      <c r="N71" s="13">
        <v>48</v>
      </c>
      <c r="O71" s="16">
        <f t="shared" si="26"/>
        <v>3.0534351145038165</v>
      </c>
      <c r="P71" s="40">
        <v>128.59800000000001</v>
      </c>
      <c r="Q71" s="41">
        <v>2748.5889999999999</v>
      </c>
      <c r="R71" s="4">
        <f>R72</f>
        <v>178.06</v>
      </c>
      <c r="S71" s="4">
        <f t="shared" ref="S71:U71" si="48">S72</f>
        <v>54.857999999999997</v>
      </c>
      <c r="T71" s="4">
        <f t="shared" si="48"/>
        <v>0.17647573913572384</v>
      </c>
      <c r="U71" s="4">
        <f t="shared" si="48"/>
        <v>3895.58</v>
      </c>
      <c r="V71" s="81">
        <f t="shared" si="5"/>
        <v>21.877906323711109</v>
      </c>
      <c r="W71" s="13">
        <f>W72</f>
        <v>2515.13</v>
      </c>
      <c r="X71" s="81">
        <f t="shared" si="6"/>
        <v>14.125182522745142</v>
      </c>
      <c r="Y71" s="13">
        <f t="shared" ref="Y71:Y73" si="49">U71-W71</f>
        <v>1380.4499999999998</v>
      </c>
      <c r="Z71" s="16">
        <f t="shared" si="47"/>
        <v>35.436315003157418</v>
      </c>
      <c r="AA71" s="34">
        <f t="shared" si="8"/>
        <v>1428.4499999999998</v>
      </c>
      <c r="AB71" s="13" t="str">
        <f t="shared" si="9"/>
        <v xml:space="preserve"> </v>
      </c>
      <c r="AC71" s="13"/>
      <c r="AD71" s="143"/>
      <c r="AE71" s="32">
        <f>AE72</f>
        <v>2982</v>
      </c>
      <c r="AF71" s="5">
        <f>AF72</f>
        <v>2547</v>
      </c>
    </row>
    <row r="72" spans="1:32" s="103" customFormat="1" x14ac:dyDescent="0.25">
      <c r="A72" s="87">
        <v>39</v>
      </c>
      <c r="B72" s="144" t="s">
        <v>60</v>
      </c>
      <c r="C72" s="145" t="s">
        <v>68</v>
      </c>
      <c r="D72" s="146">
        <v>2022</v>
      </c>
      <c r="E72" s="91">
        <v>121.843</v>
      </c>
      <c r="F72" s="92">
        <v>1743.711</v>
      </c>
      <c r="G72" s="93">
        <v>109</v>
      </c>
      <c r="H72" s="94">
        <v>78</v>
      </c>
      <c r="I72" s="95">
        <f t="shared" si="46"/>
        <v>0.17008893404203929</v>
      </c>
      <c r="J72" s="94">
        <v>1569</v>
      </c>
      <c r="K72" s="96">
        <f t="shared" ref="K72:K73" si="50">J72/G72</f>
        <v>14.394495412844037</v>
      </c>
      <c r="L72" s="94">
        <v>2099</v>
      </c>
      <c r="M72" s="96">
        <f t="shared" ref="M72:M73" si="51">L72/G72</f>
        <v>19.256880733944953</v>
      </c>
      <c r="N72" s="94">
        <v>48</v>
      </c>
      <c r="O72" s="98">
        <f t="shared" ref="O72:O73" si="52">IF(N72&gt;0,N72/J72*100," ")</f>
        <v>3.0592734225621414</v>
      </c>
      <c r="P72" s="99">
        <v>125.598</v>
      </c>
      <c r="Q72" s="95">
        <v>2813.1930000000002</v>
      </c>
      <c r="R72" s="93">
        <v>178.06</v>
      </c>
      <c r="S72" s="94">
        <v>54.857999999999997</v>
      </c>
      <c r="T72" s="95">
        <f t="shared" ref="T72" si="53">R72/$R$73*100</f>
        <v>0.17647573913572384</v>
      </c>
      <c r="U72" s="94">
        <v>3895.58</v>
      </c>
      <c r="V72" s="96">
        <f t="shared" ref="V72" si="54">U72/R72</f>
        <v>21.877906323711109</v>
      </c>
      <c r="W72" s="94">
        <v>2515.13</v>
      </c>
      <c r="X72" s="96">
        <f t="shared" ref="X72" si="55">W72/R72</f>
        <v>14.125182522745142</v>
      </c>
      <c r="Y72" s="13">
        <f t="shared" si="49"/>
        <v>1380.4499999999998</v>
      </c>
      <c r="Z72" s="16">
        <f t="shared" si="47"/>
        <v>35.436315003157418</v>
      </c>
      <c r="AA72" s="100">
        <f t="shared" si="8"/>
        <v>1428.4499999999998</v>
      </c>
      <c r="AB72" s="94" t="str">
        <f t="shared" si="9"/>
        <v xml:space="preserve"> </v>
      </c>
      <c r="AC72" s="94"/>
      <c r="AD72" s="147"/>
      <c r="AE72" s="101">
        <v>2982</v>
      </c>
      <c r="AF72" s="102">
        <v>2547</v>
      </c>
    </row>
    <row r="73" spans="1:32" s="162" customFormat="1" ht="31.5" customHeight="1" thickBot="1" x14ac:dyDescent="0.3">
      <c r="A73" s="148"/>
      <c r="B73" s="149" t="s">
        <v>102</v>
      </c>
      <c r="C73" s="150"/>
      <c r="D73" s="151"/>
      <c r="E73" s="152">
        <f>E6+E8+E11+E13+E16+E19+E21+E23+E28+E26+E30+E32+E34+E36+E39+E42+E44+E46+E53+E63+E67+E69+E71</f>
        <v>56374.66800000002</v>
      </c>
      <c r="F73" s="152">
        <f>F6+F8+F11+F13+F16+F19+F21+F23+F28+F26+F30+F32+F34+F36+F39+F42+F44+F46+F53+F63+F67+F69+F71</f>
        <v>948023.01200000022</v>
      </c>
      <c r="G73" s="153">
        <f>G6+G8+G11+G13+G16+G19+G21+G23+G28+G26+G30+G32+G34+G36+G39+G42+G44+G46+G53+G63+G67+G69+G71</f>
        <v>64084.122000000003</v>
      </c>
      <c r="H73" s="154">
        <f>H6+H8+H11+H13+H16+H19+H21+H23+H28+H26+H30+H32+H34+H36+H39+H42+H44+H46+H53+H63+H67+H69+H71</f>
        <v>31260.579000000002</v>
      </c>
      <c r="I73" s="155">
        <f t="shared" si="46"/>
        <v>100</v>
      </c>
      <c r="J73" s="154">
        <f>J6+J8+J11+J13+J16+J19+J21+J23+J28+J26+J30+J32+J34+J36+J39+J42+J44+J46+J53+J63+J67+J69+J71</f>
        <v>1044435.5299999998</v>
      </c>
      <c r="K73" s="156">
        <f t="shared" si="50"/>
        <v>16.297883116819477</v>
      </c>
      <c r="L73" s="154">
        <f>L6+L8+L11+L13+L16+L19+L21+L23+L28+L26+L30+L32+L34+L36+L39+L42+L44+L46+L53+L63+L67+L69+L71</f>
        <v>1093708.6199999999</v>
      </c>
      <c r="M73" s="156">
        <f t="shared" si="51"/>
        <v>17.06676452554035</v>
      </c>
      <c r="N73" s="154">
        <f>N6+N8+N11+N13+N16+N19+N21+N23+N28+N26+N30+N32+N34+N36+N39+N42+N44+N46+N53+N63+N67+N69+N71</f>
        <v>-51804.359999999993</v>
      </c>
      <c r="O73" s="157" t="str">
        <f t="shared" si="52"/>
        <v xml:space="preserve"> </v>
      </c>
      <c r="P73" s="153">
        <f>P6+P8+P11+P13+P16+P19+P21+P23+P28+P26+P30+P32+P34+P36+P39+P42+P44+P46+P53+P63+P67+P69+P71</f>
        <v>48677.660400000008</v>
      </c>
      <c r="Q73" s="153">
        <f>Q6+Q8+Q11+Q13+Q16+Q19+Q21+Q23+Q28+Q26+Q30+Q32+Q34+Q36+Q39+Q42+Q44+Q46+Q53+Q63+Q67+Q69+Q71</f>
        <v>821094.772</v>
      </c>
      <c r="R73" s="153">
        <f>R6+R8+R11+R13+R16+R19+R21+R23+R28+R26+R30+R32+R34+R36+R39+R42+R44+R46+R53+R63+R67+R69+R71</f>
        <v>100897.72161999998</v>
      </c>
      <c r="S73" s="154">
        <f>S6+S8+S11+S13+S16+S19+S21+S23+S28+S26+S30+S32+S34+S36+S39+S42+S44+S46+S53+S63+S67+S69+S71</f>
        <v>36353.737999999998</v>
      </c>
      <c r="T73" s="158">
        <f>R73/$R$73*100</f>
        <v>100</v>
      </c>
      <c r="U73" s="154">
        <f>U6+U8+U11+U13+U16+U19+U21+U23+U28+U26+U30+U32+U34+U36+U39+U42+U44+U46+U53+U63+U67+U69+U71</f>
        <v>1122519.57</v>
      </c>
      <c r="V73" s="156">
        <f>U73/R73</f>
        <v>11.125321285525379</v>
      </c>
      <c r="W73" s="154">
        <f>W6+W8+W11+W13+W16+W19+W21+W23+W28+W26+W30+W32+W34+W36+W39+W42+W44+W46+W53+W63+W67+W69+W71</f>
        <v>1148015.3600000001</v>
      </c>
      <c r="X73" s="156">
        <f>W73/R73</f>
        <v>11.378010737681912</v>
      </c>
      <c r="Y73" s="13">
        <f t="shared" si="49"/>
        <v>-25495.790000000037</v>
      </c>
      <c r="Z73" s="16" t="str">
        <f t="shared" si="47"/>
        <v xml:space="preserve"> </v>
      </c>
      <c r="AA73" s="154">
        <f>AA6+AA8+AA11+AA13+AA16+AA19+AA21+AA23+AA28+AA26+AA30+AA32+AA34+AA36+AA39+AA42+AA44+AA46+AA53+AA63+AA67+AA69+AA71</f>
        <v>-76732.150000000009</v>
      </c>
      <c r="AB73" s="154">
        <f>AB11+AB13+AB16+AB23+AB28+AB32+AB36+AB39+AB42+AB46+AB53+AB63+AB67+AB69</f>
        <v>-80035.78</v>
      </c>
      <c r="AC73" s="153">
        <f t="shared" si="13"/>
        <v>-3.6934673911794489</v>
      </c>
      <c r="AD73" s="159">
        <f>AB73/$AB$73*100</f>
        <v>100</v>
      </c>
      <c r="AE73" s="160">
        <f>AE6+AE8+AE11+AE13+AE16+AE19+AE21+AE23+AE28+AE26+AE30+AE32+AE34+AE36+AE39+AE42+AE44+AE46+AE53+AE63+AE67+AE69+AE71</f>
        <v>738264.19000000006</v>
      </c>
      <c r="AF73" s="161">
        <f>AF6+AF8+AF11+AF13+AF16+AF19+AF21+AF23+AF28+AF26+AF30+AF32+AF34+AF36+AF39+AF42+AF44+AF46+AF53+AF63+AF67+AF69+AF71</f>
        <v>765765.9</v>
      </c>
    </row>
    <row r="74" spans="1:32" s="162" customFormat="1" x14ac:dyDescent="0.25">
      <c r="A74" s="163"/>
      <c r="B74" s="164"/>
      <c r="C74" s="37" t="s">
        <v>91</v>
      </c>
      <c r="D74" s="11"/>
      <c r="E74" s="11"/>
      <c r="F74" s="11"/>
      <c r="I74" s="103"/>
      <c r="K74" s="103"/>
      <c r="M74" s="103"/>
      <c r="V74" s="103"/>
      <c r="X74" s="103"/>
      <c r="AD74" s="103"/>
    </row>
    <row r="75" spans="1:32" x14ac:dyDescent="0.25">
      <c r="B75" s="1" t="s">
        <v>98</v>
      </c>
      <c r="G75" s="8"/>
    </row>
    <row r="76" spans="1:32" x14ac:dyDescent="0.25">
      <c r="B76" s="1" t="s">
        <v>99</v>
      </c>
      <c r="N76" s="8"/>
    </row>
  </sheetData>
  <mergeCells count="33">
    <mergeCell ref="B1:AF1"/>
    <mergeCell ref="I4:I5"/>
    <mergeCell ref="T4:T5"/>
    <mergeCell ref="J4:K4"/>
    <mergeCell ref="L4:M4"/>
    <mergeCell ref="N4:N5"/>
    <mergeCell ref="O4:O5"/>
    <mergeCell ref="G4:H4"/>
    <mergeCell ref="AE3:AF4"/>
    <mergeCell ref="R3:Z3"/>
    <mergeCell ref="R4:S4"/>
    <mergeCell ref="U4:V4"/>
    <mergeCell ref="AA3:AA5"/>
    <mergeCell ref="AD3:AD5"/>
    <mergeCell ref="AC3:AC5"/>
    <mergeCell ref="Q4:Q5"/>
    <mergeCell ref="B61:B62"/>
    <mergeCell ref="B40:B41"/>
    <mergeCell ref="B3:B5"/>
    <mergeCell ref="D3:D5"/>
    <mergeCell ref="Z4:Z5"/>
    <mergeCell ref="G3:O3"/>
    <mergeCell ref="C3:C5"/>
    <mergeCell ref="E3:F3"/>
    <mergeCell ref="E4:E5"/>
    <mergeCell ref="F4:F5"/>
    <mergeCell ref="P3:Q3"/>
    <mergeCell ref="P4:P5"/>
    <mergeCell ref="W4:X4"/>
    <mergeCell ref="B47:B48"/>
    <mergeCell ref="Y4:Y5"/>
    <mergeCell ref="AB3:AB5"/>
    <mergeCell ref="A3:A5"/>
  </mergeCells>
  <phoneticPr fontId="0" type="noConversion"/>
  <conditionalFormatting sqref="M6:M72">
    <cfRule type="expression" dxfId="1" priority="3">
      <formula>$M6&gt;($M$73*1.3)</formula>
    </cfRule>
  </conditionalFormatting>
  <conditionalFormatting sqref="X48">
    <cfRule type="expression" dxfId="0" priority="1">
      <formula>$X48&gt;($X$73*1.3)</formula>
    </cfRule>
  </conditionalFormatting>
  <pageMargins left="0.31496062992125984" right="0.19685039370078741" top="0.19685039370078741" bottom="0.19685039370078741" header="0.51181102362204722" footer="0.51181102362204722"/>
  <pageSetup paperSize="9" scale="95" fitToHeight="2" orientation="landscape" r:id="rId1"/>
  <headerFooter alignWithMargins="0"/>
  <colBreaks count="1" manualBreakCount="1">
    <brk id="32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Показатели!Область_печати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Зоя Александрова</cp:lastModifiedBy>
  <cp:lastPrinted>2021-08-13T14:18:29Z</cp:lastPrinted>
  <dcterms:created xsi:type="dcterms:W3CDTF">1999-03-29T10:08:03Z</dcterms:created>
  <dcterms:modified xsi:type="dcterms:W3CDTF">2021-11-03T10:13:16Z</dcterms:modified>
</cp:coreProperties>
</file>