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25" windowWidth="14805" windowHeight="7290"/>
  </bookViews>
  <sheets>
    <sheet name="01.11.2021 " sheetId="53" r:id="rId1"/>
  </sheets>
  <definedNames>
    <definedName name="_xlnm.Print_Area" localSheetId="0">'01.11.2021 '!$A$1:$F$134</definedName>
  </definedNames>
  <calcPr calcId="145621"/>
</workbook>
</file>

<file path=xl/calcChain.xml><?xml version="1.0" encoding="utf-8"?>
<calcChain xmlns="http://schemas.openxmlformats.org/spreadsheetml/2006/main">
  <c r="E119" i="53" l="1"/>
  <c r="E115" i="53"/>
  <c r="E104" i="53"/>
  <c r="F134" i="53" l="1"/>
  <c r="F133" i="53"/>
  <c r="F132" i="53"/>
  <c r="F130" i="53"/>
  <c r="E130" i="53"/>
  <c r="D130" i="53"/>
  <c r="D129" i="53" s="1"/>
  <c r="D128" i="53" s="1"/>
  <c r="E129" i="53"/>
  <c r="F127" i="53"/>
  <c r="F126" i="53"/>
  <c r="F125" i="53"/>
  <c r="F123" i="53"/>
  <c r="E123" i="53"/>
  <c r="D123" i="53"/>
  <c r="D122" i="53" s="1"/>
  <c r="D121" i="53" s="1"/>
  <c r="E122" i="53"/>
  <c r="F122" i="53" s="1"/>
  <c r="E120" i="53"/>
  <c r="F120" i="53" s="1"/>
  <c r="D120" i="53"/>
  <c r="D116" i="53" s="1"/>
  <c r="F119" i="53"/>
  <c r="D119" i="53"/>
  <c r="F118" i="53"/>
  <c r="E111" i="53"/>
  <c r="F111" i="53" s="1"/>
  <c r="D115" i="53"/>
  <c r="E114" i="53"/>
  <c r="F114" i="53" s="1"/>
  <c r="D114" i="53"/>
  <c r="F113" i="53"/>
  <c r="D111" i="53"/>
  <c r="E110" i="53"/>
  <c r="F110" i="53" s="1"/>
  <c r="D110" i="53"/>
  <c r="D106" i="53" s="1"/>
  <c r="F109" i="53"/>
  <c r="E109" i="53"/>
  <c r="D109" i="53"/>
  <c r="F108" i="53"/>
  <c r="E105" i="53"/>
  <c r="F105" i="53" s="1"/>
  <c r="D105" i="53"/>
  <c r="E10" i="53"/>
  <c r="D104" i="53"/>
  <c r="D10" i="53" s="1"/>
  <c r="F103" i="53"/>
  <c r="D101" i="53"/>
  <c r="E100" i="53"/>
  <c r="F100" i="53" s="1"/>
  <c r="D100" i="53"/>
  <c r="D96" i="53" s="1"/>
  <c r="D90" i="53" s="1"/>
  <c r="D89" i="53" s="1"/>
  <c r="F99" i="53"/>
  <c r="E99" i="53"/>
  <c r="D99" i="53"/>
  <c r="F98" i="53"/>
  <c r="E95" i="53"/>
  <c r="E91" i="53" s="1"/>
  <c r="F91" i="53" s="1"/>
  <c r="D95" i="53"/>
  <c r="E94" i="53"/>
  <c r="F94" i="53" s="1"/>
  <c r="D94" i="53"/>
  <c r="F93" i="53"/>
  <c r="D91" i="53"/>
  <c r="F88" i="53"/>
  <c r="F87" i="53"/>
  <c r="E84" i="53"/>
  <c r="F84" i="53" s="1"/>
  <c r="D84" i="53"/>
  <c r="F83" i="53"/>
  <c r="F82" i="53"/>
  <c r="F81" i="53"/>
  <c r="E79" i="53"/>
  <c r="D79" i="53"/>
  <c r="F78" i="53"/>
  <c r="F77" i="53"/>
  <c r="F76" i="53"/>
  <c r="E74" i="53"/>
  <c r="F74" i="53" s="1"/>
  <c r="D74" i="53"/>
  <c r="D73" i="53" s="1"/>
  <c r="D72" i="53" s="1"/>
  <c r="F71" i="53"/>
  <c r="F70" i="53"/>
  <c r="F69" i="53"/>
  <c r="E67" i="53"/>
  <c r="F67" i="53" s="1"/>
  <c r="D67" i="53"/>
  <c r="F66" i="53"/>
  <c r="F65" i="53"/>
  <c r="F64" i="53"/>
  <c r="E62" i="53"/>
  <c r="F62" i="53" s="1"/>
  <c r="D62" i="53"/>
  <c r="F61" i="53"/>
  <c r="F60" i="53"/>
  <c r="F59" i="53"/>
  <c r="E57" i="53"/>
  <c r="F57" i="53" s="1"/>
  <c r="D57" i="53"/>
  <c r="F56" i="53"/>
  <c r="F55" i="53"/>
  <c r="F54" i="53"/>
  <c r="E52" i="53"/>
  <c r="D52" i="53"/>
  <c r="D51" i="53"/>
  <c r="F50" i="53"/>
  <c r="F49" i="53"/>
  <c r="F48" i="53"/>
  <c r="F46" i="53"/>
  <c r="E46" i="53"/>
  <c r="D46" i="53"/>
  <c r="D45" i="53" s="1"/>
  <c r="E45" i="53"/>
  <c r="F45" i="53" s="1"/>
  <c r="F44" i="53"/>
  <c r="F43" i="53"/>
  <c r="F42" i="53"/>
  <c r="E40" i="53"/>
  <c r="F40" i="53" s="1"/>
  <c r="D40" i="53"/>
  <c r="D39" i="53" s="1"/>
  <c r="F37" i="53"/>
  <c r="E33" i="53"/>
  <c r="D33" i="53"/>
  <c r="D32" i="53" s="1"/>
  <c r="F31" i="53"/>
  <c r="F30" i="53"/>
  <c r="F29" i="53"/>
  <c r="F27" i="53"/>
  <c r="E27" i="53"/>
  <c r="D27" i="53"/>
  <c r="F26" i="53"/>
  <c r="E22" i="53"/>
  <c r="D22" i="53"/>
  <c r="D21" i="53" s="1"/>
  <c r="F19" i="53"/>
  <c r="F18" i="53"/>
  <c r="F17" i="53"/>
  <c r="E15" i="53"/>
  <c r="E14" i="53" s="1"/>
  <c r="E13" i="53" s="1"/>
  <c r="F13" i="53" s="1"/>
  <c r="D15" i="53"/>
  <c r="D14" i="53" s="1"/>
  <c r="D13" i="53" s="1"/>
  <c r="D11" i="53"/>
  <c r="E9" i="53"/>
  <c r="D9" i="53"/>
  <c r="F33" i="53" l="1"/>
  <c r="D20" i="53"/>
  <c r="F22" i="53"/>
  <c r="F9" i="53"/>
  <c r="D7" i="53"/>
  <c r="E73" i="53"/>
  <c r="E72" i="53" s="1"/>
  <c r="F72" i="53" s="1"/>
  <c r="F15" i="53"/>
  <c r="E51" i="53"/>
  <c r="F51" i="53" s="1"/>
  <c r="E21" i="53"/>
  <c r="F21" i="53" s="1"/>
  <c r="F10" i="53"/>
  <c r="F129" i="53"/>
  <c r="D38" i="53"/>
  <c r="F14" i="53"/>
  <c r="E32" i="53"/>
  <c r="F32" i="53" s="1"/>
  <c r="F52" i="53"/>
  <c r="F95" i="53"/>
  <c r="E101" i="53"/>
  <c r="F101" i="53" s="1"/>
  <c r="F115" i="53"/>
  <c r="E121" i="53"/>
  <c r="F121" i="53" s="1"/>
  <c r="E128" i="53"/>
  <c r="F128" i="53" s="1"/>
  <c r="E11" i="53"/>
  <c r="F11" i="53" s="1"/>
  <c r="F104" i="53"/>
  <c r="F79" i="53"/>
  <c r="E39" i="53"/>
  <c r="E96" i="53"/>
  <c r="E106" i="53"/>
  <c r="F106" i="53" s="1"/>
  <c r="E116" i="53"/>
  <c r="F116" i="53" s="1"/>
  <c r="F73" i="53" l="1"/>
  <c r="F96" i="53"/>
  <c r="E90" i="53"/>
  <c r="E38" i="53"/>
  <c r="F38" i="53" s="1"/>
  <c r="F39" i="53"/>
  <c r="E20" i="53"/>
  <c r="F20" i="53" s="1"/>
  <c r="E7" i="53"/>
  <c r="F7" i="53" s="1"/>
  <c r="F90" i="53" l="1"/>
  <c r="E89" i="53"/>
  <c r="F89" i="53" s="1"/>
</calcChain>
</file>

<file path=xl/sharedStrings.xml><?xml version="1.0" encoding="utf-8"?>
<sst xmlns="http://schemas.openxmlformats.org/spreadsheetml/2006/main" count="178" uniqueCount="80">
  <si>
    <t/>
  </si>
  <si>
    <t>1</t>
  </si>
  <si>
    <t>2</t>
  </si>
  <si>
    <t>1.</t>
  </si>
  <si>
    <t>2.</t>
  </si>
  <si>
    <t>3.</t>
  </si>
  <si>
    <t>4.</t>
  </si>
  <si>
    <t>5.</t>
  </si>
  <si>
    <t>(в рублях)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</si>
  <si>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</si>
  <si>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</si>
  <si>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</si>
  <si>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</si>
  <si>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</si>
  <si>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</si>
  <si>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</si>
  <si>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Реализация отдельных мероприятий регионального проекта "Современная школа"</t>
  </si>
  <si>
    <t>Национальный проект "Жилье и городская среда"</t>
  </si>
  <si>
    <t>2.1.</t>
  </si>
  <si>
    <t>3.1.</t>
  </si>
  <si>
    <t>Национальный проект "Экология"</t>
  </si>
  <si>
    <t>Строительство водопровода от повысительной насосной станции Северо-Западного района г. Чебоксары до д. Чандрово Чувашской Республики в рамках реализации мероприятий по строительству и реконструкции (модернизации) объектов питьевого водоснабжения</t>
  </si>
  <si>
    <t>4.1.</t>
  </si>
  <si>
    <t>2.2.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</si>
  <si>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</si>
  <si>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</si>
  <si>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</si>
  <si>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автомобильные дороги"</t>
  </si>
  <si>
    <t>Национальный проект "Демография"</t>
  </si>
  <si>
    <t>Реализация мероприятий регионального проекта "Формирование комфортной городской среды"</t>
  </si>
  <si>
    <t>Реализация мероприятий регионального проекта "Чистая вода"</t>
  </si>
  <si>
    <t xml:space="preserve"> </t>
  </si>
  <si>
    <t xml:space="preserve">Наименование </t>
  </si>
  <si>
    <t>Всего на реализацию проектов</t>
  </si>
  <si>
    <t>Реализация отдельных мероприятий регионального проекта "Оздоровление Волги"</t>
  </si>
  <si>
    <t>Реализация мероприятий регионального проекта "Содействие занятости женщин – доступность дошкольного образования для детей"</t>
  </si>
  <si>
    <t>Персонифицированное финансирование дополнительного образования детей</t>
  </si>
  <si>
    <t>Строительство ливневых очистных сооружений в мкр. "Волжский-1,2" г. Чебоксары в рамках реализации мероприятий по сокращению доли загрязненных сточных вод</t>
  </si>
  <si>
    <t>Строительство объекта "Дошкольное образовательное учреждение на 250 мест с ясельными группами в I очереди 7 микрорайона центральной части г.Чебоксары"</t>
  </si>
  <si>
    <t>Реализация отдельных мероприятий регионального проекта "Успех каждого ребенка"</t>
  </si>
  <si>
    <t>Национальный проект "Безопасные и качественные автомобильные дороги"</t>
  </si>
  <si>
    <t>% исполнения</t>
  </si>
  <si>
    <t xml:space="preserve">    </t>
  </si>
  <si>
    <t>Главный распорядитель                                                    средств бюджета</t>
  </si>
  <si>
    <t>Управление архитектуры и градостроительства администрации г.Чебоксары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</si>
  <si>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</si>
  <si>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</si>
  <si>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</si>
  <si>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Основное мероприятие "Реализация мероприятий регионального проекта "Культурная среда"</t>
  </si>
  <si>
    <t>Управление культуры и развития туризма администрации г.Чебоксары</t>
  </si>
  <si>
    <t>Строительство общеобразовательной школы поз. 37 в мкр. 3 района "Садовый" г. Чебоксары Чувашской Республики</t>
  </si>
  <si>
    <t>Строительство объекта "Дошкольное образовательное учреждение на 110 мест с ясельными группами поз. 29 в микрорайоне "Солнечный-4" (1 этап) г. Чебоксары"</t>
  </si>
  <si>
    <t>Строительство объекта "Дошкольное образовательное учреждение на 240 мест мкр. "Благовещенский" г.Чебоксары"</t>
  </si>
  <si>
    <t>Строительство объекта "Дошкольное образовательное учреждение на 160 мест мкр. "Альгешево" г.Чебоксары"</t>
  </si>
  <si>
    <t>6.</t>
  </si>
  <si>
    <t>6.1.</t>
  </si>
  <si>
    <t xml:space="preserve">Уточненный план                                                     на 2021 год       </t>
  </si>
  <si>
    <t>Модернизация муниципальных детских школ искусств по видам искусств путем их капитального ремонта в рамках поддержки отрасли культуры</t>
  </si>
  <si>
    <t>Управление архитектуры и градостроительства администрации г.Чебоксары, Управление ЖКХ, энергетики, транспорта и связи администрации г.Чебоксары</t>
  </si>
  <si>
    <t>3.2.</t>
  </si>
  <si>
    <t>3.3.</t>
  </si>
  <si>
    <t>Реализация отдельных мероприятий регионального проекта "Жилье"</t>
  </si>
  <si>
    <t>Строительство объекта "Магистральная дорога районного значения № 2 в границах микрорайонов № № 4 и 5 жилого района "Новый город" г. Чебоксары"</t>
  </si>
  <si>
    <t>Строительство дороги № 2 в I очереди 7 микрорайона центральной части г. Чебоксары</t>
  </si>
  <si>
    <t>Строительство дорог (I этап) в микрорайоне "Олимп" по ул. З. Яковлевой, д. 58 г. Чебоксары</t>
  </si>
  <si>
    <t>Строительство объекта "Очистные сооружения поверхностного стока поз. 53. I очередь 7 микрорайона центральной части г. Чебоксары (Центр VII)"</t>
  </si>
  <si>
    <t xml:space="preserve">Строительство сооружений очистки дождевых стоков центральной части города Чебоксары в рамках реализации мероприятий по сокращению доли загрезненных сточных вод </t>
  </si>
  <si>
    <t>Строительство ливневых очистных сооружений в районе Марпосадского шоссе</t>
  </si>
  <si>
    <t>Строительство объекта "Дошкольное образовательное учреждение на 250 мест поз.27 в микрорайоне "Университетский-2" г. Чебоксары (II очередь) в СЗР г. Чебоксары"</t>
  </si>
  <si>
    <t xml:space="preserve">Строительство объекта "Детский сад на 110 мест в 14 мкр. в НЮР г. Чебоксары" </t>
  </si>
  <si>
    <t>Управление архитектуры и градостроительства администрации г.Чебоксары, Управление образования администрации г.Чебоксары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</si>
  <si>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</si>
  <si>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 xml:space="preserve"> Управление ЖКХ, энергетики, транспорта и связи администрации г.Чебоксары</t>
  </si>
  <si>
    <t>7.</t>
  </si>
  <si>
    <t>Национальный проект "Туризм и индустрия гостеприимства"</t>
  </si>
  <si>
    <t>Реализация мероприятий регионального проекта "Развитие туристической инфраструктуры"</t>
  </si>
  <si>
    <t>7.1.</t>
  </si>
  <si>
    <t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</si>
  <si>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01.11.2021 года </t>
  </si>
  <si>
    <t>Кассовое исполнение                             на 01.11.2021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</si>
</sst>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11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  <font>
      <sz val="12"/>
      <name val="Times New Roman"/>
      <family val="1"/>
      <charset val="204"/>
    </font>
    <font>
      <b/>
      <sz val="12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37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3" borderId="1" xfId="0" quotePrefix="1" applyNumberFormat="1" applyFont="1" applyFill="1" applyBorder="1" applyAlignment="1">
      <alignment horizontal="justify"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3" borderId="1" xfId="0" quotePrefix="1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2" fillId="0" borderId="3" xfId="1" quotePrefix="1" applyNumberFormat="1" applyFont="1" applyAlignment="1" applyProtection="1">
      <alignment horizontal="justify" vertical="top" wrapText="1"/>
    </xf>
    <xf numFmtId="0" fontId="2" fillId="0" borderId="3" xfId="2" quotePrefix="1" applyNumberFormat="1" applyFont="1" applyAlignment="1" applyProtection="1">
      <alignment horizontal="justify" vertical="top" wrapText="1"/>
    </xf>
    <xf numFmtId="4" fontId="2" fillId="2" borderId="1" xfId="0" applyNumberFormat="1" applyFont="1" applyFill="1" applyBorder="1" applyAlignment="1">
      <alignment vertical="top" wrapText="1"/>
    </xf>
    <xf numFmtId="0" fontId="8" fillId="3" borderId="1" xfId="0" quotePrefix="1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10" fillId="0" borderId="1" xfId="0" applyNumberFormat="1" applyFont="1" applyFill="1" applyBorder="1" applyAlignment="1">
      <alignment horizontal="justify" vertical="top" wrapText="1"/>
    </xf>
    <xf numFmtId="0" fontId="9" fillId="0" borderId="0" xfId="0" applyNumberFormat="1" applyFont="1" applyFill="1" applyAlignment="1">
      <alignment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</cellXfs>
  <cellStyles count="3">
    <cellStyle name="ex72" xfId="2"/>
    <cellStyle name="ex76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abSelected="1" view="pageBreakPreview" topLeftCell="A127" zoomScaleNormal="100" zoomScaleSheetLayoutView="100" workbookViewId="0">
      <selection activeCell="E138" sqref="E138:F138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16384" width="9.33203125" style="9"/>
  </cols>
  <sheetData>
    <row r="1" spans="1:6" ht="21" customHeight="1" x14ac:dyDescent="0.2"/>
    <row r="2" spans="1:6" ht="56.25" customHeight="1" x14ac:dyDescent="0.2">
      <c r="A2" s="33" t="s">
        <v>78</v>
      </c>
      <c r="B2" s="33"/>
      <c r="C2" s="33"/>
      <c r="D2" s="33"/>
      <c r="E2" s="33"/>
      <c r="F2" s="33"/>
    </row>
    <row r="3" spans="1:6" ht="16.5" customHeight="1" x14ac:dyDescent="0.2">
      <c r="A3" s="12"/>
      <c r="B3" s="13"/>
      <c r="C3" s="13"/>
      <c r="D3" s="8"/>
    </row>
    <row r="4" spans="1:6" ht="18.75" customHeight="1" x14ac:dyDescent="0.25">
      <c r="A4" s="14"/>
      <c r="B4" s="15"/>
      <c r="C4" s="15"/>
      <c r="D4" s="11"/>
      <c r="E4" s="34" t="s">
        <v>8</v>
      </c>
      <c r="F4" s="34"/>
    </row>
    <row r="5" spans="1:6" ht="47.25" x14ac:dyDescent="0.2">
      <c r="A5" s="7" t="s">
        <v>13</v>
      </c>
      <c r="B5" s="7" t="s">
        <v>32</v>
      </c>
      <c r="C5" s="7" t="s">
        <v>43</v>
      </c>
      <c r="D5" s="7" t="s">
        <v>56</v>
      </c>
      <c r="E5" s="7" t="s">
        <v>79</v>
      </c>
      <c r="F5" s="7" t="s">
        <v>41</v>
      </c>
    </row>
    <row r="6" spans="1:6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16">
        <v>5</v>
      </c>
      <c r="F6" s="16">
        <v>6</v>
      </c>
    </row>
    <row r="7" spans="1:6" ht="18.75" customHeight="1" x14ac:dyDescent="0.2">
      <c r="A7" s="16" t="s">
        <v>0</v>
      </c>
      <c r="B7" s="7" t="s">
        <v>33</v>
      </c>
      <c r="C7" s="7"/>
      <c r="D7" s="29">
        <f>D9+D10+D11</f>
        <v>3563064706.7700005</v>
      </c>
      <c r="E7" s="29">
        <f t="shared" ref="E7" si="0">E9+E10+E11</f>
        <v>1726045180.9899998</v>
      </c>
      <c r="F7" s="30">
        <f>E7/D7*100</f>
        <v>48.442712188482794</v>
      </c>
    </row>
    <row r="8" spans="1:6" ht="18.75" customHeight="1" x14ac:dyDescent="0.2">
      <c r="A8" s="16"/>
      <c r="B8" s="1" t="s">
        <v>9</v>
      </c>
      <c r="C8" s="1"/>
      <c r="D8" s="4"/>
      <c r="E8" s="27"/>
      <c r="F8" s="20"/>
    </row>
    <row r="9" spans="1:6" x14ac:dyDescent="0.2">
      <c r="A9" s="16"/>
      <c r="B9" s="2" t="s">
        <v>10</v>
      </c>
      <c r="C9" s="2"/>
      <c r="D9" s="4">
        <f>D17+D24+D35+D42+D81+D98+D103+D108+D113+D118+D125+D29+D48+D54+D59+D64+D69+D76+D86+D93+D132</f>
        <v>2822121679.2200003</v>
      </c>
      <c r="E9" s="4">
        <f>E17+E24+E35+E42+E81+E98+E103+E108+E113+E118+E125+E29+E48+E54+E59+E64+E69+E76+E86+E93+E132</f>
        <v>1393884845.2099998</v>
      </c>
      <c r="F9" s="19">
        <f t="shared" ref="F9:F108" si="1">E9/D9*100</f>
        <v>49.39138009085606</v>
      </c>
    </row>
    <row r="10" spans="1:6" x14ac:dyDescent="0.2">
      <c r="A10" s="16"/>
      <c r="B10" s="2" t="s">
        <v>11</v>
      </c>
      <c r="C10" s="2"/>
      <c r="D10" s="4">
        <f>D18+D25+D30+D36+D43+D82+D99+D104+D109+D114+D119+D126+D49+D55+D60+D65+D70+D77+D87+D94+D133</f>
        <v>563683146.93999994</v>
      </c>
      <c r="E10" s="4">
        <f>E18+E25+E30+E36+E43+E82+E99+E104+E109+E114+E119+E126+E49+E55+E60+E65+E70+E77+E87+E94+E133</f>
        <v>258800497.72</v>
      </c>
      <c r="F10" s="19">
        <f t="shared" si="1"/>
        <v>45.912406486679558</v>
      </c>
    </row>
    <row r="11" spans="1:6" x14ac:dyDescent="0.2">
      <c r="A11" s="16"/>
      <c r="B11" s="2" t="s">
        <v>12</v>
      </c>
      <c r="C11" s="2"/>
      <c r="D11" s="4">
        <f>D19+D26+D31+D37+D44+D83+D100+D105+D110+D115+D120+D127+D50+D56+D61+D66+D71+D78+D88+D95+D134</f>
        <v>177259880.60999998</v>
      </c>
      <c r="E11" s="4">
        <f>E19+E26+E31+E37+E44+E83+E100+E105+E110+E115+E120+E127+E50+E56+E61+E66+E71+E78+E88+E95+E134</f>
        <v>73359838.060000002</v>
      </c>
      <c r="F11" s="19">
        <f t="shared" si="1"/>
        <v>41.385471888815808</v>
      </c>
    </row>
    <row r="12" spans="1:6" ht="15" customHeight="1" x14ac:dyDescent="0.2">
      <c r="A12" s="16"/>
      <c r="B12" s="2" t="s">
        <v>42</v>
      </c>
      <c r="C12" s="2"/>
      <c r="D12" s="4" t="s">
        <v>31</v>
      </c>
      <c r="E12" s="27"/>
      <c r="F12" s="19"/>
    </row>
    <row r="13" spans="1:6" ht="15.75" customHeight="1" x14ac:dyDescent="0.2">
      <c r="A13" s="7" t="s">
        <v>3</v>
      </c>
      <c r="B13" s="3" t="s">
        <v>47</v>
      </c>
      <c r="C13" s="2"/>
      <c r="D13" s="4">
        <f>D14</f>
        <v>11864313.029999999</v>
      </c>
      <c r="E13" s="4">
        <f>E14</f>
        <v>6122545.5700000003</v>
      </c>
      <c r="F13" s="19">
        <f t="shared" si="1"/>
        <v>51.604720429396835</v>
      </c>
    </row>
    <row r="14" spans="1:6" ht="33" customHeight="1" x14ac:dyDescent="0.2">
      <c r="A14" s="7" t="s">
        <v>15</v>
      </c>
      <c r="B14" s="3" t="s">
        <v>48</v>
      </c>
      <c r="C14" s="2"/>
      <c r="D14" s="4">
        <f>D15</f>
        <v>11864313.029999999</v>
      </c>
      <c r="E14" s="4">
        <f>E15</f>
        <v>6122545.5700000003</v>
      </c>
      <c r="F14" s="19">
        <f t="shared" si="1"/>
        <v>51.604720429396835</v>
      </c>
    </row>
    <row r="15" spans="1:6" ht="48.75" customHeight="1" x14ac:dyDescent="0.2">
      <c r="A15" s="7"/>
      <c r="B15" s="25" t="s">
        <v>57</v>
      </c>
      <c r="C15" s="23" t="s">
        <v>49</v>
      </c>
      <c r="D15" s="4">
        <f>D17+D18+D19</f>
        <v>11864313.029999999</v>
      </c>
      <c r="E15" s="4">
        <f>E17+E18+E19</f>
        <v>6122545.5700000003</v>
      </c>
      <c r="F15" s="19">
        <f t="shared" si="1"/>
        <v>51.604720429396835</v>
      </c>
    </row>
    <row r="16" spans="1:6" x14ac:dyDescent="0.2">
      <c r="A16" s="7"/>
      <c r="B16" s="1" t="s">
        <v>9</v>
      </c>
      <c r="C16" s="2"/>
      <c r="D16" s="4"/>
      <c r="E16" s="27"/>
      <c r="F16" s="19"/>
    </row>
    <row r="17" spans="1:6" x14ac:dyDescent="0.2">
      <c r="A17" s="7"/>
      <c r="B17" s="1" t="s">
        <v>10</v>
      </c>
      <c r="C17" s="2"/>
      <c r="D17" s="6">
        <v>11739800</v>
      </c>
      <c r="E17" s="27">
        <v>6058290.9699999997</v>
      </c>
      <c r="F17" s="20">
        <f t="shared" si="1"/>
        <v>51.604720438167597</v>
      </c>
    </row>
    <row r="18" spans="1:6" x14ac:dyDescent="0.2">
      <c r="A18" s="7"/>
      <c r="B18" s="1" t="s">
        <v>11</v>
      </c>
      <c r="C18" s="2"/>
      <c r="D18" s="6">
        <v>118583.84</v>
      </c>
      <c r="E18" s="27">
        <v>61194.86</v>
      </c>
      <c r="F18" s="20">
        <f t="shared" si="1"/>
        <v>51.604721182920031</v>
      </c>
    </row>
    <row r="19" spans="1:6" x14ac:dyDescent="0.2">
      <c r="A19" s="7"/>
      <c r="B19" s="1" t="s">
        <v>12</v>
      </c>
      <c r="C19" s="2"/>
      <c r="D19" s="6">
        <v>5929.19</v>
      </c>
      <c r="E19" s="27">
        <v>3059.74</v>
      </c>
      <c r="F19" s="20">
        <f t="shared" si="1"/>
        <v>51.604687992794972</v>
      </c>
    </row>
    <row r="20" spans="1:6" ht="17.25" customHeight="1" x14ac:dyDescent="0.2">
      <c r="A20" s="7" t="s">
        <v>4</v>
      </c>
      <c r="B20" s="3" t="s">
        <v>14</v>
      </c>
      <c r="C20" s="3"/>
      <c r="D20" s="4">
        <f>D21+D32</f>
        <v>533572874.42000002</v>
      </c>
      <c r="E20" s="4">
        <f>E21+E32</f>
        <v>340762059.55000001</v>
      </c>
      <c r="F20" s="19">
        <f t="shared" si="1"/>
        <v>63.864202227373788</v>
      </c>
    </row>
    <row r="21" spans="1:6" ht="31.5" x14ac:dyDescent="0.2">
      <c r="A21" s="7" t="s">
        <v>18</v>
      </c>
      <c r="B21" s="3" t="s">
        <v>16</v>
      </c>
      <c r="C21" s="3"/>
      <c r="D21" s="4">
        <f>D22+D27</f>
        <v>522572874.42000002</v>
      </c>
      <c r="E21" s="4">
        <f>E22+E27</f>
        <v>336762059.55000001</v>
      </c>
      <c r="F21" s="19">
        <f t="shared" si="1"/>
        <v>64.443080771035028</v>
      </c>
    </row>
    <row r="22" spans="1:6" ht="78.75" x14ac:dyDescent="0.2">
      <c r="A22" s="7"/>
      <c r="B22" s="28" t="s">
        <v>71</v>
      </c>
      <c r="C22" s="21" t="s">
        <v>45</v>
      </c>
      <c r="D22" s="4">
        <f>D24+D25+D26</f>
        <v>33700</v>
      </c>
      <c r="E22" s="4">
        <f>E24+E25+E26</f>
        <v>33700</v>
      </c>
      <c r="F22" s="19">
        <f t="shared" si="1"/>
        <v>100</v>
      </c>
    </row>
    <row r="23" spans="1:6" x14ac:dyDescent="0.2">
      <c r="A23" s="7"/>
      <c r="B23" s="1" t="s">
        <v>9</v>
      </c>
      <c r="C23" s="3"/>
      <c r="D23" s="4"/>
      <c r="E23" s="4"/>
      <c r="F23" s="19"/>
    </row>
    <row r="24" spans="1:6" x14ac:dyDescent="0.2">
      <c r="A24" s="7"/>
      <c r="B24" s="1" t="s">
        <v>10</v>
      </c>
      <c r="C24" s="3"/>
      <c r="D24" s="6">
        <v>0</v>
      </c>
      <c r="E24" s="6">
        <v>0</v>
      </c>
      <c r="F24" s="20">
        <v>0</v>
      </c>
    </row>
    <row r="25" spans="1:6" x14ac:dyDescent="0.2">
      <c r="A25" s="7"/>
      <c r="B25" s="1" t="s">
        <v>11</v>
      </c>
      <c r="C25" s="3"/>
      <c r="D25" s="6">
        <v>0</v>
      </c>
      <c r="E25" s="6">
        <v>0</v>
      </c>
      <c r="F25" s="20">
        <v>0</v>
      </c>
    </row>
    <row r="26" spans="1:6" ht="17.25" customHeight="1" x14ac:dyDescent="0.2">
      <c r="A26" s="7"/>
      <c r="B26" s="1" t="s">
        <v>12</v>
      </c>
      <c r="C26" s="3"/>
      <c r="D26" s="6">
        <v>33700</v>
      </c>
      <c r="E26" s="6">
        <v>33700</v>
      </c>
      <c r="F26" s="20">
        <f t="shared" si="1"/>
        <v>100</v>
      </c>
    </row>
    <row r="27" spans="1:6" ht="31.5" customHeight="1" x14ac:dyDescent="0.2">
      <c r="A27" s="7"/>
      <c r="B27" s="10" t="s">
        <v>50</v>
      </c>
      <c r="C27" s="21" t="s">
        <v>44</v>
      </c>
      <c r="D27" s="6">
        <f>D29+D30+D31</f>
        <v>522539174.42000002</v>
      </c>
      <c r="E27" s="6">
        <f>E29+E30+E31</f>
        <v>336728359.55000001</v>
      </c>
      <c r="F27" s="20">
        <f t="shared" si="1"/>
        <v>64.440787606739065</v>
      </c>
    </row>
    <row r="28" spans="1:6" ht="17.25" customHeight="1" x14ac:dyDescent="0.2">
      <c r="A28" s="7"/>
      <c r="B28" s="1" t="s">
        <v>9</v>
      </c>
      <c r="C28" s="3"/>
      <c r="D28" s="6"/>
      <c r="E28" s="6"/>
      <c r="F28" s="20"/>
    </row>
    <row r="29" spans="1:6" x14ac:dyDescent="0.2">
      <c r="A29" s="7"/>
      <c r="B29" s="1" t="s">
        <v>10</v>
      </c>
      <c r="C29" s="3"/>
      <c r="D29" s="6">
        <v>517313700</v>
      </c>
      <c r="E29" s="6">
        <v>333361022.69</v>
      </c>
      <c r="F29" s="20">
        <f t="shared" si="1"/>
        <v>64.440787609143158</v>
      </c>
    </row>
    <row r="30" spans="1:6" x14ac:dyDescent="0.2">
      <c r="A30" s="7"/>
      <c r="B30" s="1" t="s">
        <v>11</v>
      </c>
      <c r="C30" s="3"/>
      <c r="D30" s="6">
        <v>4180349</v>
      </c>
      <c r="E30" s="6">
        <v>2693849.81</v>
      </c>
      <c r="F30" s="20">
        <f t="shared" si="1"/>
        <v>64.440787360098412</v>
      </c>
    </row>
    <row r="31" spans="1:6" ht="17.25" customHeight="1" x14ac:dyDescent="0.2">
      <c r="A31" s="7"/>
      <c r="B31" s="1" t="s">
        <v>12</v>
      </c>
      <c r="C31" s="3"/>
      <c r="D31" s="6">
        <v>1045125.42</v>
      </c>
      <c r="E31" s="6">
        <v>673487.05</v>
      </c>
      <c r="F31" s="20">
        <f t="shared" si="1"/>
        <v>64.440787403295573</v>
      </c>
    </row>
    <row r="32" spans="1:6" ht="31.5" x14ac:dyDescent="0.2">
      <c r="A32" s="7" t="s">
        <v>23</v>
      </c>
      <c r="B32" s="3" t="s">
        <v>39</v>
      </c>
      <c r="C32" s="3"/>
      <c r="D32" s="4">
        <f>D33</f>
        <v>11000000</v>
      </c>
      <c r="E32" s="4">
        <f t="shared" ref="E32" si="2">E33</f>
        <v>4000000</v>
      </c>
      <c r="F32" s="19">
        <f t="shared" si="1"/>
        <v>36.363636363636367</v>
      </c>
    </row>
    <row r="33" spans="1:6" ht="31.5" x14ac:dyDescent="0.2">
      <c r="A33" s="7"/>
      <c r="B33" s="5" t="s">
        <v>36</v>
      </c>
      <c r="C33" s="21" t="s">
        <v>45</v>
      </c>
      <c r="D33" s="6">
        <f>D35+D36+D37</f>
        <v>11000000</v>
      </c>
      <c r="E33" s="6">
        <f t="shared" ref="E33" si="3">E35+E36+E37</f>
        <v>4000000</v>
      </c>
      <c r="F33" s="20">
        <f t="shared" si="1"/>
        <v>36.363636363636367</v>
      </c>
    </row>
    <row r="34" spans="1:6" x14ac:dyDescent="0.2">
      <c r="A34" s="7"/>
      <c r="B34" s="1" t="s">
        <v>9</v>
      </c>
      <c r="C34" s="1"/>
      <c r="D34" s="6"/>
      <c r="E34" s="27"/>
      <c r="F34" s="20"/>
    </row>
    <row r="35" spans="1:6" x14ac:dyDescent="0.2">
      <c r="A35" s="7"/>
      <c r="B35" s="1" t="s">
        <v>10</v>
      </c>
      <c r="C35" s="1"/>
      <c r="D35" s="6">
        <v>0</v>
      </c>
      <c r="E35" s="27">
        <v>0</v>
      </c>
      <c r="F35" s="20">
        <v>0</v>
      </c>
    </row>
    <row r="36" spans="1:6" ht="18.75" customHeight="1" x14ac:dyDescent="0.2">
      <c r="A36" s="7"/>
      <c r="B36" s="1" t="s">
        <v>11</v>
      </c>
      <c r="C36" s="1"/>
      <c r="D36" s="6">
        <v>0</v>
      </c>
      <c r="E36" s="27">
        <v>0</v>
      </c>
      <c r="F36" s="20">
        <v>0</v>
      </c>
    </row>
    <row r="37" spans="1:6" ht="17.25" customHeight="1" x14ac:dyDescent="0.2">
      <c r="A37" s="7"/>
      <c r="B37" s="1" t="s">
        <v>12</v>
      </c>
      <c r="C37" s="1"/>
      <c r="D37" s="6">
        <v>11000000</v>
      </c>
      <c r="E37" s="27">
        <v>4000000</v>
      </c>
      <c r="F37" s="20">
        <f t="shared" si="1"/>
        <v>36.363636363636367</v>
      </c>
    </row>
    <row r="38" spans="1:6" x14ac:dyDescent="0.2">
      <c r="A38" s="7" t="s">
        <v>5</v>
      </c>
      <c r="B38" s="3" t="s">
        <v>17</v>
      </c>
      <c r="C38" s="3"/>
      <c r="D38" s="4">
        <f>D39+D45+D51</f>
        <v>613991364.43000007</v>
      </c>
      <c r="E38" s="4">
        <f>E39+E45+E51</f>
        <v>307881595.43000001</v>
      </c>
      <c r="F38" s="19">
        <f t="shared" si="1"/>
        <v>50.144287569227039</v>
      </c>
    </row>
    <row r="39" spans="1:6" ht="31.5" x14ac:dyDescent="0.2">
      <c r="A39" s="24" t="s">
        <v>19</v>
      </c>
      <c r="B39" s="3" t="s">
        <v>29</v>
      </c>
      <c r="C39" s="3"/>
      <c r="D39" s="4">
        <f>D40</f>
        <v>140920165.30000001</v>
      </c>
      <c r="E39" s="4">
        <f t="shared" ref="E39" si="4">E40</f>
        <v>69728773.25</v>
      </c>
      <c r="F39" s="19">
        <f t="shared" si="1"/>
        <v>49.481047018045182</v>
      </c>
    </row>
    <row r="40" spans="1:6" ht="63" x14ac:dyDescent="0.2">
      <c r="A40" s="7"/>
      <c r="B40" s="5" t="s">
        <v>24</v>
      </c>
      <c r="C40" s="21" t="s">
        <v>72</v>
      </c>
      <c r="D40" s="6">
        <f>D42+D43+D44</f>
        <v>140920165.30000001</v>
      </c>
      <c r="E40" s="6">
        <f t="shared" ref="E40" si="5">E42+E43+E44</f>
        <v>69728773.25</v>
      </c>
      <c r="F40" s="20">
        <f t="shared" si="1"/>
        <v>49.481047018045182</v>
      </c>
    </row>
    <row r="41" spans="1:6" x14ac:dyDescent="0.2">
      <c r="A41" s="7"/>
      <c r="B41" s="1" t="s">
        <v>9</v>
      </c>
      <c r="C41" s="1"/>
      <c r="D41" s="6"/>
      <c r="E41" s="27"/>
      <c r="F41" s="20"/>
    </row>
    <row r="42" spans="1:6" x14ac:dyDescent="0.2">
      <c r="A42" s="7"/>
      <c r="B42" s="1" t="s">
        <v>10</v>
      </c>
      <c r="C42" s="1"/>
      <c r="D42" s="6">
        <v>139511152.38</v>
      </c>
      <c r="E42" s="27">
        <v>69031485.310000002</v>
      </c>
      <c r="F42" s="20">
        <f t="shared" si="1"/>
        <v>49.480979930530772</v>
      </c>
    </row>
    <row r="43" spans="1:6" x14ac:dyDescent="0.2">
      <c r="A43" s="7"/>
      <c r="B43" s="1" t="s">
        <v>11</v>
      </c>
      <c r="C43" s="1"/>
      <c r="D43" s="6">
        <v>986252.05</v>
      </c>
      <c r="E43" s="27">
        <v>488101.42</v>
      </c>
      <c r="F43" s="20">
        <f t="shared" si="1"/>
        <v>49.490535406238187</v>
      </c>
    </row>
    <row r="44" spans="1:6" x14ac:dyDescent="0.2">
      <c r="A44" s="7"/>
      <c r="B44" s="1" t="s">
        <v>12</v>
      </c>
      <c r="C44" s="1"/>
      <c r="D44" s="6">
        <v>422760.87</v>
      </c>
      <c r="E44" s="27">
        <v>209186.52</v>
      </c>
      <c r="F44" s="20">
        <f t="shared" si="1"/>
        <v>49.481050599597829</v>
      </c>
    </row>
    <row r="45" spans="1:6" ht="18.75" customHeight="1" x14ac:dyDescent="0.2">
      <c r="A45" s="7" t="s">
        <v>59</v>
      </c>
      <c r="B45" s="3" t="s">
        <v>30</v>
      </c>
      <c r="C45" s="1"/>
      <c r="D45" s="4">
        <f>D46</f>
        <v>32671315.129999999</v>
      </c>
      <c r="E45" s="4">
        <f>E46</f>
        <v>32671203.349999998</v>
      </c>
      <c r="F45" s="19">
        <f t="shared" si="1"/>
        <v>99.99965786501231</v>
      </c>
    </row>
    <row r="46" spans="1:6" ht="63.75" customHeight="1" x14ac:dyDescent="0.2">
      <c r="A46" s="7"/>
      <c r="B46" s="5" t="s">
        <v>21</v>
      </c>
      <c r="C46" s="21" t="s">
        <v>44</v>
      </c>
      <c r="D46" s="6">
        <f>D48+D49+D50</f>
        <v>32671315.129999999</v>
      </c>
      <c r="E46" s="6">
        <f>E48+E49+E50</f>
        <v>32671203.349999998</v>
      </c>
      <c r="F46" s="20">
        <f t="shared" si="1"/>
        <v>99.99965786501231</v>
      </c>
    </row>
    <row r="47" spans="1:6" x14ac:dyDescent="0.2">
      <c r="A47" s="7"/>
      <c r="B47" s="1" t="s">
        <v>9</v>
      </c>
      <c r="C47" s="3"/>
      <c r="D47" s="4"/>
      <c r="E47" s="4"/>
      <c r="F47" s="20"/>
    </row>
    <row r="48" spans="1:6" x14ac:dyDescent="0.2">
      <c r="A48" s="7"/>
      <c r="B48" s="1" t="s">
        <v>10</v>
      </c>
      <c r="C48" s="3"/>
      <c r="D48" s="6">
        <v>32344600</v>
      </c>
      <c r="E48" s="6">
        <v>32344489.34</v>
      </c>
      <c r="F48" s="20">
        <f t="shared" ref="F48:F71" si="6">E48/D48*100</f>
        <v>99.999657871793119</v>
      </c>
    </row>
    <row r="49" spans="1:6" x14ac:dyDescent="0.2">
      <c r="A49" s="7"/>
      <c r="B49" s="1" t="s">
        <v>11</v>
      </c>
      <c r="C49" s="3"/>
      <c r="D49" s="6">
        <v>261370.5</v>
      </c>
      <c r="E49" s="6">
        <v>261369.61</v>
      </c>
      <c r="F49" s="20">
        <f t="shared" si="6"/>
        <v>99.999659487203033</v>
      </c>
    </row>
    <row r="50" spans="1:6" x14ac:dyDescent="0.2">
      <c r="A50" s="7"/>
      <c r="B50" s="1" t="s">
        <v>12</v>
      </c>
      <c r="C50" s="3"/>
      <c r="D50" s="6">
        <v>65344.63</v>
      </c>
      <c r="E50" s="6">
        <v>65344.4</v>
      </c>
      <c r="F50" s="20">
        <f t="shared" si="6"/>
        <v>99.999648020043878</v>
      </c>
    </row>
    <row r="51" spans="1:6" ht="31.5" x14ac:dyDescent="0.2">
      <c r="A51" s="7" t="s">
        <v>60</v>
      </c>
      <c r="B51" s="3" t="s">
        <v>61</v>
      </c>
      <c r="C51" s="3"/>
      <c r="D51" s="4">
        <f>D52+D57+D62+D67</f>
        <v>440399884</v>
      </c>
      <c r="E51" s="4">
        <f>E52+E57+E62+E67</f>
        <v>205481618.83000001</v>
      </c>
      <c r="F51" s="19">
        <f t="shared" si="6"/>
        <v>46.65796388583972</v>
      </c>
    </row>
    <row r="52" spans="1:6" ht="47.25" x14ac:dyDescent="0.2">
      <c r="A52" s="7"/>
      <c r="B52" s="5" t="s">
        <v>62</v>
      </c>
      <c r="C52" s="22" t="s">
        <v>44</v>
      </c>
      <c r="D52" s="6">
        <f>D54+D55+D56</f>
        <v>302770012</v>
      </c>
      <c r="E52" s="6">
        <f>E54+E55+E56</f>
        <v>142153439.04999998</v>
      </c>
      <c r="F52" s="20">
        <f t="shared" si="6"/>
        <v>46.950963905236421</v>
      </c>
    </row>
    <row r="53" spans="1:6" x14ac:dyDescent="0.2">
      <c r="A53" s="7"/>
      <c r="B53" s="1" t="s">
        <v>9</v>
      </c>
      <c r="C53" s="3"/>
      <c r="D53" s="6"/>
      <c r="E53" s="6"/>
      <c r="F53" s="20"/>
    </row>
    <row r="54" spans="1:6" x14ac:dyDescent="0.2">
      <c r="A54" s="7"/>
      <c r="B54" s="1" t="s">
        <v>10</v>
      </c>
      <c r="C54" s="3"/>
      <c r="D54" s="6">
        <v>202017900</v>
      </c>
      <c r="E54" s="6">
        <v>94849361.329999998</v>
      </c>
      <c r="F54" s="20">
        <f t="shared" si="6"/>
        <v>46.950968864640217</v>
      </c>
    </row>
    <row r="55" spans="1:6" x14ac:dyDescent="0.2">
      <c r="A55" s="7"/>
      <c r="B55" s="1" t="s">
        <v>11</v>
      </c>
      <c r="C55" s="3"/>
      <c r="D55" s="6">
        <v>85639300</v>
      </c>
      <c r="E55" s="6">
        <v>40208466.060000002</v>
      </c>
      <c r="F55" s="20">
        <f t="shared" si="6"/>
        <v>46.950951327252795</v>
      </c>
    </row>
    <row r="56" spans="1:6" x14ac:dyDescent="0.2">
      <c r="A56" s="7"/>
      <c r="B56" s="1" t="s">
        <v>12</v>
      </c>
      <c r="C56" s="3"/>
      <c r="D56" s="6">
        <v>15112812</v>
      </c>
      <c r="E56" s="6">
        <v>7095611.6600000001</v>
      </c>
      <c r="F56" s="20">
        <f t="shared" si="6"/>
        <v>46.950968886531506</v>
      </c>
    </row>
    <row r="57" spans="1:6" ht="47.25" x14ac:dyDescent="0.2">
      <c r="A57" s="7"/>
      <c r="B57" s="5" t="s">
        <v>63</v>
      </c>
      <c r="C57" s="22" t="s">
        <v>44</v>
      </c>
      <c r="D57" s="6">
        <f>D59+D60+D61</f>
        <v>91200000</v>
      </c>
      <c r="E57" s="6">
        <f>E59+E60+E61</f>
        <v>35751791.400000006</v>
      </c>
      <c r="F57" s="20">
        <f t="shared" si="6"/>
        <v>39.201525657894742</v>
      </c>
    </row>
    <row r="58" spans="1:6" x14ac:dyDescent="0.2">
      <c r="A58" s="7"/>
      <c r="B58" s="1" t="s">
        <v>9</v>
      </c>
      <c r="C58" s="3"/>
      <c r="D58" s="6"/>
      <c r="E58" s="6"/>
      <c r="F58" s="20"/>
    </row>
    <row r="59" spans="1:6" x14ac:dyDescent="0.2">
      <c r="A59" s="7"/>
      <c r="B59" s="1" t="s">
        <v>10</v>
      </c>
      <c r="C59" s="3"/>
      <c r="D59" s="6">
        <v>86061500</v>
      </c>
      <c r="E59" s="6">
        <v>33737421</v>
      </c>
      <c r="F59" s="20">
        <f t="shared" si="6"/>
        <v>39.201525653166627</v>
      </c>
    </row>
    <row r="60" spans="1:6" x14ac:dyDescent="0.2">
      <c r="A60" s="7"/>
      <c r="B60" s="1" t="s">
        <v>11</v>
      </c>
      <c r="C60" s="3"/>
      <c r="D60" s="6">
        <v>4367725</v>
      </c>
      <c r="E60" s="6">
        <v>1712214.84</v>
      </c>
      <c r="F60" s="20">
        <f t="shared" si="6"/>
        <v>39.201525737082811</v>
      </c>
    </row>
    <row r="61" spans="1:6" x14ac:dyDescent="0.2">
      <c r="A61" s="7"/>
      <c r="B61" s="1" t="s">
        <v>12</v>
      </c>
      <c r="C61" s="3"/>
      <c r="D61" s="6">
        <v>770775</v>
      </c>
      <c r="E61" s="6">
        <v>302155.56</v>
      </c>
      <c r="F61" s="20">
        <f t="shared" si="6"/>
        <v>39.201525737082804</v>
      </c>
    </row>
    <row r="62" spans="1:6" ht="47.25" x14ac:dyDescent="0.2">
      <c r="A62" s="7"/>
      <c r="B62" s="5" t="s">
        <v>64</v>
      </c>
      <c r="C62" s="22" t="s">
        <v>44</v>
      </c>
      <c r="D62" s="6">
        <f>D64+D65+D66</f>
        <v>31903022</v>
      </c>
      <c r="E62" s="6">
        <f>E64+E65+E66</f>
        <v>19084144.330000002</v>
      </c>
      <c r="F62" s="20">
        <f t="shared" si="6"/>
        <v>59.819236967582576</v>
      </c>
    </row>
    <row r="63" spans="1:6" x14ac:dyDescent="0.2">
      <c r="A63" s="7"/>
      <c r="B63" s="1" t="s">
        <v>9</v>
      </c>
      <c r="C63" s="3"/>
      <c r="D63" s="6"/>
      <c r="E63" s="6"/>
      <c r="F63" s="20"/>
    </row>
    <row r="64" spans="1:6" x14ac:dyDescent="0.2">
      <c r="A64" s="7"/>
      <c r="B64" s="1" t="s">
        <v>10</v>
      </c>
      <c r="C64" s="3"/>
      <c r="D64" s="6">
        <v>30105500</v>
      </c>
      <c r="E64" s="6">
        <v>18008903.800000001</v>
      </c>
      <c r="F64" s="20">
        <f t="shared" si="6"/>
        <v>59.819314743153249</v>
      </c>
    </row>
    <row r="65" spans="1:6" x14ac:dyDescent="0.2">
      <c r="A65" s="7"/>
      <c r="B65" s="1" t="s">
        <v>11</v>
      </c>
      <c r="C65" s="3"/>
      <c r="D65" s="6">
        <v>1527900</v>
      </c>
      <c r="E65" s="6">
        <v>913954.5</v>
      </c>
      <c r="F65" s="20">
        <f t="shared" si="6"/>
        <v>59.817690948360493</v>
      </c>
    </row>
    <row r="66" spans="1:6" x14ac:dyDescent="0.2">
      <c r="A66" s="7"/>
      <c r="B66" s="1" t="s">
        <v>12</v>
      </c>
      <c r="C66" s="3"/>
      <c r="D66" s="6">
        <v>269622</v>
      </c>
      <c r="E66" s="6">
        <v>161286.03</v>
      </c>
      <c r="F66" s="20">
        <f t="shared" si="6"/>
        <v>59.81931370585486</v>
      </c>
    </row>
    <row r="67" spans="1:6" ht="47.25" x14ac:dyDescent="0.2">
      <c r="A67" s="7"/>
      <c r="B67" s="5" t="s">
        <v>65</v>
      </c>
      <c r="C67" s="22" t="s">
        <v>44</v>
      </c>
      <c r="D67" s="6">
        <f>D69+D70+D71</f>
        <v>14526850</v>
      </c>
      <c r="E67" s="6">
        <f>E69+E70+E71</f>
        <v>8492244.0500000007</v>
      </c>
      <c r="F67" s="20">
        <f t="shared" si="6"/>
        <v>58.458950495117669</v>
      </c>
    </row>
    <row r="68" spans="1:6" x14ac:dyDescent="0.2">
      <c r="A68" s="7"/>
      <c r="B68" s="1" t="s">
        <v>9</v>
      </c>
      <c r="C68" s="3"/>
      <c r="D68" s="6"/>
      <c r="E68" s="6"/>
      <c r="F68" s="20"/>
    </row>
    <row r="69" spans="1:6" x14ac:dyDescent="0.2">
      <c r="A69" s="7"/>
      <c r="B69" s="1" t="s">
        <v>10</v>
      </c>
      <c r="C69" s="3"/>
      <c r="D69" s="6">
        <v>13708400</v>
      </c>
      <c r="E69" s="6">
        <v>8013786.7699999996</v>
      </c>
      <c r="F69" s="20">
        <f t="shared" si="6"/>
        <v>58.458950497505178</v>
      </c>
    </row>
    <row r="70" spans="1:6" x14ac:dyDescent="0.2">
      <c r="A70" s="7"/>
      <c r="B70" s="1" t="s">
        <v>11</v>
      </c>
      <c r="C70" s="3"/>
      <c r="D70" s="6">
        <v>654760</v>
      </c>
      <c r="E70" s="6">
        <v>382765.82</v>
      </c>
      <c r="F70" s="20">
        <f t="shared" si="6"/>
        <v>58.458949844217734</v>
      </c>
    </row>
    <row r="71" spans="1:6" x14ac:dyDescent="0.2">
      <c r="A71" s="7"/>
      <c r="B71" s="1" t="s">
        <v>12</v>
      </c>
      <c r="C71" s="3"/>
      <c r="D71" s="6">
        <v>163690</v>
      </c>
      <c r="E71" s="6">
        <v>95691.46</v>
      </c>
      <c r="F71" s="20">
        <f t="shared" si="6"/>
        <v>58.458952898772075</v>
      </c>
    </row>
    <row r="72" spans="1:6" x14ac:dyDescent="0.2">
      <c r="A72" s="7" t="s">
        <v>6</v>
      </c>
      <c r="B72" s="3" t="s">
        <v>20</v>
      </c>
      <c r="C72" s="3"/>
      <c r="D72" s="4">
        <f>D73</f>
        <v>40670831.25</v>
      </c>
      <c r="E72" s="4">
        <f>E73</f>
        <v>15745492.309999999</v>
      </c>
      <c r="F72" s="19">
        <f t="shared" si="1"/>
        <v>38.71445905104288</v>
      </c>
    </row>
    <row r="73" spans="1:6" ht="31.5" x14ac:dyDescent="0.2">
      <c r="A73" s="7" t="s">
        <v>22</v>
      </c>
      <c r="B73" s="3" t="s">
        <v>34</v>
      </c>
      <c r="C73" s="3"/>
      <c r="D73" s="4">
        <f>D79+D74+D84</f>
        <v>40670831.25</v>
      </c>
      <c r="E73" s="4">
        <f>E79+E74+E84</f>
        <v>15745492.309999999</v>
      </c>
      <c r="F73" s="19">
        <f t="shared" si="1"/>
        <v>38.71445905104288</v>
      </c>
    </row>
    <row r="74" spans="1:6" ht="63" x14ac:dyDescent="0.2">
      <c r="A74" s="7"/>
      <c r="B74" s="5" t="s">
        <v>66</v>
      </c>
      <c r="C74" s="21" t="s">
        <v>46</v>
      </c>
      <c r="D74" s="4">
        <f>D76+D77+D78</f>
        <v>20182931.25</v>
      </c>
      <c r="E74" s="4">
        <f>E76+E77+E78</f>
        <v>392828.77</v>
      </c>
      <c r="F74" s="19">
        <f t="shared" si="1"/>
        <v>1.9463415156804837</v>
      </c>
    </row>
    <row r="75" spans="1:6" x14ac:dyDescent="0.2">
      <c r="A75" s="7"/>
      <c r="B75" s="1" t="s">
        <v>9</v>
      </c>
      <c r="C75" s="3"/>
      <c r="D75" s="4"/>
      <c r="E75" s="4"/>
      <c r="F75" s="19"/>
    </row>
    <row r="76" spans="1:6" ht="17.25" customHeight="1" x14ac:dyDescent="0.2">
      <c r="A76" s="7"/>
      <c r="B76" s="1" t="s">
        <v>10</v>
      </c>
      <c r="C76" s="3"/>
      <c r="D76" s="6">
        <v>3034800</v>
      </c>
      <c r="E76" s="6">
        <v>0</v>
      </c>
      <c r="F76" s="20">
        <f t="shared" si="1"/>
        <v>0</v>
      </c>
    </row>
    <row r="77" spans="1:6" ht="16.5" customHeight="1" x14ac:dyDescent="0.2">
      <c r="A77" s="7"/>
      <c r="B77" s="1" t="s">
        <v>11</v>
      </c>
      <c r="C77" s="3"/>
      <c r="D77" s="6">
        <v>13718505</v>
      </c>
      <c r="E77" s="6">
        <v>0</v>
      </c>
      <c r="F77" s="20">
        <f t="shared" si="1"/>
        <v>0</v>
      </c>
    </row>
    <row r="78" spans="1:6" ht="18" customHeight="1" x14ac:dyDescent="0.2">
      <c r="A78" s="7"/>
      <c r="B78" s="1" t="s">
        <v>12</v>
      </c>
      <c r="C78" s="3"/>
      <c r="D78" s="6">
        <v>3429626.25</v>
      </c>
      <c r="E78" s="6">
        <v>392828.77</v>
      </c>
      <c r="F78" s="20">
        <f t="shared" si="1"/>
        <v>11.45398190254696</v>
      </c>
    </row>
    <row r="79" spans="1:6" ht="63" x14ac:dyDescent="0.2">
      <c r="A79" s="7"/>
      <c r="B79" s="10" t="s">
        <v>37</v>
      </c>
      <c r="C79" s="22" t="s">
        <v>46</v>
      </c>
      <c r="D79" s="6">
        <f>D81+D82+D83</f>
        <v>16487900</v>
      </c>
      <c r="E79" s="6">
        <f t="shared" ref="E79" si="7">E81+E82+E83</f>
        <v>15352663.539999999</v>
      </c>
      <c r="F79" s="20">
        <f t="shared" si="1"/>
        <v>93.114729832179961</v>
      </c>
    </row>
    <row r="80" spans="1:6" ht="15.75" customHeight="1" x14ac:dyDescent="0.2">
      <c r="A80" s="7"/>
      <c r="B80" s="1" t="s">
        <v>9</v>
      </c>
      <c r="C80" s="1"/>
      <c r="D80" s="4"/>
      <c r="E80" s="27"/>
      <c r="F80" s="20"/>
    </row>
    <row r="81" spans="1:6" ht="15.75" customHeight="1" x14ac:dyDescent="0.2">
      <c r="A81" s="7"/>
      <c r="B81" s="1" t="s">
        <v>10</v>
      </c>
      <c r="C81" s="1"/>
      <c r="D81" s="6">
        <v>16323000</v>
      </c>
      <c r="E81" s="27">
        <v>15199117.35</v>
      </c>
      <c r="F81" s="20">
        <f t="shared" si="1"/>
        <v>93.114729829075543</v>
      </c>
    </row>
    <row r="82" spans="1:6" ht="15.75" customHeight="1" x14ac:dyDescent="0.2">
      <c r="A82" s="7"/>
      <c r="B82" s="1" t="s">
        <v>11</v>
      </c>
      <c r="C82" s="1"/>
      <c r="D82" s="6">
        <v>131920</v>
      </c>
      <c r="E82" s="27">
        <v>122836.95</v>
      </c>
      <c r="F82" s="20">
        <f t="shared" si="1"/>
        <v>93.114728623408126</v>
      </c>
    </row>
    <row r="83" spans="1:6" ht="15.75" customHeight="1" x14ac:dyDescent="0.2">
      <c r="A83" s="7"/>
      <c r="B83" s="1" t="s">
        <v>12</v>
      </c>
      <c r="C83" s="1"/>
      <c r="D83" s="6">
        <v>32980</v>
      </c>
      <c r="E83" s="27">
        <v>30709.24</v>
      </c>
      <c r="F83" s="20">
        <f t="shared" si="1"/>
        <v>93.114736203759861</v>
      </c>
    </row>
    <row r="84" spans="1:6" ht="63" x14ac:dyDescent="0.2">
      <c r="A84" s="7"/>
      <c r="B84" s="10" t="s">
        <v>67</v>
      </c>
      <c r="C84" s="22" t="s">
        <v>46</v>
      </c>
      <c r="D84" s="6">
        <f>D86+D87+D88</f>
        <v>4000000</v>
      </c>
      <c r="E84" s="6">
        <f>E86+E87+E88</f>
        <v>0</v>
      </c>
      <c r="F84" s="20">
        <f t="shared" si="1"/>
        <v>0</v>
      </c>
    </row>
    <row r="85" spans="1:6" x14ac:dyDescent="0.2">
      <c r="A85" s="7"/>
      <c r="B85" s="1" t="s">
        <v>9</v>
      </c>
      <c r="C85" s="1"/>
      <c r="D85" s="6"/>
      <c r="E85" s="27"/>
      <c r="F85" s="20"/>
    </row>
    <row r="86" spans="1:6" x14ac:dyDescent="0.2">
      <c r="A86" s="7"/>
      <c r="B86" s="1" t="s">
        <v>10</v>
      </c>
      <c r="C86" s="1"/>
      <c r="D86" s="6">
        <v>0</v>
      </c>
      <c r="E86" s="27">
        <v>0</v>
      </c>
      <c r="F86" s="20">
        <v>0</v>
      </c>
    </row>
    <row r="87" spans="1:6" x14ac:dyDescent="0.2">
      <c r="A87" s="7"/>
      <c r="B87" s="1" t="s">
        <v>11</v>
      </c>
      <c r="C87" s="1"/>
      <c r="D87" s="6">
        <v>3200000</v>
      </c>
      <c r="E87" s="27">
        <v>0</v>
      </c>
      <c r="F87" s="20">
        <f t="shared" si="1"/>
        <v>0</v>
      </c>
    </row>
    <row r="88" spans="1:6" x14ac:dyDescent="0.2">
      <c r="A88" s="7"/>
      <c r="B88" s="1" t="s">
        <v>12</v>
      </c>
      <c r="C88" s="1"/>
      <c r="D88" s="6">
        <v>800000</v>
      </c>
      <c r="E88" s="27">
        <v>0</v>
      </c>
      <c r="F88" s="20">
        <f t="shared" si="1"/>
        <v>0</v>
      </c>
    </row>
    <row r="89" spans="1:6" x14ac:dyDescent="0.2">
      <c r="A89" s="7" t="s">
        <v>7</v>
      </c>
      <c r="B89" s="3" t="s">
        <v>28</v>
      </c>
      <c r="C89" s="3"/>
      <c r="D89" s="4">
        <f>D90</f>
        <v>772036052.68000007</v>
      </c>
      <c r="E89" s="4">
        <f>E90</f>
        <v>423924624.55000001</v>
      </c>
      <c r="F89" s="19">
        <f t="shared" si="1"/>
        <v>54.909951818754223</v>
      </c>
    </row>
    <row r="90" spans="1:6" ht="47.25" x14ac:dyDescent="0.2">
      <c r="A90" s="7" t="s">
        <v>25</v>
      </c>
      <c r="B90" s="3" t="s">
        <v>35</v>
      </c>
      <c r="C90" s="3"/>
      <c r="D90" s="4">
        <f>D96+D101+D106+D111+D116+D91</f>
        <v>772036052.68000007</v>
      </c>
      <c r="E90" s="4">
        <f>E96+E101+E106+E111+E116+E91</f>
        <v>423924624.55000001</v>
      </c>
      <c r="F90" s="19">
        <f t="shared" si="1"/>
        <v>54.909951818754223</v>
      </c>
    </row>
    <row r="91" spans="1:6" ht="78.75" x14ac:dyDescent="0.2">
      <c r="A91" s="7"/>
      <c r="B91" s="10" t="s">
        <v>69</v>
      </c>
      <c r="C91" s="22" t="s">
        <v>70</v>
      </c>
      <c r="D91" s="4">
        <f>D93+D94+D95</f>
        <v>93042607.299999997</v>
      </c>
      <c r="E91" s="4">
        <f>E93+E94+E95</f>
        <v>37530485.739999995</v>
      </c>
      <c r="F91" s="19">
        <f t="shared" si="1"/>
        <v>40.336880950669574</v>
      </c>
    </row>
    <row r="92" spans="1:6" x14ac:dyDescent="0.2">
      <c r="A92" s="7"/>
      <c r="B92" s="1" t="s">
        <v>9</v>
      </c>
      <c r="C92" s="3"/>
      <c r="D92" s="4"/>
      <c r="E92" s="4"/>
      <c r="F92" s="19"/>
    </row>
    <row r="93" spans="1:6" x14ac:dyDescent="0.2">
      <c r="A93" s="7"/>
      <c r="B93" s="1" t="s">
        <v>10</v>
      </c>
      <c r="C93" s="3"/>
      <c r="D93" s="6">
        <v>77257308.540000007</v>
      </c>
      <c r="E93" s="6">
        <v>32593565.399999999</v>
      </c>
      <c r="F93" s="20">
        <f t="shared" si="1"/>
        <v>42.188326277409296</v>
      </c>
    </row>
    <row r="94" spans="1:6" x14ac:dyDescent="0.2">
      <c r="A94" s="7"/>
      <c r="B94" s="1" t="s">
        <v>11</v>
      </c>
      <c r="C94" s="3"/>
      <c r="D94" s="6">
        <f>5199794.38+2692855</f>
        <v>7892649.3799999999</v>
      </c>
      <c r="E94" s="6">
        <f>164613.97+2309025</f>
        <v>2473638.9700000002</v>
      </c>
      <c r="F94" s="20">
        <f t="shared" si="1"/>
        <v>31.341047231468433</v>
      </c>
    </row>
    <row r="95" spans="1:6" x14ac:dyDescent="0.2">
      <c r="A95" s="7"/>
      <c r="B95" s="1" t="s">
        <v>12</v>
      </c>
      <c r="C95" s="3"/>
      <c r="D95" s="6">
        <f>5199794.38+2692855</f>
        <v>7892649.3799999999</v>
      </c>
      <c r="E95" s="6">
        <f>164613.97+2298667.4</f>
        <v>2463281.37</v>
      </c>
      <c r="F95" s="20">
        <f t="shared" si="1"/>
        <v>31.209816265777157</v>
      </c>
    </row>
    <row r="96" spans="1:6" ht="78.75" x14ac:dyDescent="0.2">
      <c r="A96" s="7"/>
      <c r="B96" s="10" t="s">
        <v>38</v>
      </c>
      <c r="C96" s="22" t="s">
        <v>70</v>
      </c>
      <c r="D96" s="6">
        <f>D98+D99+D100</f>
        <v>164586188.26000002</v>
      </c>
      <c r="E96" s="6">
        <f t="shared" ref="E96" si="8">E98+E99+E100</f>
        <v>153739928.66999999</v>
      </c>
      <c r="F96" s="20">
        <f t="shared" si="1"/>
        <v>93.409981903909227</v>
      </c>
    </row>
    <row r="97" spans="1:6" x14ac:dyDescent="0.2">
      <c r="A97" s="7"/>
      <c r="B97" s="1" t="s">
        <v>9</v>
      </c>
      <c r="C97" s="23"/>
      <c r="D97" s="6"/>
      <c r="E97" s="27"/>
      <c r="F97" s="20"/>
    </row>
    <row r="98" spans="1:6" ht="18" customHeight="1" x14ac:dyDescent="0.2">
      <c r="A98" s="7"/>
      <c r="B98" s="1" t="s">
        <v>10</v>
      </c>
      <c r="C98" s="23"/>
      <c r="D98" s="6">
        <v>146868870</v>
      </c>
      <c r="E98" s="27">
        <v>142011808.34999999</v>
      </c>
      <c r="F98" s="20">
        <f t="shared" si="1"/>
        <v>96.692926383923279</v>
      </c>
    </row>
    <row r="99" spans="1:6" ht="18" customHeight="1" x14ac:dyDescent="0.2">
      <c r="A99" s="7"/>
      <c r="B99" s="1" t="s">
        <v>11</v>
      </c>
      <c r="C99" s="23"/>
      <c r="D99" s="6">
        <f>5493871.35+8234926.08</f>
        <v>13728797.43</v>
      </c>
      <c r="E99" s="27">
        <f>717231.36+8234926.08</f>
        <v>8952157.4399999995</v>
      </c>
      <c r="F99" s="20">
        <f t="shared" si="1"/>
        <v>65.20714931985124</v>
      </c>
    </row>
    <row r="100" spans="1:6" x14ac:dyDescent="0.2">
      <c r="A100" s="7"/>
      <c r="B100" s="1" t="s">
        <v>12</v>
      </c>
      <c r="C100" s="23"/>
      <c r="D100" s="6">
        <f>1929789.31+2058731.52</f>
        <v>3988520.83</v>
      </c>
      <c r="E100" s="27">
        <f>717231.36+2058731.52</f>
        <v>2775962.88</v>
      </c>
      <c r="F100" s="20">
        <f t="shared" si="1"/>
        <v>69.598806131846118</v>
      </c>
    </row>
    <row r="101" spans="1:6" ht="78.75" x14ac:dyDescent="0.2">
      <c r="A101" s="7"/>
      <c r="B101" s="5" t="s">
        <v>68</v>
      </c>
      <c r="C101" s="22" t="s">
        <v>70</v>
      </c>
      <c r="D101" s="6">
        <f>D103+D104+D105</f>
        <v>121880504.91</v>
      </c>
      <c r="E101" s="6">
        <f t="shared" ref="E101" si="9">E103+E104+E105</f>
        <v>26434709.899999999</v>
      </c>
      <c r="F101" s="20">
        <f t="shared" si="1"/>
        <v>21.689038718308669</v>
      </c>
    </row>
    <row r="102" spans="1:6" x14ac:dyDescent="0.2">
      <c r="A102" s="7"/>
      <c r="B102" s="1" t="s">
        <v>9</v>
      </c>
      <c r="C102" s="23"/>
      <c r="D102" s="6"/>
      <c r="E102" s="27"/>
      <c r="F102" s="20"/>
    </row>
    <row r="103" spans="1:6" x14ac:dyDescent="0.2">
      <c r="A103" s="7"/>
      <c r="B103" s="1" t="s">
        <v>10</v>
      </c>
      <c r="C103" s="23"/>
      <c r="D103" s="6">
        <v>109928561.23999999</v>
      </c>
      <c r="E103" s="27">
        <v>21717138.859999999</v>
      </c>
      <c r="F103" s="20">
        <f t="shared" si="1"/>
        <v>19.755683704971229</v>
      </c>
    </row>
    <row r="104" spans="1:6" x14ac:dyDescent="0.2">
      <c r="A104" s="7"/>
      <c r="B104" s="1" t="s">
        <v>11</v>
      </c>
      <c r="C104" s="23"/>
      <c r="D104" s="6">
        <f>3656270.88+5572167.2</f>
        <v>9228438.0800000001</v>
      </c>
      <c r="E104" s="27">
        <f>109682.52+3608284.8</f>
        <v>3717967.32</v>
      </c>
      <c r="F104" s="20">
        <f t="shared" si="1"/>
        <v>40.288153724059015</v>
      </c>
    </row>
    <row r="105" spans="1:6" x14ac:dyDescent="0.2">
      <c r="A105" s="7"/>
      <c r="B105" s="1" t="s">
        <v>12</v>
      </c>
      <c r="C105" s="23"/>
      <c r="D105" s="6">
        <f>1330463.79+1393041.8</f>
        <v>2723505.59</v>
      </c>
      <c r="E105" s="27">
        <f>109682.52+889921.2</f>
        <v>999603.72</v>
      </c>
      <c r="F105" s="20">
        <f t="shared" si="1"/>
        <v>36.702833424329413</v>
      </c>
    </row>
    <row r="106" spans="1:6" ht="78.75" x14ac:dyDescent="0.2">
      <c r="A106" s="7"/>
      <c r="B106" s="26" t="s">
        <v>51</v>
      </c>
      <c r="C106" s="22" t="s">
        <v>70</v>
      </c>
      <c r="D106" s="6">
        <f>D108+D109+D110</f>
        <v>31390705.68</v>
      </c>
      <c r="E106" s="6">
        <f t="shared" ref="E106" si="10">E108+E109+E110</f>
        <v>31390705.68</v>
      </c>
      <c r="F106" s="20">
        <f t="shared" si="1"/>
        <v>100</v>
      </c>
    </row>
    <row r="107" spans="1:6" x14ac:dyDescent="0.2">
      <c r="A107" s="7"/>
      <c r="B107" s="1" t="s">
        <v>9</v>
      </c>
      <c r="C107" s="23"/>
      <c r="D107" s="6"/>
      <c r="E107" s="27"/>
      <c r="F107" s="20"/>
    </row>
    <row r="108" spans="1:6" x14ac:dyDescent="0.2">
      <c r="A108" s="16"/>
      <c r="B108" s="1" t="s">
        <v>10</v>
      </c>
      <c r="C108" s="23"/>
      <c r="D108" s="6">
        <v>18136760</v>
      </c>
      <c r="E108" s="27">
        <v>18136760</v>
      </c>
      <c r="F108" s="20">
        <f t="shared" si="1"/>
        <v>100</v>
      </c>
    </row>
    <row r="109" spans="1:6" x14ac:dyDescent="0.2">
      <c r="A109" s="16"/>
      <c r="B109" s="1" t="s">
        <v>11</v>
      </c>
      <c r="C109" s="23"/>
      <c r="D109" s="6">
        <f>5102786.15+5445410.51</f>
        <v>10548196.66</v>
      </c>
      <c r="E109" s="27">
        <f>5102786.15+5445410.51</f>
        <v>10548196.66</v>
      </c>
      <c r="F109" s="20">
        <f t="shared" ref="F109:F134" si="11">E109/D109*100</f>
        <v>100</v>
      </c>
    </row>
    <row r="110" spans="1:6" x14ac:dyDescent="0.2">
      <c r="A110" s="16"/>
      <c r="B110" s="1" t="s">
        <v>12</v>
      </c>
      <c r="C110" s="23"/>
      <c r="D110" s="6">
        <f>1344396.39+1361352.63</f>
        <v>2705749.0199999996</v>
      </c>
      <c r="E110" s="27">
        <f>1344396.39+1361352.63</f>
        <v>2705749.0199999996</v>
      </c>
      <c r="F110" s="20">
        <f t="shared" si="11"/>
        <v>100</v>
      </c>
    </row>
    <row r="111" spans="1:6" ht="78.75" x14ac:dyDescent="0.2">
      <c r="A111" s="7"/>
      <c r="B111" s="26" t="s">
        <v>52</v>
      </c>
      <c r="C111" s="22" t="s">
        <v>70</v>
      </c>
      <c r="D111" s="6">
        <f>D113+D114+D115</f>
        <v>227624402.59</v>
      </c>
      <c r="E111" s="6">
        <f t="shared" ref="E111" si="12">E113+E114+E115</f>
        <v>81467007.120000005</v>
      </c>
      <c r="F111" s="20">
        <f t="shared" si="11"/>
        <v>35.790102551851362</v>
      </c>
    </row>
    <row r="112" spans="1:6" x14ac:dyDescent="0.2">
      <c r="A112" s="7"/>
      <c r="B112" s="1" t="s">
        <v>9</v>
      </c>
      <c r="C112" s="1"/>
      <c r="D112" s="6"/>
      <c r="E112" s="27"/>
      <c r="F112" s="20"/>
    </row>
    <row r="113" spans="1:6" x14ac:dyDescent="0.2">
      <c r="A113" s="7"/>
      <c r="B113" s="1" t="s">
        <v>10</v>
      </c>
      <c r="C113" s="1"/>
      <c r="D113" s="6">
        <v>162700977.06</v>
      </c>
      <c r="E113" s="27">
        <v>71974106.480000004</v>
      </c>
      <c r="F113" s="20">
        <f t="shared" si="11"/>
        <v>44.237046255387746</v>
      </c>
    </row>
    <row r="114" spans="1:6" x14ac:dyDescent="0.2">
      <c r="A114" s="7"/>
      <c r="B114" s="1" t="s">
        <v>11</v>
      </c>
      <c r="C114" s="1"/>
      <c r="D114" s="6">
        <f>24232943.77+8228769</f>
        <v>32461712.77</v>
      </c>
      <c r="E114" s="27">
        <f>363505.6+4323430.1</f>
        <v>4686935.6999999993</v>
      </c>
      <c r="F114" s="20">
        <f t="shared" si="11"/>
        <v>14.438349982356765</v>
      </c>
    </row>
    <row r="115" spans="1:6" x14ac:dyDescent="0.2">
      <c r="A115" s="7"/>
      <c r="B115" s="1" t="s">
        <v>12</v>
      </c>
      <c r="C115" s="1"/>
      <c r="D115" s="6">
        <f>24232943.76+8228769</f>
        <v>32461712.760000002</v>
      </c>
      <c r="E115" s="27">
        <f>363505.6+4442459.34</f>
        <v>4805964.9399999995</v>
      </c>
      <c r="F115" s="20">
        <f t="shared" si="11"/>
        <v>14.805025771536029</v>
      </c>
    </row>
    <row r="116" spans="1:6" ht="78.75" x14ac:dyDescent="0.2">
      <c r="A116" s="7"/>
      <c r="B116" s="26" t="s">
        <v>53</v>
      </c>
      <c r="C116" s="22" t="s">
        <v>70</v>
      </c>
      <c r="D116" s="6">
        <f>D118+D119+D120</f>
        <v>133511643.94000001</v>
      </c>
      <c r="E116" s="6">
        <f>E118+E119+E120</f>
        <v>93361787.439999983</v>
      </c>
      <c r="F116" s="20">
        <f t="shared" si="11"/>
        <v>69.927824034551378</v>
      </c>
    </row>
    <row r="117" spans="1:6" x14ac:dyDescent="0.2">
      <c r="A117" s="7"/>
      <c r="B117" s="1" t="s">
        <v>9</v>
      </c>
      <c r="C117" s="1"/>
      <c r="D117" s="6"/>
      <c r="E117" s="27"/>
      <c r="F117" s="20"/>
    </row>
    <row r="118" spans="1:6" x14ac:dyDescent="0.2">
      <c r="A118" s="7"/>
      <c r="B118" s="1" t="s">
        <v>10</v>
      </c>
      <c r="C118" s="1"/>
      <c r="D118" s="6">
        <v>118466600</v>
      </c>
      <c r="E118" s="27">
        <v>84308294.319999993</v>
      </c>
      <c r="F118" s="20">
        <f t="shared" si="11"/>
        <v>71.166298619188865</v>
      </c>
    </row>
    <row r="119" spans="1:6" x14ac:dyDescent="0.2">
      <c r="A119" s="7"/>
      <c r="B119" s="1" t="s">
        <v>11</v>
      </c>
      <c r="C119" s="1"/>
      <c r="D119" s="6">
        <f>598316.15+11078729.31</f>
        <v>11677045.460000001</v>
      </c>
      <c r="E119" s="27">
        <f>425799.45+6490844.15</f>
        <v>6916643.6000000006</v>
      </c>
      <c r="F119" s="20">
        <f t="shared" si="11"/>
        <v>59.232822409513851</v>
      </c>
    </row>
    <row r="120" spans="1:6" x14ac:dyDescent="0.2">
      <c r="A120" s="7"/>
      <c r="B120" s="1" t="s">
        <v>12</v>
      </c>
      <c r="C120" s="1"/>
      <c r="D120" s="6">
        <f>598316.15+2769682.33</f>
        <v>3367998.48</v>
      </c>
      <c r="E120" s="27">
        <f>425799.45+1711050.07</f>
        <v>2136849.52</v>
      </c>
      <c r="F120" s="20">
        <f t="shared" si="11"/>
        <v>63.445679464795958</v>
      </c>
    </row>
    <row r="121" spans="1:6" ht="31.5" x14ac:dyDescent="0.2">
      <c r="A121" s="7" t="s">
        <v>54</v>
      </c>
      <c r="B121" s="3" t="s">
        <v>40</v>
      </c>
      <c r="C121" s="3"/>
      <c r="D121" s="4">
        <f>D122</f>
        <v>815616505</v>
      </c>
      <c r="E121" s="4">
        <f>E122</f>
        <v>530416381.05000001</v>
      </c>
      <c r="F121" s="19">
        <f t="shared" si="11"/>
        <v>65.032570797473014</v>
      </c>
    </row>
    <row r="122" spans="1:6" ht="31.5" x14ac:dyDescent="0.2">
      <c r="A122" s="7" t="s">
        <v>55</v>
      </c>
      <c r="B122" s="3" t="s">
        <v>26</v>
      </c>
      <c r="C122" s="3"/>
      <c r="D122" s="4">
        <f>D123</f>
        <v>815616505</v>
      </c>
      <c r="E122" s="4">
        <f>E123</f>
        <v>530416381.05000001</v>
      </c>
      <c r="F122" s="19">
        <f t="shared" si="11"/>
        <v>65.032570797473014</v>
      </c>
    </row>
    <row r="123" spans="1:6" ht="63" x14ac:dyDescent="0.2">
      <c r="A123" s="7"/>
      <c r="B123" s="5" t="s">
        <v>27</v>
      </c>
      <c r="C123" s="21" t="s">
        <v>46</v>
      </c>
      <c r="D123" s="6">
        <f>D125+D126+D127</f>
        <v>815616505</v>
      </c>
      <c r="E123" s="6">
        <f t="shared" ref="E123" si="13">E125+E126+E127</f>
        <v>530416381.05000001</v>
      </c>
      <c r="F123" s="20">
        <f t="shared" si="11"/>
        <v>65.032570797473014</v>
      </c>
    </row>
    <row r="124" spans="1:6" x14ac:dyDescent="0.2">
      <c r="A124" s="7"/>
      <c r="B124" s="1" t="s">
        <v>9</v>
      </c>
      <c r="C124" s="1"/>
      <c r="D124" s="6"/>
      <c r="E124" s="27"/>
      <c r="F124" s="20"/>
    </row>
    <row r="125" spans="1:6" x14ac:dyDescent="0.2">
      <c r="A125" s="7"/>
      <c r="B125" s="1" t="s">
        <v>10</v>
      </c>
      <c r="C125" s="1"/>
      <c r="D125" s="6">
        <v>407808250</v>
      </c>
      <c r="E125" s="27">
        <v>317418359.68000001</v>
      </c>
      <c r="F125" s="20">
        <f t="shared" si="11"/>
        <v>77.835198204057903</v>
      </c>
    </row>
    <row r="126" spans="1:6" x14ac:dyDescent="0.2">
      <c r="A126" s="7"/>
      <c r="B126" s="1" t="s">
        <v>11</v>
      </c>
      <c r="C126" s="1"/>
      <c r="D126" s="6">
        <v>326144629</v>
      </c>
      <c r="E126" s="27">
        <v>169802965</v>
      </c>
      <c r="F126" s="20">
        <f t="shared" si="11"/>
        <v>52.063701162468014</v>
      </c>
    </row>
    <row r="127" spans="1:6" ht="15.75" customHeight="1" x14ac:dyDescent="0.2">
      <c r="A127" s="7"/>
      <c r="B127" s="1" t="s">
        <v>12</v>
      </c>
      <c r="C127" s="1"/>
      <c r="D127" s="6">
        <v>81663626</v>
      </c>
      <c r="E127" s="27">
        <v>43195056.369999997</v>
      </c>
      <c r="F127" s="20">
        <f t="shared" si="11"/>
        <v>52.893875138485768</v>
      </c>
    </row>
    <row r="128" spans="1:6" ht="21.75" customHeight="1" x14ac:dyDescent="0.2">
      <c r="A128" s="7" t="s">
        <v>73</v>
      </c>
      <c r="B128" s="2" t="s">
        <v>74</v>
      </c>
      <c r="C128" s="1"/>
      <c r="D128" s="4">
        <f>D129</f>
        <v>775312765.96000004</v>
      </c>
      <c r="E128" s="4">
        <f>E129</f>
        <v>101192482.53</v>
      </c>
      <c r="F128" s="19">
        <f t="shared" si="11"/>
        <v>13.051827207398354</v>
      </c>
    </row>
    <row r="129" spans="1:6" ht="110.25" x14ac:dyDescent="0.2">
      <c r="A129" s="7" t="s">
        <v>76</v>
      </c>
      <c r="B129" s="32" t="s">
        <v>75</v>
      </c>
      <c r="C129" s="22" t="s">
        <v>58</v>
      </c>
      <c r="D129" s="6">
        <f>D130</f>
        <v>775312765.96000004</v>
      </c>
      <c r="E129" s="6">
        <f>E130</f>
        <v>101192482.53</v>
      </c>
      <c r="F129" s="20">
        <f t="shared" si="11"/>
        <v>13.051827207398354</v>
      </c>
    </row>
    <row r="130" spans="1:6" ht="78.75" x14ac:dyDescent="0.2">
      <c r="A130" s="7"/>
      <c r="B130" s="31" t="s">
        <v>77</v>
      </c>
      <c r="C130" s="22"/>
      <c r="D130" s="6">
        <f>D132+D133+D134</f>
        <v>775312765.96000004</v>
      </c>
      <c r="E130" s="6">
        <f>E132+E133+E134</f>
        <v>101192482.53</v>
      </c>
      <c r="F130" s="20">
        <f t="shared" si="11"/>
        <v>13.051827207398354</v>
      </c>
    </row>
    <row r="131" spans="1:6" ht="15.75" customHeight="1" x14ac:dyDescent="0.2">
      <c r="A131" s="7"/>
      <c r="B131" s="1" t="s">
        <v>9</v>
      </c>
      <c r="C131" s="1"/>
      <c r="D131" s="6"/>
      <c r="E131" s="27"/>
      <c r="F131" s="20"/>
    </row>
    <row r="132" spans="1:6" ht="15.75" customHeight="1" x14ac:dyDescent="0.2">
      <c r="A132" s="7"/>
      <c r="B132" s="1" t="s">
        <v>10</v>
      </c>
      <c r="C132" s="1"/>
      <c r="D132" s="6">
        <v>728794000</v>
      </c>
      <c r="E132" s="27">
        <v>95120933.560000002</v>
      </c>
      <c r="F132" s="20">
        <f t="shared" si="11"/>
        <v>13.051827204944058</v>
      </c>
    </row>
    <row r="133" spans="1:6" ht="15.75" customHeight="1" x14ac:dyDescent="0.2">
      <c r="A133" s="7"/>
      <c r="B133" s="1" t="s">
        <v>11</v>
      </c>
      <c r="C133" s="1"/>
      <c r="D133" s="6">
        <v>37215012.770000003</v>
      </c>
      <c r="E133" s="27">
        <v>4857239.16</v>
      </c>
      <c r="F133" s="20">
        <f t="shared" si="11"/>
        <v>13.051827202154149</v>
      </c>
    </row>
    <row r="134" spans="1:6" ht="15.75" customHeight="1" x14ac:dyDescent="0.2">
      <c r="A134" s="7"/>
      <c r="B134" s="1" t="s">
        <v>12</v>
      </c>
      <c r="C134" s="1"/>
      <c r="D134" s="6">
        <v>9303753.1899999995</v>
      </c>
      <c r="E134" s="27">
        <v>1214309.81</v>
      </c>
      <c r="F134" s="20">
        <f t="shared" si="11"/>
        <v>13.051827420628298</v>
      </c>
    </row>
    <row r="137" spans="1:6" ht="18.75" x14ac:dyDescent="0.3">
      <c r="A137" s="35"/>
      <c r="B137" s="35"/>
    </row>
    <row r="138" spans="1:6" ht="18.75" x14ac:dyDescent="0.3">
      <c r="A138" s="35"/>
      <c r="B138" s="35"/>
      <c r="E138" s="36"/>
      <c r="F138" s="36"/>
    </row>
  </sheetData>
  <mergeCells count="5">
    <mergeCell ref="A2:F2"/>
    <mergeCell ref="E4:F4"/>
    <mergeCell ref="A137:B137"/>
    <mergeCell ref="A138:B138"/>
    <mergeCell ref="E138:F138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01.11.2021 </vt:lpstr>
      <vt:lpstr>'01.11.2021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2021-11-11T13:41:58Z</dcterms:modified>
</cp:coreProperties>
</file>