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10.2021" sheetId="1" r:id="rId1"/>
  </sheets>
  <definedNames>
    <definedName name="_xlnm.Print_Titles" localSheetId="0">'01.10.2021'!$3:$3</definedName>
    <definedName name="_xlnm.Print_Area" localSheetId="0">'01.10.2021'!$A$1:$F$245</definedName>
  </definedNames>
  <calcPr fullCalcOnLoad="1"/>
</workbook>
</file>

<file path=xl/sharedStrings.xml><?xml version="1.0" encoding="utf-8"?>
<sst xmlns="http://schemas.openxmlformats.org/spreadsheetml/2006/main" count="248" uniqueCount="239">
  <si>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</si>
  <si>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</si>
  <si>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</si>
  <si>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</si>
  <si>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</si>
  <si>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ПЛАТЕЖИ ПРИ ПОЛЬЗОВАНИИ ПРИРОДНЫМИ РЕСУРСАМИ</t>
  </si>
  <si>
    <t>Единый налог на вмененный доход для отдельных видов деятельности</t>
  </si>
  <si>
    <t>НАЛОГИ, СБОРЫ И РЕГУЛЯРНЫЕ ПЛАТЕЖИ ЗА ПОЛЬЗОВАНИЕ ПРИРОДНЫМИ РЕСУРСАМИ</t>
  </si>
  <si>
    <t xml:space="preserve">  НАЛОГОВЫЕ ДОХОДЫ</t>
  </si>
  <si>
    <t xml:space="preserve"> НЕНАЛОГОВЫЕ ДОХОДЫ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</si>
  <si>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</si>
  <si>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</si>
  <si>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</si>
  <si>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</si>
  <si>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% исп. к уточ. плану</t>
  </si>
  <si>
    <t>ГОСУДАРСТВЕННАЯ ПОШЛИНА</t>
  </si>
  <si>
    <t>Субсидии  бюджетам субъектов РФ и муниципальных  образований</t>
  </si>
  <si>
    <t xml:space="preserve"> 3.  БЕЗВОЗМЕЗДНЫЕ ПОСТУПЛЕНИЯ</t>
  </si>
  <si>
    <t>СОБСТВЕННЫЕ ДОХОДЫ</t>
  </si>
  <si>
    <t>Субвенции бюджетам субъектов РФ и муниципальных  образований</t>
  </si>
  <si>
    <t>Иные межбюджетные трансферты</t>
  </si>
  <si>
    <t>Налог на имущество  физических лиц</t>
  </si>
  <si>
    <t>из них:</t>
  </si>
  <si>
    <t>2. РАСХОДЫ</t>
  </si>
  <si>
    <t>Общегосударственные вопросы</t>
  </si>
  <si>
    <t xml:space="preserve">  - ФОТ с начислениями</t>
  </si>
  <si>
    <t xml:space="preserve">  - коммунальные услуги</t>
  </si>
  <si>
    <t xml:space="preserve">  - матзатраты</t>
  </si>
  <si>
    <t>Национальная оборона</t>
  </si>
  <si>
    <t>Нац.безопасность и правоохранительная деятельность</t>
  </si>
  <si>
    <t>Национальная экономика</t>
  </si>
  <si>
    <t xml:space="preserve">   - Сельское хозяйство </t>
  </si>
  <si>
    <t xml:space="preserve">   - Дорожное хозяйство</t>
  </si>
  <si>
    <t xml:space="preserve">   - Другие вопросы в области нац. экономики</t>
  </si>
  <si>
    <t>Жилищно-коммунальное хозяйство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</si>
  <si>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</si>
  <si>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</si>
  <si>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</si>
  <si>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>Образование</t>
  </si>
  <si>
    <t>Социальная политика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</si>
  <si>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</si>
  <si>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</si>
  <si>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</si>
  <si>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>Физическая культура и спорт</t>
  </si>
  <si>
    <t>Результат исполнения бюджета (дефицит"--", профицит"+")</t>
  </si>
  <si>
    <t>На поощрение лучших учителей</t>
  </si>
  <si>
    <t xml:space="preserve">Культура,Кинематография </t>
  </si>
  <si>
    <t>Субвенции бюджетам муниципальных районов на модернизацию региональных систем общего образования</t>
  </si>
  <si>
    <t>Прочие безвозмездные поступления в бюджеты муниципального района и поселений</t>
  </si>
  <si>
    <t xml:space="preserve">  - Субсидии БУ и АУ</t>
  </si>
  <si>
    <t>3.1 Безвозмездные поступления из бюджетов других уровней</t>
  </si>
  <si>
    <t>Прочие субсидии</t>
  </si>
  <si>
    <t>Патентная система налогооблажения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</si>
  <si>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</si>
  <si>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</si>
  <si>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</si>
  <si>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</si>
  <si>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Дотации бюджетам субъектов Российской Федерации и муниципальных образовани</t>
  </si>
  <si>
    <t>Дотации бюджетам на поддержку мер по обеспечению сбалансированности бюджетов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</si>
  <si>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</si>
  <si>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</si>
  <si>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</si>
  <si>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</si>
  <si>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 xml:space="preserve"> Субвенции бюджетам муниципальных районов на выполнение передаваемых полномочий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</si>
  <si>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</si>
  <si>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  -Водные хозяйство </t>
  </si>
  <si>
    <t>Государственная пошлина за выдачу разрешения на установку рекламной конструкции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</si>
  <si>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</si>
  <si>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 -  Другие вопросы в области социальной политики</t>
  </si>
  <si>
    <t>в т.ч. Доп.норматив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</si>
  <si>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</si>
  <si>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</si>
  <si>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</si>
  <si>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</si>
  <si>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</si>
  <si>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</si>
  <si>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>Межбюджетные трансферты, передаваемые бюджетам муниицпальных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</si>
  <si>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</si>
  <si>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</si>
  <si>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</si>
  <si>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</si>
  <si>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</si>
  <si>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</si>
  <si>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 сельских поселений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</si>
  <si>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</si>
  <si>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на оплату жилищно-коммунальных услуг отдельным категориям граждан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</si>
  <si>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</si>
  <si>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 xml:space="preserve">  - Другие вопросы в области жилищно-коммунального хозяйства</t>
  </si>
  <si>
    <t>Субвенции бюджетам муниципальных районов на проведение Всероссийской сельскохозяйственной переписи в 2016 году</t>
  </si>
  <si>
    <t>Доходы от сдачи в аренду имущества, составляющего казну сельских поселений (за исключением земельных участков)</t>
  </si>
  <si>
    <t>(руб.)</t>
  </si>
  <si>
    <t>ИТОГО РАСХОДОВ</t>
  </si>
  <si>
    <t>ИТОГО ДОХОДОВ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</si>
  <si>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</si>
  <si>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</si>
  <si>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</si>
  <si>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</si>
  <si>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</si>
  <si>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Охрана окружающей среды</t>
  </si>
  <si>
    <t>Межбюджетные трансферты общего характера</t>
  </si>
  <si>
    <t>Прочие доходы от компенсации затрат бюджетов сельских поселений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</si>
  <si>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</si>
  <si>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</si>
  <si>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реализация государственной политики в сфере охраны труда</t>
  </si>
  <si>
    <t xml:space="preserve"> - создание комиссий по делам несовершеннолетних и защите их прав и организации деятельности таких комиссий</t>
  </si>
  <si>
    <t xml:space="preserve"> - организация и осуществление деятельности по опеке и попечительству</t>
  </si>
  <si>
    <t xml:space="preserve"> -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</si>
  <si>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- финансовое обеспечение передаваемых государственных полномочий Чувашской Республики по расчету и предоставлению дотаций на выравнивание бюджетной обеспеченности поселений</t>
  </si>
  <si>
    <t xml:space="preserve"> - обеспечение мер социальной поддержки отдельных категорий граждан по оплате жилищно-коммунальных услуг (работникам культуры, искусства и кинематографии)</t>
  </si>
  <si>
    <t xml:space="preserve"> - обеспечение мер социальной поддержки отдельных категорий граждан по оплате жилищно-коммунальных услуг (педагогическим работникам и библиотекарям муниципальных образовательных организаций)</t>
  </si>
  <si>
    <t xml:space="preserve"> -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</si>
  <si>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 xml:space="preserve"> - обеспечение жильем молодых семей по ФЦП «Жилище»</t>
  </si>
  <si>
    <t xml:space="preserve"> - обеспечение жильем молодых специалистов по ФЦП «Устойчивое развитие сельских территорий»</t>
  </si>
  <si>
    <t xml:space="preserve"> - комплектование книжного фонда</t>
  </si>
  <si>
    <t xml:space="preserve"> -Грант.поддержка  местных инициатив граждан по ФЦП «Устойчивое развитие сельских территорий»</t>
  </si>
  <si>
    <t xml:space="preserve">   - строительство дорог поселений (Урмаевское с.п.)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</si>
  <si>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</si>
  <si>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- по вед.учету гражд.имеющий прав.на получение жил.субс.в связи с переездом из Крайнего Севера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</si>
  <si>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</si>
  <si>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 xml:space="preserve">   -  реализация проектов развития общественной инфраструктуры, основанных на местных инициативах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</si>
  <si>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</si>
  <si>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</si>
  <si>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</si>
  <si>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 xml:space="preserve"> - обеспечение жильем молодых семей </t>
  </si>
  <si>
    <t>- повышение оплаты труда работников муниципальных учреждений культуры</t>
  </si>
  <si>
    <t xml:space="preserve">  -назначение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</si>
  <si>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 xml:space="preserve"> - поощрение победителей ежегодного республиканского смотра-конкурса на лучшее озеленение и благоустройство населенного пункта Чувашской Республики</t>
  </si>
  <si>
    <t xml:space="preserve">   - выравнивание обеспеченности муниципальных образований при реализации ими отдельных расходных обязательств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</si>
  <si>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</si>
  <si>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 ОТ ИСПОЛЬЗОВАНИЯ ИМУЩЕСТВА, НАХОДЯЩЕГОСЯ В ГОСУДАРСТВЕННОЙ И МУНИЦИПАЛЬНОЙ СОБСТВЕННОСТИ</t>
  </si>
  <si>
    <t>Плата за выбросы загрязняющих веществ в атмосферный воздух стационарными объектами</t>
  </si>
  <si>
    <t xml:space="preserve"> 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</si>
  <si>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</si>
  <si>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</si>
  <si>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</si>
  <si>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</si>
  <si>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</si>
  <si>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</si>
  <si>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НЕНАЛОГОВЫЕ ДОХОДЫ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</si>
  <si>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</si>
  <si>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</si>
  <si>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</si>
  <si>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</si>
  <si>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Прочие дотации бюджетам муниципальных районов</t>
  </si>
  <si>
    <t xml:space="preserve"> - мероприятия по профилактике и соблюдению правопорядка на улицах и в других общественных местах</t>
  </si>
  <si>
    <t xml:space="preserve">  - укрепление материально-технической базы муниципальных образовательных организаций </t>
  </si>
  <si>
    <t>- повышение заработной платы педагогических работников муниципальных организаций дополнительного образования детей</t>
  </si>
  <si>
    <t xml:space="preserve"> -  обеспечение деятельности административных комиссий для рассмотрения дел об административных правонарушениях</t>
  </si>
  <si>
    <t xml:space="preserve"> - 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</t>
  </si>
  <si>
    <t xml:space="preserve"> - обеспечение жилыми помещениями по договорам социального найма категорий граждан, указанных в пункте 3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</si>
  <si>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</si>
  <si>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</si>
  <si>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</si>
  <si>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</si>
  <si>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</si>
  <si>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</si>
  <si>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</si>
  <si>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</si>
  <si>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 xml:space="preserve"> - проведение организационных мероприятий, связанных с ликвидацией высокопатогенного гриппа птиц на территории Чувашской Респблики за счет средств резервного фонда Кабинета Министров Чувашской Республики</t>
  </si>
  <si>
    <t xml:space="preserve">  -  на дальнейшее развитие многоуровневой системы профилактики правонарушений</t>
  </si>
  <si>
    <t>Доходы от реализации иного имущества,находящегося в собственности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казенных),в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</si>
  <si>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</si>
  <si>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</si>
  <si>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>Субсидии бюджетам муниципальных районов на реализацию программ формирования современной городской среды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</si>
  <si>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</si>
  <si>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оснащения муниципальных образовательных организаций)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</si>
  <si>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муниципальных дошкольных образовательных организаций)</t>
  </si>
  <si>
    <t xml:space="preserve"> Прочие безвозмездные поступления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</si>
  <si>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</si>
  <si>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>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</si>
  <si>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- укрепление материально-технической базы муниципальных детских школ искусств</t>
  </si>
  <si>
    <t xml:space="preserve">   - Общеэкономические вопросы</t>
  </si>
  <si>
    <t>- укрепление материально-технической базы муниципальных образовательных организаций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</si>
  <si>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</si>
  <si>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- реализация комплекса мероприятий по благоустройству дворовых территорий и тротуаров</t>
  </si>
  <si>
    <t xml:space="preserve">  - реализация вопросов местного значения в сфере образования, физической культуры и спорта</t>
  </si>
  <si>
    <t xml:space="preserve"> - укрепление материально-технической базы муниципальных образовательных организаций (в части приведения в соответствие с санитарно-гигиеническими и противопожарными требованиями)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</si>
  <si>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</si>
  <si>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</si>
  <si>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</si>
  <si>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района</t>
  </si>
  <si>
    <t>Капитальный ремонт и ремонт автомобильных дорог общего пользования местного значения в границах населенных пунктов поселения</t>
  </si>
  <si>
    <t xml:space="preserve">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</si>
  <si>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Содержание автомобильных дорог общего пользования местного значения вне границ населенных пунктов в границах муниципального района</t>
  </si>
  <si>
    <t>Содержание автомобильных дорог общего пользования местного значения в границах населенных пунктов поселения</t>
  </si>
  <si>
    <t xml:space="preserve"> - подключение общедоступных библиотек к сети "Интернет" и развитие системы библиотечного дела с учетом задачи расширения информационных технологий и оцифровки в рамках поддержки отрасли культуры</t>
  </si>
  <si>
    <t xml:space="preserve">   - укрепление материально-технической базы муниципальных архивов</t>
  </si>
  <si>
    <t xml:space="preserve">   - укрепление материально-технической базы муниципальных учреждений культурно-досугового типа</t>
  </si>
  <si>
    <t xml:space="preserve"> -  укрепление материально-технической базы муниципальных библиотек</t>
  </si>
  <si>
    <t xml:space="preserve"> -  укрепление материально-технической базы муниципальных образовательных организаций (в части проведения капитального ремонта зданий муниципальных общеобразовательных организаций, имеющих износ 50 процентов и выше)</t>
  </si>
  <si>
    <t xml:space="preserve"> -  по организации на территории поселений и городских округов мероприятий при осуществлении деятельности по обращению с животными без владельцев, а также по расчету и предоставлению субвенций бюджетам поселений на осуществление указанных полномочий</t>
  </si>
  <si>
    <t xml:space="preserve">  Субвенции бюджетам муниципальных районов на проведение Всероссийской переписи населения 2020 года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</si>
  <si>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</si>
  <si>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</si>
  <si>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</si>
  <si>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</si>
  <si>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муниципальных районов от возврата организациями остатков субсидий прошлых лет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</si>
  <si>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</si>
  <si>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-содержание автомобильных дорог общего пользования местного значения вне границ населенных пунктов в границах муниципального района</t>
  </si>
  <si>
    <t xml:space="preserve"> - содержание автомобильных дорог общего пользования местного значения в границах населенных пунктов поселения</t>
  </si>
  <si>
    <t>- 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</t>
  </si>
  <si>
    <t>Субсидии бюджетам муниципальных районов на обеспечение комплексного развития сельских территорий</t>
  </si>
  <si>
    <t xml:space="preserve">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</si>
  <si>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- разработка проектно-сметной документации на объекты капитального строительства, проведение государственной экспертизы проектной документации и достоверности определения сметной стоимости объектов капитального строительства</t>
  </si>
  <si>
    <t>- укрепление материально-технической базы муниципальных учреждений в сфере физической культуры и спорта(в части проведения капитального и текущего ремонта зданий муниципальных учреждений физической культуры и спорта)</t>
  </si>
  <si>
    <t xml:space="preserve"> - реализация вопросов местного значения в сфере образования, физической культуры и спорта</t>
  </si>
  <si>
    <t xml:space="preserve"> -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</si>
  <si>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Прочие межбюджетные трансферты, передаваемые бюджетам муниципальных районов </t>
  </si>
  <si>
    <t>Упрощенная система налогообложения</t>
  </si>
  <si>
    <t>Капитальный ремонт, ремонт и содержание автомобильных дорог общего пользования местного значения вне границ населенных пунктов в границах муниципального района</t>
  </si>
  <si>
    <t>Капитальный ремонт, ремонт и содержание автомобильных дорог общего пользования местного значения в границах населенных пунктов поселения</t>
  </si>
  <si>
    <t xml:space="preserve"> - реализация отдельных полномочий в области обращения с твердыми коммунальными отходами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</si>
  <si>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</si>
  <si>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-  мероприятия по профилактике и соблюдению правопорядка на улицах и в других общественных местах</t>
  </si>
  <si>
    <t xml:space="preserve"> - капитальный ремонт источников водоснабжения (водонапорных башен и водозаборных скважин) в населенных пунктах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</si>
  <si>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</si>
  <si>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 реализация мероприятий по благоустройству дворовых территорий и тротуаров</t>
  </si>
  <si>
    <t xml:space="preserve"> - 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"О мерах по реализации государственной социальной политики"</t>
  </si>
  <si>
    <t xml:space="preserve"> - 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</si>
  <si>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</si>
  <si>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</si>
  <si>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% исп. 2021 г. к 2020 г.</t>
  </si>
  <si>
    <t>План на 2021</t>
  </si>
  <si>
    <t xml:space="preserve">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</si>
  <si>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Инициативные платежи, зачисляемые в бюджеты сельских поселений</t>
  </si>
  <si>
    <t>Дотации бюджетам муниципальных районов на выравнивание бюджетной обеспеченности</t>
  </si>
  <si>
    <t xml:space="preserve"> - укрепление материально-технической базы муниципальных библиотек</t>
  </si>
  <si>
    <t xml:space="preserve"> - реализация комплекса мероприятий по борьбе с распространением борщевика Сосновского на территории Чувашской Республики</t>
  </si>
  <si>
    <t xml:space="preserve"> - государственная поддержка лучших работников сельских учреждений культуры</t>
  </si>
  <si>
    <t xml:space="preserve"> - государственная поддержка лучших сельских учреждений культуры</t>
  </si>
  <si>
    <t>- укрепление материально-технической базы муниципальных образовательных организаций (в части модернизации инфраструктуры) (общеобразовательные организации)</t>
  </si>
  <si>
    <t>- укрепление материально-технической базы муниципальных образовательных организаций (в части приобретения учебной мебели для учащихся начального звена)</t>
  </si>
  <si>
    <t>Врио начальника финансового отдела                                                                                                                                                                                            З.М.Айнетдинова</t>
  </si>
  <si>
    <t xml:space="preserve"> - cубсидии бюджетам муниципальных районов и бюджетам городских округов Чувашской Республики на реализацию вопросов местного значения в сфере образования, культуры, физической культуры и спорта за счет дотации на поддержку мер по обеспечению сбалансированности бюджетов субъектов Российской Федерации</t>
  </si>
  <si>
    <t xml:space="preserve"> ИСПОЛНЕНИЕ   КОНСОЛИДИРОВАННОГО БЮДЖЕТА  НА 01 ОКТЯБРЯ 2021 г.</t>
  </si>
  <si>
    <t>Исполнено на 01.10.2021г.</t>
  </si>
  <si>
    <t>Исполнено на 01.10.2020г.</t>
  </si>
  <si>
    <t xml:space="preserve"> - 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</si>
  <si>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 xml:space="preserve">   - реализация инициативных проектов за счет дотации из федерального бюджета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</si>
</sst>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#,##0.0;[Red]#,##0.0"/>
    <numFmt numFmtId="177" formatCode="#,##0.00_р_.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8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 Cyr"/>
      <family val="2"/>
    </font>
    <font>
      <sz val="11"/>
      <color indexed="10"/>
      <name val="Arial Cyr"/>
      <family val="0"/>
    </font>
    <font>
      <sz val="11"/>
      <name val="Cambria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b/>
      <sz val="12"/>
      <color indexed="8"/>
      <name val="Arial Cyr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b/>
      <sz val="10"/>
      <color indexed="8"/>
      <name val="Arial CYR"/>
      <family val="2"/>
    </font>
    <font>
      <i/>
      <sz val="9"/>
      <color indexed="8"/>
      <name val="Cambria"/>
      <family val="2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62"/>
      <name val="Arial Cyr"/>
      <family val="0"/>
    </font>
    <font>
      <i/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b/>
      <sz val="12"/>
      <color rgb="FF000000"/>
      <name val="Arial Cyr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b/>
      <sz val="10"/>
      <color rgb="FF000000"/>
      <name val="Arial CYR"/>
      <family val="2"/>
    </font>
    <font>
      <i/>
      <sz val="9"/>
      <color rgb="FF000000"/>
      <name val="Cambria"/>
      <family val="2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theme="3" tint="0.39998000860214233"/>
      <name val="Arial Cyr"/>
      <family val="0"/>
    </font>
    <font>
      <i/>
      <sz val="11"/>
      <color theme="3" tint="0.3999800086021423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4" fillId="0" borderId="0">
      <alignment/>
      <protection/>
    </xf>
    <xf numFmtId="0" fontId="55" fillId="0" borderId="0">
      <alignment vertical="center"/>
      <protection/>
    </xf>
    <xf numFmtId="0" fontId="54" fillId="0" borderId="0">
      <alignment/>
      <protection/>
    </xf>
    <xf numFmtId="0" fontId="55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54" fillId="20" borderId="0">
      <alignment/>
      <protection/>
    </xf>
    <xf numFmtId="0" fontId="56" fillId="20" borderId="0">
      <alignment vertical="center"/>
      <protection/>
    </xf>
    <xf numFmtId="0" fontId="54" fillId="0" borderId="0">
      <alignment wrapText="1"/>
      <protection/>
    </xf>
    <xf numFmtId="0" fontId="57" fillId="0" borderId="0">
      <alignment horizontal="center" vertical="center"/>
      <protection/>
    </xf>
    <xf numFmtId="0" fontId="54" fillId="0" borderId="0">
      <alignment/>
      <protection/>
    </xf>
    <xf numFmtId="0" fontId="58" fillId="0" borderId="0">
      <alignment horizontal="center" vertical="center" wrapText="1"/>
      <protection/>
    </xf>
    <xf numFmtId="0" fontId="59" fillId="0" borderId="0">
      <alignment horizontal="center" wrapText="1"/>
      <protection/>
    </xf>
    <xf numFmtId="0" fontId="56" fillId="0" borderId="0">
      <alignment vertical="center"/>
      <protection/>
    </xf>
    <xf numFmtId="0" fontId="59" fillId="0" borderId="0">
      <alignment horizontal="center"/>
      <protection/>
    </xf>
    <xf numFmtId="0" fontId="56" fillId="0" borderId="0">
      <alignment horizontal="center" vertical="center"/>
      <protection/>
    </xf>
    <xf numFmtId="0" fontId="54" fillId="0" borderId="0">
      <alignment horizontal="right"/>
      <protection/>
    </xf>
    <xf numFmtId="0" fontId="56" fillId="0" borderId="0">
      <alignment horizontal="center" vertical="center"/>
      <protection/>
    </xf>
    <xf numFmtId="0" fontId="54" fillId="20" borderId="1">
      <alignment/>
      <protection/>
    </xf>
    <xf numFmtId="0" fontId="56" fillId="0" borderId="0">
      <alignment vertical="center" wrapText="1"/>
      <protection/>
    </xf>
    <xf numFmtId="0" fontId="54" fillId="0" borderId="2">
      <alignment horizontal="center" vertical="center" wrapText="1"/>
      <protection/>
    </xf>
    <xf numFmtId="0" fontId="60" fillId="0" borderId="0">
      <alignment vertical="center"/>
      <protection/>
    </xf>
    <xf numFmtId="0" fontId="54" fillId="20" borderId="3">
      <alignment/>
      <protection/>
    </xf>
    <xf numFmtId="0" fontId="61" fillId="0" borderId="0">
      <alignment vertical="center" wrapText="1"/>
      <protection/>
    </xf>
    <xf numFmtId="49" fontId="54" fillId="0" borderId="2">
      <alignment horizontal="left" vertical="top" wrapText="1" indent="2"/>
      <protection/>
    </xf>
    <xf numFmtId="0" fontId="60" fillId="0" borderId="1">
      <alignment vertical="center"/>
      <protection/>
    </xf>
    <xf numFmtId="49" fontId="54" fillId="0" borderId="2">
      <alignment horizontal="center" vertical="top" shrinkToFit="1"/>
      <protection/>
    </xf>
    <xf numFmtId="0" fontId="60" fillId="0" borderId="2">
      <alignment horizontal="center" vertical="center" wrapText="1"/>
      <protection/>
    </xf>
    <xf numFmtId="4" fontId="54" fillId="0" borderId="2">
      <alignment horizontal="right" vertical="top" shrinkToFit="1"/>
      <protection/>
    </xf>
    <xf numFmtId="0" fontId="60" fillId="0" borderId="2">
      <alignment horizontal="center" vertical="center" wrapText="1"/>
      <protection/>
    </xf>
    <xf numFmtId="10" fontId="54" fillId="0" borderId="2">
      <alignment horizontal="right" vertical="top" shrinkToFit="1"/>
      <protection/>
    </xf>
    <xf numFmtId="0" fontId="56" fillId="20" borderId="3">
      <alignment vertical="center"/>
      <protection/>
    </xf>
    <xf numFmtId="0" fontId="54" fillId="20" borderId="3">
      <alignment shrinkToFit="1"/>
      <protection/>
    </xf>
    <xf numFmtId="49" fontId="62" fillId="0" borderId="4">
      <alignment vertical="center" wrapText="1"/>
      <protection/>
    </xf>
    <xf numFmtId="0" fontId="63" fillId="0" borderId="2">
      <alignment horizontal="left"/>
      <protection/>
    </xf>
    <xf numFmtId="0" fontId="56" fillId="20" borderId="5">
      <alignment vertical="center"/>
      <protection/>
    </xf>
    <xf numFmtId="4" fontId="63" fillId="21" borderId="2">
      <alignment horizontal="right" vertical="top" shrinkToFit="1"/>
      <protection/>
    </xf>
    <xf numFmtId="49" fontId="64" fillId="0" borderId="6">
      <alignment horizontal="left" vertical="center" wrapText="1" indent="1"/>
      <protection/>
    </xf>
    <xf numFmtId="10" fontId="63" fillId="21" borderId="2">
      <alignment horizontal="right" vertical="top" shrinkToFit="1"/>
      <protection/>
    </xf>
    <xf numFmtId="0" fontId="56" fillId="20" borderId="7">
      <alignment vertical="center"/>
      <protection/>
    </xf>
    <xf numFmtId="0" fontId="54" fillId="20" borderId="5">
      <alignment/>
      <protection/>
    </xf>
    <xf numFmtId="0" fontId="62" fillId="0" borderId="0">
      <alignment horizontal="left" vertical="center" wrapText="1"/>
      <protection/>
    </xf>
    <xf numFmtId="0" fontId="54" fillId="0" borderId="0">
      <alignment horizontal="left" wrapText="1"/>
      <protection/>
    </xf>
    <xf numFmtId="0" fontId="57" fillId="0" borderId="0">
      <alignment vertical="center"/>
      <protection/>
    </xf>
    <xf numFmtId="0" fontId="63" fillId="0" borderId="2">
      <alignment vertical="top" wrapText="1"/>
      <protection/>
    </xf>
    <xf numFmtId="0" fontId="56" fillId="0" borderId="1">
      <alignment horizontal="left" vertical="center" wrapText="1"/>
      <protection/>
    </xf>
    <xf numFmtId="4" fontId="63" fillId="22" borderId="2">
      <alignment horizontal="right" vertical="top" shrinkToFit="1"/>
      <protection/>
    </xf>
    <xf numFmtId="0" fontId="56" fillId="0" borderId="3">
      <alignment horizontal="left" vertical="center" wrapText="1"/>
      <protection/>
    </xf>
    <xf numFmtId="10" fontId="63" fillId="22" borderId="2">
      <alignment horizontal="right" vertical="top" shrinkToFit="1"/>
      <protection/>
    </xf>
    <xf numFmtId="0" fontId="56" fillId="0" borderId="5">
      <alignment vertical="center" wrapText="1"/>
      <protection/>
    </xf>
    <xf numFmtId="0" fontId="54" fillId="20" borderId="3">
      <alignment horizontal="center"/>
      <protection/>
    </xf>
    <xf numFmtId="0" fontId="60" fillId="0" borderId="8">
      <alignment horizontal="center" vertical="center" wrapText="1"/>
      <protection/>
    </xf>
    <xf numFmtId="0" fontId="54" fillId="20" borderId="3">
      <alignment horizontal="left"/>
      <protection/>
    </xf>
    <xf numFmtId="0" fontId="56" fillId="20" borderId="9">
      <alignment vertical="center"/>
      <protection/>
    </xf>
    <xf numFmtId="0" fontId="54" fillId="20" borderId="5">
      <alignment horizontal="center"/>
      <protection/>
    </xf>
    <xf numFmtId="49" fontId="62" fillId="0" borderId="10">
      <alignment horizontal="center" vertical="center" shrinkToFit="1"/>
      <protection/>
    </xf>
    <xf numFmtId="0" fontId="54" fillId="20" borderId="5">
      <alignment horizontal="left"/>
      <protection/>
    </xf>
    <xf numFmtId="49" fontId="64" fillId="0" borderId="10">
      <alignment horizontal="center" vertical="center" shrinkToFit="1"/>
      <protection/>
    </xf>
    <xf numFmtId="0" fontId="56" fillId="20" borderId="11">
      <alignment vertical="center"/>
      <protection/>
    </xf>
    <xf numFmtId="0" fontId="56" fillId="0" borderId="12">
      <alignment vertical="center"/>
      <protection/>
    </xf>
    <xf numFmtId="0" fontId="56" fillId="20" borderId="0">
      <alignment vertical="center" shrinkToFit="1"/>
      <protection/>
    </xf>
    <xf numFmtId="0" fontId="60" fillId="0" borderId="0">
      <alignment vertical="center" wrapText="1"/>
      <protection/>
    </xf>
    <xf numFmtId="1" fontId="62" fillId="0" borderId="2">
      <alignment horizontal="center" vertical="center" shrinkToFit="1"/>
      <protection/>
    </xf>
    <xf numFmtId="1" fontId="64" fillId="0" borderId="2">
      <alignment horizontal="center" vertical="center" shrinkToFit="1"/>
      <protection/>
    </xf>
    <xf numFmtId="49" fontId="60" fillId="0" borderId="0">
      <alignment vertical="center" wrapText="1"/>
      <protection/>
    </xf>
    <xf numFmtId="49" fontId="56" fillId="0" borderId="5">
      <alignment vertical="center" wrapText="1"/>
      <protection/>
    </xf>
    <xf numFmtId="49" fontId="56" fillId="0" borderId="0">
      <alignment vertical="center" wrapText="1"/>
      <protection/>
    </xf>
    <xf numFmtId="49" fontId="60" fillId="0" borderId="2">
      <alignment horizontal="center" vertical="center" wrapText="1"/>
      <protection/>
    </xf>
    <xf numFmtId="49" fontId="60" fillId="0" borderId="2">
      <alignment horizontal="center" vertical="center" wrapText="1"/>
      <protection/>
    </xf>
    <xf numFmtId="4" fontId="62" fillId="0" borderId="2">
      <alignment horizontal="right" vertical="center" shrinkToFit="1"/>
      <protection/>
    </xf>
    <xf numFmtId="4" fontId="64" fillId="0" borderId="2">
      <alignment horizontal="right" vertical="center" shrinkToFit="1"/>
      <protection/>
    </xf>
    <xf numFmtId="4" fontId="64" fillId="0" borderId="2">
      <alignment horizontal="right" vertical="center" shrinkToFit="1"/>
      <protection/>
    </xf>
    <xf numFmtId="0" fontId="56" fillId="0" borderId="5">
      <alignment vertical="center"/>
      <protection/>
    </xf>
    <xf numFmtId="0" fontId="60" fillId="0" borderId="0">
      <alignment horizontal="right" vertical="center"/>
      <protection/>
    </xf>
    <xf numFmtId="0" fontId="62" fillId="0" borderId="0">
      <alignment horizontal="left" vertical="center" wrapText="1"/>
      <protection/>
    </xf>
    <xf numFmtId="0" fontId="65" fillId="0" borderId="0">
      <alignment vertical="center"/>
      <protection/>
    </xf>
    <xf numFmtId="0" fontId="65" fillId="0" borderId="1">
      <alignment vertical="center"/>
      <protection/>
    </xf>
    <xf numFmtId="0" fontId="65" fillId="0" borderId="5">
      <alignment vertical="center"/>
      <protection/>
    </xf>
    <xf numFmtId="0" fontId="60" fillId="0" borderId="2">
      <alignment horizontal="center" vertical="center" wrapText="1"/>
      <protection/>
    </xf>
    <xf numFmtId="0" fontId="66" fillId="0" borderId="0">
      <alignment horizontal="center" vertical="center" wrapText="1"/>
      <protection/>
    </xf>
    <xf numFmtId="0" fontId="60" fillId="0" borderId="13">
      <alignment vertical="center"/>
      <protection/>
    </xf>
    <xf numFmtId="0" fontId="60" fillId="0" borderId="14">
      <alignment horizontal="right" vertical="center"/>
      <protection/>
    </xf>
    <xf numFmtId="0" fontId="62" fillId="0" borderId="14">
      <alignment horizontal="right" vertical="center"/>
      <protection/>
    </xf>
    <xf numFmtId="0" fontId="62" fillId="0" borderId="8">
      <alignment horizontal="center" vertical="center"/>
      <protection/>
    </xf>
    <xf numFmtId="49" fontId="60" fillId="0" borderId="15">
      <alignment horizontal="center" vertical="center"/>
      <protection/>
    </xf>
    <xf numFmtId="0" fontId="60" fillId="0" borderId="16">
      <alignment horizontal="center" vertical="center" shrinkToFit="1"/>
      <protection/>
    </xf>
    <xf numFmtId="1" fontId="62" fillId="0" borderId="16">
      <alignment horizontal="center" vertical="center" shrinkToFit="1"/>
      <protection/>
    </xf>
    <xf numFmtId="0" fontId="62" fillId="0" borderId="16">
      <alignment vertical="center"/>
      <protection/>
    </xf>
    <xf numFmtId="49" fontId="62" fillId="0" borderId="16">
      <alignment horizontal="center" vertical="center"/>
      <protection/>
    </xf>
    <xf numFmtId="49" fontId="62" fillId="0" borderId="17">
      <alignment horizontal="center" vertical="center"/>
      <protection/>
    </xf>
    <xf numFmtId="0" fontId="65" fillId="0" borderId="12">
      <alignment vertical="center"/>
      <protection/>
    </xf>
    <xf numFmtId="4" fontId="62" fillId="0" borderId="4">
      <alignment horizontal="right" vertical="center" shrinkToFit="1"/>
      <protection/>
    </xf>
    <xf numFmtId="4" fontId="64" fillId="0" borderId="4">
      <alignment horizontal="right" vertical="center" shrinkToFit="1"/>
      <protection/>
    </xf>
    <xf numFmtId="0" fontId="60" fillId="0" borderId="10">
      <alignment horizontal="center" vertical="center" wrapText="1"/>
      <protection/>
    </xf>
    <xf numFmtId="0" fontId="60" fillId="0" borderId="2">
      <alignment horizontal="center" vertical="center" wrapText="1"/>
      <protection/>
    </xf>
    <xf numFmtId="0" fontId="61" fillId="0" borderId="0">
      <alignment horizontal="left" vertical="center" wrapText="1"/>
      <protection/>
    </xf>
    <xf numFmtId="0" fontId="60" fillId="0" borderId="10">
      <alignment horizontal="center" vertical="center" wrapText="1"/>
      <protection/>
    </xf>
    <xf numFmtId="49" fontId="56" fillId="20" borderId="5">
      <alignment vertical="center"/>
      <protection/>
    </xf>
    <xf numFmtId="1" fontId="62" fillId="0" borderId="10">
      <alignment horizontal="center" vertical="center" shrinkToFit="1"/>
      <protection/>
    </xf>
    <xf numFmtId="0" fontId="64" fillId="0" borderId="10">
      <alignment horizontal="center" vertical="center" shrinkToFit="1"/>
      <protection/>
    </xf>
    <xf numFmtId="0" fontId="60" fillId="0" borderId="2">
      <alignment horizontal="center" vertical="center" wrapText="1"/>
      <protection/>
    </xf>
    <xf numFmtId="0" fontId="58" fillId="0" borderId="0">
      <alignment vertical="center" wrapText="1"/>
      <protection/>
    </xf>
    <xf numFmtId="49" fontId="60" fillId="0" borderId="2">
      <alignment horizontal="center" vertical="center" wrapText="1"/>
      <protection/>
    </xf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7" fillId="29" borderId="18" applyNumberFormat="0" applyAlignment="0" applyProtection="0"/>
    <xf numFmtId="0" fontId="68" fillId="30" borderId="19" applyNumberFormat="0" applyAlignment="0" applyProtection="0"/>
    <xf numFmtId="0" fontId="69" fillId="30" borderId="18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0" fillId="0" borderId="20" applyNumberFormat="0" applyFill="0" applyAlignment="0" applyProtection="0"/>
    <xf numFmtId="0" fontId="71" fillId="0" borderId="21" applyNumberFormat="0" applyFill="0" applyAlignment="0" applyProtection="0"/>
    <xf numFmtId="0" fontId="72" fillId="0" borderId="22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23" applyNumberFormat="0" applyFill="0" applyAlignment="0" applyProtection="0"/>
    <xf numFmtId="0" fontId="74" fillId="31" borderId="24" applyNumberFormat="0" applyAlignment="0" applyProtection="0"/>
    <xf numFmtId="0" fontId="75" fillId="0" borderId="0" applyNumberFormat="0" applyFill="0" applyBorder="0" applyAlignment="0" applyProtection="0"/>
    <xf numFmtId="0" fontId="76" fillId="32" borderId="0" applyNumberFormat="0" applyBorder="0" applyAlignment="0" applyProtection="0"/>
    <xf numFmtId="0" fontId="4" fillId="33" borderId="0">
      <alignment/>
      <protection/>
    </xf>
    <xf numFmtId="0" fontId="4" fillId="33" borderId="0">
      <alignment/>
      <protection/>
    </xf>
    <xf numFmtId="0" fontId="6" fillId="0" borderId="0">
      <alignment/>
      <protection/>
    </xf>
    <xf numFmtId="0" fontId="4" fillId="33" borderId="0">
      <alignment/>
      <protection/>
    </xf>
    <xf numFmtId="0" fontId="3" fillId="0" borderId="0" applyNumberFormat="0" applyFill="0" applyBorder="0" applyAlignment="0" applyProtection="0"/>
    <xf numFmtId="0" fontId="77" fillId="34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21" borderId="25" applyNumberFormat="0" applyFont="0" applyAlignment="0" applyProtection="0"/>
    <xf numFmtId="0" fontId="5" fillId="21" borderId="25" applyNumberFormat="0" applyFont="0" applyAlignment="0" applyProtection="0"/>
    <xf numFmtId="9" fontId="0" fillId="0" borderId="0" applyFont="0" applyFill="0" applyBorder="0" applyAlignment="0" applyProtection="0"/>
    <xf numFmtId="0" fontId="79" fillId="0" borderId="26" applyNumberFormat="0" applyFill="0" applyAlignment="0" applyProtection="0"/>
    <xf numFmtId="0" fontId="8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1" fillId="35" borderId="0" applyNumberFormat="0" applyBorder="0" applyAlignment="0" applyProtection="0"/>
  </cellStyleXfs>
  <cellXfs count="109">
    <xf numFmtId="0" fontId="0" fillId="0" borderId="0" xfId="0" applyAlignment="1">
      <alignment/>
    </xf>
    <xf numFmtId="0" fontId="7" fillId="36" borderId="27" xfId="0" applyFont="1" applyFill="1" applyBorder="1" applyAlignment="1">
      <alignment horizontal="center" vertical="center"/>
    </xf>
    <xf numFmtId="177" fontId="7" fillId="0" borderId="27" xfId="0" applyNumberFormat="1" applyFont="1" applyFill="1" applyBorder="1" applyAlignment="1">
      <alignment horizontal="center" vertical="center" wrapText="1"/>
    </xf>
    <xf numFmtId="177" fontId="8" fillId="37" borderId="27" xfId="0" applyNumberFormat="1" applyFont="1" applyFill="1" applyBorder="1" applyAlignment="1">
      <alignment horizontal="left" vertical="center"/>
    </xf>
    <xf numFmtId="177" fontId="8" fillId="37" borderId="27" xfId="0" applyNumberFormat="1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left"/>
    </xf>
    <xf numFmtId="177" fontId="8" fillId="0" borderId="27" xfId="0" applyNumberFormat="1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left"/>
    </xf>
    <xf numFmtId="177" fontId="7" fillId="0" borderId="27" xfId="0" applyNumberFormat="1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wrapText="1"/>
    </xf>
    <xf numFmtId="4" fontId="7" fillId="0" borderId="28" xfId="107" applyNumberFormat="1" applyFont="1" applyFill="1" applyBorder="1" applyAlignment="1" applyProtection="1">
      <alignment horizontal="right" vertical="center" shrinkToFit="1"/>
      <protection/>
    </xf>
    <xf numFmtId="4" fontId="7" fillId="0" borderId="2" xfId="107" applyNumberFormat="1" applyFont="1" applyFill="1" applyAlignment="1" applyProtection="1">
      <alignment horizontal="right" vertical="center" shrinkToFit="1"/>
      <protection/>
    </xf>
    <xf numFmtId="4" fontId="7" fillId="0" borderId="29" xfId="107" applyNumberFormat="1" applyFont="1" applyFill="1" applyBorder="1" applyAlignment="1" applyProtection="1">
      <alignment horizontal="right" vertical="center" shrinkToFit="1"/>
      <protection/>
    </xf>
    <xf numFmtId="4" fontId="7" fillId="0" borderId="30" xfId="107" applyNumberFormat="1" applyFont="1" applyFill="1" applyBorder="1" applyAlignment="1" applyProtection="1">
      <alignment horizontal="right" vertical="center" shrinkToFit="1"/>
      <protection/>
    </xf>
    <xf numFmtId="4" fontId="7" fillId="0" borderId="27" xfId="107" applyNumberFormat="1" applyFont="1" applyFill="1" applyBorder="1" applyAlignment="1" applyProtection="1">
      <alignment horizontal="right" vertical="center" shrinkToFit="1"/>
      <protection/>
    </xf>
    <xf numFmtId="177" fontId="7" fillId="0" borderId="27" xfId="0" applyNumberFormat="1" applyFont="1" applyFill="1" applyBorder="1" applyAlignment="1">
      <alignment horizontal="right" vertical="center" wrapText="1"/>
    </xf>
    <xf numFmtId="4" fontId="7" fillId="0" borderId="27" xfId="0" applyNumberFormat="1" applyFont="1" applyFill="1" applyBorder="1" applyAlignment="1" applyProtection="1">
      <alignment horizontal="right"/>
      <protection locked="0"/>
    </xf>
    <xf numFmtId="0" fontId="8" fillId="0" borderId="27" xfId="0" applyFont="1" applyFill="1" applyBorder="1" applyAlignment="1">
      <alignment horizontal="left" wrapText="1"/>
    </xf>
    <xf numFmtId="177" fontId="8" fillId="0" borderId="27" xfId="0" applyNumberFormat="1" applyFont="1" applyFill="1" applyBorder="1" applyAlignment="1">
      <alignment horizontal="right"/>
    </xf>
    <xf numFmtId="0" fontId="7" fillId="0" borderId="27" xfId="163" applyFont="1" applyFill="1" applyBorder="1" applyAlignment="1">
      <alignment horizontal="left" vertical="top" wrapText="1"/>
      <protection/>
    </xf>
    <xf numFmtId="4" fontId="7" fillId="0" borderId="27" xfId="0" applyNumberFormat="1" applyFont="1" applyFill="1" applyBorder="1" applyAlignment="1">
      <alignment horizontal="right" vertical="center"/>
    </xf>
    <xf numFmtId="177" fontId="8" fillId="0" borderId="27" xfId="0" applyNumberFormat="1" applyFont="1" applyFill="1" applyBorder="1" applyAlignment="1">
      <alignment horizontal="right" vertical="center" wrapText="1"/>
    </xf>
    <xf numFmtId="0" fontId="7" fillId="0" borderId="27" xfId="0" applyFont="1" applyFill="1" applyBorder="1" applyAlignment="1">
      <alignment horizontal="left" vertical="center" wrapText="1"/>
    </xf>
    <xf numFmtId="2" fontId="7" fillId="0" borderId="27" xfId="73" applyNumberFormat="1" applyFont="1" applyFill="1" applyBorder="1" applyAlignment="1" applyProtection="1">
      <alignment vertical="center" wrapText="1"/>
      <protection/>
    </xf>
    <xf numFmtId="0" fontId="7" fillId="0" borderId="31" xfId="0" applyFont="1" applyFill="1" applyBorder="1" applyAlignment="1">
      <alignment horizontal="left" vertical="center" wrapText="1"/>
    </xf>
    <xf numFmtId="4" fontId="7" fillId="0" borderId="0" xfId="107" applyNumberFormat="1" applyFont="1" applyFill="1" applyBorder="1" applyAlignment="1" applyProtection="1">
      <alignment horizontal="right" vertical="center" shrinkToFit="1"/>
      <protection/>
    </xf>
    <xf numFmtId="0" fontId="8" fillId="33" borderId="32" xfId="0" applyFont="1" applyFill="1" applyBorder="1" applyAlignment="1">
      <alignment vertical="center" wrapText="1"/>
    </xf>
    <xf numFmtId="0" fontId="7" fillId="33" borderId="32" xfId="0" applyFont="1" applyFill="1" applyBorder="1" applyAlignment="1">
      <alignment vertical="center" wrapText="1"/>
    </xf>
    <xf numFmtId="0" fontId="7" fillId="33" borderId="27" xfId="0" applyFont="1" applyFill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177" fontId="8" fillId="37" borderId="27" xfId="0" applyNumberFormat="1" applyFont="1" applyFill="1" applyBorder="1" applyAlignment="1">
      <alignment horizontal="left" vertical="center" wrapText="1"/>
    </xf>
    <xf numFmtId="0" fontId="8" fillId="37" borderId="27" xfId="0" applyFont="1" applyFill="1" applyBorder="1" applyAlignment="1">
      <alignment horizontal="left" wrapText="1"/>
    </xf>
    <xf numFmtId="0" fontId="9" fillId="0" borderId="27" xfId="0" applyFont="1" applyFill="1" applyBorder="1" applyAlignment="1">
      <alignment horizontal="left" vertical="center" wrapText="1"/>
    </xf>
    <xf numFmtId="177" fontId="9" fillId="0" borderId="27" xfId="0" applyNumberFormat="1" applyFont="1" applyFill="1" applyBorder="1" applyAlignment="1">
      <alignment horizontal="right" vertical="center" wrapText="1"/>
    </xf>
    <xf numFmtId="49" fontId="7" fillId="0" borderId="27" xfId="74" applyNumberFormat="1" applyFont="1" applyFill="1" applyBorder="1" applyAlignment="1" applyProtection="1">
      <alignment vertical="center" wrapText="1"/>
      <protection/>
    </xf>
    <xf numFmtId="0" fontId="7" fillId="0" borderId="27" xfId="0" applyNumberFormat="1" applyFont="1" applyFill="1" applyBorder="1" applyAlignment="1">
      <alignment horizontal="left" vertical="center" wrapText="1"/>
    </xf>
    <xf numFmtId="2" fontId="7" fillId="0" borderId="27" xfId="73" applyNumberFormat="1" applyFont="1" applyFill="1" applyBorder="1" applyAlignment="1" applyProtection="1">
      <alignment horizontal="left" vertical="center" wrapText="1"/>
      <protection/>
    </xf>
    <xf numFmtId="0" fontId="9" fillId="0" borderId="27" xfId="0" applyFont="1" applyFill="1" applyBorder="1" applyAlignment="1">
      <alignment/>
    </xf>
    <xf numFmtId="0" fontId="9" fillId="0" borderId="27" xfId="0" applyFont="1" applyFill="1" applyBorder="1" applyAlignment="1">
      <alignment wrapText="1"/>
    </xf>
    <xf numFmtId="0" fontId="7" fillId="0" borderId="27" xfId="0" applyFont="1" applyFill="1" applyBorder="1" applyAlignment="1">
      <alignment wrapText="1"/>
    </xf>
    <xf numFmtId="0" fontId="7" fillId="0" borderId="33" xfId="0" applyFont="1" applyFill="1" applyBorder="1" applyAlignment="1">
      <alignment horizontal="left" wrapText="1"/>
    </xf>
    <xf numFmtId="0" fontId="7" fillId="0" borderId="33" xfId="0" applyFont="1" applyFill="1" applyBorder="1" applyAlignment="1">
      <alignment horizontal="left" vertical="top" wrapText="1"/>
    </xf>
    <xf numFmtId="4" fontId="7" fillId="0" borderId="27" xfId="0" applyNumberFormat="1" applyFont="1" applyFill="1" applyBorder="1" applyAlignment="1">
      <alignment horizontal="right" vertical="center" shrinkToFit="1"/>
    </xf>
    <xf numFmtId="0" fontId="8" fillId="0" borderId="27" xfId="0" applyFont="1" applyFill="1" applyBorder="1" applyAlignment="1">
      <alignment horizontal="left" vertical="top" wrapText="1"/>
    </xf>
    <xf numFmtId="4" fontId="8" fillId="37" borderId="27" xfId="0" applyNumberFormat="1" applyFont="1" applyFill="1" applyBorder="1" applyAlignment="1">
      <alignment horizontal="right" vertical="center"/>
    </xf>
    <xf numFmtId="4" fontId="82" fillId="0" borderId="28" xfId="83" applyNumberFormat="1" applyFont="1" applyFill="1" applyBorder="1" applyAlignment="1" applyProtection="1">
      <alignment horizontal="right" vertical="center" shrinkToFit="1"/>
      <protection/>
    </xf>
    <xf numFmtId="4" fontId="7" fillId="0" borderId="28" xfId="83" applyNumberFormat="1" applyFont="1" applyFill="1" applyBorder="1" applyAlignment="1" applyProtection="1">
      <alignment horizontal="right" vertical="center" shrinkToFit="1"/>
      <protection/>
    </xf>
    <xf numFmtId="4" fontId="7" fillId="0" borderId="2" xfId="83" applyNumberFormat="1" applyFont="1" applyFill="1" applyAlignment="1" applyProtection="1">
      <alignment horizontal="right" vertical="center" shrinkToFit="1"/>
      <protection/>
    </xf>
    <xf numFmtId="177" fontId="7" fillId="0" borderId="30" xfId="0" applyNumberFormat="1" applyFont="1" applyFill="1" applyBorder="1" applyAlignment="1">
      <alignment horizontal="right" vertical="center"/>
    </xf>
    <xf numFmtId="177" fontId="8" fillId="0" borderId="30" xfId="0" applyNumberFormat="1" applyFont="1" applyFill="1" applyBorder="1" applyAlignment="1">
      <alignment horizontal="right" vertical="center"/>
    </xf>
    <xf numFmtId="4" fontId="83" fillId="0" borderId="28" xfId="83" applyNumberFormat="1" applyFont="1" applyFill="1" applyBorder="1" applyAlignment="1" applyProtection="1">
      <alignment horizontal="right" vertical="center" shrinkToFit="1"/>
      <protection/>
    </xf>
    <xf numFmtId="177" fontId="10" fillId="0" borderId="30" xfId="0" applyNumberFormat="1" applyFont="1" applyFill="1" applyBorder="1" applyAlignment="1">
      <alignment horizontal="right" vertical="center"/>
    </xf>
    <xf numFmtId="0" fontId="7" fillId="36" borderId="27" xfId="0" applyFont="1" applyFill="1" applyBorder="1" applyAlignment="1">
      <alignment horizontal="left" vertical="center" wrapText="1"/>
    </xf>
    <xf numFmtId="177" fontId="8" fillId="38" borderId="27" xfId="0" applyNumberFormat="1" applyFont="1" applyFill="1" applyBorder="1" applyAlignment="1">
      <alignment horizontal="right" vertical="center"/>
    </xf>
    <xf numFmtId="0" fontId="9" fillId="0" borderId="27" xfId="0" applyNumberFormat="1" applyFont="1" applyFill="1" applyBorder="1" applyAlignment="1">
      <alignment horizontal="left" vertical="center" wrapText="1"/>
    </xf>
    <xf numFmtId="4" fontId="83" fillId="0" borderId="34" xfId="83" applyNumberFormat="1" applyFont="1" applyFill="1" applyBorder="1" applyAlignment="1" applyProtection="1">
      <alignment horizontal="right" vertical="center" shrinkToFit="1"/>
      <protection/>
    </xf>
    <xf numFmtId="4" fontId="7" fillId="0" borderId="3" xfId="107" applyNumberFormat="1" applyFont="1" applyFill="1" applyBorder="1" applyAlignment="1" applyProtection="1">
      <alignment horizontal="right" vertical="center" shrinkToFit="1"/>
      <protection/>
    </xf>
    <xf numFmtId="0" fontId="7" fillId="0" borderId="27" xfId="0" applyFont="1" applyFill="1" applyBorder="1" applyAlignment="1">
      <alignment horizontal="left" vertical="top" wrapText="1"/>
    </xf>
    <xf numFmtId="49" fontId="9" fillId="0" borderId="27" xfId="0" applyNumberFormat="1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wrapText="1"/>
    </xf>
    <xf numFmtId="2" fontId="9" fillId="0" borderId="27" xfId="0" applyNumberFormat="1" applyFont="1" applyFill="1" applyBorder="1" applyAlignment="1">
      <alignment horizontal="left" wrapText="1"/>
    </xf>
    <xf numFmtId="177" fontId="8" fillId="0" borderId="27" xfId="0" applyNumberFormat="1" applyFont="1" applyFill="1" applyBorder="1" applyAlignment="1">
      <alignment vertical="center"/>
    </xf>
    <xf numFmtId="177" fontId="7" fillId="0" borderId="27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0" fontId="7" fillId="36" borderId="0" xfId="0" applyFont="1" applyFill="1" applyAlignment="1">
      <alignment/>
    </xf>
    <xf numFmtId="177" fontId="7" fillId="0" borderId="0" xfId="0" applyNumberFormat="1" applyFont="1" applyFill="1" applyAlignment="1">
      <alignment horizontal="center"/>
    </xf>
    <xf numFmtId="177" fontId="7" fillId="0" borderId="0" xfId="0" applyNumberFormat="1" applyFont="1" applyFill="1" applyAlignment="1">
      <alignment horizontal="right"/>
    </xf>
    <xf numFmtId="177" fontId="10" fillId="0" borderId="0" xfId="0" applyNumberFormat="1" applyFont="1" applyFill="1" applyAlignment="1">
      <alignment horizontal="center"/>
    </xf>
    <xf numFmtId="0" fontId="12" fillId="37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 applyProtection="1">
      <alignment/>
      <protection hidden="1" locked="0"/>
    </xf>
    <xf numFmtId="0" fontId="11" fillId="0" borderId="0" xfId="0" applyFont="1" applyFill="1" applyAlignment="1">
      <alignment/>
    </xf>
    <xf numFmtId="0" fontId="12" fillId="0" borderId="0" xfId="0" applyFont="1" applyFill="1" applyAlignment="1" applyProtection="1">
      <alignment/>
      <protection hidden="1" locked="0"/>
    </xf>
    <xf numFmtId="177" fontId="7" fillId="0" borderId="35" xfId="0" applyNumberFormat="1" applyFont="1" applyFill="1" applyBorder="1" applyAlignment="1">
      <alignment horizontal="right" vertical="center" wrapText="1"/>
    </xf>
    <xf numFmtId="177" fontId="7" fillId="0" borderId="35" xfId="0" applyNumberFormat="1" applyFont="1" applyFill="1" applyBorder="1" applyAlignment="1">
      <alignment horizontal="right" vertical="center"/>
    </xf>
    <xf numFmtId="0" fontId="8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8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12" fillId="37" borderId="0" xfId="0" applyFont="1" applyFill="1" applyAlignment="1">
      <alignment horizontal="center" vertical="center"/>
    </xf>
    <xf numFmtId="0" fontId="15" fillId="36" borderId="0" xfId="0" applyFont="1" applyFill="1" applyBorder="1" applyAlignment="1">
      <alignment vertical="center" wrapText="1"/>
    </xf>
    <xf numFmtId="177" fontId="12" fillId="0" borderId="0" xfId="0" applyNumberFormat="1" applyFont="1" applyFill="1" applyBorder="1" applyAlignment="1">
      <alignment horizontal="center" wrapText="1"/>
    </xf>
    <xf numFmtId="177" fontId="12" fillId="0" borderId="0" xfId="0" applyNumberFormat="1" applyFont="1" applyFill="1" applyBorder="1" applyAlignment="1">
      <alignment horizontal="right" wrapText="1"/>
    </xf>
    <xf numFmtId="177" fontId="16" fillId="0" borderId="0" xfId="0" applyNumberFormat="1" applyFont="1" applyFill="1" applyBorder="1" applyAlignment="1">
      <alignment horizontal="center" wrapText="1"/>
    </xf>
    <xf numFmtId="177" fontId="12" fillId="0" borderId="0" xfId="0" applyNumberFormat="1" applyFont="1" applyFill="1" applyBorder="1" applyAlignment="1">
      <alignment horizontal="center"/>
    </xf>
    <xf numFmtId="0" fontId="14" fillId="36" borderId="0" xfId="0" applyFont="1" applyFill="1" applyAlignment="1">
      <alignment/>
    </xf>
    <xf numFmtId="177" fontId="11" fillId="0" borderId="0" xfId="0" applyNumberFormat="1" applyFont="1" applyFill="1" applyAlignment="1">
      <alignment horizontal="center"/>
    </xf>
    <xf numFmtId="177" fontId="11" fillId="0" borderId="0" xfId="0" applyNumberFormat="1" applyFont="1" applyFill="1" applyAlignment="1">
      <alignment horizontal="center"/>
    </xf>
    <xf numFmtId="177" fontId="11" fillId="0" borderId="0" xfId="0" applyNumberFormat="1" applyFont="1" applyFill="1" applyAlignment="1">
      <alignment horizontal="right"/>
    </xf>
    <xf numFmtId="177" fontId="17" fillId="0" borderId="0" xfId="0" applyNumberFormat="1" applyFont="1" applyFill="1" applyAlignment="1">
      <alignment horizontal="center"/>
    </xf>
    <xf numFmtId="177" fontId="7" fillId="0" borderId="27" xfId="0" applyNumberFormat="1" applyFont="1" applyFill="1" applyBorder="1" applyAlignment="1">
      <alignment vertical="center" wrapText="1"/>
    </xf>
    <xf numFmtId="4" fontId="7" fillId="0" borderId="36" xfId="99" applyNumberFormat="1" applyFont="1" applyBorder="1" applyAlignment="1" applyProtection="1">
      <alignment horizontal="right" vertical="center" shrinkToFit="1"/>
      <protection/>
    </xf>
    <xf numFmtId="4" fontId="8" fillId="0" borderId="2" xfId="83" applyNumberFormat="1" applyFont="1" applyFill="1" applyAlignment="1" applyProtection="1">
      <alignment horizontal="right" vertical="center" shrinkToFit="1"/>
      <protection/>
    </xf>
    <xf numFmtId="4" fontId="7" fillId="0" borderId="36" xfId="83" applyNumberFormat="1" applyFont="1" applyFill="1" applyBorder="1" applyAlignment="1" applyProtection="1">
      <alignment horizontal="right" vertical="center" shrinkToFit="1"/>
      <protection/>
    </xf>
    <xf numFmtId="4" fontId="18" fillId="0" borderId="0" xfId="106" applyNumberFormat="1" applyFont="1" applyBorder="1" applyAlignment="1" applyProtection="1">
      <alignment horizontal="right" vertical="center" shrinkToFit="1"/>
      <protection/>
    </xf>
    <xf numFmtId="4" fontId="12" fillId="37" borderId="0" xfId="0" applyNumberFormat="1" applyFont="1" applyFill="1" applyAlignment="1">
      <alignment/>
    </xf>
    <xf numFmtId="4" fontId="7" fillId="0" borderId="2" xfId="104" applyNumberFormat="1" applyFont="1" applyFill="1" applyAlignment="1" applyProtection="1">
      <alignment vertical="center"/>
      <protection/>
    </xf>
    <xf numFmtId="2" fontId="9" fillId="0" borderId="27" xfId="0" applyNumberFormat="1" applyFont="1" applyFill="1" applyBorder="1" applyAlignment="1">
      <alignment horizontal="left" vertical="center" wrapText="1"/>
    </xf>
    <xf numFmtId="177" fontId="8" fillId="0" borderId="30" xfId="0" applyNumberFormat="1" applyFont="1" applyFill="1" applyBorder="1" applyAlignment="1">
      <alignment vertical="center"/>
    </xf>
    <xf numFmtId="4" fontId="8" fillId="0" borderId="28" xfId="83" applyNumberFormat="1" applyFont="1" applyFill="1" applyBorder="1" applyAlignment="1" applyProtection="1">
      <alignment horizontal="right" vertical="center" shrinkToFit="1"/>
      <protection/>
    </xf>
    <xf numFmtId="0" fontId="7" fillId="0" borderId="0" xfId="0" applyFont="1" applyAlignment="1">
      <alignment horizontal="center"/>
    </xf>
    <xf numFmtId="177" fontId="7" fillId="0" borderId="37" xfId="0" applyNumberFormat="1" applyFont="1" applyFill="1" applyBorder="1" applyAlignment="1">
      <alignment horizontal="center"/>
    </xf>
    <xf numFmtId="177" fontId="11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</cellXfs>
  <cellStyles count="1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style0 2" xfId="38"/>
    <cellStyle name="td" xfId="39"/>
    <cellStyle name="td 2" xfId="40"/>
    <cellStyle name="tr" xfId="41"/>
    <cellStyle name="tr 2" xfId="42"/>
    <cellStyle name="xl21" xfId="43"/>
    <cellStyle name="xl21 2" xfId="44"/>
    <cellStyle name="xl22" xfId="45"/>
    <cellStyle name="xl22 2" xfId="46"/>
    <cellStyle name="xl23" xfId="47"/>
    <cellStyle name="xl23 2" xfId="48"/>
    <cellStyle name="xl24" xfId="49"/>
    <cellStyle name="xl24 2" xfId="50"/>
    <cellStyle name="xl25" xfId="51"/>
    <cellStyle name="xl25 2" xfId="52"/>
    <cellStyle name="xl26" xfId="53"/>
    <cellStyle name="xl26 2" xfId="54"/>
    <cellStyle name="xl27" xfId="55"/>
    <cellStyle name="xl27 2" xfId="56"/>
    <cellStyle name="xl28" xfId="57"/>
    <cellStyle name="xl28 2" xfId="58"/>
    <cellStyle name="xl29" xfId="59"/>
    <cellStyle name="xl29 2" xfId="60"/>
    <cellStyle name="xl30" xfId="61"/>
    <cellStyle name="xl30 2" xfId="62"/>
    <cellStyle name="xl31" xfId="63"/>
    <cellStyle name="xl31 2" xfId="64"/>
    <cellStyle name="xl32" xfId="65"/>
    <cellStyle name="xl32 2" xfId="66"/>
    <cellStyle name="xl33" xfId="67"/>
    <cellStyle name="xl33 2" xfId="68"/>
    <cellStyle name="xl34" xfId="69"/>
    <cellStyle name="xl34 2" xfId="70"/>
    <cellStyle name="xl35" xfId="71"/>
    <cellStyle name="xl35 2" xfId="72"/>
    <cellStyle name="xl36" xfId="73"/>
    <cellStyle name="xl36 2" xfId="74"/>
    <cellStyle name="xl37" xfId="75"/>
    <cellStyle name="xl37 2" xfId="76"/>
    <cellStyle name="xl38" xfId="77"/>
    <cellStyle name="xl38 2" xfId="78"/>
    <cellStyle name="xl39" xfId="79"/>
    <cellStyle name="xl39 2" xfId="80"/>
    <cellStyle name="xl40" xfId="81"/>
    <cellStyle name="xl40 2" xfId="82"/>
    <cellStyle name="xl41" xfId="83"/>
    <cellStyle name="xl41 2" xfId="84"/>
    <cellStyle name="xl42" xfId="85"/>
    <cellStyle name="xl42 2" xfId="86"/>
    <cellStyle name="xl43" xfId="87"/>
    <cellStyle name="xl43 2" xfId="88"/>
    <cellStyle name="xl44" xfId="89"/>
    <cellStyle name="xl44 2" xfId="90"/>
    <cellStyle name="xl45" xfId="91"/>
    <cellStyle name="xl45 2" xfId="92"/>
    <cellStyle name="xl46" xfId="93"/>
    <cellStyle name="xl46 2" xfId="94"/>
    <cellStyle name="xl47" xfId="95"/>
    <cellStyle name="xl48" xfId="96"/>
    <cellStyle name="xl49" xfId="97"/>
    <cellStyle name="xl50" xfId="98"/>
    <cellStyle name="xl51" xfId="99"/>
    <cellStyle name="xl52" xfId="100"/>
    <cellStyle name="xl53" xfId="101"/>
    <cellStyle name="xl54" xfId="102"/>
    <cellStyle name="xl55" xfId="103"/>
    <cellStyle name="xl56" xfId="104"/>
    <cellStyle name="xl57" xfId="105"/>
    <cellStyle name="xl58" xfId="106"/>
    <cellStyle name="xl59" xfId="107"/>
    <cellStyle name="xl59 2" xfId="108"/>
    <cellStyle name="xl60" xfId="109"/>
    <cellStyle name="xl61" xfId="110"/>
    <cellStyle name="xl62" xfId="111"/>
    <cellStyle name="xl63" xfId="112"/>
    <cellStyle name="xl64" xfId="113"/>
    <cellStyle name="xl65" xfId="114"/>
    <cellStyle name="xl66" xfId="115"/>
    <cellStyle name="xl67" xfId="116"/>
    <cellStyle name="xl68" xfId="117"/>
    <cellStyle name="xl69" xfId="118"/>
    <cellStyle name="xl70" xfId="119"/>
    <cellStyle name="xl71" xfId="120"/>
    <cellStyle name="xl72" xfId="121"/>
    <cellStyle name="xl73" xfId="122"/>
    <cellStyle name="xl74" xfId="123"/>
    <cellStyle name="xl75" xfId="124"/>
    <cellStyle name="xl76" xfId="125"/>
    <cellStyle name="xl77" xfId="126"/>
    <cellStyle name="xl78" xfId="127"/>
    <cellStyle name="xl79" xfId="128"/>
    <cellStyle name="xl80" xfId="129"/>
    <cellStyle name="xl81" xfId="130"/>
    <cellStyle name="xl82" xfId="131"/>
    <cellStyle name="xl83" xfId="132"/>
    <cellStyle name="xl84" xfId="133"/>
    <cellStyle name="xl85" xfId="134"/>
    <cellStyle name="xl86" xfId="135"/>
    <cellStyle name="xl87" xfId="136"/>
    <cellStyle name="xl88" xfId="137"/>
    <cellStyle name="xl89" xfId="138"/>
    <cellStyle name="xl90" xfId="139"/>
    <cellStyle name="Акцент1" xfId="140"/>
    <cellStyle name="Акцент2" xfId="141"/>
    <cellStyle name="Акцент3" xfId="142"/>
    <cellStyle name="Акцент4" xfId="143"/>
    <cellStyle name="Акцент5" xfId="144"/>
    <cellStyle name="Акцент6" xfId="145"/>
    <cellStyle name="Ввод " xfId="146"/>
    <cellStyle name="Вывод" xfId="147"/>
    <cellStyle name="Вычисление" xfId="148"/>
    <cellStyle name="Hyperlink" xfId="149"/>
    <cellStyle name="Currency" xfId="150"/>
    <cellStyle name="Currency [0]" xfId="151"/>
    <cellStyle name="Заголовок 1" xfId="152"/>
    <cellStyle name="Заголовок 2" xfId="153"/>
    <cellStyle name="Заголовок 3" xfId="154"/>
    <cellStyle name="Заголовок 4" xfId="155"/>
    <cellStyle name="Итог" xfId="156"/>
    <cellStyle name="Контрольная ячейка" xfId="157"/>
    <cellStyle name="Название" xfId="158"/>
    <cellStyle name="Нейтральный" xfId="159"/>
    <cellStyle name="Обычный 2" xfId="160"/>
    <cellStyle name="Обычный 3" xfId="161"/>
    <cellStyle name="Обычный 4" xfId="162"/>
    <cellStyle name="Обычный_Лист2" xfId="163"/>
    <cellStyle name="Followed Hyperlink" xfId="164"/>
    <cellStyle name="Плохой" xfId="165"/>
    <cellStyle name="Пояснение" xfId="166"/>
    <cellStyle name="Примечание" xfId="167"/>
    <cellStyle name="Примечание 2" xfId="168"/>
    <cellStyle name="Percent" xfId="169"/>
    <cellStyle name="Связанная ячейка" xfId="170"/>
    <cellStyle name="Текст предупреждения" xfId="171"/>
    <cellStyle name="Comma" xfId="172"/>
    <cellStyle name="Comma [0]" xfId="173"/>
    <cellStyle name="Хороший" xfId="17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6"/>
  <sheetViews>
    <sheetView tabSelected="1" zoomScalePageLayoutView="0" workbookViewId="0" topLeftCell="A196">
      <selection activeCell="C212" sqref="C212"/>
    </sheetView>
  </sheetViews>
  <sheetFormatPr defaultColWidth="9.00390625" defaultRowHeight="12.75"/>
  <cols>
    <col min="1" max="1" width="79.625" style="90" customWidth="1"/>
    <col min="2" max="2" width="17.875" style="91" customWidth="1"/>
    <col min="3" max="3" width="18.625" style="93" customWidth="1"/>
    <col min="4" max="4" width="18.00390625" style="94" customWidth="1"/>
    <col min="5" max="5" width="11.00390625" style="92" customWidth="1"/>
    <col min="6" max="6" width="12.125" style="92" customWidth="1"/>
    <col min="7" max="7" width="7.00390625" style="64" bestFit="1" customWidth="1"/>
    <col min="8" max="8" width="12.625" style="64" bestFit="1" customWidth="1"/>
    <col min="9" max="9" width="10.00390625" style="64" bestFit="1" customWidth="1"/>
    <col min="10" max="10" width="17.125" style="64" customWidth="1"/>
    <col min="11" max="16384" width="9.125" style="64" customWidth="1"/>
  </cols>
  <sheetData>
    <row r="1" spans="1:6" ht="15">
      <c r="A1" s="105" t="s">
        <v>234</v>
      </c>
      <c r="B1" s="105"/>
      <c r="C1" s="105"/>
      <c r="D1" s="105"/>
      <c r="E1" s="105"/>
      <c r="F1" s="105"/>
    </row>
    <row r="2" spans="1:6" ht="12" customHeight="1">
      <c r="A2" s="65"/>
      <c r="B2" s="66"/>
      <c r="C2" s="67"/>
      <c r="D2" s="68"/>
      <c r="E2" s="106" t="s">
        <v>90</v>
      </c>
      <c r="F2" s="106"/>
    </row>
    <row r="3" spans="1:6" ht="30" customHeight="1">
      <c r="A3" s="1" t="s">
        <v>0</v>
      </c>
      <c r="B3" s="2" t="s">
        <v>222</v>
      </c>
      <c r="C3" s="2" t="s">
        <v>235</v>
      </c>
      <c r="D3" s="2" t="s">
        <v>236</v>
      </c>
      <c r="E3" s="2" t="s">
        <v>14</v>
      </c>
      <c r="F3" s="2" t="s">
        <v>221</v>
      </c>
    </row>
    <row r="4" spans="1:6" s="69" customFormat="1" ht="18.75" customHeight="1">
      <c r="A4" s="3" t="s">
        <v>12</v>
      </c>
      <c r="B4" s="4">
        <f>B5+B33</f>
        <v>127272328.73</v>
      </c>
      <c r="C4" s="4">
        <f>C5+C33</f>
        <v>95420677.96000002</v>
      </c>
      <c r="D4" s="4">
        <f>D5+D33</f>
        <v>76759563.83</v>
      </c>
      <c r="E4" s="4">
        <f aca="true" t="shared" si="0" ref="E4:E67">C4/B4*100</f>
        <v>74.97362459865789</v>
      </c>
      <c r="F4" s="4">
        <f>C4/D4*100</f>
        <v>124.31112580489506</v>
      </c>
    </row>
    <row r="5" spans="1:6" s="70" customFormat="1" ht="12.75" customHeight="1">
      <c r="A5" s="5" t="s">
        <v>8</v>
      </c>
      <c r="B5" s="6">
        <f>B6+B9+B14+B19+B23+B25</f>
        <v>115929400</v>
      </c>
      <c r="C5" s="6">
        <f>C6+C9+C14+C19+C23+C25</f>
        <v>83348345.45000002</v>
      </c>
      <c r="D5" s="6">
        <f>D6+D9+D14+D19+D23+D25</f>
        <v>68959118.88</v>
      </c>
      <c r="E5" s="6">
        <f t="shared" si="0"/>
        <v>71.8957791983742</v>
      </c>
      <c r="F5" s="6">
        <f aca="true" t="shared" si="1" ref="F5:F68">C5/D5*100</f>
        <v>120.86631442469502</v>
      </c>
    </row>
    <row r="6" spans="1:6" s="70" customFormat="1" ht="16.5" customHeight="1">
      <c r="A6" s="5" t="s">
        <v>13</v>
      </c>
      <c r="B6" s="6">
        <f>B7</f>
        <v>71582400</v>
      </c>
      <c r="C6" s="6">
        <f>C7</f>
        <v>54827043.87</v>
      </c>
      <c r="D6" s="6">
        <f>D7</f>
        <v>45521960.54</v>
      </c>
      <c r="E6" s="6">
        <f t="shared" si="0"/>
        <v>76.59291092503184</v>
      </c>
      <c r="F6" s="6">
        <f t="shared" si="1"/>
        <v>120.44086682475736</v>
      </c>
    </row>
    <row r="7" spans="1:7" s="72" customFormat="1" ht="15" customHeight="1">
      <c r="A7" s="7" t="s">
        <v>1</v>
      </c>
      <c r="B7" s="8">
        <v>71582400</v>
      </c>
      <c r="C7" s="101">
        <v>54827043.87</v>
      </c>
      <c r="D7" s="8">
        <v>45521960.54</v>
      </c>
      <c r="E7" s="6">
        <f t="shared" si="0"/>
        <v>76.59291092503184</v>
      </c>
      <c r="F7" s="6">
        <f t="shared" si="1"/>
        <v>120.44086682475736</v>
      </c>
      <c r="G7" s="71"/>
    </row>
    <row r="8" spans="1:7" s="72" customFormat="1" ht="15" customHeight="1">
      <c r="A8" s="7" t="s">
        <v>69</v>
      </c>
      <c r="B8" s="8">
        <f>B7*50.68/65.68</f>
        <v>55234409.74421436</v>
      </c>
      <c r="C8" s="8">
        <f>C7*50.68/65.68</f>
        <v>42305642.25535322</v>
      </c>
      <c r="D8" s="63">
        <f>D7*50.215/65.215</f>
        <v>35051525.69985586</v>
      </c>
      <c r="E8" s="6">
        <f t="shared" si="0"/>
        <v>76.59291092503186</v>
      </c>
      <c r="F8" s="6">
        <f t="shared" si="1"/>
        <v>120.69558003726837</v>
      </c>
      <c r="G8" s="71"/>
    </row>
    <row r="9" spans="1:7" s="70" customFormat="1" ht="29.25" customHeight="1">
      <c r="A9" s="9" t="s">
        <v>70</v>
      </c>
      <c r="B9" s="6">
        <f>B10+B11+B12+B13</f>
        <v>8908700</v>
      </c>
      <c r="C9" s="6">
        <f>C10+C11+C12+C13</f>
        <v>5648782.11</v>
      </c>
      <c r="D9" s="6">
        <f>D10+D11+D12+D13</f>
        <v>5005567.8100000005</v>
      </c>
      <c r="E9" s="6">
        <f t="shared" si="0"/>
        <v>63.40747931797007</v>
      </c>
      <c r="F9" s="6">
        <f t="shared" si="1"/>
        <v>112.84997675418565</v>
      </c>
      <c r="G9" s="73"/>
    </row>
    <row r="10" spans="1:7" s="72" customFormat="1" ht="43.5" customHeight="1">
      <c r="A10" s="10" t="s">
        <v>71</v>
      </c>
      <c r="B10" s="11">
        <v>3803900</v>
      </c>
      <c r="C10" s="96">
        <v>2562128.21</v>
      </c>
      <c r="D10" s="8">
        <v>2333634.63</v>
      </c>
      <c r="E10" s="6">
        <f t="shared" si="0"/>
        <v>67.35529877231262</v>
      </c>
      <c r="F10" s="6">
        <f t="shared" si="1"/>
        <v>109.7913176751238</v>
      </c>
      <c r="G10" s="71"/>
    </row>
    <row r="11" spans="1:7" s="72" customFormat="1" ht="60.75" customHeight="1">
      <c r="A11" s="10" t="s">
        <v>72</v>
      </c>
      <c r="B11" s="11">
        <v>27000</v>
      </c>
      <c r="C11" s="96">
        <v>18313.25</v>
      </c>
      <c r="D11" s="8">
        <v>16110.45</v>
      </c>
      <c r="E11" s="6">
        <f t="shared" si="0"/>
        <v>67.82685185185186</v>
      </c>
      <c r="F11" s="6">
        <f t="shared" si="1"/>
        <v>113.6731127932491</v>
      </c>
      <c r="G11" s="71"/>
    </row>
    <row r="12" spans="1:7" s="72" customFormat="1" ht="42" customHeight="1">
      <c r="A12" s="10" t="s">
        <v>73</v>
      </c>
      <c r="B12" s="13">
        <v>5077800</v>
      </c>
      <c r="C12" s="96">
        <v>3520646.62</v>
      </c>
      <c r="D12" s="8">
        <v>3111645.91</v>
      </c>
      <c r="E12" s="6">
        <f t="shared" si="0"/>
        <v>69.33409389893261</v>
      </c>
      <c r="F12" s="6">
        <f t="shared" si="1"/>
        <v>113.14419191096201</v>
      </c>
      <c r="G12" s="71"/>
    </row>
    <row r="13" spans="1:7" s="72" customFormat="1" ht="43.5" customHeight="1">
      <c r="A13" s="10" t="s">
        <v>74</v>
      </c>
      <c r="B13" s="14">
        <v>0</v>
      </c>
      <c r="C13" s="96">
        <v>-452305.97</v>
      </c>
      <c r="D13" s="8">
        <v>-455823.18</v>
      </c>
      <c r="E13" s="6"/>
      <c r="F13" s="6">
        <f t="shared" si="1"/>
        <v>99.22838281282667</v>
      </c>
      <c r="G13" s="71"/>
    </row>
    <row r="14" spans="1:6" s="70" customFormat="1" ht="17.25" customHeight="1">
      <c r="A14" s="5" t="s">
        <v>2</v>
      </c>
      <c r="B14" s="6">
        <f>B16+B17+B18+B15</f>
        <v>16320000</v>
      </c>
      <c r="C14" s="6">
        <f>C16+C17+C18+C15</f>
        <v>19119936.950000003</v>
      </c>
      <c r="D14" s="6">
        <f>D16+D17+D18+D15</f>
        <v>13140537.26</v>
      </c>
      <c r="E14" s="6">
        <f t="shared" si="0"/>
        <v>117.15647640931375</v>
      </c>
      <c r="F14" s="6">
        <f t="shared" si="1"/>
        <v>145.5034643690056</v>
      </c>
    </row>
    <row r="15" spans="1:6" s="72" customFormat="1" ht="14.25" customHeight="1">
      <c r="A15" s="10" t="s">
        <v>208</v>
      </c>
      <c r="B15" s="8">
        <v>9498000</v>
      </c>
      <c r="C15" s="8">
        <v>11554345.38</v>
      </c>
      <c r="D15" s="8">
        <v>1605182.14</v>
      </c>
      <c r="E15" s="6">
        <f t="shared" si="0"/>
        <v>121.65029879974732</v>
      </c>
      <c r="F15" s="6">
        <f t="shared" si="1"/>
        <v>719.8152217168329</v>
      </c>
    </row>
    <row r="16" spans="1:6" s="72" customFormat="1" ht="15.75" customHeight="1">
      <c r="A16" s="10" t="s">
        <v>6</v>
      </c>
      <c r="B16" s="16">
        <v>2253000</v>
      </c>
      <c r="C16" s="17">
        <v>1672803.57</v>
      </c>
      <c r="D16" s="16">
        <v>6507451.89</v>
      </c>
      <c r="E16" s="6">
        <f t="shared" si="0"/>
        <v>74.24782822902797</v>
      </c>
      <c r="F16" s="6">
        <f t="shared" si="1"/>
        <v>25.705969068639554</v>
      </c>
    </row>
    <row r="17" spans="1:6" s="72" customFormat="1" ht="15.75" customHeight="1">
      <c r="A17" s="10" t="s">
        <v>3</v>
      </c>
      <c r="B17" s="16">
        <v>4449000</v>
      </c>
      <c r="C17" s="15">
        <v>4298636.45</v>
      </c>
      <c r="D17" s="16">
        <v>4967589.38</v>
      </c>
      <c r="E17" s="6">
        <f t="shared" si="0"/>
        <v>96.6202843335581</v>
      </c>
      <c r="F17" s="6">
        <f t="shared" si="1"/>
        <v>86.53365085501493</v>
      </c>
    </row>
    <row r="18" spans="1:6" s="72" customFormat="1" ht="12.75" customHeight="1">
      <c r="A18" s="10" t="s">
        <v>52</v>
      </c>
      <c r="B18" s="16">
        <v>120000</v>
      </c>
      <c r="C18" s="15">
        <v>1594151.55</v>
      </c>
      <c r="D18" s="16">
        <v>60313.85</v>
      </c>
      <c r="E18" s="6">
        <f t="shared" si="0"/>
        <v>1328.459625</v>
      </c>
      <c r="F18" s="6">
        <f t="shared" si="1"/>
        <v>2643.093667540706</v>
      </c>
    </row>
    <row r="19" spans="1:6" s="70" customFormat="1" ht="15">
      <c r="A19" s="18" t="s">
        <v>10</v>
      </c>
      <c r="B19" s="19">
        <f>B21+B20+B22</f>
        <v>16732000</v>
      </c>
      <c r="C19" s="19">
        <f>C21+C20+C22</f>
        <v>2633763.48</v>
      </c>
      <c r="D19" s="19">
        <f>D21+D20+D22</f>
        <v>2977721.41</v>
      </c>
      <c r="E19" s="6">
        <f t="shared" si="0"/>
        <v>15.740876643557256</v>
      </c>
      <c r="F19" s="6">
        <f t="shared" si="1"/>
        <v>88.44895533729597</v>
      </c>
    </row>
    <row r="20" spans="1:6" s="72" customFormat="1" ht="15.75" customHeight="1">
      <c r="A20" s="10" t="s">
        <v>21</v>
      </c>
      <c r="B20" s="16">
        <v>6066000</v>
      </c>
      <c r="C20" s="15">
        <v>433491.02</v>
      </c>
      <c r="D20" s="16">
        <v>280713.03</v>
      </c>
      <c r="E20" s="6">
        <f t="shared" si="0"/>
        <v>7.146241674909332</v>
      </c>
      <c r="F20" s="6">
        <f t="shared" si="1"/>
        <v>154.4249727203614</v>
      </c>
    </row>
    <row r="21" spans="1:6" s="72" customFormat="1" ht="15.75" customHeight="1">
      <c r="A21" s="20" t="s">
        <v>75</v>
      </c>
      <c r="B21" s="21">
        <v>2375000</v>
      </c>
      <c r="C21" s="17">
        <v>399836.8</v>
      </c>
      <c r="D21" s="21">
        <v>377559.56</v>
      </c>
      <c r="E21" s="6">
        <f t="shared" si="0"/>
        <v>16.835233684210525</v>
      </c>
      <c r="F21" s="6">
        <f t="shared" si="1"/>
        <v>105.90032470638539</v>
      </c>
    </row>
    <row r="22" spans="1:6" s="72" customFormat="1" ht="12.75" customHeight="1">
      <c r="A22" s="10" t="s">
        <v>11</v>
      </c>
      <c r="B22" s="16">
        <v>8291000</v>
      </c>
      <c r="C22" s="17">
        <v>1800435.66</v>
      </c>
      <c r="D22" s="16">
        <v>2319448.82</v>
      </c>
      <c r="E22" s="6">
        <f t="shared" si="0"/>
        <v>21.71554287781932</v>
      </c>
      <c r="F22" s="6">
        <f t="shared" si="1"/>
        <v>77.62342693123102</v>
      </c>
    </row>
    <row r="23" spans="1:6" s="70" customFormat="1" ht="29.25" hidden="1">
      <c r="A23" s="18" t="s">
        <v>7</v>
      </c>
      <c r="B23" s="22">
        <f>B24</f>
        <v>0</v>
      </c>
      <c r="C23" s="22">
        <f>C24</f>
        <v>0</v>
      </c>
      <c r="D23" s="22">
        <f>D24</f>
        <v>0</v>
      </c>
      <c r="E23" s="6" t="e">
        <f t="shared" si="0"/>
        <v>#DIV/0!</v>
      </c>
      <c r="F23" s="6" t="e">
        <f t="shared" si="1"/>
        <v>#DIV/0!</v>
      </c>
    </row>
    <row r="24" spans="1:6" s="72" customFormat="1" ht="14.25" customHeight="1" hidden="1">
      <c r="A24" s="10" t="s">
        <v>4</v>
      </c>
      <c r="B24" s="16"/>
      <c r="C24" s="15"/>
      <c r="D24" s="16">
        <v>0</v>
      </c>
      <c r="E24" s="6" t="e">
        <f t="shared" si="0"/>
        <v>#DIV/0!</v>
      </c>
      <c r="F24" s="6" t="e">
        <f t="shared" si="1"/>
        <v>#DIV/0!</v>
      </c>
    </row>
    <row r="25" spans="1:6" s="70" customFormat="1" ht="15" customHeight="1">
      <c r="A25" s="18" t="s">
        <v>15</v>
      </c>
      <c r="B25" s="6">
        <f>B26+B27+B29+B32+B28+B30+B31</f>
        <v>2386300</v>
      </c>
      <c r="C25" s="6">
        <f>C26+C27+C29+C32+C28+C30+C31</f>
        <v>1118819.04</v>
      </c>
      <c r="D25" s="6">
        <f>D26+D27+D29+D32+D28+D30+D31</f>
        <v>2313331.8600000003</v>
      </c>
      <c r="E25" s="6">
        <f t="shared" si="0"/>
        <v>46.88509575493442</v>
      </c>
      <c r="F25" s="6">
        <f t="shared" si="1"/>
        <v>48.363966249096656</v>
      </c>
    </row>
    <row r="26" spans="1:6" s="72" customFormat="1" ht="30">
      <c r="A26" s="10" t="s">
        <v>53</v>
      </c>
      <c r="B26" s="16">
        <v>1610000</v>
      </c>
      <c r="C26" s="15">
        <v>1112569.04</v>
      </c>
      <c r="D26" s="16">
        <v>1583186.86</v>
      </c>
      <c r="E26" s="6">
        <f t="shared" si="0"/>
        <v>69.10366708074534</v>
      </c>
      <c r="F26" s="6">
        <f t="shared" si="1"/>
        <v>70.2740193283312</v>
      </c>
    </row>
    <row r="27" spans="1:7" s="72" customFormat="1" ht="43.5" customHeight="1">
      <c r="A27" s="10" t="s">
        <v>93</v>
      </c>
      <c r="B27" s="16">
        <v>12000</v>
      </c>
      <c r="C27" s="16">
        <v>0</v>
      </c>
      <c r="D27" s="16">
        <v>20400</v>
      </c>
      <c r="E27" s="6">
        <f t="shared" si="0"/>
        <v>0</v>
      </c>
      <c r="F27" s="6">
        <f t="shared" si="1"/>
        <v>0</v>
      </c>
      <c r="G27" s="70"/>
    </row>
    <row r="28" spans="1:6" s="72" customFormat="1" ht="43.5" customHeight="1">
      <c r="A28" s="10" t="s">
        <v>150</v>
      </c>
      <c r="B28" s="16">
        <v>11000</v>
      </c>
      <c r="C28" s="16">
        <v>6250</v>
      </c>
      <c r="D28" s="16">
        <v>6410</v>
      </c>
      <c r="E28" s="6">
        <f t="shared" si="0"/>
        <v>56.81818181818182</v>
      </c>
      <c r="F28" s="6">
        <f t="shared" si="1"/>
        <v>97.50390015600624</v>
      </c>
    </row>
    <row r="29" spans="1:7" s="72" customFormat="1" ht="28.5" customHeight="1">
      <c r="A29" s="10" t="s">
        <v>177</v>
      </c>
      <c r="B29" s="16">
        <v>534900</v>
      </c>
      <c r="C29" s="16">
        <v>0</v>
      </c>
      <c r="D29" s="16">
        <v>493200</v>
      </c>
      <c r="E29" s="6">
        <f t="shared" si="0"/>
        <v>0</v>
      </c>
      <c r="F29" s="6">
        <f t="shared" si="1"/>
        <v>0</v>
      </c>
      <c r="G29" s="70"/>
    </row>
    <row r="30" spans="1:7" s="72" customFormat="1" ht="27.75" customHeight="1">
      <c r="A30" s="10" t="s">
        <v>178</v>
      </c>
      <c r="B30" s="16">
        <v>60400</v>
      </c>
      <c r="C30" s="16">
        <v>0</v>
      </c>
      <c r="D30" s="16">
        <v>54735</v>
      </c>
      <c r="E30" s="6">
        <f t="shared" si="0"/>
        <v>0</v>
      </c>
      <c r="F30" s="6">
        <f t="shared" si="1"/>
        <v>0</v>
      </c>
      <c r="G30" s="70"/>
    </row>
    <row r="31" spans="1:7" s="72" customFormat="1" ht="58.5" customHeight="1">
      <c r="A31" s="58" t="s">
        <v>179</v>
      </c>
      <c r="B31" s="16">
        <v>158000</v>
      </c>
      <c r="C31" s="16">
        <v>0</v>
      </c>
      <c r="D31" s="16">
        <v>155400</v>
      </c>
      <c r="E31" s="6">
        <f t="shared" si="0"/>
        <v>0</v>
      </c>
      <c r="F31" s="6">
        <f t="shared" si="1"/>
        <v>0</v>
      </c>
      <c r="G31" s="70"/>
    </row>
    <row r="32" spans="1:6" s="72" customFormat="1" ht="16.5" customHeight="1" hidden="1">
      <c r="A32" s="10" t="s">
        <v>66</v>
      </c>
      <c r="B32" s="16">
        <v>0</v>
      </c>
      <c r="C32" s="16">
        <v>0</v>
      </c>
      <c r="D32" s="16">
        <v>0</v>
      </c>
      <c r="E32" s="6" t="e">
        <f t="shared" si="0"/>
        <v>#DIV/0!</v>
      </c>
      <c r="F32" s="6" t="e">
        <f t="shared" si="1"/>
        <v>#DIV/0!</v>
      </c>
    </row>
    <row r="33" spans="1:6" s="70" customFormat="1" ht="16.5" customHeight="1">
      <c r="A33" s="18" t="s">
        <v>9</v>
      </c>
      <c r="B33" s="6">
        <f>B34+B45+B52+B57+B66+B67</f>
        <v>11342928.73</v>
      </c>
      <c r="C33" s="6">
        <f>C34+C45+C52+C57+C66+C67</f>
        <v>12072332.510000002</v>
      </c>
      <c r="D33" s="6">
        <f>D34+D45+D52+D57+D66+D67</f>
        <v>7800444.949999999</v>
      </c>
      <c r="E33" s="6">
        <f t="shared" si="0"/>
        <v>106.43047133030872</v>
      </c>
      <c r="F33" s="6">
        <f t="shared" si="1"/>
        <v>154.76466518746477</v>
      </c>
    </row>
    <row r="34" spans="1:6" s="70" customFormat="1" ht="28.5" customHeight="1">
      <c r="A34" s="18" t="s">
        <v>129</v>
      </c>
      <c r="B34" s="22">
        <f>B35+B36+B37+B38+B39+B40+B42+B41+B43+B44</f>
        <v>3485064</v>
      </c>
      <c r="C34" s="22">
        <f>C35+C36+C37+C38+C39+C40+C42+C41+C43+C44</f>
        <v>3663241.02</v>
      </c>
      <c r="D34" s="22">
        <f>D35+D36+D37+D38+D39+D42+D40+D41+D43</f>
        <v>2707467.38</v>
      </c>
      <c r="E34" s="6">
        <f t="shared" si="0"/>
        <v>105.1125896109799</v>
      </c>
      <c r="F34" s="6">
        <f t="shared" si="1"/>
        <v>135.30139077797497</v>
      </c>
    </row>
    <row r="35" spans="1:7" s="72" customFormat="1" ht="44.25" customHeight="1" hidden="1">
      <c r="A35" s="23" t="s">
        <v>128</v>
      </c>
      <c r="B35" s="16">
        <v>0</v>
      </c>
      <c r="C35" s="16">
        <v>0</v>
      </c>
      <c r="D35" s="16">
        <v>0</v>
      </c>
      <c r="E35" s="6" t="e">
        <f t="shared" si="0"/>
        <v>#DIV/0!</v>
      </c>
      <c r="F35" s="6" t="e">
        <f t="shared" si="1"/>
        <v>#DIV/0!</v>
      </c>
      <c r="G35" s="70"/>
    </row>
    <row r="36" spans="1:7" s="72" customFormat="1" ht="78.75" customHeight="1">
      <c r="A36" s="23" t="s">
        <v>120</v>
      </c>
      <c r="B36" s="11">
        <v>2612290</v>
      </c>
      <c r="C36" s="12">
        <v>3265806.3</v>
      </c>
      <c r="D36" s="16">
        <v>2021932.2</v>
      </c>
      <c r="E36" s="6">
        <f t="shared" si="0"/>
        <v>125.0169889254256</v>
      </c>
      <c r="F36" s="6">
        <f t="shared" si="1"/>
        <v>161.51908061012134</v>
      </c>
      <c r="G36" s="70"/>
    </row>
    <row r="37" spans="1:6" s="72" customFormat="1" ht="60.75" customHeight="1">
      <c r="A37" s="23" t="s">
        <v>64</v>
      </c>
      <c r="B37" s="11">
        <v>34590</v>
      </c>
      <c r="C37" s="12">
        <v>34821.05</v>
      </c>
      <c r="D37" s="16">
        <v>5903.5</v>
      </c>
      <c r="E37" s="6">
        <f t="shared" si="0"/>
        <v>100.66796762069963</v>
      </c>
      <c r="F37" s="6">
        <f t="shared" si="1"/>
        <v>589.8373846023546</v>
      </c>
    </row>
    <row r="38" spans="1:7" s="72" customFormat="1" ht="60.75" customHeight="1">
      <c r="A38" s="23" t="s">
        <v>79</v>
      </c>
      <c r="B38" s="11">
        <v>560144</v>
      </c>
      <c r="C38" s="12">
        <v>201636.49</v>
      </c>
      <c r="D38" s="16">
        <v>435622.51</v>
      </c>
      <c r="E38" s="6">
        <f t="shared" si="0"/>
        <v>35.997259633237164</v>
      </c>
      <c r="F38" s="6">
        <f t="shared" si="1"/>
        <v>46.28697676802789</v>
      </c>
      <c r="G38" s="70"/>
    </row>
    <row r="39" spans="1:7" s="72" customFormat="1" ht="48" customHeight="1">
      <c r="A39" s="23" t="s">
        <v>54</v>
      </c>
      <c r="B39" s="13">
        <v>10000</v>
      </c>
      <c r="C39" s="12">
        <v>58736.23</v>
      </c>
      <c r="D39" s="16">
        <v>56036.65</v>
      </c>
      <c r="E39" s="6">
        <f t="shared" si="0"/>
        <v>587.3623</v>
      </c>
      <c r="F39" s="6">
        <f t="shared" si="1"/>
        <v>104.81752567293012</v>
      </c>
      <c r="G39" s="70"/>
    </row>
    <row r="40" spans="1:6" s="72" customFormat="1" ht="45" hidden="1">
      <c r="A40" s="23" t="s">
        <v>137</v>
      </c>
      <c r="B40" s="15"/>
      <c r="C40" s="57"/>
      <c r="D40" s="16">
        <v>0</v>
      </c>
      <c r="E40" s="6" t="e">
        <f t="shared" si="0"/>
        <v>#DIV/0!</v>
      </c>
      <c r="F40" s="6" t="e">
        <f t="shared" si="1"/>
        <v>#DIV/0!</v>
      </c>
    </row>
    <row r="41" spans="1:6" s="72" customFormat="1" ht="30" hidden="1">
      <c r="A41" s="23" t="s">
        <v>173</v>
      </c>
      <c r="B41" s="15">
        <v>0</v>
      </c>
      <c r="C41" s="57">
        <v>0</v>
      </c>
      <c r="D41" s="16">
        <v>0</v>
      </c>
      <c r="E41" s="6" t="e">
        <f t="shared" si="0"/>
        <v>#DIV/0!</v>
      </c>
      <c r="F41" s="6" t="e">
        <f t="shared" si="1"/>
        <v>#DIV/0!</v>
      </c>
    </row>
    <row r="42" spans="1:7" s="72" customFormat="1" ht="29.25" customHeight="1">
      <c r="A42" s="23" t="s">
        <v>89</v>
      </c>
      <c r="B42" s="15">
        <v>212540</v>
      </c>
      <c r="C42" s="13">
        <v>71154.77</v>
      </c>
      <c r="D42" s="16">
        <v>164291.92</v>
      </c>
      <c r="E42" s="6">
        <f t="shared" si="0"/>
        <v>33.47829585019291</v>
      </c>
      <c r="F42" s="6">
        <f t="shared" si="1"/>
        <v>43.30996314365308</v>
      </c>
      <c r="G42" s="70"/>
    </row>
    <row r="43" spans="1:7" s="72" customFormat="1" ht="59.25" customHeight="1">
      <c r="A43" s="23" t="s">
        <v>197</v>
      </c>
      <c r="B43" s="15">
        <v>22500</v>
      </c>
      <c r="C43" s="15">
        <v>500</v>
      </c>
      <c r="D43" s="16">
        <v>23680.6</v>
      </c>
      <c r="E43" s="6">
        <f t="shared" si="0"/>
        <v>2.2222222222222223</v>
      </c>
      <c r="F43" s="6">
        <f t="shared" si="1"/>
        <v>2.111432987339848</v>
      </c>
      <c r="G43" s="70"/>
    </row>
    <row r="44" spans="1:7" s="72" customFormat="1" ht="59.25" customHeight="1">
      <c r="A44" s="23" t="s">
        <v>223</v>
      </c>
      <c r="B44" s="15">
        <v>33000</v>
      </c>
      <c r="C44" s="15">
        <v>30586.18</v>
      </c>
      <c r="D44" s="16">
        <v>0</v>
      </c>
      <c r="E44" s="6">
        <f t="shared" si="0"/>
        <v>92.68539393939395</v>
      </c>
      <c r="F44" s="6"/>
      <c r="G44" s="70"/>
    </row>
    <row r="45" spans="1:6" s="70" customFormat="1" ht="15.75" customHeight="1">
      <c r="A45" s="18" t="s">
        <v>5</v>
      </c>
      <c r="B45" s="22">
        <f>B46+B47+B48+B49+B50+B51</f>
        <v>115600</v>
      </c>
      <c r="C45" s="22">
        <f>C46+C47+C48+C49+C50+C51</f>
        <v>166545.4</v>
      </c>
      <c r="D45" s="22">
        <f>D46+D47+D48+D49+D50+D51</f>
        <v>74802.12</v>
      </c>
      <c r="E45" s="6">
        <f t="shared" si="0"/>
        <v>144.0704152249135</v>
      </c>
      <c r="F45" s="6">
        <f t="shared" si="1"/>
        <v>222.64796773139585</v>
      </c>
    </row>
    <row r="46" spans="1:7" s="72" customFormat="1" ht="30" customHeight="1">
      <c r="A46" s="10" t="s">
        <v>130</v>
      </c>
      <c r="B46" s="16">
        <v>21600</v>
      </c>
      <c r="C46" s="16">
        <v>87257.99</v>
      </c>
      <c r="D46" s="16">
        <v>4267.54</v>
      </c>
      <c r="E46" s="6">
        <f t="shared" si="0"/>
        <v>403.9721759259259</v>
      </c>
      <c r="F46" s="6">
        <f t="shared" si="1"/>
        <v>2044.6906180141254</v>
      </c>
      <c r="G46" s="70"/>
    </row>
    <row r="47" spans="1:6" s="72" customFormat="1" ht="27" customHeight="1" hidden="1">
      <c r="A47" s="10" t="s">
        <v>131</v>
      </c>
      <c r="B47" s="16"/>
      <c r="C47" s="16"/>
      <c r="D47" s="16"/>
      <c r="E47" s="6" t="e">
        <f t="shared" si="0"/>
        <v>#DIV/0!</v>
      </c>
      <c r="F47" s="6" t="e">
        <f t="shared" si="1"/>
        <v>#DIV/0!</v>
      </c>
    </row>
    <row r="48" spans="1:6" s="72" customFormat="1" ht="15">
      <c r="A48" s="10" t="s">
        <v>132</v>
      </c>
      <c r="B48" s="16">
        <v>83500</v>
      </c>
      <c r="C48" s="16">
        <v>77598.5</v>
      </c>
      <c r="D48" s="16">
        <v>64548.93</v>
      </c>
      <c r="E48" s="6">
        <f t="shared" si="0"/>
        <v>92.93233532934131</v>
      </c>
      <c r="F48" s="6">
        <f t="shared" si="1"/>
        <v>120.21655510013875</v>
      </c>
    </row>
    <row r="49" spans="1:6" s="72" customFormat="1" ht="17.25" customHeight="1" hidden="1">
      <c r="A49" s="10" t="s">
        <v>55</v>
      </c>
      <c r="B49" s="16"/>
      <c r="C49" s="16"/>
      <c r="D49" s="16"/>
      <c r="E49" s="6" t="e">
        <f t="shared" si="0"/>
        <v>#DIV/0!</v>
      </c>
      <c r="F49" s="6" t="e">
        <f t="shared" si="1"/>
        <v>#DIV/0!</v>
      </c>
    </row>
    <row r="50" spans="1:7" s="72" customFormat="1" ht="17.25" customHeight="1">
      <c r="A50" s="24" t="s">
        <v>154</v>
      </c>
      <c r="B50" s="16">
        <v>10500</v>
      </c>
      <c r="C50" s="16">
        <v>1688.91</v>
      </c>
      <c r="D50" s="16">
        <v>5985.65</v>
      </c>
      <c r="E50" s="6">
        <f t="shared" si="0"/>
        <v>16.084857142857143</v>
      </c>
      <c r="F50" s="6">
        <f t="shared" si="1"/>
        <v>28.21598322655017</v>
      </c>
      <c r="G50" s="74"/>
    </row>
    <row r="51" spans="1:7" s="72" customFormat="1" ht="17.25" customHeight="1" hidden="1">
      <c r="A51" s="24" t="s">
        <v>155</v>
      </c>
      <c r="B51" s="16">
        <v>0</v>
      </c>
      <c r="C51" s="16">
        <v>0</v>
      </c>
      <c r="D51" s="16">
        <v>0</v>
      </c>
      <c r="E51" s="6" t="e">
        <f t="shared" si="0"/>
        <v>#DIV/0!</v>
      </c>
      <c r="F51" s="6" t="e">
        <f t="shared" si="1"/>
        <v>#DIV/0!</v>
      </c>
      <c r="G51" s="74"/>
    </row>
    <row r="52" spans="1:6" s="70" customFormat="1" ht="28.5" customHeight="1">
      <c r="A52" s="18" t="s">
        <v>133</v>
      </c>
      <c r="B52" s="6">
        <f>B53+B54+B55+B56</f>
        <v>2936700</v>
      </c>
      <c r="C52" s="6">
        <f>C53+C54+C55+C56</f>
        <v>2261969.79</v>
      </c>
      <c r="D52" s="6">
        <f>D53+D54+D55+D56</f>
        <v>1806217.02</v>
      </c>
      <c r="E52" s="6">
        <f t="shared" si="0"/>
        <v>77.0242036980284</v>
      </c>
      <c r="F52" s="6">
        <f t="shared" si="1"/>
        <v>125.23244798125089</v>
      </c>
    </row>
    <row r="53" spans="1:6" s="72" customFormat="1" ht="29.25" customHeight="1">
      <c r="A53" s="10" t="s">
        <v>82</v>
      </c>
      <c r="B53" s="11">
        <v>157900</v>
      </c>
      <c r="C53" s="12">
        <v>124933.58</v>
      </c>
      <c r="D53" s="63">
        <v>72270.05</v>
      </c>
      <c r="E53" s="6">
        <f t="shared" si="0"/>
        <v>79.12196326789108</v>
      </c>
      <c r="F53" s="6">
        <f t="shared" si="1"/>
        <v>172.87047677426543</v>
      </c>
    </row>
    <row r="54" spans="1:6" s="72" customFormat="1" ht="30.75" customHeight="1">
      <c r="A54" s="10" t="s">
        <v>83</v>
      </c>
      <c r="B54" s="11">
        <v>108700</v>
      </c>
      <c r="C54" s="12">
        <v>115233.07</v>
      </c>
      <c r="D54" s="63">
        <v>130655.83</v>
      </c>
      <c r="E54" s="6">
        <f t="shared" si="0"/>
        <v>106.01018399264031</v>
      </c>
      <c r="F54" s="6">
        <f t="shared" si="1"/>
        <v>88.1958883886008</v>
      </c>
    </row>
    <row r="55" spans="1:7" s="72" customFormat="1" ht="16.5" customHeight="1">
      <c r="A55" s="10" t="s">
        <v>56</v>
      </c>
      <c r="B55" s="8">
        <v>2670100</v>
      </c>
      <c r="C55" s="8">
        <v>1959086.06</v>
      </c>
      <c r="D55" s="63">
        <v>1603291.14</v>
      </c>
      <c r="E55" s="6">
        <f t="shared" si="0"/>
        <v>73.37126175049625</v>
      </c>
      <c r="F55" s="6">
        <f t="shared" si="1"/>
        <v>122.19153534398002</v>
      </c>
      <c r="G55" s="75"/>
    </row>
    <row r="56" spans="1:6" s="72" customFormat="1" ht="15">
      <c r="A56" s="10" t="s">
        <v>100</v>
      </c>
      <c r="B56" s="8">
        <v>0</v>
      </c>
      <c r="C56" s="12">
        <v>62717.08</v>
      </c>
      <c r="D56" s="95">
        <v>0</v>
      </c>
      <c r="E56" s="6"/>
      <c r="F56" s="6"/>
    </row>
    <row r="57" spans="1:6" s="70" customFormat="1" ht="31.5" customHeight="1">
      <c r="A57" s="18" t="s">
        <v>134</v>
      </c>
      <c r="B57" s="22">
        <f>B59+B60+B64+B63+B62+B65+B61</f>
        <v>2076040</v>
      </c>
      <c r="C57" s="22">
        <f>C59+C60+C64+C63+C62+C65+C61</f>
        <v>4520408.23</v>
      </c>
      <c r="D57" s="22">
        <f>D59+D60+D64+D63+D61+D62+D65</f>
        <v>1944453.82</v>
      </c>
      <c r="E57" s="6">
        <f t="shared" si="0"/>
        <v>217.7418657636655</v>
      </c>
      <c r="F57" s="6">
        <f t="shared" si="1"/>
        <v>232.47701660510512</v>
      </c>
    </row>
    <row r="58" spans="1:6" s="72" customFormat="1" ht="60" hidden="1">
      <c r="A58" s="23" t="s">
        <v>116</v>
      </c>
      <c r="B58" s="16">
        <v>0</v>
      </c>
      <c r="C58" s="16">
        <v>0</v>
      </c>
      <c r="D58" s="16">
        <v>0</v>
      </c>
      <c r="E58" s="6" t="e">
        <f t="shared" si="0"/>
        <v>#DIV/0!</v>
      </c>
      <c r="F58" s="6" t="e">
        <f t="shared" si="1"/>
        <v>#DIV/0!</v>
      </c>
    </row>
    <row r="59" spans="1:6" s="72" customFormat="1" ht="75">
      <c r="A59" s="25" t="s">
        <v>135</v>
      </c>
      <c r="B59" s="15">
        <v>0</v>
      </c>
      <c r="C59" s="11">
        <v>339000</v>
      </c>
      <c r="D59" s="16">
        <v>0</v>
      </c>
      <c r="E59" s="6"/>
      <c r="F59" s="6"/>
    </row>
    <row r="60" spans="1:6" s="72" customFormat="1" ht="60" hidden="1">
      <c r="A60" s="25" t="s">
        <v>136</v>
      </c>
      <c r="B60" s="15">
        <v>0</v>
      </c>
      <c r="C60" s="11">
        <v>0</v>
      </c>
      <c r="D60" s="16">
        <v>0</v>
      </c>
      <c r="E60" s="6" t="e">
        <f t="shared" si="0"/>
        <v>#DIV/0!</v>
      </c>
      <c r="F60" s="6" t="e">
        <f t="shared" si="1"/>
        <v>#DIV/0!</v>
      </c>
    </row>
    <row r="61" spans="1:6" s="72" customFormat="1" ht="75" hidden="1">
      <c r="A61" s="25" t="s">
        <v>156</v>
      </c>
      <c r="B61" s="14">
        <v>0</v>
      </c>
      <c r="C61" s="11">
        <v>0</v>
      </c>
      <c r="D61" s="16">
        <v>0</v>
      </c>
      <c r="E61" s="6" t="e">
        <f t="shared" si="0"/>
        <v>#DIV/0!</v>
      </c>
      <c r="F61" s="6" t="e">
        <f t="shared" si="1"/>
        <v>#DIV/0!</v>
      </c>
    </row>
    <row r="62" spans="1:6" s="72" customFormat="1" ht="60">
      <c r="A62" s="25" t="s">
        <v>160</v>
      </c>
      <c r="B62" s="14">
        <v>531740</v>
      </c>
      <c r="C62" s="11">
        <v>847700</v>
      </c>
      <c r="D62" s="16">
        <v>0</v>
      </c>
      <c r="E62" s="6">
        <f t="shared" si="0"/>
        <v>159.4200173016888</v>
      </c>
      <c r="F62" s="6"/>
    </row>
    <row r="63" spans="1:6" s="72" customFormat="1" ht="59.25" customHeight="1">
      <c r="A63" s="25" t="s">
        <v>153</v>
      </c>
      <c r="B63" s="14">
        <v>44300</v>
      </c>
      <c r="C63" s="11">
        <v>45675.6</v>
      </c>
      <c r="D63" s="16">
        <v>112342</v>
      </c>
      <c r="E63" s="6">
        <f t="shared" si="0"/>
        <v>103.10519187358915</v>
      </c>
      <c r="F63" s="6">
        <f t="shared" si="1"/>
        <v>40.65763472254366</v>
      </c>
    </row>
    <row r="64" spans="1:6" s="72" customFormat="1" ht="48.75" customHeight="1">
      <c r="A64" s="24" t="s">
        <v>121</v>
      </c>
      <c r="B64" s="14">
        <v>1500000</v>
      </c>
      <c r="C64" s="11">
        <v>3288032.63</v>
      </c>
      <c r="D64" s="16">
        <v>1830290.27</v>
      </c>
      <c r="E64" s="6">
        <f t="shared" si="0"/>
        <v>219.20217533333332</v>
      </c>
      <c r="F64" s="6">
        <f t="shared" si="1"/>
        <v>179.64541930280816</v>
      </c>
    </row>
    <row r="65" spans="1:6" s="72" customFormat="1" ht="45">
      <c r="A65" s="24" t="s">
        <v>161</v>
      </c>
      <c r="B65" s="14">
        <v>0</v>
      </c>
      <c r="C65" s="26">
        <v>0</v>
      </c>
      <c r="D65" s="16">
        <v>1821.55</v>
      </c>
      <c r="E65" s="6"/>
      <c r="F65" s="6">
        <f t="shared" si="1"/>
        <v>0</v>
      </c>
    </row>
    <row r="66" spans="1:6" s="70" customFormat="1" ht="15" customHeight="1">
      <c r="A66" s="18" t="s">
        <v>122</v>
      </c>
      <c r="B66" s="22">
        <v>1750000</v>
      </c>
      <c r="C66" s="22">
        <v>534342.28</v>
      </c>
      <c r="D66" s="22">
        <v>1050321.02</v>
      </c>
      <c r="E66" s="6">
        <f t="shared" si="0"/>
        <v>30.533844571428574</v>
      </c>
      <c r="F66" s="6">
        <f t="shared" si="1"/>
        <v>50.87418701760343</v>
      </c>
    </row>
    <row r="67" spans="1:6" s="70" customFormat="1" ht="15" customHeight="1">
      <c r="A67" s="27" t="s">
        <v>138</v>
      </c>
      <c r="B67" s="22">
        <f>B68+B69+B70+B71+B72</f>
        <v>979524.73</v>
      </c>
      <c r="C67" s="22">
        <f>C68+C69+C70+C71+C72</f>
        <v>925825.79</v>
      </c>
      <c r="D67" s="22">
        <f>D68+D69+D70+D71</f>
        <v>217183.59</v>
      </c>
      <c r="E67" s="6">
        <f t="shared" si="0"/>
        <v>94.51785765531413</v>
      </c>
      <c r="F67" s="6">
        <f t="shared" si="1"/>
        <v>426.2871748275272</v>
      </c>
    </row>
    <row r="68" spans="1:6" s="72" customFormat="1" ht="15" hidden="1">
      <c r="A68" s="28" t="s">
        <v>141</v>
      </c>
      <c r="B68" s="16">
        <v>0</v>
      </c>
      <c r="C68" s="16">
        <v>0</v>
      </c>
      <c r="D68" s="16">
        <v>0</v>
      </c>
      <c r="E68" s="6" t="e">
        <f>C68/B68*100</f>
        <v>#DIV/0!</v>
      </c>
      <c r="F68" s="6" t="e">
        <f t="shared" si="1"/>
        <v>#DIV/0!</v>
      </c>
    </row>
    <row r="69" spans="1:6" s="70" customFormat="1" ht="15" customHeight="1">
      <c r="A69" s="29" t="s">
        <v>139</v>
      </c>
      <c r="B69" s="16">
        <v>0</v>
      </c>
      <c r="C69" s="16">
        <v>-2004.67</v>
      </c>
      <c r="D69" s="16">
        <v>0</v>
      </c>
      <c r="E69" s="6"/>
      <c r="F69" s="6"/>
    </row>
    <row r="70" spans="1:6" s="70" customFormat="1" ht="16.5" customHeight="1">
      <c r="A70" s="29" t="s">
        <v>142</v>
      </c>
      <c r="B70" s="16">
        <v>84020</v>
      </c>
      <c r="C70" s="16">
        <v>84394.93</v>
      </c>
      <c r="D70" s="16">
        <v>115235.53</v>
      </c>
      <c r="E70" s="6">
        <f>C70/B70*100</f>
        <v>100.4462389907165</v>
      </c>
      <c r="F70" s="6">
        <f>C70/D70*100</f>
        <v>73.23690011231778</v>
      </c>
    </row>
    <row r="71" spans="1:6" s="70" customFormat="1" ht="18" customHeight="1">
      <c r="A71" s="30" t="s">
        <v>140</v>
      </c>
      <c r="B71" s="16">
        <v>70000</v>
      </c>
      <c r="C71" s="16">
        <v>84763.53</v>
      </c>
      <c r="D71" s="16">
        <v>101948.06</v>
      </c>
      <c r="E71" s="6">
        <f>C71/B71*100</f>
        <v>121.09075714285713</v>
      </c>
      <c r="F71" s="6">
        <f>C71/D71*100</f>
        <v>83.14383814660133</v>
      </c>
    </row>
    <row r="72" spans="1:6" s="70" customFormat="1" ht="18" customHeight="1">
      <c r="A72" s="30" t="s">
        <v>224</v>
      </c>
      <c r="B72" s="16">
        <v>825504.73</v>
      </c>
      <c r="C72" s="16">
        <v>758672</v>
      </c>
      <c r="D72" s="16">
        <v>0</v>
      </c>
      <c r="E72" s="6">
        <f>C72/B72*100</f>
        <v>91.90401610418392</v>
      </c>
      <c r="F72" s="6"/>
    </row>
    <row r="73" spans="1:6" s="69" customFormat="1" ht="16.5" customHeight="1">
      <c r="A73" s="31" t="s">
        <v>18</v>
      </c>
      <c r="B73" s="4">
        <f>B4</f>
        <v>127272328.73</v>
      </c>
      <c r="C73" s="4">
        <f>C4</f>
        <v>95420677.96000002</v>
      </c>
      <c r="D73" s="4">
        <f>D4</f>
        <v>76759563.83</v>
      </c>
      <c r="E73" s="4">
        <f aca="true" t="shared" si="2" ref="E73:E140">C73/B73*100</f>
        <v>74.97362459865789</v>
      </c>
      <c r="F73" s="4">
        <f aca="true" t="shared" si="3" ref="F73:F165">C73/D73*100</f>
        <v>124.31112580489506</v>
      </c>
    </row>
    <row r="74" spans="1:10" s="69" customFormat="1" ht="15" customHeight="1">
      <c r="A74" s="32" t="s">
        <v>17</v>
      </c>
      <c r="B74" s="4">
        <f>B75+B198+B201+B205</f>
        <v>488361004.33</v>
      </c>
      <c r="C74" s="4">
        <f>C75+C198+C205+C200+C201</f>
        <v>334177986.13000005</v>
      </c>
      <c r="D74" s="4">
        <f>D75+D198+D205+D200+D201</f>
        <v>274453888.47999996</v>
      </c>
      <c r="E74" s="4">
        <f t="shared" si="2"/>
        <v>68.4284746667009</v>
      </c>
      <c r="F74" s="4">
        <f t="shared" si="3"/>
        <v>121.76106812724292</v>
      </c>
      <c r="J74" s="100"/>
    </row>
    <row r="75" spans="1:10" s="70" customFormat="1" ht="16.5" customHeight="1">
      <c r="A75" s="18" t="s">
        <v>50</v>
      </c>
      <c r="B75" s="6">
        <f>B76+B80+B155+B188</f>
        <v>498422205.28</v>
      </c>
      <c r="C75" s="6">
        <f>C76+C80+C155+C188</f>
        <v>344332932.29</v>
      </c>
      <c r="D75" s="6">
        <f>D76+D80+D155+D188</f>
        <v>299742898.27</v>
      </c>
      <c r="E75" s="6">
        <f t="shared" si="2"/>
        <v>69.08458905769722</v>
      </c>
      <c r="F75" s="6">
        <f t="shared" si="3"/>
        <v>114.87609357130944</v>
      </c>
      <c r="J75" s="100"/>
    </row>
    <row r="76" spans="1:6" s="70" customFormat="1" ht="30" customHeight="1">
      <c r="A76" s="18" t="s">
        <v>57</v>
      </c>
      <c r="B76" s="6">
        <f>B77+B78+B79</f>
        <v>33623600</v>
      </c>
      <c r="C76" s="6">
        <f>C77+C78+C79</f>
        <v>25218000</v>
      </c>
      <c r="D76" s="6">
        <f>D77+D78+D79</f>
        <v>18826200</v>
      </c>
      <c r="E76" s="6">
        <f t="shared" si="2"/>
        <v>75.00089223045718</v>
      </c>
      <c r="F76" s="6">
        <f t="shared" si="3"/>
        <v>133.9516206138254</v>
      </c>
    </row>
    <row r="77" spans="1:6" s="72" customFormat="1" ht="29.25" customHeight="1">
      <c r="A77" s="40" t="s">
        <v>225</v>
      </c>
      <c r="B77" s="16">
        <v>33623600</v>
      </c>
      <c r="C77" s="16">
        <v>25218000</v>
      </c>
      <c r="D77" s="16">
        <v>18826200</v>
      </c>
      <c r="E77" s="6">
        <f t="shared" si="2"/>
        <v>75.00089223045718</v>
      </c>
      <c r="F77" s="6">
        <f t="shared" si="3"/>
        <v>133.9516206138254</v>
      </c>
    </row>
    <row r="78" spans="1:6" s="72" customFormat="1" ht="15" customHeight="1" hidden="1">
      <c r="A78" s="10" t="s">
        <v>58</v>
      </c>
      <c r="B78" s="16"/>
      <c r="C78" s="16"/>
      <c r="D78" s="16"/>
      <c r="E78" s="6" t="e">
        <f t="shared" si="2"/>
        <v>#DIV/0!</v>
      </c>
      <c r="F78" s="6" t="e">
        <f t="shared" si="3"/>
        <v>#DIV/0!</v>
      </c>
    </row>
    <row r="79" spans="1:6" s="72" customFormat="1" ht="15" hidden="1">
      <c r="A79" s="10" t="s">
        <v>143</v>
      </c>
      <c r="B79" s="16"/>
      <c r="C79" s="16"/>
      <c r="D79" s="16"/>
      <c r="E79" s="6" t="e">
        <f t="shared" si="2"/>
        <v>#DIV/0!</v>
      </c>
      <c r="F79" s="6" t="e">
        <f t="shared" si="3"/>
        <v>#DIV/0!</v>
      </c>
    </row>
    <row r="80" spans="1:6" s="70" customFormat="1" ht="15">
      <c r="A80" s="9" t="s">
        <v>16</v>
      </c>
      <c r="B80" s="22">
        <f>B86+B88+B89+B90+B92+B91+B94+B96+B106+B111+B112</f>
        <v>151439296.32</v>
      </c>
      <c r="C80" s="22">
        <f>SUM(C81:C96)+C112+C111+C106</f>
        <v>94244684.75999999</v>
      </c>
      <c r="D80" s="22">
        <f>SUM(D81:D96)+D112+D111+D106</f>
        <v>84129705.96000001</v>
      </c>
      <c r="E80" s="6">
        <f t="shared" si="2"/>
        <v>62.23264836152931</v>
      </c>
      <c r="F80" s="6">
        <f t="shared" si="3"/>
        <v>112.02307637305806</v>
      </c>
    </row>
    <row r="81" spans="1:6" s="72" customFormat="1" ht="30" hidden="1">
      <c r="A81" s="23" t="s">
        <v>94</v>
      </c>
      <c r="B81" s="16">
        <f>B83+B84+B85</f>
        <v>0</v>
      </c>
      <c r="C81" s="16">
        <f>C83+C84+C85</f>
        <v>0</v>
      </c>
      <c r="D81" s="16">
        <v>0</v>
      </c>
      <c r="E81" s="6" t="e">
        <f t="shared" si="2"/>
        <v>#DIV/0!</v>
      </c>
      <c r="F81" s="6" t="e">
        <f t="shared" si="3"/>
        <v>#DIV/0!</v>
      </c>
    </row>
    <row r="82" spans="1:6" s="76" customFormat="1" ht="15" hidden="1">
      <c r="A82" s="33" t="s">
        <v>123</v>
      </c>
      <c r="B82" s="34"/>
      <c r="C82" s="34"/>
      <c r="D82" s="16"/>
      <c r="E82" s="6" t="e">
        <f t="shared" si="2"/>
        <v>#DIV/0!</v>
      </c>
      <c r="F82" s="6" t="e">
        <f t="shared" si="3"/>
        <v>#DIV/0!</v>
      </c>
    </row>
    <row r="83" spans="1:6" s="76" customFormat="1" ht="15" hidden="1">
      <c r="A83" s="33" t="s">
        <v>111</v>
      </c>
      <c r="B83" s="16">
        <v>0</v>
      </c>
      <c r="C83" s="16">
        <v>0</v>
      </c>
      <c r="D83" s="16">
        <v>0</v>
      </c>
      <c r="E83" s="6" t="e">
        <f t="shared" si="2"/>
        <v>#DIV/0!</v>
      </c>
      <c r="F83" s="6" t="e">
        <f t="shared" si="3"/>
        <v>#DIV/0!</v>
      </c>
    </row>
    <row r="84" spans="1:6" s="76" customFormat="1" ht="30" hidden="1">
      <c r="A84" s="33" t="s">
        <v>112</v>
      </c>
      <c r="B84" s="16">
        <v>0</v>
      </c>
      <c r="C84" s="16">
        <v>0</v>
      </c>
      <c r="D84" s="16">
        <v>0</v>
      </c>
      <c r="E84" s="6" t="e">
        <f t="shared" si="2"/>
        <v>#DIV/0!</v>
      </c>
      <c r="F84" s="6" t="e">
        <f t="shared" si="3"/>
        <v>#DIV/0!</v>
      </c>
    </row>
    <row r="85" spans="1:6" s="76" customFormat="1" ht="30" hidden="1">
      <c r="A85" s="33" t="s">
        <v>114</v>
      </c>
      <c r="B85" s="16">
        <v>0</v>
      </c>
      <c r="C85" s="16">
        <v>0</v>
      </c>
      <c r="D85" s="16">
        <v>0</v>
      </c>
      <c r="E85" s="6" t="e">
        <f t="shared" si="2"/>
        <v>#DIV/0!</v>
      </c>
      <c r="F85" s="6" t="e">
        <f t="shared" si="3"/>
        <v>#DIV/0!</v>
      </c>
    </row>
    <row r="86" spans="1:6" s="77" customFormat="1" ht="45">
      <c r="A86" s="23" t="s">
        <v>151</v>
      </c>
      <c r="B86" s="16">
        <v>450000</v>
      </c>
      <c r="C86" s="16">
        <v>450000</v>
      </c>
      <c r="D86" s="16">
        <v>341600</v>
      </c>
      <c r="E86" s="6">
        <f t="shared" si="2"/>
        <v>100</v>
      </c>
      <c r="F86" s="6">
        <f t="shared" si="3"/>
        <v>131.73302107728338</v>
      </c>
    </row>
    <row r="87" spans="1:6" s="77" customFormat="1" ht="30" hidden="1">
      <c r="A87" s="23" t="s">
        <v>157</v>
      </c>
      <c r="B87" s="16"/>
      <c r="C87" s="16"/>
      <c r="D87" s="16"/>
      <c r="E87" s="6" t="e">
        <f t="shared" si="2"/>
        <v>#DIV/0!</v>
      </c>
      <c r="F87" s="6" t="e">
        <f t="shared" si="3"/>
        <v>#DIV/0!</v>
      </c>
    </row>
    <row r="88" spans="1:6" s="77" customFormat="1" ht="30.75" customHeight="1">
      <c r="A88" s="23" t="s">
        <v>152</v>
      </c>
      <c r="B88" s="16">
        <v>7539028.11</v>
      </c>
      <c r="C88" s="16">
        <v>7539028.11</v>
      </c>
      <c r="D88" s="16">
        <v>4286680.73</v>
      </c>
      <c r="E88" s="6">
        <f t="shared" si="2"/>
        <v>100</v>
      </c>
      <c r="F88" s="6">
        <f t="shared" si="3"/>
        <v>175.87099634546377</v>
      </c>
    </row>
    <row r="89" spans="1:6" s="77" customFormat="1" ht="30.75" customHeight="1">
      <c r="A89" s="23" t="s">
        <v>163</v>
      </c>
      <c r="B89" s="16">
        <v>5254376.31</v>
      </c>
      <c r="C89" s="16">
        <v>5254376.31</v>
      </c>
      <c r="D89" s="16">
        <v>5608242.46</v>
      </c>
      <c r="E89" s="6">
        <f t="shared" si="2"/>
        <v>100</v>
      </c>
      <c r="F89" s="6">
        <f t="shared" si="3"/>
        <v>93.69024872722781</v>
      </c>
    </row>
    <row r="90" spans="1:6" s="77" customFormat="1" ht="30">
      <c r="A90" s="23" t="s">
        <v>201</v>
      </c>
      <c r="B90" s="16">
        <v>1798989.9</v>
      </c>
      <c r="C90" s="16">
        <v>1621140.84</v>
      </c>
      <c r="D90" s="16">
        <v>1932424.24</v>
      </c>
      <c r="E90" s="6">
        <f t="shared" si="2"/>
        <v>90.11394894434927</v>
      </c>
      <c r="F90" s="6">
        <f t="shared" si="3"/>
        <v>83.8915599609742</v>
      </c>
    </row>
    <row r="91" spans="1:6" s="77" customFormat="1" ht="45">
      <c r="A91" s="23" t="s">
        <v>162</v>
      </c>
      <c r="B91" s="16">
        <v>0</v>
      </c>
      <c r="C91" s="16">
        <v>0</v>
      </c>
      <c r="D91" s="16">
        <v>1040925.26</v>
      </c>
      <c r="E91" s="6"/>
      <c r="F91" s="6">
        <f t="shared" si="3"/>
        <v>0</v>
      </c>
    </row>
    <row r="92" spans="1:6" s="77" customFormat="1" ht="46.5" customHeight="1">
      <c r="A92" s="23" t="s">
        <v>215</v>
      </c>
      <c r="B92" s="16">
        <v>10841279</v>
      </c>
      <c r="C92" s="16">
        <v>4453222.02</v>
      </c>
      <c r="D92" s="16">
        <v>0</v>
      </c>
      <c r="E92" s="6">
        <f t="shared" si="2"/>
        <v>41.07653737165144</v>
      </c>
      <c r="F92" s="6"/>
    </row>
    <row r="93" spans="1:6" s="77" customFormat="1" ht="30" customHeight="1" hidden="1">
      <c r="A93" s="23" t="s">
        <v>164</v>
      </c>
      <c r="B93" s="16"/>
      <c r="C93" s="16"/>
      <c r="D93" s="16"/>
      <c r="E93" s="6" t="e">
        <f t="shared" si="2"/>
        <v>#DIV/0!</v>
      </c>
      <c r="F93" s="6" t="e">
        <f t="shared" si="3"/>
        <v>#DIV/0!</v>
      </c>
    </row>
    <row r="94" spans="1:8" s="72" customFormat="1" ht="45">
      <c r="A94" s="23" t="s">
        <v>95</v>
      </c>
      <c r="B94" s="16">
        <v>0</v>
      </c>
      <c r="C94" s="16">
        <v>0</v>
      </c>
      <c r="D94" s="16">
        <v>3565517.37</v>
      </c>
      <c r="E94" s="6"/>
      <c r="F94" s="6">
        <f t="shared" si="3"/>
        <v>0</v>
      </c>
      <c r="G94" s="78"/>
      <c r="H94" s="78"/>
    </row>
    <row r="95" spans="1:6" s="72" customFormat="1" ht="30" hidden="1">
      <c r="A95" s="35" t="s">
        <v>118</v>
      </c>
      <c r="B95" s="16">
        <v>0</v>
      </c>
      <c r="C95" s="16">
        <v>0</v>
      </c>
      <c r="D95" s="16">
        <v>0</v>
      </c>
      <c r="E95" s="6" t="e">
        <f t="shared" si="2"/>
        <v>#DIV/0!</v>
      </c>
      <c r="F95" s="6" t="e">
        <f t="shared" si="3"/>
        <v>#DIV/0!</v>
      </c>
    </row>
    <row r="96" spans="1:6" s="72" customFormat="1" ht="64.5" customHeight="1">
      <c r="A96" s="36" t="s">
        <v>101</v>
      </c>
      <c r="B96" s="16">
        <f>B99+B100+B101+B102+B103</f>
        <v>10762000</v>
      </c>
      <c r="C96" s="16">
        <f>C99+C100+C101+C102+C103</f>
        <v>9429372</v>
      </c>
      <c r="D96" s="16">
        <f>D97+D98+D99+D100+D101</f>
        <v>6636911</v>
      </c>
      <c r="E96" s="6">
        <f t="shared" si="2"/>
        <v>87.61728303289351</v>
      </c>
      <c r="F96" s="6">
        <f t="shared" si="3"/>
        <v>142.07470915309847</v>
      </c>
    </row>
    <row r="97" spans="1:6" s="77" customFormat="1" ht="45" hidden="1">
      <c r="A97" s="55" t="s">
        <v>209</v>
      </c>
      <c r="B97" s="34"/>
      <c r="C97" s="34"/>
      <c r="D97" s="34"/>
      <c r="E97" s="6" t="e">
        <f t="shared" si="2"/>
        <v>#DIV/0!</v>
      </c>
      <c r="F97" s="6" t="e">
        <f t="shared" si="3"/>
        <v>#DIV/0!</v>
      </c>
    </row>
    <row r="98" spans="1:6" s="77" customFormat="1" ht="30" hidden="1">
      <c r="A98" s="55" t="s">
        <v>210</v>
      </c>
      <c r="B98" s="34"/>
      <c r="C98" s="34"/>
      <c r="D98" s="34"/>
      <c r="E98" s="6" t="e">
        <f t="shared" si="2"/>
        <v>#DIV/0!</v>
      </c>
      <c r="F98" s="6" t="e">
        <f t="shared" si="3"/>
        <v>#DIV/0!</v>
      </c>
    </row>
    <row r="99" spans="1:6" s="77" customFormat="1" ht="45">
      <c r="A99" s="55" t="s">
        <v>180</v>
      </c>
      <c r="B99" s="34">
        <v>5996800</v>
      </c>
      <c r="C99" s="34">
        <v>5532559</v>
      </c>
      <c r="D99" s="34">
        <v>4347300</v>
      </c>
      <c r="E99" s="6">
        <f t="shared" si="2"/>
        <v>92.25852121131271</v>
      </c>
      <c r="F99" s="6">
        <f t="shared" si="3"/>
        <v>127.26425597497297</v>
      </c>
    </row>
    <row r="100" spans="1:6" s="77" customFormat="1" ht="30.75" customHeight="1">
      <c r="A100" s="55" t="s">
        <v>181</v>
      </c>
      <c r="B100" s="34">
        <v>4013800</v>
      </c>
      <c r="C100" s="34">
        <v>3299138</v>
      </c>
      <c r="D100" s="34">
        <v>1692111</v>
      </c>
      <c r="E100" s="6">
        <f t="shared" si="2"/>
        <v>82.1948776720315</v>
      </c>
      <c r="F100" s="6">
        <f t="shared" si="3"/>
        <v>194.97172466818077</v>
      </c>
    </row>
    <row r="101" spans="1:6" s="77" customFormat="1" ht="30.75" customHeight="1">
      <c r="A101" s="55" t="s">
        <v>182</v>
      </c>
      <c r="B101" s="34">
        <v>751400</v>
      </c>
      <c r="C101" s="34">
        <v>597675</v>
      </c>
      <c r="D101" s="34">
        <v>597500</v>
      </c>
      <c r="E101" s="6">
        <f t="shared" si="2"/>
        <v>79.54152249134948</v>
      </c>
      <c r="F101" s="6">
        <f t="shared" si="3"/>
        <v>100.02928870292887</v>
      </c>
    </row>
    <row r="102" spans="1:6" s="77" customFormat="1" ht="30" hidden="1">
      <c r="A102" s="55" t="s">
        <v>183</v>
      </c>
      <c r="B102" s="34"/>
      <c r="C102" s="34">
        <v>0</v>
      </c>
      <c r="D102" s="34">
        <v>0</v>
      </c>
      <c r="E102" s="6" t="e">
        <f t="shared" si="2"/>
        <v>#DIV/0!</v>
      </c>
      <c r="F102" s="6" t="e">
        <f t="shared" si="3"/>
        <v>#DIV/0!</v>
      </c>
    </row>
    <row r="103" spans="1:6" s="77" customFormat="1" ht="30" hidden="1">
      <c r="A103" s="55" t="s">
        <v>184</v>
      </c>
      <c r="B103" s="34"/>
      <c r="C103" s="34">
        <v>0</v>
      </c>
      <c r="D103" s="34">
        <v>0</v>
      </c>
      <c r="E103" s="6" t="e">
        <f t="shared" si="2"/>
        <v>#DIV/0!</v>
      </c>
      <c r="F103" s="6" t="e">
        <f t="shared" si="3"/>
        <v>#DIV/0!</v>
      </c>
    </row>
    <row r="104" spans="1:6" s="72" customFormat="1" ht="90" hidden="1">
      <c r="A104" s="37" t="s">
        <v>102</v>
      </c>
      <c r="B104" s="16">
        <v>0</v>
      </c>
      <c r="C104" s="16">
        <v>0</v>
      </c>
      <c r="D104" s="16">
        <v>0</v>
      </c>
      <c r="E104" s="6" t="e">
        <f t="shared" si="2"/>
        <v>#DIV/0!</v>
      </c>
      <c r="F104" s="6" t="e">
        <f t="shared" si="3"/>
        <v>#DIV/0!</v>
      </c>
    </row>
    <row r="105" spans="1:6" s="72" customFormat="1" ht="30" hidden="1">
      <c r="A105" s="23" t="s">
        <v>97</v>
      </c>
      <c r="B105" s="16">
        <v>0</v>
      </c>
      <c r="C105" s="16">
        <v>0</v>
      </c>
      <c r="D105" s="16">
        <v>0</v>
      </c>
      <c r="E105" s="6" t="e">
        <f t="shared" si="2"/>
        <v>#DIV/0!</v>
      </c>
      <c r="F105" s="6" t="e">
        <f t="shared" si="3"/>
        <v>#DIV/0!</v>
      </c>
    </row>
    <row r="106" spans="1:6" s="72" customFormat="1" ht="15">
      <c r="A106" s="23" t="s">
        <v>96</v>
      </c>
      <c r="B106" s="16">
        <f>B107+B108+B109+B110</f>
        <v>375000</v>
      </c>
      <c r="C106" s="16">
        <f>C107+C108+C109+C110</f>
        <v>375000</v>
      </c>
      <c r="D106" s="16">
        <f>D107+D108+D109+D110</f>
        <v>42713</v>
      </c>
      <c r="E106" s="6">
        <f t="shared" si="2"/>
        <v>100</v>
      </c>
      <c r="F106" s="6">
        <f t="shared" si="3"/>
        <v>877.9528480790392</v>
      </c>
    </row>
    <row r="107" spans="1:6" s="79" customFormat="1" ht="15" hidden="1">
      <c r="A107" s="38" t="s">
        <v>113</v>
      </c>
      <c r="B107" s="34"/>
      <c r="C107" s="34"/>
      <c r="D107" s="34"/>
      <c r="E107" s="6" t="e">
        <f t="shared" si="2"/>
        <v>#DIV/0!</v>
      </c>
      <c r="F107" s="6" t="e">
        <f t="shared" si="3"/>
        <v>#DIV/0!</v>
      </c>
    </row>
    <row r="108" spans="1:6" s="79" customFormat="1" ht="15.75" customHeight="1">
      <c r="A108" s="33" t="s">
        <v>228</v>
      </c>
      <c r="B108" s="34">
        <v>75000</v>
      </c>
      <c r="C108" s="34">
        <v>75000</v>
      </c>
      <c r="D108" s="34">
        <v>0</v>
      </c>
      <c r="E108" s="6">
        <f t="shared" si="2"/>
        <v>100</v>
      </c>
      <c r="F108" s="6"/>
    </row>
    <row r="109" spans="1:6" s="79" customFormat="1" ht="15">
      <c r="A109" s="39" t="s">
        <v>229</v>
      </c>
      <c r="B109" s="34">
        <v>300000</v>
      </c>
      <c r="C109" s="34">
        <v>300000</v>
      </c>
      <c r="D109" s="34">
        <v>0</v>
      </c>
      <c r="E109" s="6">
        <f t="shared" si="2"/>
        <v>100</v>
      </c>
      <c r="F109" s="6"/>
    </row>
    <row r="110" spans="1:6" s="79" customFormat="1" ht="44.25" customHeight="1">
      <c r="A110" s="39" t="s">
        <v>185</v>
      </c>
      <c r="B110" s="34">
        <v>0</v>
      </c>
      <c r="C110" s="34">
        <v>0</v>
      </c>
      <c r="D110" s="34">
        <v>42713</v>
      </c>
      <c r="E110" s="6"/>
      <c r="F110" s="6">
        <f t="shared" si="3"/>
        <v>0</v>
      </c>
    </row>
    <row r="111" spans="1:6" s="80" customFormat="1" ht="45">
      <c r="A111" s="40" t="s">
        <v>202</v>
      </c>
      <c r="B111" s="16">
        <v>0</v>
      </c>
      <c r="C111" s="16">
        <v>0</v>
      </c>
      <c r="D111" s="16">
        <v>1369160.24</v>
      </c>
      <c r="E111" s="6"/>
      <c r="F111" s="6">
        <f t="shared" si="3"/>
        <v>0</v>
      </c>
    </row>
    <row r="112" spans="1:6" s="72" customFormat="1" ht="14.25" customHeight="1">
      <c r="A112" s="23" t="s">
        <v>51</v>
      </c>
      <c r="B112" s="16">
        <f>SUM(B114:B154)</f>
        <v>114418623</v>
      </c>
      <c r="C112" s="16">
        <f>SUM(C114:C154)</f>
        <v>65122545.48</v>
      </c>
      <c r="D112" s="16">
        <f>SUM(D114:D154)</f>
        <v>59305531.66000001</v>
      </c>
      <c r="E112" s="6">
        <f t="shared" si="2"/>
        <v>56.91603671895265</v>
      </c>
      <c r="F112" s="6">
        <f t="shared" si="3"/>
        <v>109.80855184529676</v>
      </c>
    </row>
    <row r="113" spans="1:6" s="72" customFormat="1" ht="15" customHeight="1">
      <c r="A113" s="23" t="s">
        <v>22</v>
      </c>
      <c r="B113" s="16"/>
      <c r="C113" s="16"/>
      <c r="D113" s="16"/>
      <c r="E113" s="6"/>
      <c r="F113" s="6"/>
    </row>
    <row r="114" spans="1:6" s="72" customFormat="1" ht="15">
      <c r="A114" s="33" t="s">
        <v>226</v>
      </c>
      <c r="B114" s="34">
        <v>173000</v>
      </c>
      <c r="C114" s="34">
        <v>173000</v>
      </c>
      <c r="D114" s="34">
        <v>4292510.81</v>
      </c>
      <c r="E114" s="6">
        <f t="shared" si="2"/>
        <v>100</v>
      </c>
      <c r="F114" s="6">
        <f t="shared" si="3"/>
        <v>4.030275231852008</v>
      </c>
    </row>
    <row r="115" spans="1:6" s="72" customFormat="1" ht="30">
      <c r="A115" s="33" t="s">
        <v>174</v>
      </c>
      <c r="B115" s="34">
        <v>12136804</v>
      </c>
      <c r="C115" s="34">
        <v>9582469.04</v>
      </c>
      <c r="D115" s="34">
        <v>11413205.64</v>
      </c>
      <c r="E115" s="6">
        <f t="shared" si="2"/>
        <v>78.95380892696298</v>
      </c>
      <c r="F115" s="6">
        <f t="shared" si="3"/>
        <v>83.95948817759144</v>
      </c>
    </row>
    <row r="116" spans="1:6" s="77" customFormat="1" ht="30">
      <c r="A116" s="33" t="s">
        <v>198</v>
      </c>
      <c r="B116" s="34">
        <v>10876900</v>
      </c>
      <c r="C116" s="34">
        <v>7458479</v>
      </c>
      <c r="D116" s="34">
        <v>8865351</v>
      </c>
      <c r="E116" s="6">
        <f t="shared" si="2"/>
        <v>68.57173459349632</v>
      </c>
      <c r="F116" s="6">
        <f t="shared" si="3"/>
        <v>84.13066780999421</v>
      </c>
    </row>
    <row r="117" spans="1:6" s="77" customFormat="1" ht="30">
      <c r="A117" s="33" t="s">
        <v>227</v>
      </c>
      <c r="B117" s="34">
        <v>191000</v>
      </c>
      <c r="C117" s="34">
        <v>191000</v>
      </c>
      <c r="D117" s="34">
        <v>0</v>
      </c>
      <c r="E117" s="6">
        <f t="shared" si="2"/>
        <v>100</v>
      </c>
      <c r="F117" s="6"/>
    </row>
    <row r="118" spans="1:6" s="77" customFormat="1" ht="30">
      <c r="A118" s="33" t="s">
        <v>214</v>
      </c>
      <c r="B118" s="34">
        <v>1765880</v>
      </c>
      <c r="C118" s="34">
        <v>0</v>
      </c>
      <c r="D118" s="34">
        <v>0</v>
      </c>
      <c r="E118" s="6">
        <f t="shared" si="2"/>
        <v>0</v>
      </c>
      <c r="F118" s="6"/>
    </row>
    <row r="119" spans="1:6" s="77" customFormat="1" ht="30">
      <c r="A119" s="33" t="s">
        <v>199</v>
      </c>
      <c r="B119" s="34">
        <v>2691100</v>
      </c>
      <c r="C119" s="34">
        <v>2026828.4</v>
      </c>
      <c r="D119" s="34">
        <v>1542513</v>
      </c>
      <c r="E119" s="6">
        <f t="shared" si="2"/>
        <v>75.3159823120657</v>
      </c>
      <c r="F119" s="6">
        <f t="shared" si="3"/>
        <v>131.39781642034782</v>
      </c>
    </row>
    <row r="120" spans="1:6" s="77" customFormat="1" ht="15">
      <c r="A120" s="33" t="s">
        <v>186</v>
      </c>
      <c r="B120" s="34">
        <v>0</v>
      </c>
      <c r="C120" s="34">
        <v>0</v>
      </c>
      <c r="D120" s="34">
        <v>235495.62</v>
      </c>
      <c r="E120" s="6"/>
      <c r="F120" s="6">
        <f t="shared" si="3"/>
        <v>0</v>
      </c>
    </row>
    <row r="121" spans="1:6" s="77" customFormat="1" ht="30" hidden="1">
      <c r="A121" s="33" t="s">
        <v>216</v>
      </c>
      <c r="B121" s="34"/>
      <c r="C121" s="34"/>
      <c r="D121" s="34"/>
      <c r="E121" s="6" t="e">
        <f t="shared" si="2"/>
        <v>#DIV/0!</v>
      </c>
      <c r="F121" s="6" t="e">
        <f t="shared" si="3"/>
        <v>#DIV/0!</v>
      </c>
    </row>
    <row r="122" spans="1:6" s="77" customFormat="1" ht="30">
      <c r="A122" s="33" t="s">
        <v>187</v>
      </c>
      <c r="B122" s="34">
        <v>1926600</v>
      </c>
      <c r="C122" s="34">
        <v>0</v>
      </c>
      <c r="D122" s="34">
        <v>2430662.6</v>
      </c>
      <c r="E122" s="6">
        <f t="shared" si="2"/>
        <v>0</v>
      </c>
      <c r="F122" s="6">
        <f t="shared" si="3"/>
        <v>0</v>
      </c>
    </row>
    <row r="123" spans="1:6" s="77" customFormat="1" ht="15" hidden="1">
      <c r="A123" s="33" t="s">
        <v>188</v>
      </c>
      <c r="B123" s="34">
        <v>0</v>
      </c>
      <c r="C123" s="34">
        <v>0</v>
      </c>
      <c r="D123" s="34">
        <v>0</v>
      </c>
      <c r="E123" s="6" t="e">
        <f t="shared" si="2"/>
        <v>#DIV/0!</v>
      </c>
      <c r="F123" s="6" t="e">
        <f t="shared" si="3"/>
        <v>#DIV/0!</v>
      </c>
    </row>
    <row r="124" spans="1:6" s="77" customFormat="1" ht="30" hidden="1">
      <c r="A124" s="33" t="s">
        <v>213</v>
      </c>
      <c r="B124" s="34"/>
      <c r="C124" s="34"/>
      <c r="D124" s="34"/>
      <c r="E124" s="6" t="e">
        <f t="shared" si="2"/>
        <v>#DIV/0!</v>
      </c>
      <c r="F124" s="6" t="e">
        <f t="shared" si="3"/>
        <v>#DIV/0!</v>
      </c>
    </row>
    <row r="125" spans="1:6" s="77" customFormat="1" ht="15" hidden="1">
      <c r="A125" s="33" t="s">
        <v>115</v>
      </c>
      <c r="B125" s="34"/>
      <c r="C125" s="34"/>
      <c r="D125" s="34"/>
      <c r="E125" s="6" t="e">
        <f t="shared" si="2"/>
        <v>#DIV/0!</v>
      </c>
      <c r="F125" s="6" t="e">
        <f t="shared" si="3"/>
        <v>#DIV/0!</v>
      </c>
    </row>
    <row r="126" spans="1:6" s="77" customFormat="1" ht="30" hidden="1">
      <c r="A126" s="33" t="s">
        <v>127</v>
      </c>
      <c r="B126" s="34"/>
      <c r="C126" s="34"/>
      <c r="D126" s="34"/>
      <c r="E126" s="6" t="e">
        <f t="shared" si="2"/>
        <v>#DIV/0!</v>
      </c>
      <c r="F126" s="6" t="e">
        <f t="shared" si="3"/>
        <v>#DIV/0!</v>
      </c>
    </row>
    <row r="127" spans="1:6" s="77" customFormat="1" ht="60">
      <c r="A127" s="33" t="s">
        <v>203</v>
      </c>
      <c r="B127" s="34">
        <v>18045800</v>
      </c>
      <c r="C127" s="34">
        <v>1752488</v>
      </c>
      <c r="D127" s="34">
        <v>0</v>
      </c>
      <c r="E127" s="6">
        <f t="shared" si="2"/>
        <v>9.711334493344712</v>
      </c>
      <c r="F127" s="6"/>
    </row>
    <row r="128" spans="1:6" s="77" customFormat="1" ht="29.25" customHeight="1">
      <c r="A128" s="33" t="s">
        <v>119</v>
      </c>
      <c r="B128" s="34">
        <v>8604190</v>
      </c>
      <c r="C128" s="34">
        <v>7778449</v>
      </c>
      <c r="D128" s="34">
        <v>4349756</v>
      </c>
      <c r="E128" s="6">
        <f t="shared" si="2"/>
        <v>90.40303619515609</v>
      </c>
      <c r="F128" s="6">
        <f t="shared" si="3"/>
        <v>178.82495018111362</v>
      </c>
    </row>
    <row r="129" spans="1:6" s="77" customFormat="1" ht="29.25" customHeight="1">
      <c r="A129" s="33" t="s">
        <v>238</v>
      </c>
      <c r="B129" s="34">
        <v>1045580</v>
      </c>
      <c r="C129" s="34">
        <v>0</v>
      </c>
      <c r="D129" s="34">
        <v>0</v>
      </c>
      <c r="E129" s="6">
        <f t="shared" si="2"/>
        <v>0</v>
      </c>
      <c r="F129" s="6"/>
    </row>
    <row r="130" spans="1:6" s="77" customFormat="1" ht="30" hidden="1">
      <c r="A130" s="33" t="s">
        <v>145</v>
      </c>
      <c r="B130" s="34"/>
      <c r="C130" s="34"/>
      <c r="D130" s="34"/>
      <c r="E130" s="6" t="e">
        <f t="shared" si="2"/>
        <v>#DIV/0!</v>
      </c>
      <c r="F130" s="6" t="e">
        <f t="shared" si="3"/>
        <v>#DIV/0!</v>
      </c>
    </row>
    <row r="131" spans="1:6" s="77" customFormat="1" ht="30" hidden="1">
      <c r="A131" s="33" t="s">
        <v>159</v>
      </c>
      <c r="B131" s="34"/>
      <c r="C131" s="34"/>
      <c r="D131" s="34"/>
      <c r="E131" s="6" t="e">
        <f t="shared" si="2"/>
        <v>#DIV/0!</v>
      </c>
      <c r="F131" s="6" t="e">
        <f t="shared" si="3"/>
        <v>#DIV/0!</v>
      </c>
    </row>
    <row r="132" spans="1:6" s="77" customFormat="1" ht="30" hidden="1">
      <c r="A132" s="33" t="s">
        <v>144</v>
      </c>
      <c r="B132" s="34"/>
      <c r="C132" s="34"/>
      <c r="D132" s="34"/>
      <c r="E132" s="6" t="e">
        <f t="shared" si="2"/>
        <v>#DIV/0!</v>
      </c>
      <c r="F132" s="6" t="e">
        <f t="shared" si="3"/>
        <v>#DIV/0!</v>
      </c>
    </row>
    <row r="133" spans="1:6" s="77" customFormat="1" ht="15" hidden="1">
      <c r="A133" s="59" t="s">
        <v>124</v>
      </c>
      <c r="B133" s="34"/>
      <c r="C133" s="34"/>
      <c r="D133" s="34"/>
      <c r="E133" s="6" t="e">
        <f t="shared" si="2"/>
        <v>#DIV/0!</v>
      </c>
      <c r="F133" s="6" t="e">
        <f t="shared" si="3"/>
        <v>#DIV/0!</v>
      </c>
    </row>
    <row r="134" spans="1:6" s="77" customFormat="1" ht="45" hidden="1">
      <c r="A134" s="59" t="s">
        <v>126</v>
      </c>
      <c r="B134" s="34"/>
      <c r="C134" s="34"/>
      <c r="D134" s="34"/>
      <c r="E134" s="6" t="e">
        <f t="shared" si="2"/>
        <v>#DIV/0!</v>
      </c>
      <c r="F134" s="6" t="e">
        <f t="shared" si="3"/>
        <v>#DIV/0!</v>
      </c>
    </row>
    <row r="135" spans="1:6" s="77" customFormat="1" ht="30" hidden="1">
      <c r="A135" s="59" t="s">
        <v>174</v>
      </c>
      <c r="B135" s="34"/>
      <c r="C135" s="34"/>
      <c r="D135" s="34"/>
      <c r="E135" s="6" t="e">
        <f t="shared" si="2"/>
        <v>#DIV/0!</v>
      </c>
      <c r="F135" s="6" t="e">
        <f t="shared" si="3"/>
        <v>#DIV/0!</v>
      </c>
    </row>
    <row r="136" spans="1:6" s="77" customFormat="1" ht="30" hidden="1">
      <c r="A136" s="59" t="s">
        <v>172</v>
      </c>
      <c r="B136" s="34"/>
      <c r="C136" s="34"/>
      <c r="D136" s="34"/>
      <c r="E136" s="6" t="e">
        <f t="shared" si="2"/>
        <v>#DIV/0!</v>
      </c>
      <c r="F136" s="6" t="e">
        <f t="shared" si="3"/>
        <v>#DIV/0!</v>
      </c>
    </row>
    <row r="137" spans="1:6" s="77" customFormat="1" ht="45" customHeight="1">
      <c r="A137" s="59" t="s">
        <v>200</v>
      </c>
      <c r="B137" s="34">
        <v>5322700</v>
      </c>
      <c r="C137" s="34">
        <v>4571041.55</v>
      </c>
      <c r="D137" s="34">
        <v>7081455.23</v>
      </c>
      <c r="E137" s="6">
        <f t="shared" si="2"/>
        <v>85.87824882108704</v>
      </c>
      <c r="F137" s="6">
        <f t="shared" si="3"/>
        <v>64.54946619778319</v>
      </c>
    </row>
    <row r="138" spans="1:6" s="77" customFormat="1" ht="45" customHeight="1">
      <c r="A138" s="59" t="s">
        <v>230</v>
      </c>
      <c r="B138" s="34">
        <v>32003100</v>
      </c>
      <c r="C138" s="34">
        <v>14793151.49</v>
      </c>
      <c r="D138" s="34">
        <v>0</v>
      </c>
      <c r="E138" s="6">
        <f t="shared" si="2"/>
        <v>46.224120444581935</v>
      </c>
      <c r="F138" s="6"/>
    </row>
    <row r="139" spans="1:6" s="77" customFormat="1" ht="45" customHeight="1">
      <c r="A139" s="59" t="s">
        <v>231</v>
      </c>
      <c r="B139" s="34">
        <v>828700</v>
      </c>
      <c r="C139" s="34">
        <v>827206</v>
      </c>
      <c r="D139" s="34">
        <v>0</v>
      </c>
      <c r="E139" s="6">
        <f t="shared" si="2"/>
        <v>99.81971763002294</v>
      </c>
      <c r="F139" s="6"/>
    </row>
    <row r="140" spans="1:6" s="77" customFormat="1" ht="30" hidden="1">
      <c r="A140" s="59" t="s">
        <v>146</v>
      </c>
      <c r="B140" s="34"/>
      <c r="C140" s="34"/>
      <c r="D140" s="34"/>
      <c r="E140" s="6" t="e">
        <f t="shared" si="2"/>
        <v>#DIV/0!</v>
      </c>
      <c r="F140" s="6" t="e">
        <f t="shared" si="3"/>
        <v>#DIV/0!</v>
      </c>
    </row>
    <row r="141" spans="1:6" s="72" customFormat="1" ht="30">
      <c r="A141" s="59" t="s">
        <v>170</v>
      </c>
      <c r="B141" s="34">
        <v>0</v>
      </c>
      <c r="C141" s="34">
        <v>0</v>
      </c>
      <c r="D141" s="34">
        <v>600000</v>
      </c>
      <c r="E141" s="6"/>
      <c r="F141" s="6">
        <f t="shared" si="3"/>
        <v>0</v>
      </c>
    </row>
    <row r="142" spans="1:6" s="72" customFormat="1" ht="45" hidden="1">
      <c r="A142" s="59" t="s">
        <v>166</v>
      </c>
      <c r="B142" s="16"/>
      <c r="C142" s="16"/>
      <c r="D142" s="16"/>
      <c r="E142" s="6" t="e">
        <f aca="true" t="shared" si="4" ref="E142:E205">C142/B142*100</f>
        <v>#DIV/0!</v>
      </c>
      <c r="F142" s="6" t="e">
        <f t="shared" si="3"/>
        <v>#DIV/0!</v>
      </c>
    </row>
    <row r="143" spans="1:6" s="72" customFormat="1" ht="45" hidden="1">
      <c r="A143" s="59" t="s">
        <v>165</v>
      </c>
      <c r="B143" s="16"/>
      <c r="C143" s="16"/>
      <c r="D143" s="34"/>
      <c r="E143" s="6" t="e">
        <f t="shared" si="4"/>
        <v>#DIV/0!</v>
      </c>
      <c r="F143" s="6" t="e">
        <f t="shared" si="3"/>
        <v>#DIV/0!</v>
      </c>
    </row>
    <row r="144" spans="1:6" s="72" customFormat="1" ht="48.75" customHeight="1">
      <c r="A144" s="59" t="s">
        <v>204</v>
      </c>
      <c r="B144" s="34">
        <v>0</v>
      </c>
      <c r="C144" s="34">
        <v>0</v>
      </c>
      <c r="D144" s="34">
        <v>366607.52</v>
      </c>
      <c r="E144" s="6"/>
      <c r="F144" s="6">
        <f t="shared" si="3"/>
        <v>0</v>
      </c>
    </row>
    <row r="145" spans="1:6" s="72" customFormat="1" ht="30" hidden="1">
      <c r="A145" s="59" t="s">
        <v>175</v>
      </c>
      <c r="B145" s="34"/>
      <c r="C145" s="34"/>
      <c r="D145" s="34"/>
      <c r="E145" s="6" t="e">
        <f t="shared" si="4"/>
        <v>#DIV/0!</v>
      </c>
      <c r="F145" s="6" t="e">
        <f t="shared" si="3"/>
        <v>#DIV/0!</v>
      </c>
    </row>
    <row r="146" spans="1:6" s="72" customFormat="1" ht="45" hidden="1">
      <c r="A146" s="59" t="s">
        <v>176</v>
      </c>
      <c r="B146" s="34"/>
      <c r="C146" s="34"/>
      <c r="D146" s="34"/>
      <c r="E146" s="6" t="e">
        <f t="shared" si="4"/>
        <v>#DIV/0!</v>
      </c>
      <c r="F146" s="6" t="e">
        <f t="shared" si="3"/>
        <v>#DIV/0!</v>
      </c>
    </row>
    <row r="147" spans="1:6" s="72" customFormat="1" ht="75">
      <c r="A147" s="102" t="s">
        <v>233</v>
      </c>
      <c r="B147" s="34">
        <v>9696600</v>
      </c>
      <c r="C147" s="34">
        <v>9504133</v>
      </c>
      <c r="D147" s="34">
        <v>0</v>
      </c>
      <c r="E147" s="6">
        <f t="shared" si="4"/>
        <v>98.01510838850731</v>
      </c>
      <c r="F147" s="6"/>
    </row>
    <row r="148" spans="1:6" s="72" customFormat="1" ht="32.25" customHeight="1">
      <c r="A148" s="59" t="s">
        <v>205</v>
      </c>
      <c r="B148" s="34">
        <v>6464300</v>
      </c>
      <c r="C148" s="34">
        <v>6464300</v>
      </c>
      <c r="D148" s="34">
        <v>7543700</v>
      </c>
      <c r="E148" s="6">
        <f t="shared" si="4"/>
        <v>100</v>
      </c>
      <c r="F148" s="6">
        <f t="shared" si="3"/>
        <v>85.69137160809682</v>
      </c>
    </row>
    <row r="149" spans="1:6" s="72" customFormat="1" ht="45" hidden="1">
      <c r="A149" s="59" t="s">
        <v>206</v>
      </c>
      <c r="B149" s="34"/>
      <c r="C149" s="34"/>
      <c r="D149" s="34"/>
      <c r="E149" s="6" t="e">
        <f t="shared" si="4"/>
        <v>#DIV/0!</v>
      </c>
      <c r="F149" s="6" t="e">
        <f t="shared" si="3"/>
        <v>#DIV/0!</v>
      </c>
    </row>
    <row r="150" spans="1:6" s="77" customFormat="1" ht="48.75" customHeight="1">
      <c r="A150" s="59" t="s">
        <v>189</v>
      </c>
      <c r="B150" s="34">
        <v>0</v>
      </c>
      <c r="C150" s="34">
        <v>0</v>
      </c>
      <c r="D150" s="34">
        <v>6741124.67</v>
      </c>
      <c r="E150" s="6"/>
      <c r="F150" s="6">
        <f t="shared" si="3"/>
        <v>0</v>
      </c>
    </row>
    <row r="151" spans="1:6" s="77" customFormat="1" ht="30">
      <c r="A151" s="59" t="s">
        <v>211</v>
      </c>
      <c r="B151" s="34">
        <v>0</v>
      </c>
      <c r="C151" s="34">
        <v>0</v>
      </c>
      <c r="D151" s="34">
        <v>3843149.57</v>
      </c>
      <c r="E151" s="6"/>
      <c r="F151" s="6">
        <f t="shared" si="3"/>
        <v>0</v>
      </c>
    </row>
    <row r="152" spans="1:6" s="77" customFormat="1" ht="75" hidden="1">
      <c r="A152" s="102" t="s">
        <v>217</v>
      </c>
      <c r="B152" s="34"/>
      <c r="C152" s="34"/>
      <c r="D152" s="34"/>
      <c r="E152" s="6" t="e">
        <f t="shared" si="4"/>
        <v>#DIV/0!</v>
      </c>
      <c r="F152" s="6" t="e">
        <f t="shared" si="3"/>
        <v>#DIV/0!</v>
      </c>
    </row>
    <row r="153" spans="1:6" s="77" customFormat="1" ht="60">
      <c r="A153" s="102" t="s">
        <v>237</v>
      </c>
      <c r="B153" s="34">
        <v>2646369</v>
      </c>
      <c r="C153" s="34">
        <v>0</v>
      </c>
      <c r="D153" s="34">
        <v>0</v>
      </c>
      <c r="E153" s="6">
        <f t="shared" si="4"/>
        <v>0</v>
      </c>
      <c r="F153" s="6"/>
    </row>
    <row r="154" spans="1:6" s="77" customFormat="1" ht="90" hidden="1">
      <c r="A154" s="102" t="s">
        <v>218</v>
      </c>
      <c r="B154" s="34"/>
      <c r="C154" s="34"/>
      <c r="D154" s="34"/>
      <c r="E154" s="6" t="e">
        <f t="shared" si="4"/>
        <v>#DIV/0!</v>
      </c>
      <c r="F154" s="6" t="e">
        <f t="shared" si="3"/>
        <v>#DIV/0!</v>
      </c>
    </row>
    <row r="155" spans="1:6" s="70" customFormat="1" ht="18" customHeight="1">
      <c r="A155" s="9" t="s">
        <v>19</v>
      </c>
      <c r="B155" s="22">
        <f>B158+B160+B164+B165+B183+B184+B185+B187</f>
        <v>295281708.96</v>
      </c>
      <c r="C155" s="22">
        <f>C158+C160+C165+C183+C185+C184+C164</f>
        <v>212193135.32000002</v>
      </c>
      <c r="D155" s="22">
        <f>D158+D160+D165+D183+D185+D184+D164+D187</f>
        <v>191709652.30999997</v>
      </c>
      <c r="E155" s="6">
        <f t="shared" si="4"/>
        <v>71.86125279054943</v>
      </c>
      <c r="F155" s="6">
        <f t="shared" si="3"/>
        <v>110.6846383388551</v>
      </c>
    </row>
    <row r="156" spans="1:6" s="72" customFormat="1" ht="25.5" customHeight="1" hidden="1">
      <c r="A156" s="23" t="s">
        <v>85</v>
      </c>
      <c r="B156" s="16"/>
      <c r="C156" s="16"/>
      <c r="D156" s="16"/>
      <c r="E156" s="6" t="e">
        <f t="shared" si="4"/>
        <v>#DIV/0!</v>
      </c>
      <c r="F156" s="6" t="e">
        <f t="shared" si="3"/>
        <v>#DIV/0!</v>
      </c>
    </row>
    <row r="157" spans="1:6" s="72" customFormat="1" ht="30" hidden="1">
      <c r="A157" s="23" t="s">
        <v>88</v>
      </c>
      <c r="B157" s="16"/>
      <c r="C157" s="16"/>
      <c r="D157" s="16"/>
      <c r="E157" s="6" t="e">
        <f t="shared" si="4"/>
        <v>#DIV/0!</v>
      </c>
      <c r="F157" s="6" t="e">
        <f t="shared" si="3"/>
        <v>#DIV/0!</v>
      </c>
    </row>
    <row r="158" spans="1:6" s="72" customFormat="1" ht="29.25" customHeight="1">
      <c r="A158" s="10" t="s">
        <v>59</v>
      </c>
      <c r="B158" s="16">
        <v>1208900</v>
      </c>
      <c r="C158" s="16">
        <v>828900</v>
      </c>
      <c r="D158" s="16">
        <v>1044000</v>
      </c>
      <c r="E158" s="6">
        <f t="shared" si="4"/>
        <v>68.56646538175201</v>
      </c>
      <c r="F158" s="6">
        <f t="shared" si="3"/>
        <v>79.39655172413794</v>
      </c>
    </row>
    <row r="159" spans="1:6" s="72" customFormat="1" ht="45" hidden="1">
      <c r="A159" s="10" t="s">
        <v>67</v>
      </c>
      <c r="B159" s="16"/>
      <c r="C159" s="16"/>
      <c r="D159" s="16"/>
      <c r="E159" s="6" t="e">
        <f t="shared" si="4"/>
        <v>#DIV/0!</v>
      </c>
      <c r="F159" s="6" t="e">
        <f t="shared" si="3"/>
        <v>#DIV/0!</v>
      </c>
    </row>
    <row r="160" spans="1:6" s="72" customFormat="1" ht="28.5" customHeight="1">
      <c r="A160" s="10" t="s">
        <v>60</v>
      </c>
      <c r="B160" s="16">
        <v>1451500</v>
      </c>
      <c r="C160" s="16">
        <v>1088400</v>
      </c>
      <c r="D160" s="16">
        <v>947700</v>
      </c>
      <c r="E160" s="6">
        <f t="shared" si="4"/>
        <v>74.98449879435067</v>
      </c>
      <c r="F160" s="6">
        <f t="shared" si="3"/>
        <v>114.84647040202596</v>
      </c>
    </row>
    <row r="161" spans="1:6" s="72" customFormat="1" ht="30" hidden="1">
      <c r="A161" s="10" t="s">
        <v>62</v>
      </c>
      <c r="B161" s="16"/>
      <c r="C161" s="16"/>
      <c r="D161" s="16"/>
      <c r="E161" s="6" t="e">
        <f t="shared" si="4"/>
        <v>#DIV/0!</v>
      </c>
      <c r="F161" s="6" t="e">
        <f t="shared" si="3"/>
        <v>#DIV/0!</v>
      </c>
    </row>
    <row r="162" spans="1:6" s="72" customFormat="1" ht="30" hidden="1">
      <c r="A162" s="10" t="s">
        <v>88</v>
      </c>
      <c r="B162" s="16"/>
      <c r="C162" s="16"/>
      <c r="D162" s="16"/>
      <c r="E162" s="6" t="e">
        <f t="shared" si="4"/>
        <v>#DIV/0!</v>
      </c>
      <c r="F162" s="6" t="e">
        <f t="shared" si="3"/>
        <v>#DIV/0!</v>
      </c>
    </row>
    <row r="163" spans="1:6" s="72" customFormat="1" ht="15" hidden="1">
      <c r="A163" s="10" t="s">
        <v>45</v>
      </c>
      <c r="B163" s="16"/>
      <c r="C163" s="16"/>
      <c r="D163" s="16"/>
      <c r="E163" s="6" t="e">
        <f t="shared" si="4"/>
        <v>#DIV/0!</v>
      </c>
      <c r="F163" s="6" t="e">
        <f t="shared" si="3"/>
        <v>#DIV/0!</v>
      </c>
    </row>
    <row r="164" spans="1:6" s="72" customFormat="1" ht="44.25" customHeight="1">
      <c r="A164" s="10" t="s">
        <v>67</v>
      </c>
      <c r="B164" s="16">
        <v>3100</v>
      </c>
      <c r="C164" s="16">
        <v>3100</v>
      </c>
      <c r="D164" s="16">
        <v>4900</v>
      </c>
      <c r="E164" s="6">
        <f t="shared" si="4"/>
        <v>100</v>
      </c>
      <c r="F164" s="6">
        <f t="shared" si="3"/>
        <v>63.26530612244898</v>
      </c>
    </row>
    <row r="165" spans="1:6" s="72" customFormat="1" ht="29.25" customHeight="1">
      <c r="A165" s="10" t="s">
        <v>63</v>
      </c>
      <c r="B165" s="16">
        <f>SUM(B168:B182)</f>
        <v>289414700</v>
      </c>
      <c r="C165" s="16">
        <f>SUM(C168:C182)</f>
        <v>207985622.98000002</v>
      </c>
      <c r="D165" s="16">
        <f>SUM(D167:D182)</f>
        <v>188467351.10999998</v>
      </c>
      <c r="E165" s="6">
        <f t="shared" si="4"/>
        <v>71.86422216286871</v>
      </c>
      <c r="F165" s="6">
        <f t="shared" si="3"/>
        <v>110.35631463754594</v>
      </c>
    </row>
    <row r="166" spans="1:6" s="72" customFormat="1" ht="15" customHeight="1">
      <c r="A166" s="10" t="s">
        <v>22</v>
      </c>
      <c r="B166" s="16"/>
      <c r="C166" s="16"/>
      <c r="D166" s="16"/>
      <c r="E166" s="6"/>
      <c r="F166" s="6"/>
    </row>
    <row r="167" spans="1:6" s="77" customFormat="1" ht="45" hidden="1">
      <c r="A167" s="60" t="s">
        <v>158</v>
      </c>
      <c r="B167" s="34">
        <v>0</v>
      </c>
      <c r="C167" s="34">
        <v>0</v>
      </c>
      <c r="D167" s="34">
        <v>0</v>
      </c>
      <c r="E167" s="6" t="e">
        <f t="shared" si="4"/>
        <v>#DIV/0!</v>
      </c>
      <c r="F167" s="6" t="e">
        <f aca="true" t="shared" si="5" ref="F167:F208">C167/D167*100</f>
        <v>#DIV/0!</v>
      </c>
    </row>
    <row r="168" spans="1:6" s="77" customFormat="1" ht="30">
      <c r="A168" s="61" t="s">
        <v>117</v>
      </c>
      <c r="B168" s="34">
        <v>1300</v>
      </c>
      <c r="C168" s="34">
        <v>0</v>
      </c>
      <c r="D168" s="34">
        <v>1425</v>
      </c>
      <c r="E168" s="6">
        <f t="shared" si="4"/>
        <v>0</v>
      </c>
      <c r="F168" s="6">
        <f t="shared" si="5"/>
        <v>0</v>
      </c>
    </row>
    <row r="169" spans="1:6" s="77" customFormat="1" ht="28.5" customHeight="1">
      <c r="A169" s="60" t="s">
        <v>147</v>
      </c>
      <c r="B169" s="34">
        <v>100</v>
      </c>
      <c r="C169" s="34">
        <v>100</v>
      </c>
      <c r="D169" s="34">
        <v>500</v>
      </c>
      <c r="E169" s="6">
        <f t="shared" si="4"/>
        <v>100</v>
      </c>
      <c r="F169" s="6">
        <f t="shared" si="5"/>
        <v>20</v>
      </c>
    </row>
    <row r="170" spans="1:6" s="77" customFormat="1" ht="60" hidden="1">
      <c r="A170" s="60" t="s">
        <v>148</v>
      </c>
      <c r="B170" s="34"/>
      <c r="C170" s="34"/>
      <c r="D170" s="34"/>
      <c r="E170" s="6" t="e">
        <f t="shared" si="4"/>
        <v>#DIV/0!</v>
      </c>
      <c r="F170" s="6" t="e">
        <f t="shared" si="5"/>
        <v>#DIV/0!</v>
      </c>
    </row>
    <row r="171" spans="1:6" s="77" customFormat="1" ht="60" customHeight="1" hidden="1">
      <c r="A171" s="60" t="s">
        <v>149</v>
      </c>
      <c r="B171" s="34"/>
      <c r="C171" s="34"/>
      <c r="D171" s="34"/>
      <c r="E171" s="6" t="e">
        <f t="shared" si="4"/>
        <v>#DIV/0!</v>
      </c>
      <c r="F171" s="6" t="e">
        <f t="shared" si="5"/>
        <v>#DIV/0!</v>
      </c>
    </row>
    <row r="172" spans="1:6" s="77" customFormat="1" ht="15.75" customHeight="1">
      <c r="A172" s="60" t="s">
        <v>103</v>
      </c>
      <c r="B172" s="34">
        <v>59400</v>
      </c>
      <c r="C172" s="34">
        <v>39692.43</v>
      </c>
      <c r="D172" s="34">
        <v>34936.3</v>
      </c>
      <c r="E172" s="6">
        <f t="shared" si="4"/>
        <v>66.82227272727272</v>
      </c>
      <c r="F172" s="6">
        <f t="shared" si="5"/>
        <v>113.61371982722841</v>
      </c>
    </row>
    <row r="173" spans="1:6" s="77" customFormat="1" ht="28.5" customHeight="1">
      <c r="A173" s="60" t="s">
        <v>104</v>
      </c>
      <c r="B173" s="34">
        <v>663500</v>
      </c>
      <c r="C173" s="34">
        <v>451367.4</v>
      </c>
      <c r="D173" s="34">
        <v>436472.07</v>
      </c>
      <c r="E173" s="6">
        <f t="shared" si="4"/>
        <v>68.02824415975886</v>
      </c>
      <c r="F173" s="6">
        <f t="shared" si="5"/>
        <v>103.41266509905205</v>
      </c>
    </row>
    <row r="174" spans="1:6" s="77" customFormat="1" ht="15.75" customHeight="1">
      <c r="A174" s="60" t="s">
        <v>105</v>
      </c>
      <c r="B174" s="34">
        <v>880000</v>
      </c>
      <c r="C174" s="34">
        <v>595918.32</v>
      </c>
      <c r="D174" s="34">
        <v>430337.32</v>
      </c>
      <c r="E174" s="6">
        <f t="shared" si="4"/>
        <v>67.71799090909091</v>
      </c>
      <c r="F174" s="6">
        <f t="shared" si="5"/>
        <v>138.47702541810688</v>
      </c>
    </row>
    <row r="175" spans="1:6" s="77" customFormat="1" ht="44.25" customHeight="1">
      <c r="A175" s="60" t="s">
        <v>106</v>
      </c>
      <c r="B175" s="34">
        <v>38786500</v>
      </c>
      <c r="C175" s="34">
        <v>30090500</v>
      </c>
      <c r="D175" s="34">
        <v>28305500</v>
      </c>
      <c r="E175" s="6">
        <f t="shared" si="4"/>
        <v>77.5798280329496</v>
      </c>
      <c r="F175" s="6">
        <f t="shared" si="5"/>
        <v>106.30619490911661</v>
      </c>
    </row>
    <row r="176" spans="1:6" s="77" customFormat="1" ht="60" customHeight="1">
      <c r="A176" s="60" t="s">
        <v>110</v>
      </c>
      <c r="B176" s="34">
        <v>200362000</v>
      </c>
      <c r="C176" s="34">
        <v>140850802.33</v>
      </c>
      <c r="D176" s="34">
        <v>137017879</v>
      </c>
      <c r="E176" s="6">
        <f t="shared" si="4"/>
        <v>70.29816149269821</v>
      </c>
      <c r="F176" s="6">
        <f t="shared" si="5"/>
        <v>102.79738918597626</v>
      </c>
    </row>
    <row r="177" spans="1:6" s="77" customFormat="1" ht="45">
      <c r="A177" s="60" t="s">
        <v>125</v>
      </c>
      <c r="B177" s="34">
        <v>0</v>
      </c>
      <c r="C177" s="34">
        <v>0</v>
      </c>
      <c r="D177" s="34">
        <v>300000</v>
      </c>
      <c r="E177" s="6"/>
      <c r="F177" s="6">
        <f t="shared" si="5"/>
        <v>0</v>
      </c>
    </row>
    <row r="178" spans="1:6" s="77" customFormat="1" ht="60.75" customHeight="1">
      <c r="A178" s="60" t="s">
        <v>190</v>
      </c>
      <c r="B178" s="34">
        <v>86300</v>
      </c>
      <c r="C178" s="34">
        <v>85300</v>
      </c>
      <c r="D178" s="34">
        <v>0</v>
      </c>
      <c r="E178" s="6">
        <f t="shared" si="4"/>
        <v>98.84125144843568</v>
      </c>
      <c r="F178" s="6"/>
    </row>
    <row r="179" spans="1:6" s="77" customFormat="1" ht="45">
      <c r="A179" s="60" t="s">
        <v>107</v>
      </c>
      <c r="B179" s="34">
        <v>41284100</v>
      </c>
      <c r="C179" s="34">
        <v>30962700</v>
      </c>
      <c r="D179" s="34">
        <v>17265600</v>
      </c>
      <c r="E179" s="6">
        <f t="shared" si="4"/>
        <v>74.99909165998531</v>
      </c>
      <c r="F179" s="6">
        <f t="shared" si="5"/>
        <v>179.33173477898248</v>
      </c>
    </row>
    <row r="180" spans="1:6" s="77" customFormat="1" ht="15" hidden="1">
      <c r="A180" s="60"/>
      <c r="B180" s="34"/>
      <c r="C180" s="34"/>
      <c r="D180" s="34"/>
      <c r="E180" s="6" t="e">
        <f t="shared" si="4"/>
        <v>#DIV/0!</v>
      </c>
      <c r="F180" s="6" t="e">
        <f t="shared" si="5"/>
        <v>#DIV/0!</v>
      </c>
    </row>
    <row r="181" spans="1:6" s="77" customFormat="1" ht="45.75" customHeight="1">
      <c r="A181" s="60" t="s">
        <v>108</v>
      </c>
      <c r="B181" s="34">
        <v>899900</v>
      </c>
      <c r="C181" s="34">
        <v>601525</v>
      </c>
      <c r="D181" s="34">
        <v>540898</v>
      </c>
      <c r="E181" s="6">
        <f t="shared" si="4"/>
        <v>66.84353817090788</v>
      </c>
      <c r="F181" s="6">
        <f t="shared" si="5"/>
        <v>111.20858276421804</v>
      </c>
    </row>
    <row r="182" spans="1:6" s="77" customFormat="1" ht="43.5" customHeight="1">
      <c r="A182" s="60" t="s">
        <v>109</v>
      </c>
      <c r="B182" s="34">
        <v>6391600</v>
      </c>
      <c r="C182" s="34">
        <v>4307717.5</v>
      </c>
      <c r="D182" s="34">
        <v>4133803.42</v>
      </c>
      <c r="E182" s="6">
        <f t="shared" si="4"/>
        <v>67.39654390137055</v>
      </c>
      <c r="F182" s="6">
        <f t="shared" si="5"/>
        <v>104.20712023117926</v>
      </c>
    </row>
    <row r="183" spans="1:6" s="72" customFormat="1" ht="58.5" customHeight="1">
      <c r="A183" s="10" t="s">
        <v>192</v>
      </c>
      <c r="B183" s="16">
        <v>461200</v>
      </c>
      <c r="C183" s="16">
        <v>117251.34</v>
      </c>
      <c r="D183" s="16">
        <v>72196.07</v>
      </c>
      <c r="E183" s="6">
        <f t="shared" si="4"/>
        <v>25.42310060711188</v>
      </c>
      <c r="F183" s="6">
        <f t="shared" si="5"/>
        <v>162.4068179888462</v>
      </c>
    </row>
    <row r="184" spans="1:6" s="72" customFormat="1" ht="30.75" customHeight="1">
      <c r="A184" s="41" t="s">
        <v>61</v>
      </c>
      <c r="B184" s="16">
        <v>148443.96</v>
      </c>
      <c r="C184" s="16">
        <v>91785</v>
      </c>
      <c r="D184" s="16">
        <v>159415.13</v>
      </c>
      <c r="E184" s="6">
        <f t="shared" si="4"/>
        <v>61.831414360004956</v>
      </c>
      <c r="F184" s="6">
        <f t="shared" si="5"/>
        <v>57.576090801418914</v>
      </c>
    </row>
    <row r="185" spans="1:6" s="72" customFormat="1" ht="46.5" customHeight="1">
      <c r="A185" s="42" t="s">
        <v>169</v>
      </c>
      <c r="B185" s="16">
        <v>2247465</v>
      </c>
      <c r="C185" s="16">
        <v>2078076</v>
      </c>
      <c r="D185" s="16">
        <v>1014090</v>
      </c>
      <c r="E185" s="6">
        <f t="shared" si="4"/>
        <v>92.46310843550401</v>
      </c>
      <c r="F185" s="6">
        <f t="shared" si="5"/>
        <v>204.92027334851937</v>
      </c>
    </row>
    <row r="186" spans="1:6" s="72" customFormat="1" ht="30" hidden="1">
      <c r="A186" s="10" t="s">
        <v>47</v>
      </c>
      <c r="B186" s="43"/>
      <c r="C186" s="16"/>
      <c r="D186" s="16"/>
      <c r="E186" s="6" t="e">
        <f t="shared" si="4"/>
        <v>#DIV/0!</v>
      </c>
      <c r="F186" s="6" t="e">
        <f t="shared" si="5"/>
        <v>#DIV/0!</v>
      </c>
    </row>
    <row r="187" spans="1:6" s="72" customFormat="1" ht="30">
      <c r="A187" s="10" t="s">
        <v>191</v>
      </c>
      <c r="B187" s="16">
        <v>346400</v>
      </c>
      <c r="C187" s="16">
        <v>0</v>
      </c>
      <c r="D187" s="16">
        <v>0</v>
      </c>
      <c r="E187" s="6">
        <f t="shared" si="4"/>
        <v>0</v>
      </c>
      <c r="F187" s="6"/>
    </row>
    <row r="188" spans="1:6" s="70" customFormat="1" ht="17.25" customHeight="1">
      <c r="A188" s="18" t="s">
        <v>20</v>
      </c>
      <c r="B188" s="22">
        <f>B189+B190+B192+B197+B193+B194+B195+B196</f>
        <v>18077600</v>
      </c>
      <c r="C188" s="22">
        <f>C189+C190+C192+C197+C193+C194+C195+C196</f>
        <v>12677112.21</v>
      </c>
      <c r="D188" s="22">
        <f>D189+D190+D192+D197+D193+D194+D195+D196</f>
        <v>5077340</v>
      </c>
      <c r="E188" s="6">
        <f t="shared" si="4"/>
        <v>70.12607984466965</v>
      </c>
      <c r="F188" s="6">
        <f t="shared" si="5"/>
        <v>249.68019100552655</v>
      </c>
    </row>
    <row r="189" spans="1:6" s="72" customFormat="1" ht="45" hidden="1">
      <c r="A189" s="10" t="s">
        <v>219</v>
      </c>
      <c r="B189" s="16"/>
      <c r="C189" s="16"/>
      <c r="D189" s="16"/>
      <c r="E189" s="6" t="e">
        <f t="shared" si="4"/>
        <v>#DIV/0!</v>
      </c>
      <c r="F189" s="6" t="e">
        <f t="shared" si="5"/>
        <v>#DIV/0!</v>
      </c>
    </row>
    <row r="190" spans="1:6" s="72" customFormat="1" ht="60" hidden="1">
      <c r="A190" s="10" t="s">
        <v>84</v>
      </c>
      <c r="B190" s="16"/>
      <c r="C190" s="16"/>
      <c r="D190" s="16"/>
      <c r="E190" s="6" t="e">
        <f t="shared" si="4"/>
        <v>#DIV/0!</v>
      </c>
      <c r="F190" s="6" t="e">
        <f t="shared" si="5"/>
        <v>#DIV/0!</v>
      </c>
    </row>
    <row r="191" spans="1:6" s="72" customFormat="1" ht="45" hidden="1">
      <c r="A191" s="10" t="s">
        <v>78</v>
      </c>
      <c r="B191" s="16"/>
      <c r="C191" s="16"/>
      <c r="D191" s="16"/>
      <c r="E191" s="6" t="e">
        <f t="shared" si="4"/>
        <v>#DIV/0!</v>
      </c>
      <c r="F191" s="6" t="e">
        <f t="shared" si="5"/>
        <v>#DIV/0!</v>
      </c>
    </row>
    <row r="192" spans="1:6" s="72" customFormat="1" ht="45" hidden="1">
      <c r="A192" s="10" t="s">
        <v>76</v>
      </c>
      <c r="B192" s="16"/>
      <c r="C192" s="16"/>
      <c r="D192" s="16"/>
      <c r="E192" s="6" t="e">
        <f t="shared" si="4"/>
        <v>#DIV/0!</v>
      </c>
      <c r="F192" s="6" t="e">
        <f t="shared" si="5"/>
        <v>#DIV/0!</v>
      </c>
    </row>
    <row r="193" spans="1:6" s="72" customFormat="1" ht="60" hidden="1">
      <c r="A193" s="10" t="s">
        <v>84</v>
      </c>
      <c r="B193" s="16"/>
      <c r="C193" s="16"/>
      <c r="D193" s="16"/>
      <c r="E193" s="6" t="e">
        <f t="shared" si="4"/>
        <v>#DIV/0!</v>
      </c>
      <c r="F193" s="6" t="e">
        <f t="shared" si="5"/>
        <v>#DIV/0!</v>
      </c>
    </row>
    <row r="194" spans="1:6" s="72" customFormat="1" ht="45" hidden="1">
      <c r="A194" s="10" t="s">
        <v>86</v>
      </c>
      <c r="B194" s="16"/>
      <c r="C194" s="16"/>
      <c r="D194" s="16"/>
      <c r="E194" s="6" t="e">
        <f t="shared" si="4"/>
        <v>#DIV/0!</v>
      </c>
      <c r="F194" s="6" t="e">
        <f t="shared" si="5"/>
        <v>#DIV/0!</v>
      </c>
    </row>
    <row r="195" spans="1:6" s="72" customFormat="1" ht="30" hidden="1">
      <c r="A195" s="10" t="s">
        <v>220</v>
      </c>
      <c r="B195" s="16"/>
      <c r="C195" s="16"/>
      <c r="D195" s="16"/>
      <c r="E195" s="6" t="e">
        <f t="shared" si="4"/>
        <v>#DIV/0!</v>
      </c>
      <c r="F195" s="6" t="e">
        <f t="shared" si="5"/>
        <v>#DIV/0!</v>
      </c>
    </row>
    <row r="196" spans="1:6" s="72" customFormat="1" ht="45">
      <c r="A196" s="10" t="s">
        <v>212</v>
      </c>
      <c r="B196" s="16">
        <v>15858400</v>
      </c>
      <c r="C196" s="16">
        <v>10458058.21</v>
      </c>
      <c r="D196" s="16">
        <v>1328040</v>
      </c>
      <c r="E196" s="6">
        <f t="shared" si="4"/>
        <v>65.94649025122334</v>
      </c>
      <c r="F196" s="6">
        <f t="shared" si="5"/>
        <v>787.4806639860246</v>
      </c>
    </row>
    <row r="197" spans="1:6" s="72" customFormat="1" ht="30">
      <c r="A197" s="23" t="s">
        <v>207</v>
      </c>
      <c r="B197" s="16">
        <v>2219200</v>
      </c>
      <c r="C197" s="16">
        <v>2219054</v>
      </c>
      <c r="D197" s="16">
        <v>3749300</v>
      </c>
      <c r="E197" s="6">
        <f t="shared" si="4"/>
        <v>99.99342105263158</v>
      </c>
      <c r="F197" s="6">
        <f t="shared" si="5"/>
        <v>59.18582135331929</v>
      </c>
    </row>
    <row r="198" spans="1:6" s="70" customFormat="1" ht="15" customHeight="1">
      <c r="A198" s="18" t="s">
        <v>167</v>
      </c>
      <c r="B198" s="22">
        <f>B199</f>
        <v>1654544</v>
      </c>
      <c r="C198" s="22">
        <f>C199</f>
        <v>1560798.79</v>
      </c>
      <c r="D198" s="22">
        <f>D199</f>
        <v>2078322.78</v>
      </c>
      <c r="E198" s="6">
        <f t="shared" si="4"/>
        <v>94.3340757332534</v>
      </c>
      <c r="F198" s="6">
        <f t="shared" si="5"/>
        <v>75.0989598449188</v>
      </c>
    </row>
    <row r="199" spans="1:6" s="72" customFormat="1" ht="15" customHeight="1">
      <c r="A199" s="10" t="s">
        <v>48</v>
      </c>
      <c r="B199" s="16">
        <v>1654544</v>
      </c>
      <c r="C199" s="16">
        <v>1560798.79</v>
      </c>
      <c r="D199" s="16">
        <v>2078322.78</v>
      </c>
      <c r="E199" s="6">
        <f t="shared" si="4"/>
        <v>94.3340757332534</v>
      </c>
      <c r="F199" s="6">
        <f t="shared" si="5"/>
        <v>75.0989598449188</v>
      </c>
    </row>
    <row r="200" spans="1:6" s="70" customFormat="1" ht="72" hidden="1">
      <c r="A200" s="18" t="s">
        <v>77</v>
      </c>
      <c r="B200" s="22">
        <v>0</v>
      </c>
      <c r="C200" s="22">
        <v>0</v>
      </c>
      <c r="D200" s="22">
        <v>0</v>
      </c>
      <c r="E200" s="6" t="e">
        <f t="shared" si="4"/>
        <v>#DIV/0!</v>
      </c>
      <c r="F200" s="6" t="e">
        <f t="shared" si="5"/>
        <v>#DIV/0!</v>
      </c>
    </row>
    <row r="201" spans="1:6" s="70" customFormat="1" ht="42.75">
      <c r="A201" s="44" t="s">
        <v>193</v>
      </c>
      <c r="B201" s="62">
        <f>B203+B204</f>
        <v>0</v>
      </c>
      <c r="C201" s="22">
        <f>C203+C204</f>
        <v>0</v>
      </c>
      <c r="D201" s="22">
        <f>D203+D204+D202</f>
        <v>2292220.26</v>
      </c>
      <c r="E201" s="6"/>
      <c r="F201" s="6">
        <f t="shared" si="5"/>
        <v>0</v>
      </c>
    </row>
    <row r="202" spans="1:6" s="72" customFormat="1" ht="30">
      <c r="A202" s="58" t="s">
        <v>80</v>
      </c>
      <c r="B202" s="63">
        <v>0</v>
      </c>
      <c r="C202" s="16">
        <v>0</v>
      </c>
      <c r="D202" s="16">
        <v>2292220.26</v>
      </c>
      <c r="E202" s="6"/>
      <c r="F202" s="6">
        <f t="shared" si="5"/>
        <v>0</v>
      </c>
    </row>
    <row r="203" spans="1:6" s="72" customFormat="1" ht="30" hidden="1">
      <c r="A203" s="10" t="s">
        <v>196</v>
      </c>
      <c r="B203" s="16"/>
      <c r="C203" s="16"/>
      <c r="D203" s="16"/>
      <c r="E203" s="6" t="e">
        <f t="shared" si="4"/>
        <v>#DIV/0!</v>
      </c>
      <c r="F203" s="6" t="e">
        <f t="shared" si="5"/>
        <v>#DIV/0!</v>
      </c>
    </row>
    <row r="204" spans="1:6" s="72" customFormat="1" ht="45" hidden="1">
      <c r="A204" s="10" t="s">
        <v>168</v>
      </c>
      <c r="B204" s="16">
        <v>0</v>
      </c>
      <c r="C204" s="16">
        <v>0</v>
      </c>
      <c r="D204" s="16">
        <v>0</v>
      </c>
      <c r="E204" s="6" t="e">
        <f t="shared" si="4"/>
        <v>#DIV/0!</v>
      </c>
      <c r="F204" s="6" t="e">
        <f t="shared" si="5"/>
        <v>#DIV/0!</v>
      </c>
    </row>
    <row r="205" spans="1:6" s="70" customFormat="1" ht="27.75" customHeight="1">
      <c r="A205" s="18" t="s">
        <v>194</v>
      </c>
      <c r="B205" s="22">
        <f>B206+B207+B208</f>
        <v>-11715744.95</v>
      </c>
      <c r="C205" s="22">
        <f>C206+C207+C208</f>
        <v>-11715744.95</v>
      </c>
      <c r="D205" s="22">
        <f>D206+D207+D208</f>
        <v>-29659552.83</v>
      </c>
      <c r="E205" s="6">
        <f t="shared" si="4"/>
        <v>100</v>
      </c>
      <c r="F205" s="6">
        <f t="shared" si="5"/>
        <v>39.50074708526885</v>
      </c>
    </row>
    <row r="206" spans="1:6" s="70" customFormat="1" ht="30" hidden="1">
      <c r="A206" s="10" t="s">
        <v>80</v>
      </c>
      <c r="B206" s="16">
        <v>0</v>
      </c>
      <c r="C206" s="16">
        <v>0</v>
      </c>
      <c r="D206" s="16">
        <v>0</v>
      </c>
      <c r="E206" s="6" t="e">
        <f>C206/B206*100</f>
        <v>#DIV/0!</v>
      </c>
      <c r="F206" s="6" t="e">
        <f t="shared" si="5"/>
        <v>#DIV/0!</v>
      </c>
    </row>
    <row r="207" spans="1:6" s="70" customFormat="1" ht="30" hidden="1">
      <c r="A207" s="10" t="s">
        <v>81</v>
      </c>
      <c r="B207" s="16">
        <v>0</v>
      </c>
      <c r="C207" s="16">
        <v>0</v>
      </c>
      <c r="D207" s="16">
        <v>0</v>
      </c>
      <c r="E207" s="6" t="e">
        <f>C207/B207*100</f>
        <v>#DIV/0!</v>
      </c>
      <c r="F207" s="6" t="e">
        <f t="shared" si="5"/>
        <v>#DIV/0!</v>
      </c>
    </row>
    <row r="208" spans="1:6" s="70" customFormat="1" ht="27.75" customHeight="1">
      <c r="A208" s="10" t="s">
        <v>195</v>
      </c>
      <c r="B208" s="16">
        <v>-11715744.95</v>
      </c>
      <c r="C208" s="16">
        <v>-11715744.95</v>
      </c>
      <c r="D208" s="16">
        <v>-29659552.83</v>
      </c>
      <c r="E208" s="6">
        <f>C208/B208*100</f>
        <v>100</v>
      </c>
      <c r="F208" s="6">
        <f t="shared" si="5"/>
        <v>39.50074708526885</v>
      </c>
    </row>
    <row r="209" spans="1:6" s="69" customFormat="1" ht="16.5" customHeight="1">
      <c r="A209" s="3" t="s">
        <v>92</v>
      </c>
      <c r="B209" s="45">
        <f>B73+B74</f>
        <v>615633333.06</v>
      </c>
      <c r="C209" s="45">
        <f>C73+C74</f>
        <v>429598664.0900001</v>
      </c>
      <c r="D209" s="4">
        <f>D73+D74</f>
        <v>351213452.30999994</v>
      </c>
      <c r="E209" s="4">
        <f>C209/B209*100</f>
        <v>69.7815795572153</v>
      </c>
      <c r="F209" s="4">
        <f>C209/D209*100</f>
        <v>122.3183967653987</v>
      </c>
    </row>
    <row r="210" spans="1:6" s="81" customFormat="1" ht="15" customHeight="1">
      <c r="A210" s="23" t="s">
        <v>23</v>
      </c>
      <c r="B210" s="8"/>
      <c r="C210" s="8"/>
      <c r="D210" s="8"/>
      <c r="E210" s="6"/>
      <c r="F210" s="6"/>
    </row>
    <row r="211" spans="1:8" s="82" customFormat="1" ht="14.25">
      <c r="A211" s="9" t="s">
        <v>24</v>
      </c>
      <c r="B211" s="104">
        <v>65955917.46</v>
      </c>
      <c r="C211" s="97">
        <v>45956799.64</v>
      </c>
      <c r="D211" s="6">
        <v>46106081</v>
      </c>
      <c r="E211" s="6">
        <f aca="true" t="shared" si="6" ref="E211:E242">C211/B211*100</f>
        <v>69.67805378171144</v>
      </c>
      <c r="F211" s="6">
        <f aca="true" t="shared" si="7" ref="F211:F240">C211/D211*100</f>
        <v>99.67622197167441</v>
      </c>
      <c r="H211" s="83"/>
    </row>
    <row r="212" spans="1:6" s="81" customFormat="1" ht="15">
      <c r="A212" s="23" t="s">
        <v>25</v>
      </c>
      <c r="B212" s="47">
        <v>52413483</v>
      </c>
      <c r="C212" s="48">
        <v>38032999.63</v>
      </c>
      <c r="D212" s="8">
        <v>35983437.05</v>
      </c>
      <c r="E212" s="6">
        <f t="shared" si="6"/>
        <v>72.56338913786745</v>
      </c>
      <c r="F212" s="6">
        <f t="shared" si="7"/>
        <v>105.69584994660761</v>
      </c>
    </row>
    <row r="213" spans="1:6" s="81" customFormat="1" ht="15">
      <c r="A213" s="23" t="s">
        <v>26</v>
      </c>
      <c r="B213" s="49">
        <v>2490656</v>
      </c>
      <c r="C213" s="48">
        <v>1386595.02</v>
      </c>
      <c r="D213" s="8">
        <v>1222892.75</v>
      </c>
      <c r="E213" s="6">
        <f t="shared" si="6"/>
        <v>55.67188001875812</v>
      </c>
      <c r="F213" s="6">
        <f t="shared" si="7"/>
        <v>113.38647808648797</v>
      </c>
    </row>
    <row r="214" spans="1:6" s="81" customFormat="1" ht="15">
      <c r="A214" s="23" t="s">
        <v>27</v>
      </c>
      <c r="B214" s="49">
        <f>B211-B212-B213</f>
        <v>11051778.46</v>
      </c>
      <c r="C214" s="8">
        <f>C211-C212-C213</f>
        <v>6537204.989999998</v>
      </c>
      <c r="D214" s="8">
        <f>D211-D212-D213</f>
        <v>8899751.200000003</v>
      </c>
      <c r="E214" s="6">
        <f t="shared" si="6"/>
        <v>59.15070604844532</v>
      </c>
      <c r="F214" s="6">
        <f t="shared" si="7"/>
        <v>73.4537948656362</v>
      </c>
    </row>
    <row r="215" spans="1:6" s="82" customFormat="1" ht="13.5" customHeight="1">
      <c r="A215" s="9" t="s">
        <v>28</v>
      </c>
      <c r="B215" s="46">
        <v>1451500</v>
      </c>
      <c r="C215" s="97">
        <v>1088400</v>
      </c>
      <c r="D215" s="6">
        <v>947700</v>
      </c>
      <c r="E215" s="6">
        <f t="shared" si="6"/>
        <v>74.98449879435067</v>
      </c>
      <c r="F215" s="6">
        <f t="shared" si="7"/>
        <v>114.84647040202596</v>
      </c>
    </row>
    <row r="216" spans="1:6" s="82" customFormat="1" ht="16.5" customHeight="1">
      <c r="A216" s="9" t="s">
        <v>29</v>
      </c>
      <c r="B216" s="46">
        <v>4844904</v>
      </c>
      <c r="C216" s="97">
        <v>3069438.09</v>
      </c>
      <c r="D216" s="6">
        <v>4049877.52</v>
      </c>
      <c r="E216" s="6">
        <f t="shared" si="6"/>
        <v>63.35395066651475</v>
      </c>
      <c r="F216" s="6">
        <f t="shared" si="7"/>
        <v>75.79088688094448</v>
      </c>
    </row>
    <row r="217" spans="1:6" s="82" customFormat="1" ht="13.5" customHeight="1">
      <c r="A217" s="9" t="s">
        <v>30</v>
      </c>
      <c r="B217" s="50">
        <f>SUM(B218:B222)</f>
        <v>58032828.87</v>
      </c>
      <c r="C217" s="103">
        <f>SUM(C218:C222)</f>
        <v>33293204.470000003</v>
      </c>
      <c r="D217" s="50">
        <f>SUM(D218:D222)</f>
        <v>27861526.09</v>
      </c>
      <c r="E217" s="6">
        <f t="shared" si="6"/>
        <v>57.369604615657266</v>
      </c>
      <c r="F217" s="6">
        <f t="shared" si="7"/>
        <v>119.49526512817089</v>
      </c>
    </row>
    <row r="218" spans="1:6" s="82" customFormat="1" ht="13.5" customHeight="1">
      <c r="A218" s="23" t="s">
        <v>171</v>
      </c>
      <c r="B218" s="8">
        <v>193000</v>
      </c>
      <c r="C218" s="63">
        <v>153826.37</v>
      </c>
      <c r="D218" s="8">
        <v>48977.9</v>
      </c>
      <c r="E218" s="6">
        <f t="shared" si="6"/>
        <v>79.70278238341969</v>
      </c>
      <c r="F218" s="6">
        <f t="shared" si="7"/>
        <v>314.07302068892295</v>
      </c>
    </row>
    <row r="219" spans="1:6" s="81" customFormat="1" ht="15">
      <c r="A219" s="23" t="s">
        <v>31</v>
      </c>
      <c r="B219" s="56">
        <v>788167</v>
      </c>
      <c r="C219" s="98">
        <v>491427.8</v>
      </c>
      <c r="D219" s="8">
        <v>1649438</v>
      </c>
      <c r="E219" s="6">
        <f t="shared" si="6"/>
        <v>62.350720088509156</v>
      </c>
      <c r="F219" s="6">
        <f t="shared" si="7"/>
        <v>29.793650928376813</v>
      </c>
    </row>
    <row r="220" spans="1:6" s="81" customFormat="1" ht="13.5" customHeight="1">
      <c r="A220" s="23" t="s">
        <v>32</v>
      </c>
      <c r="B220" s="51">
        <v>39699280.65</v>
      </c>
      <c r="C220" s="48">
        <v>29285387.71</v>
      </c>
      <c r="D220" s="8">
        <v>25519562.21</v>
      </c>
      <c r="E220" s="6">
        <f t="shared" si="6"/>
        <v>73.76805632371075</v>
      </c>
      <c r="F220" s="6">
        <f t="shared" si="7"/>
        <v>114.75662266073019</v>
      </c>
    </row>
    <row r="221" spans="1:6" s="81" customFormat="1" ht="15">
      <c r="A221" s="23" t="s">
        <v>65</v>
      </c>
      <c r="B221" s="49">
        <v>504000</v>
      </c>
      <c r="C221" s="8">
        <v>363188.72</v>
      </c>
      <c r="D221" s="8">
        <v>150000</v>
      </c>
      <c r="E221" s="6">
        <f t="shared" si="6"/>
        <v>72.06125396825396</v>
      </c>
      <c r="F221" s="6">
        <f t="shared" si="7"/>
        <v>242.12581333333333</v>
      </c>
    </row>
    <row r="222" spans="1:6" s="81" customFormat="1" ht="14.25" customHeight="1">
      <c r="A222" s="23" t="s">
        <v>33</v>
      </c>
      <c r="B222" s="51">
        <v>16848381.22</v>
      </c>
      <c r="C222" s="48">
        <v>2999373.87</v>
      </c>
      <c r="D222" s="8">
        <v>493547.98</v>
      </c>
      <c r="E222" s="6">
        <f t="shared" si="6"/>
        <v>17.802148650575226</v>
      </c>
      <c r="F222" s="6">
        <f t="shared" si="7"/>
        <v>607.7167755807652</v>
      </c>
    </row>
    <row r="223" spans="1:6" s="82" customFormat="1" ht="15" customHeight="1">
      <c r="A223" s="9" t="s">
        <v>34</v>
      </c>
      <c r="B223" s="50">
        <f>B224+B225+B226+B227</f>
        <v>47609984.12</v>
      </c>
      <c r="C223" s="50">
        <f>C224+C225+C226+C227</f>
        <v>32012971.14</v>
      </c>
      <c r="D223" s="6">
        <f>D224+D225+D226+D227</f>
        <v>35701451.38</v>
      </c>
      <c r="E223" s="6">
        <f t="shared" si="6"/>
        <v>67.24003742431832</v>
      </c>
      <c r="F223" s="6">
        <f t="shared" si="7"/>
        <v>89.66854260141845</v>
      </c>
    </row>
    <row r="224" spans="1:6" s="81" customFormat="1" ht="15">
      <c r="A224" s="23" t="s">
        <v>35</v>
      </c>
      <c r="B224" s="51">
        <v>195000</v>
      </c>
      <c r="C224" s="48">
        <v>118888.76</v>
      </c>
      <c r="D224" s="8">
        <v>44258.43</v>
      </c>
      <c r="E224" s="6">
        <f t="shared" si="6"/>
        <v>60.96859487179487</v>
      </c>
      <c r="F224" s="6">
        <f t="shared" si="7"/>
        <v>268.6239886954869</v>
      </c>
    </row>
    <row r="225" spans="1:6" s="81" customFormat="1" ht="15">
      <c r="A225" s="23" t="s">
        <v>36</v>
      </c>
      <c r="B225" s="51">
        <v>7551625.47</v>
      </c>
      <c r="C225" s="48">
        <v>2152208.13</v>
      </c>
      <c r="D225" s="8">
        <v>4387904.49</v>
      </c>
      <c r="E225" s="6">
        <f t="shared" si="6"/>
        <v>28.499932081509865</v>
      </c>
      <c r="F225" s="6">
        <f t="shared" si="7"/>
        <v>49.04865488537558</v>
      </c>
    </row>
    <row r="226" spans="1:6" s="81" customFormat="1" ht="17.25" customHeight="1">
      <c r="A226" s="23" t="s">
        <v>37</v>
      </c>
      <c r="B226" s="51">
        <v>36908380.65</v>
      </c>
      <c r="C226" s="48">
        <v>27772080.83</v>
      </c>
      <c r="D226" s="8">
        <v>29552153.15</v>
      </c>
      <c r="E226" s="6">
        <f t="shared" si="6"/>
        <v>75.24600196730657</v>
      </c>
      <c r="F226" s="6">
        <f t="shared" si="7"/>
        <v>93.97650549872031</v>
      </c>
    </row>
    <row r="227" spans="1:6" s="81" customFormat="1" ht="15.75" customHeight="1">
      <c r="A227" s="23" t="s">
        <v>87</v>
      </c>
      <c r="B227" s="51">
        <v>2954978</v>
      </c>
      <c r="C227" s="48">
        <v>1969793.42</v>
      </c>
      <c r="D227" s="8">
        <v>1717135.31</v>
      </c>
      <c r="E227" s="6">
        <f t="shared" si="6"/>
        <v>66.66017208926766</v>
      </c>
      <c r="F227" s="6">
        <f t="shared" si="7"/>
        <v>114.71393130923386</v>
      </c>
    </row>
    <row r="228" spans="1:6" s="82" customFormat="1" ht="14.25">
      <c r="A228" s="9" t="s">
        <v>98</v>
      </c>
      <c r="B228" s="50">
        <v>400000</v>
      </c>
      <c r="C228" s="6">
        <v>50000</v>
      </c>
      <c r="D228" s="6">
        <v>30000</v>
      </c>
      <c r="E228" s="6">
        <f t="shared" si="6"/>
        <v>12.5</v>
      </c>
      <c r="F228" s="6">
        <f t="shared" si="7"/>
        <v>166.66666666666669</v>
      </c>
    </row>
    <row r="229" spans="1:6" s="82" customFormat="1" ht="13.5" customHeight="1">
      <c r="A229" s="9" t="s">
        <v>38</v>
      </c>
      <c r="B229" s="46">
        <v>388136696</v>
      </c>
      <c r="C229" s="97">
        <v>264996522.15</v>
      </c>
      <c r="D229" s="6">
        <v>221545176.95</v>
      </c>
      <c r="E229" s="6">
        <f t="shared" si="6"/>
        <v>68.27401914865582</v>
      </c>
      <c r="F229" s="6">
        <f t="shared" si="7"/>
        <v>119.61285991335593</v>
      </c>
    </row>
    <row r="230" spans="1:6" s="81" customFormat="1" ht="15">
      <c r="A230" s="23" t="s">
        <v>49</v>
      </c>
      <c r="B230" s="49">
        <v>376730090</v>
      </c>
      <c r="C230" s="8">
        <v>259467602.27</v>
      </c>
      <c r="D230" s="8">
        <v>216708816.62</v>
      </c>
      <c r="E230" s="6">
        <f t="shared" si="6"/>
        <v>68.87360716793289</v>
      </c>
      <c r="F230" s="6">
        <f t="shared" si="7"/>
        <v>119.73098571479801</v>
      </c>
    </row>
    <row r="231" spans="1:6" s="81" customFormat="1" ht="14.25" customHeight="1">
      <c r="A231" s="23" t="s">
        <v>25</v>
      </c>
      <c r="B231" s="47">
        <v>5176641.16</v>
      </c>
      <c r="C231" s="48">
        <v>3560139.64</v>
      </c>
      <c r="D231" s="8">
        <v>3084511.18</v>
      </c>
      <c r="E231" s="6">
        <f t="shared" si="6"/>
        <v>68.7731586942758</v>
      </c>
      <c r="F231" s="6">
        <f t="shared" si="7"/>
        <v>115.41989742439513</v>
      </c>
    </row>
    <row r="232" spans="1:6" s="82" customFormat="1" ht="15.75" customHeight="1">
      <c r="A232" s="9" t="s">
        <v>46</v>
      </c>
      <c r="B232" s="46">
        <v>51679241.11</v>
      </c>
      <c r="C232" s="97">
        <v>36547772.26</v>
      </c>
      <c r="D232" s="6">
        <v>38647014.27</v>
      </c>
      <c r="E232" s="6">
        <f t="shared" si="6"/>
        <v>70.72041205521487</v>
      </c>
      <c r="F232" s="6">
        <f t="shared" si="7"/>
        <v>94.56816509722059</v>
      </c>
    </row>
    <row r="233" spans="1:6" s="81" customFormat="1" ht="15.75" customHeight="1">
      <c r="A233" s="23" t="s">
        <v>49</v>
      </c>
      <c r="B233" s="49">
        <v>32400947</v>
      </c>
      <c r="C233" s="8">
        <v>26479590</v>
      </c>
      <c r="D233" s="8">
        <v>23478659.26</v>
      </c>
      <c r="E233" s="6">
        <f t="shared" si="6"/>
        <v>81.72474094661493</v>
      </c>
      <c r="F233" s="6">
        <f t="shared" si="7"/>
        <v>112.7815251576678</v>
      </c>
    </row>
    <row r="234" spans="1:6" s="81" customFormat="1" ht="15" hidden="1">
      <c r="A234" s="23" t="s">
        <v>27</v>
      </c>
      <c r="B234" s="52">
        <v>0</v>
      </c>
      <c r="C234" s="8">
        <v>0</v>
      </c>
      <c r="D234" s="8"/>
      <c r="E234" s="6" t="e">
        <f t="shared" si="6"/>
        <v>#DIV/0!</v>
      </c>
      <c r="F234" s="6" t="e">
        <f t="shared" si="7"/>
        <v>#DIV/0!</v>
      </c>
    </row>
    <row r="235" spans="1:6" s="82" customFormat="1" ht="12.75" customHeight="1">
      <c r="A235" s="9" t="s">
        <v>39</v>
      </c>
      <c r="B235" s="50">
        <f>B236+B237+B238+B239</f>
        <v>20624326.97</v>
      </c>
      <c r="C235" s="6">
        <f>C236+C237+C238+C239</f>
        <v>16905326.85</v>
      </c>
      <c r="D235" s="6">
        <f>D236+D237+D238+D239</f>
        <v>13475595.36</v>
      </c>
      <c r="E235" s="6">
        <f t="shared" si="6"/>
        <v>81.96789584741539</v>
      </c>
      <c r="F235" s="6">
        <f t="shared" si="7"/>
        <v>125.45142829221909</v>
      </c>
    </row>
    <row r="236" spans="1:6" s="81" customFormat="1" ht="15" customHeight="1">
      <c r="A236" s="23" t="s">
        <v>40</v>
      </c>
      <c r="B236" s="51">
        <v>92400</v>
      </c>
      <c r="C236" s="48">
        <v>65357.01</v>
      </c>
      <c r="D236" s="8">
        <v>92071.71</v>
      </c>
      <c r="E236" s="6">
        <f t="shared" si="6"/>
        <v>70.73269480519481</v>
      </c>
      <c r="F236" s="6">
        <f t="shared" si="7"/>
        <v>70.98489861869622</v>
      </c>
    </row>
    <row r="237" spans="1:6" s="81" customFormat="1" ht="16.5" customHeight="1">
      <c r="A237" s="23" t="s">
        <v>41</v>
      </c>
      <c r="B237" s="51">
        <v>9116289.9</v>
      </c>
      <c r="C237" s="48">
        <v>6553542.5</v>
      </c>
      <c r="D237" s="8">
        <v>6934731.72</v>
      </c>
      <c r="E237" s="6">
        <f t="shared" si="6"/>
        <v>71.88826344805028</v>
      </c>
      <c r="F237" s="6">
        <f t="shared" si="7"/>
        <v>94.50318721197769</v>
      </c>
    </row>
    <row r="238" spans="1:6" s="81" customFormat="1" ht="15" customHeight="1">
      <c r="A238" s="23" t="s">
        <v>42</v>
      </c>
      <c r="B238" s="51">
        <v>11086137.07</v>
      </c>
      <c r="C238" s="48">
        <v>10149512.34</v>
      </c>
      <c r="D238" s="8">
        <v>6222381.93</v>
      </c>
      <c r="E238" s="6">
        <f t="shared" si="6"/>
        <v>91.55138779102249</v>
      </c>
      <c r="F238" s="6">
        <f t="shared" si="7"/>
        <v>163.1129759339604</v>
      </c>
    </row>
    <row r="239" spans="1:6" s="81" customFormat="1" ht="15" customHeight="1">
      <c r="A239" s="23" t="s">
        <v>68</v>
      </c>
      <c r="B239" s="51">
        <v>329500</v>
      </c>
      <c r="C239" s="48">
        <v>136915</v>
      </c>
      <c r="D239" s="8">
        <v>226410</v>
      </c>
      <c r="E239" s="6">
        <f t="shared" si="6"/>
        <v>41.55235204855842</v>
      </c>
      <c r="F239" s="6">
        <f t="shared" si="7"/>
        <v>60.47215229009319</v>
      </c>
    </row>
    <row r="240" spans="1:6" s="82" customFormat="1" ht="14.25">
      <c r="A240" s="9" t="s">
        <v>43</v>
      </c>
      <c r="B240" s="46">
        <v>418000</v>
      </c>
      <c r="C240" s="97">
        <v>326618</v>
      </c>
      <c r="D240" s="6">
        <v>774258.25</v>
      </c>
      <c r="E240" s="6">
        <f t="shared" si="6"/>
        <v>78.13827751196172</v>
      </c>
      <c r="F240" s="6">
        <f t="shared" si="7"/>
        <v>42.18463284052834</v>
      </c>
    </row>
    <row r="241" spans="1:6" s="72" customFormat="1" ht="15" hidden="1">
      <c r="A241" s="53" t="s">
        <v>99</v>
      </c>
      <c r="B241" s="8">
        <v>0</v>
      </c>
      <c r="C241" s="8">
        <v>0</v>
      </c>
      <c r="D241" s="8"/>
      <c r="E241" s="6" t="e">
        <f t="shared" si="6"/>
        <v>#DIV/0!</v>
      </c>
      <c r="F241" s="54" t="e">
        <f>C241/D241*100</f>
        <v>#DIV/0!</v>
      </c>
    </row>
    <row r="242" spans="1:6" s="84" customFormat="1" ht="15" customHeight="1">
      <c r="A242" s="3" t="s">
        <v>91</v>
      </c>
      <c r="B242" s="4">
        <f>B241+B240+B235+B232+B229+B228+B223+B217+B216+B215+B211</f>
        <v>639153398.53</v>
      </c>
      <c r="C242" s="4">
        <f>C241+C240+C235+C232+C229+C228+C223+C217+C216+C215+C211</f>
        <v>434247052.59999996</v>
      </c>
      <c r="D242" s="4">
        <f>D211+D215+D216+D217+D223+D229+D232+D235+D240+D228</f>
        <v>389138680.82</v>
      </c>
      <c r="E242" s="4">
        <f t="shared" si="6"/>
        <v>67.94097529618591</v>
      </c>
      <c r="F242" s="4">
        <f>C242/D242*100</f>
        <v>111.59184989910199</v>
      </c>
    </row>
    <row r="243" spans="1:6" ht="15">
      <c r="A243" s="53" t="s">
        <v>44</v>
      </c>
      <c r="B243" s="16">
        <f>B209-B242</f>
        <v>-23520065.47000003</v>
      </c>
      <c r="C243" s="16">
        <f>C209-C242</f>
        <v>-4648388.509999871</v>
      </c>
      <c r="D243" s="16">
        <f>D209-D242</f>
        <v>-37925228.51000005</v>
      </c>
      <c r="E243" s="8"/>
      <c r="F243" s="8"/>
    </row>
    <row r="244" spans="1:6" ht="15">
      <c r="A244" s="85"/>
      <c r="B244" s="86"/>
      <c r="C244" s="87"/>
      <c r="D244" s="88"/>
      <c r="E244" s="89"/>
      <c r="F244" s="89"/>
    </row>
    <row r="245" spans="1:6" ht="15" customHeight="1">
      <c r="A245" s="108" t="s">
        <v>232</v>
      </c>
      <c r="B245" s="108"/>
      <c r="C245" s="108"/>
      <c r="D245" s="108"/>
      <c r="E245" s="108"/>
      <c r="F245" s="108"/>
    </row>
    <row r="246" spans="3:5" ht="14.25">
      <c r="C246" s="99"/>
      <c r="D246" s="107"/>
      <c r="E246" s="107"/>
    </row>
  </sheetData>
  <sheetProtection/>
  <mergeCells count="4">
    <mergeCell ref="A1:F1"/>
    <mergeCell ref="E2:F2"/>
    <mergeCell ref="D246:E246"/>
    <mergeCell ref="A245:F245"/>
  </mergeCells>
  <printOptions/>
  <pageMargins left="0.7480314960629921" right="0.2362204724409449" top="0.2755905511811024" bottom="0.4330708661417323" header="0.5118110236220472" footer="0.31496062992125984"/>
  <pageSetup fitToHeight="3" horizontalDpi="600" verticalDpi="600" orientation="portrait" paperSize="9" scale="60" r:id="rId1"/>
  <rowBreaks count="3" manualBreakCount="3">
    <brk id="53" max="5" man="1"/>
    <brk id="117" max="5" man="1"/>
    <brk id="18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2021-10-07T05:22:50Z</cp:lastPrinted>
  <dcterms:created xsi:type="dcterms:W3CDTF">2006-03-13T07:15:44Z</dcterms:created>
  <dcterms:modified xsi:type="dcterms:W3CDTF">2021-10-11T08:33:03Z</dcterms:modified>
  <cp:category/>
  <cp:version/>
  <cp:contentType/>
  <cp:contentStatus/>
</cp:coreProperties>
</file>