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310" windowHeight="6510" activeTab="0"/>
  </bookViews>
  <sheets>
    <sheet name="01.11.2021" sheetId="1" r:id="rId1"/>
  </sheets>
  <definedNames>
    <definedName name="_xlnm.Print_Area" localSheetId="0">'01.11.2021'!$A$1:$G$182</definedName>
  </definedNames>
  <calcPr fullCalcOnLoad="1"/>
</workbook>
</file>

<file path=xl/sharedStrings.xml><?xml version="1.0" encoding="utf-8"?>
<sst xmlns="http://schemas.openxmlformats.org/spreadsheetml/2006/main" count="206" uniqueCount="192">
  <si>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уровня(проездные)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</si>
  <si>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</si>
  <si>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</si>
  <si>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</si>
  <si>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</si>
  <si>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</si>
  <si>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</si>
  <si>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</si>
  <si>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</si>
  <si>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</si>
  <si>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</si>
  <si>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</si>
  <si>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</si>
  <si>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>Национальная экономика</t>
  </si>
  <si>
    <t>Жилищно-коммунальное хозяйство</t>
  </si>
  <si>
    <t xml:space="preserve"> -Жилищное хозяйство</t>
  </si>
  <si>
    <t xml:space="preserve"> -Коммунальное хозяйство</t>
  </si>
  <si>
    <t>Образование</t>
  </si>
  <si>
    <t>Социальная политика</t>
  </si>
  <si>
    <t xml:space="preserve"> -Пенсионное обеспечение</t>
  </si>
  <si>
    <t xml:space="preserve"> -Социальное обеспечение населения</t>
  </si>
  <si>
    <t>Межбюджетные трансферты</t>
  </si>
  <si>
    <t xml:space="preserve">            ИТОГО РАСХОДОВ</t>
  </si>
  <si>
    <t>Единый налог на вмененный доход для отдельных видов деятельности</t>
  </si>
  <si>
    <t>Результат исполнения бюджета (дефицит"--", профицит"+")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</si>
  <si>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</si>
  <si>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</si>
  <si>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 xml:space="preserve">  НАЛОГОВЫЕ ДОХОДЫ</t>
  </si>
  <si>
    <t xml:space="preserve"> НЕНАЛОГОВЫЕ ДОХОДЫ</t>
  </si>
  <si>
    <t>1. ДОХОДЫ налоговые и неналоговые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</si>
  <si>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</si>
  <si>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Налог на добычу общераспространенных   полезных ископаемых</t>
  </si>
  <si>
    <t xml:space="preserve"> -коммунальные услуги</t>
  </si>
  <si>
    <t>НАЛОГИ НА ПРИБЫЛЬ, ДОХОДЫ</t>
  </si>
  <si>
    <t>Национальная безопасность и правоохранительная деятельность</t>
  </si>
  <si>
    <t xml:space="preserve"> -Охрана семьи и детства</t>
  </si>
  <si>
    <t>Дотации бюджетам субъектов Российской Федерации и мун. образ.</t>
  </si>
  <si>
    <t>Прочие субсидии бюджетам муниципальных районов</t>
  </si>
  <si>
    <t xml:space="preserve"> - Благоустройство</t>
  </si>
  <si>
    <t>СОБСТВЕННЫЕ ДОХОДЫ</t>
  </si>
  <si>
    <t>3.  БЕЗВОЗМЕЗДНЫЕ ПОСТУПЛЕНИЯ</t>
  </si>
  <si>
    <t>Иные межбюджетные трансферты</t>
  </si>
  <si>
    <t>Субсидии бюджетам муниц. районов  на обеспечение жильем молодых семей</t>
  </si>
  <si>
    <t>ДОХОДЫ ОТ ПРОДАЖИ МАТЕРИАЛЬНЫХ И НЕМАТЕРИАЛЬНЫХ АКТИВОВ</t>
  </si>
  <si>
    <t>Межбюджетные трансферты, передаваемые бюджетам муниципальных районов на комплектование книжных фондов библиотек мун.образований</t>
  </si>
  <si>
    <t>Физическая культура и спорт</t>
  </si>
  <si>
    <t>Субвенции бюджетам муниц.районов на ежемесячное денежное вознаграждение за классное руководство</t>
  </si>
  <si>
    <t>Субсидии бюджетам муниц.районов на осуществление мероприятий по обеспечению жильем граждан Российской Федерации, проживающих в сельской местности</t>
  </si>
  <si>
    <t>Субвенции бюджетам муниципальных районов на поощрение лучших учителей</t>
  </si>
  <si>
    <t>Национальная оборона</t>
  </si>
  <si>
    <t>из них:</t>
  </si>
  <si>
    <t xml:space="preserve">   -межбюджетные трансферты</t>
  </si>
  <si>
    <t xml:space="preserve">   - межбюджетные трансферты</t>
  </si>
  <si>
    <t xml:space="preserve">    - межбюджетные трансферты</t>
  </si>
  <si>
    <t xml:space="preserve">   -дорожное хозяйство</t>
  </si>
  <si>
    <t xml:space="preserve">   -сельское хозяйство </t>
  </si>
  <si>
    <t xml:space="preserve">Культура и кинематография </t>
  </si>
  <si>
    <t xml:space="preserve"> - кап.ремонт объектов образования</t>
  </si>
  <si>
    <t xml:space="preserve"> - кап.ремонт объектов культуры</t>
  </si>
  <si>
    <t>другие вопросы в области национальной экономики</t>
  </si>
  <si>
    <t>Субсидии  бюджетам МР на проведение энергоаудита</t>
  </si>
  <si>
    <t>3.1 Безвозмездные поступления из бюджетов других уровней</t>
  </si>
  <si>
    <t xml:space="preserve"> в т.ч. Загс</t>
  </si>
  <si>
    <t xml:space="preserve">  -субсидии бюджетным  и автономным учреждениям</t>
  </si>
  <si>
    <t xml:space="preserve">  -субсидии бюджетным  учреждениям</t>
  </si>
  <si>
    <t>Невыясненные поступления, зачисляемые в бюджеты муниципальных районов</t>
  </si>
  <si>
    <t xml:space="preserve">Прочие межбюджетные трансферты, передаваемые бюджетам муниципальных районов </t>
  </si>
  <si>
    <t>Прочие безвозмездные поступления</t>
  </si>
  <si>
    <t>Прочие безвозмездные поступления в бюджеты муниципальных районов</t>
  </si>
  <si>
    <t>Прочие межбюджетные трансферты, передаваемые бюджетам муниципальных районов на оплату труда работников ДДУ</t>
  </si>
  <si>
    <t>Патентная система налогообложения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</si>
  <si>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</si>
  <si>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</si>
  <si>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</si>
  <si>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хозяйствасуществление капитального ремонта гидротехнических сооружений 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</si>
  <si>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</si>
  <si>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Другие вопросы в области социальной политики</t>
  </si>
  <si>
    <t>Государственная пошлина за выдачу разрешения на установку рекламной конструкции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</si>
  <si>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</si>
  <si>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</si>
  <si>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</si>
  <si>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</si>
  <si>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</si>
  <si>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</si>
  <si>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</si>
  <si>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</si>
  <si>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</si>
  <si>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 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</si>
  <si>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в т.ч. доп. норматив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</si>
  <si>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</si>
  <si>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Межбюджетные трасферты,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сельких поселений</t>
  </si>
  <si>
    <t>Межбюджетные трасферты, передаваемые бюджетам муниципальных районов на государственную поддержку муниципальных учреждений культуры, находящихся на территориях сельких поселений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</si>
  <si>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</si>
  <si>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</si>
  <si>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Доходы, поступающие в порядке возмещения расходов, понесенных в связи с эксплуатацией имущества муниципальных районов</t>
  </si>
  <si>
    <t>Субвенции бюджетам муниципальных районов на оплату жилищно-коммунальных услуг отдельным категориям граждан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</si>
  <si>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</si>
  <si>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</si>
  <si>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</si>
  <si>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</si>
  <si>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Охрана окружающей среды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</si>
  <si>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</si>
  <si>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</si>
  <si>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</si>
  <si>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</si>
  <si>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 - прочие межбюджетные трансферты общего характера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</si>
  <si>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</si>
  <si>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</si>
  <si>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</si>
  <si>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</si>
  <si>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</si>
  <si>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182 108 03010 01 1000 110</t>
  </si>
  <si>
    <t>188 108 06000 01 8003 110</t>
  </si>
  <si>
    <t>903 108 07150 01 1000 110</t>
  </si>
  <si>
    <t>000 1 11 00000 00 0000 000</t>
  </si>
  <si>
    <t>903 1 11 01050 05 0000 120</t>
  </si>
  <si>
    <t>903 1 11 05013 05 0000 120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</si>
  <si>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</si>
  <si>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903 1 11 05025 05 0000 120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</si>
  <si>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</si>
  <si>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903 1 11 05035 05 0000 120</t>
  </si>
  <si>
    <t>000 1 12 00000 00 0000 000</t>
  </si>
  <si>
    <t>Плата за выбросы загрязняющих веществ в атмосферный воздух стационарными объектами</t>
  </si>
  <si>
    <t>048 1 12 01010 01 6000 120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</si>
  <si>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</si>
  <si>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</si>
  <si>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</si>
  <si>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</si>
  <si>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</si>
  <si>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ДОХОДЫ ОТ ОКАЗАНИЯ ПЛАТНЫХ УСЛУГ (РАБОТ) И КОМПЕНСАЦИИ ЗАТРАТ ГОСУДАРСТВА</t>
  </si>
  <si>
    <t>000 1 13 00000 00 0000 000</t>
  </si>
  <si>
    <t>903 1 13 02065 05 0000 130</t>
  </si>
  <si>
    <t>000 1 13 02995 00 0000 130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</si>
  <si>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</si>
  <si>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</si>
  <si>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</si>
  <si>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</si>
  <si>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000 1 17 00000 00 0000 000</t>
  </si>
  <si>
    <t>903 1 17 01050 05 0000 180</t>
  </si>
  <si>
    <t>Прочие неналоговые доходы бюджетов муниципальных районов</t>
  </si>
  <si>
    <t>903 1 17 05050 05 0000 180</t>
  </si>
  <si>
    <t>Прочие дотации бюджетам муниципальных районов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</si>
  <si>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</si>
  <si>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</si>
  <si>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</si>
  <si>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</si>
  <si>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- иные дотации</t>
  </si>
  <si>
    <t xml:space="preserve">  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</si>
  <si>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</si>
  <si>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</si>
  <si>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</si>
  <si>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Доходы от продажи земельных участков, находящиеся в собственности муниципальных районов (за исключением земельных участков мунипальных бюджетных и автономных учреждений)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</si>
  <si>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</si>
  <si>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</si>
  <si>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</si>
  <si>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</si>
  <si>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водное хозяйство</t>
  </si>
  <si>
    <t>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</si>
  <si>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</si>
  <si>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</si>
  <si>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Субсидии  бюджетам субъектов Российской Федерации и муниц. образований</t>
  </si>
  <si>
    <t>Доходы от сдачи в аренду имущества, составляющего казну муниципальных районов (за исключением земельных участков)</t>
  </si>
  <si>
    <t>% исп.к уточ. плану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</si>
  <si>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</si>
  <si>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</si>
  <si>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</si>
  <si>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</si>
  <si>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Субвенции бюджетам муниципальных районов на проведение Всероссийской переписи населения 2020 года</t>
  </si>
  <si>
    <t xml:space="preserve">  - общеэкономические вопросы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</si>
  <si>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</si>
  <si>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</si>
  <si>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 Доходы бюджетов муниципальных районов от возврата организациями остатков субсидий прошлых лет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</si>
  <si>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</si>
  <si>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обеспечение комплексного развития сельских территорий</t>
  </si>
  <si>
    <t xml:space="preserve">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</si>
  <si>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Упрощенная система налогообложения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</si>
  <si>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</si>
  <si>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на реализацию программ формирования современной городской среды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</si>
  <si>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</si>
  <si>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</si>
  <si>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</si>
  <si>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Субвенции  бюджетам субъектов Российской Федерации и муниципальных образований</t>
  </si>
  <si>
    <t>% исп. 2021 г. к 2020 г.</t>
  </si>
  <si>
    <t>План на 2021 год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</si>
  <si>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</si>
  <si>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- Другие вопросы в области жилищно - коммунального хозяйства</t>
  </si>
  <si>
    <t xml:space="preserve">  -субсидии бюджетным и автономным учреждениям</t>
  </si>
  <si>
    <t xml:space="preserve">   - дотации на выравнивание</t>
  </si>
  <si>
    <t>Врио начальника финансового отдела                                                                                                                                                                З.М.Айнетдинова</t>
  </si>
  <si>
    <t xml:space="preserve">  АНАЛИЗ ИСПОЛНЕНИЯ БЮДЖЕТА МУНИЦИПАЛЬНОГО  РАЙОНА  НА 01 НОЯБРЯ 2021 Г.</t>
  </si>
  <si>
    <t>Исполнено на 01.11.2021</t>
  </si>
  <si>
    <t>Исполнено на 01.11.2020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</si>
</sst>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;##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78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b/>
      <i/>
      <sz val="7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1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62"/>
      <name val="Arial Cyr"/>
      <family val="0"/>
    </font>
    <font>
      <sz val="7"/>
      <color indexed="62"/>
      <name val="Times New Roman"/>
      <family val="1"/>
    </font>
    <font>
      <sz val="11"/>
      <color indexed="62"/>
      <name val="Times New Roman"/>
      <family val="1"/>
    </font>
    <font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1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3" tint="0.39998000860214233"/>
      <name val="Arial Cyr"/>
      <family val="0"/>
    </font>
    <font>
      <sz val="11"/>
      <color rgb="FF000000"/>
      <name val="Times New Roman"/>
      <family val="1"/>
    </font>
    <font>
      <sz val="7"/>
      <color theme="3" tint="0.39998000860214233"/>
      <name val="Times New Roman"/>
      <family val="1"/>
    </font>
    <font>
      <sz val="11"/>
      <color theme="3" tint="0.39998000860214233"/>
      <name val="Times New Roman"/>
      <family val="1"/>
    </font>
    <font>
      <sz val="11"/>
      <color theme="4" tint="0.399980008602142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6" fillId="0" borderId="0">
      <alignment/>
      <protection/>
    </xf>
    <xf numFmtId="0" fontId="49" fillId="20" borderId="0">
      <alignment vertical="center"/>
      <protection/>
    </xf>
    <xf numFmtId="0" fontId="50" fillId="0" borderId="0">
      <alignment horizontal="center" vertical="center"/>
      <protection/>
    </xf>
    <xf numFmtId="0" fontId="51" fillId="0" borderId="0">
      <alignment horizontal="center" vertical="center" wrapText="1"/>
      <protection/>
    </xf>
    <xf numFmtId="0" fontId="49" fillId="0" borderId="0">
      <alignment vertical="center"/>
      <protection/>
    </xf>
    <xf numFmtId="0" fontId="49" fillId="0" borderId="0">
      <alignment horizontal="center" vertical="center"/>
      <protection/>
    </xf>
    <xf numFmtId="0" fontId="49" fillId="0" borderId="0">
      <alignment horizontal="center" vertical="center"/>
      <protection/>
    </xf>
    <xf numFmtId="0" fontId="49" fillId="0" borderId="0">
      <alignment vertical="center" wrapText="1"/>
      <protection/>
    </xf>
    <xf numFmtId="0" fontId="52" fillId="0" borderId="0">
      <alignment vertical="center"/>
      <protection/>
    </xf>
    <xf numFmtId="0" fontId="53" fillId="0" borderId="0">
      <alignment vertical="center" wrapText="1"/>
      <protection/>
    </xf>
    <xf numFmtId="0" fontId="52" fillId="0" borderId="1">
      <alignment vertical="center"/>
      <protection/>
    </xf>
    <xf numFmtId="0" fontId="52" fillId="0" borderId="2">
      <alignment horizontal="center" vertical="center" wrapText="1"/>
      <protection/>
    </xf>
    <xf numFmtId="0" fontId="52" fillId="0" borderId="2">
      <alignment horizontal="center" vertical="center" wrapText="1"/>
      <protection/>
    </xf>
    <xf numFmtId="0" fontId="49" fillId="20" borderId="3">
      <alignment vertical="center"/>
      <protection/>
    </xf>
    <xf numFmtId="49" fontId="54" fillId="0" borderId="4">
      <alignment vertical="center" wrapText="1"/>
      <protection/>
    </xf>
    <xf numFmtId="0" fontId="49" fillId="20" borderId="5">
      <alignment vertical="center"/>
      <protection/>
    </xf>
    <xf numFmtId="49" fontId="55" fillId="0" borderId="6">
      <alignment horizontal="left" vertical="center" wrapText="1" indent="1"/>
      <protection/>
    </xf>
    <xf numFmtId="49" fontId="55" fillId="0" borderId="6">
      <alignment horizontal="left" vertical="center" wrapText="1" indent="1"/>
      <protection/>
    </xf>
    <xf numFmtId="0" fontId="49" fillId="20" borderId="7">
      <alignment vertical="center"/>
      <protection/>
    </xf>
    <xf numFmtId="0" fontId="54" fillId="0" borderId="0">
      <alignment horizontal="left" vertical="center" wrapText="1"/>
      <protection/>
    </xf>
    <xf numFmtId="0" fontId="50" fillId="0" borderId="0">
      <alignment vertical="center"/>
      <protection/>
    </xf>
    <xf numFmtId="0" fontId="49" fillId="0" borderId="1">
      <alignment horizontal="left" vertical="center" wrapText="1"/>
      <protection/>
    </xf>
    <xf numFmtId="0" fontId="49" fillId="0" borderId="3">
      <alignment horizontal="left" vertical="center" wrapText="1"/>
      <protection/>
    </xf>
    <xf numFmtId="0" fontId="49" fillId="0" borderId="5">
      <alignment vertical="center" wrapText="1"/>
      <protection/>
    </xf>
    <xf numFmtId="0" fontId="52" fillId="0" borderId="8">
      <alignment horizontal="center" vertical="center" wrapText="1"/>
      <protection/>
    </xf>
    <xf numFmtId="0" fontId="49" fillId="20" borderId="9">
      <alignment vertical="center"/>
      <protection/>
    </xf>
    <xf numFmtId="49" fontId="54" fillId="0" borderId="10">
      <alignment horizontal="center" vertical="center" shrinkToFit="1"/>
      <protection/>
    </xf>
    <xf numFmtId="49" fontId="55" fillId="0" borderId="10">
      <alignment horizontal="center" vertical="center" shrinkToFit="1"/>
      <protection/>
    </xf>
    <xf numFmtId="0" fontId="49" fillId="20" borderId="11">
      <alignment vertical="center"/>
      <protection/>
    </xf>
    <xf numFmtId="0" fontId="49" fillId="0" borderId="12">
      <alignment vertical="center"/>
      <protection/>
    </xf>
    <xf numFmtId="0" fontId="49" fillId="20" borderId="0">
      <alignment vertical="center" shrinkToFit="1"/>
      <protection/>
    </xf>
    <xf numFmtId="0" fontId="52" fillId="0" borderId="0">
      <alignment vertical="center" wrapText="1"/>
      <protection/>
    </xf>
    <xf numFmtId="1" fontId="54" fillId="0" borderId="2">
      <alignment horizontal="center" vertical="center" shrinkToFit="1"/>
      <protection/>
    </xf>
    <xf numFmtId="1" fontId="55" fillId="0" borderId="2">
      <alignment horizontal="center" vertical="center" shrinkToFit="1"/>
      <protection/>
    </xf>
    <xf numFmtId="49" fontId="52" fillId="0" borderId="0">
      <alignment vertical="center" wrapText="1"/>
      <protection/>
    </xf>
    <xf numFmtId="49" fontId="49" fillId="0" borderId="5">
      <alignment vertical="center" wrapText="1"/>
      <protection/>
    </xf>
    <xf numFmtId="49" fontId="49" fillId="0" borderId="0">
      <alignment vertical="center" wrapText="1"/>
      <protection/>
    </xf>
    <xf numFmtId="49" fontId="52" fillId="0" borderId="2">
      <alignment horizontal="center" vertical="center" wrapText="1"/>
      <protection/>
    </xf>
    <xf numFmtId="49" fontId="52" fillId="0" borderId="2">
      <alignment horizontal="center" vertical="center" wrapText="1"/>
      <protection/>
    </xf>
    <xf numFmtId="4" fontId="54" fillId="0" borderId="2">
      <alignment horizontal="right" vertical="center" shrinkToFit="1"/>
      <protection/>
    </xf>
    <xf numFmtId="4" fontId="55" fillId="0" borderId="2">
      <alignment horizontal="right" vertical="center" shrinkToFit="1"/>
      <protection/>
    </xf>
    <xf numFmtId="0" fontId="49" fillId="0" borderId="5">
      <alignment vertical="center"/>
      <protection/>
    </xf>
    <xf numFmtId="0" fontId="52" fillId="0" borderId="0">
      <alignment horizontal="right" vertical="center"/>
      <protection/>
    </xf>
    <xf numFmtId="0" fontId="54" fillId="0" borderId="0">
      <alignment horizontal="left" vertical="center" wrapText="1"/>
      <protection/>
    </xf>
    <xf numFmtId="0" fontId="56" fillId="0" borderId="0">
      <alignment vertical="center"/>
      <protection/>
    </xf>
    <xf numFmtId="0" fontId="56" fillId="0" borderId="1">
      <alignment vertical="center"/>
      <protection/>
    </xf>
    <xf numFmtId="0" fontId="56" fillId="0" borderId="5">
      <alignment vertical="center"/>
      <protection/>
    </xf>
    <xf numFmtId="0" fontId="52" fillId="0" borderId="2">
      <alignment horizontal="center" vertical="center" wrapText="1"/>
      <protection/>
    </xf>
    <xf numFmtId="0" fontId="57" fillId="0" borderId="0">
      <alignment horizontal="center" vertical="center" wrapText="1"/>
      <protection/>
    </xf>
    <xf numFmtId="0" fontId="52" fillId="0" borderId="13">
      <alignment vertical="center"/>
      <protection/>
    </xf>
    <xf numFmtId="0" fontId="52" fillId="0" borderId="14">
      <alignment horizontal="right" vertical="center"/>
      <protection/>
    </xf>
    <xf numFmtId="0" fontId="54" fillId="0" borderId="14">
      <alignment horizontal="right" vertical="center"/>
      <protection/>
    </xf>
    <xf numFmtId="0" fontId="54" fillId="0" borderId="8">
      <alignment horizontal="center" vertical="center"/>
      <protection/>
    </xf>
    <xf numFmtId="49" fontId="52" fillId="0" borderId="15">
      <alignment horizontal="center" vertical="center"/>
      <protection/>
    </xf>
    <xf numFmtId="0" fontId="52" fillId="0" borderId="16">
      <alignment horizontal="center" vertical="center" shrinkToFit="1"/>
      <protection/>
    </xf>
    <xf numFmtId="1" fontId="54" fillId="0" borderId="16">
      <alignment horizontal="center" vertical="center" shrinkToFit="1"/>
      <protection/>
    </xf>
    <xf numFmtId="0" fontId="54" fillId="0" borderId="16">
      <alignment vertical="center"/>
      <protection/>
    </xf>
    <xf numFmtId="49" fontId="54" fillId="0" borderId="16">
      <alignment horizontal="center" vertical="center"/>
      <protection/>
    </xf>
    <xf numFmtId="49" fontId="54" fillId="0" borderId="17">
      <alignment horizontal="center" vertical="center"/>
      <protection/>
    </xf>
    <xf numFmtId="0" fontId="56" fillId="0" borderId="12">
      <alignment vertical="center"/>
      <protection/>
    </xf>
    <xf numFmtId="4" fontId="54" fillId="0" borderId="4">
      <alignment horizontal="right" vertical="center" shrinkToFit="1"/>
      <protection/>
    </xf>
    <xf numFmtId="4" fontId="55" fillId="0" borderId="4">
      <alignment horizontal="right" vertical="center" shrinkToFit="1"/>
      <protection/>
    </xf>
    <xf numFmtId="0" fontId="52" fillId="0" borderId="10">
      <alignment horizontal="center" vertical="center" wrapText="1"/>
      <protection/>
    </xf>
    <xf numFmtId="0" fontId="52" fillId="0" borderId="2">
      <alignment horizontal="center" vertical="center" wrapText="1"/>
      <protection/>
    </xf>
    <xf numFmtId="0" fontId="53" fillId="0" borderId="0">
      <alignment horizontal="left" vertical="center" wrapText="1"/>
      <protection/>
    </xf>
    <xf numFmtId="0" fontId="52" fillId="0" borderId="10">
      <alignment horizontal="center" vertical="center" wrapText="1"/>
      <protection/>
    </xf>
    <xf numFmtId="49" fontId="49" fillId="20" borderId="5">
      <alignment vertical="center"/>
      <protection/>
    </xf>
    <xf numFmtId="1" fontId="54" fillId="0" borderId="10">
      <alignment horizontal="center" vertical="center" shrinkToFit="1"/>
      <protection/>
    </xf>
    <xf numFmtId="0" fontId="55" fillId="0" borderId="10">
      <alignment horizontal="center" vertical="center" shrinkToFit="1"/>
      <protection/>
    </xf>
    <xf numFmtId="0" fontId="52" fillId="0" borderId="2">
      <alignment horizontal="center" vertical="center" wrapText="1"/>
      <protection/>
    </xf>
    <xf numFmtId="0" fontId="51" fillId="0" borderId="0">
      <alignment vertical="center" wrapText="1"/>
      <protection/>
    </xf>
    <xf numFmtId="49" fontId="52" fillId="0" borderId="2">
      <alignment horizontal="center" vertical="center" wrapText="1"/>
      <protection/>
    </xf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8" fillId="27" borderId="18" applyNumberFormat="0" applyAlignment="0" applyProtection="0"/>
    <xf numFmtId="0" fontId="59" fillId="28" borderId="19" applyNumberFormat="0" applyAlignment="0" applyProtection="0"/>
    <xf numFmtId="0" fontId="60" fillId="28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20" applyNumberFormat="0" applyFill="0" applyAlignment="0" applyProtection="0"/>
    <xf numFmtId="0" fontId="62" fillId="0" borderId="21" applyNumberFormat="0" applyFill="0" applyAlignment="0" applyProtection="0"/>
    <xf numFmtId="0" fontId="63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23" applyNumberFormat="0" applyFill="0" applyAlignment="0" applyProtection="0"/>
    <xf numFmtId="0" fontId="65" fillId="29" borderId="24" applyNumberFormat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" fillId="0" borderId="0">
      <alignment/>
      <protection/>
    </xf>
    <xf numFmtId="0" fontId="5" fillId="31" borderId="0">
      <alignment/>
      <protection/>
    </xf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3" borderId="25" applyNumberFormat="0" applyFont="0" applyAlignment="0" applyProtection="0"/>
    <xf numFmtId="9" fontId="0" fillId="0" borderId="0" applyFont="0" applyFill="0" applyBorder="0" applyAlignment="0" applyProtection="0"/>
    <xf numFmtId="0" fontId="70" fillId="0" borderId="26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73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Alignment="1">
      <alignment/>
    </xf>
    <xf numFmtId="0" fontId="73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35" borderId="0" xfId="0" applyNumberFormat="1" applyFont="1" applyFill="1" applyAlignment="1">
      <alignment/>
    </xf>
    <xf numFmtId="2" fontId="74" fillId="0" borderId="27" xfId="53" applyNumberFormat="1" applyFont="1" applyBorder="1" applyAlignment="1" applyProtection="1">
      <alignment vertical="center" wrapText="1"/>
      <protection/>
    </xf>
    <xf numFmtId="0" fontId="75" fillId="0" borderId="0" xfId="0" applyFont="1" applyAlignment="1">
      <alignment/>
    </xf>
    <xf numFmtId="0" fontId="9" fillId="0" borderId="27" xfId="0" applyFont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left" vertical="center"/>
    </xf>
    <xf numFmtId="4" fontId="10" fillId="35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/>
    </xf>
    <xf numFmtId="4" fontId="10" fillId="0" borderId="28" xfId="0" applyNumberFormat="1" applyFont="1" applyFill="1" applyBorder="1" applyAlignment="1">
      <alignment horizontal="right" vertical="center"/>
    </xf>
    <xf numFmtId="172" fontId="10" fillId="0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/>
    </xf>
    <xf numFmtId="4" fontId="9" fillId="0" borderId="28" xfId="0" applyNumberFormat="1" applyFont="1" applyFill="1" applyBorder="1" applyAlignment="1">
      <alignment horizontal="right" vertical="center"/>
    </xf>
    <xf numFmtId="4" fontId="9" fillId="0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wrapText="1"/>
    </xf>
    <xf numFmtId="4" fontId="9" fillId="0" borderId="29" xfId="77" applyNumberFormat="1" applyFont="1" applyFill="1" applyBorder="1" applyProtection="1">
      <alignment horizontal="right" vertical="center" shrinkToFit="1"/>
      <protection/>
    </xf>
    <xf numFmtId="4" fontId="9" fillId="0" borderId="2" xfId="77" applyNumberFormat="1" applyFont="1" applyFill="1" applyProtection="1">
      <alignment horizontal="right" vertical="center" shrinkToFit="1"/>
      <protection/>
    </xf>
    <xf numFmtId="0" fontId="9" fillId="0" borderId="27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vertical="top" wrapText="1"/>
    </xf>
    <xf numFmtId="0" fontId="11" fillId="0" borderId="27" xfId="129" applyFont="1" applyFill="1" applyBorder="1" applyAlignment="1">
      <alignment vertical="top" wrapText="1"/>
      <protection/>
    </xf>
    <xf numFmtId="0" fontId="8" fillId="0" borderId="27" xfId="129" applyFont="1" applyFill="1" applyBorder="1" applyAlignment="1">
      <alignment vertical="top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center" vertical="center" wrapText="1"/>
    </xf>
    <xf numFmtId="4" fontId="9" fillId="0" borderId="27" xfId="77" applyNumberFormat="1" applyFont="1" applyFill="1" applyBorder="1" applyAlignment="1" applyProtection="1">
      <alignment horizontal="right" vertical="center" shrinkToFit="1"/>
      <protection/>
    </xf>
    <xf numFmtId="4" fontId="9" fillId="0" borderId="2" xfId="77" applyNumberFormat="1" applyFont="1" applyFill="1" applyAlignment="1" applyProtection="1">
      <alignment horizontal="right" vertical="center" shrinkToFit="1"/>
      <protection/>
    </xf>
    <xf numFmtId="4" fontId="9" fillId="0" borderId="31" xfId="77" applyNumberFormat="1" applyFont="1" applyFill="1" applyBorder="1" applyProtection="1">
      <alignment horizontal="right" vertical="center" shrinkToFit="1"/>
      <protection/>
    </xf>
    <xf numFmtId="4" fontId="9" fillId="0" borderId="27" xfId="77" applyNumberFormat="1" applyFont="1" applyFill="1" applyBorder="1" applyProtection="1">
      <alignment horizontal="right" vertical="center" shrinkToFit="1"/>
      <protection/>
    </xf>
    <xf numFmtId="4" fontId="9" fillId="0" borderId="29" xfId="77" applyNumberFormat="1" applyFont="1" applyFill="1" applyBorder="1" applyAlignment="1" applyProtection="1">
      <alignment horizontal="right" vertical="center" shrinkToFit="1"/>
      <protection/>
    </xf>
    <xf numFmtId="4" fontId="9" fillId="0" borderId="27" xfId="0" applyNumberFormat="1" applyFont="1" applyFill="1" applyBorder="1" applyAlignment="1">
      <alignment/>
    </xf>
    <xf numFmtId="49" fontId="9" fillId="0" borderId="28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wrapText="1"/>
    </xf>
    <xf numFmtId="0" fontId="9" fillId="0" borderId="32" xfId="0" applyFont="1" applyFill="1" applyBorder="1" applyAlignment="1">
      <alignment horizontal="left" vertical="center" wrapText="1"/>
    </xf>
    <xf numFmtId="4" fontId="9" fillId="0" borderId="28" xfId="77" applyNumberFormat="1" applyFont="1" applyFill="1" applyBorder="1" applyProtection="1">
      <alignment horizontal="right" vertical="center" shrinkToFit="1"/>
      <protection/>
    </xf>
    <xf numFmtId="2" fontId="74" fillId="0" borderId="27" xfId="53" applyNumberFormat="1" applyFont="1" applyFill="1" applyBorder="1" applyAlignment="1" applyProtection="1">
      <alignment vertical="center" wrapText="1"/>
      <protection/>
    </xf>
    <xf numFmtId="49" fontId="74" fillId="0" borderId="27" xfId="53" applyNumberFormat="1" applyFont="1" applyFill="1" applyBorder="1" applyAlignment="1" applyProtection="1">
      <alignment horizontal="center" vertical="center" wrapText="1"/>
      <protection/>
    </xf>
    <xf numFmtId="0" fontId="10" fillId="31" borderId="33" xfId="0" applyFont="1" applyFill="1" applyBorder="1" applyAlignment="1">
      <alignment vertical="center" wrapText="1"/>
    </xf>
    <xf numFmtId="0" fontId="10" fillId="31" borderId="27" xfId="0" applyFont="1" applyFill="1" applyBorder="1" applyAlignment="1">
      <alignment horizontal="center" vertical="center" wrapText="1"/>
    </xf>
    <xf numFmtId="0" fontId="9" fillId="31" borderId="33" xfId="0" applyFont="1" applyFill="1" applyBorder="1" applyAlignment="1">
      <alignment vertical="center" wrapText="1"/>
    </xf>
    <xf numFmtId="0" fontId="9" fillId="31" borderId="27" xfId="0" applyFont="1" applyFill="1" applyBorder="1" applyAlignment="1">
      <alignment horizontal="center" vertical="center" wrapText="1"/>
    </xf>
    <xf numFmtId="0" fontId="9" fillId="31" borderId="27" xfId="0" applyFont="1" applyFill="1" applyBorder="1" applyAlignment="1">
      <alignment horizontal="left" vertical="center" wrapText="1"/>
    </xf>
    <xf numFmtId="49" fontId="9" fillId="31" borderId="27" xfId="0" applyNumberFormat="1" applyFont="1" applyFill="1" applyBorder="1" applyAlignment="1">
      <alignment horizontal="center" vertical="center" wrapText="1" shrinkToFit="1"/>
    </xf>
    <xf numFmtId="0" fontId="10" fillId="35" borderId="2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justify" vertical="center" wrapText="1"/>
    </xf>
    <xf numFmtId="2" fontId="74" fillId="0" borderId="27" xfId="53" applyNumberFormat="1" applyFont="1" applyFill="1" applyBorder="1" applyAlignment="1" applyProtection="1">
      <alignment horizontal="left" vertical="center" wrapText="1"/>
      <protection/>
    </xf>
    <xf numFmtId="49" fontId="74" fillId="0" borderId="27" xfId="54" applyNumberFormat="1" applyFont="1" applyFill="1" applyBorder="1" applyAlignment="1" applyProtection="1">
      <alignment vertical="center" wrapText="1"/>
      <protection/>
    </xf>
    <xf numFmtId="0" fontId="10" fillId="0" borderId="27" xfId="0" applyFont="1" applyFill="1" applyBorder="1" applyAlignment="1">
      <alignment horizontal="justify" vertical="center" wrapText="1"/>
    </xf>
    <xf numFmtId="0" fontId="12" fillId="0" borderId="27" xfId="0" applyFont="1" applyFill="1" applyBorder="1" applyAlignment="1">
      <alignment horizontal="left" vertical="center" wrapText="1"/>
    </xf>
    <xf numFmtId="4" fontId="12" fillId="0" borderId="27" xfId="0" applyNumberFormat="1" applyFont="1" applyFill="1" applyBorder="1" applyAlignment="1">
      <alignment horizontal="right" vertical="center"/>
    </xf>
    <xf numFmtId="172" fontId="9" fillId="0" borderId="27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left" vertical="center" wrapText="1"/>
    </xf>
    <xf numFmtId="4" fontId="10" fillId="0" borderId="29" xfId="59" applyNumberFormat="1" applyFont="1" applyBorder="1" applyAlignment="1" applyProtection="1">
      <alignment horizontal="right" vertical="center" shrinkToFit="1"/>
      <protection/>
    </xf>
    <xf numFmtId="4" fontId="10" fillId="0" borderId="2" xfId="59" applyNumberFormat="1" applyFont="1" applyBorder="1" applyAlignment="1" applyProtection="1">
      <alignment horizontal="right" vertical="center" shrinkToFit="1"/>
      <protection/>
    </xf>
    <xf numFmtId="4" fontId="10" fillId="0" borderId="27" xfId="0" applyNumberFormat="1" applyFont="1" applyFill="1" applyBorder="1" applyAlignment="1">
      <alignment vertical="center"/>
    </xf>
    <xf numFmtId="4" fontId="9" fillId="0" borderId="29" xfId="59" applyNumberFormat="1" applyFont="1" applyBorder="1" applyAlignment="1" applyProtection="1">
      <alignment horizontal="right" vertical="center" shrinkToFit="1"/>
      <protection/>
    </xf>
    <xf numFmtId="4" fontId="9" fillId="0" borderId="2" xfId="59" applyNumberFormat="1" applyFont="1" applyBorder="1" applyAlignment="1" applyProtection="1">
      <alignment horizontal="right" vertical="center" shrinkToFit="1"/>
      <protection/>
    </xf>
    <xf numFmtId="4" fontId="9" fillId="0" borderId="27" xfId="0" applyNumberFormat="1" applyFont="1" applyFill="1" applyBorder="1" applyAlignment="1">
      <alignment vertical="center"/>
    </xf>
    <xf numFmtId="0" fontId="9" fillId="0" borderId="27" xfId="0" applyFont="1" applyBorder="1" applyAlignment="1">
      <alignment horizontal="left" vertical="center" wrapText="1"/>
    </xf>
    <xf numFmtId="4" fontId="9" fillId="0" borderId="28" xfId="0" applyNumberFormat="1" applyFont="1" applyBorder="1" applyAlignment="1">
      <alignment vertical="center"/>
    </xf>
    <xf numFmtId="0" fontId="76" fillId="0" borderId="27" xfId="0" applyFont="1" applyBorder="1" applyAlignment="1">
      <alignment horizontal="left" vertical="center" wrapText="1"/>
    </xf>
    <xf numFmtId="4" fontId="76" fillId="0" borderId="29" xfId="59" applyNumberFormat="1" applyFont="1" applyBorder="1" applyAlignment="1" applyProtection="1">
      <alignment horizontal="right" vertical="center" shrinkToFit="1"/>
      <protection/>
    </xf>
    <xf numFmtId="4" fontId="76" fillId="0" borderId="2" xfId="59" applyNumberFormat="1" applyFont="1" applyBorder="1" applyAlignment="1" applyProtection="1">
      <alignment horizontal="right" vertical="center" shrinkToFit="1"/>
      <protection/>
    </xf>
    <xf numFmtId="4" fontId="76" fillId="0" borderId="27" xfId="0" applyNumberFormat="1" applyFont="1" applyFill="1" applyBorder="1" applyAlignment="1">
      <alignment vertical="center"/>
    </xf>
    <xf numFmtId="4" fontId="9" fillId="0" borderId="27" xfId="59" applyNumberFormat="1" applyFont="1" applyBorder="1" applyAlignment="1" applyProtection="1">
      <alignment horizontal="right" vertical="center" shrinkToFit="1"/>
      <protection/>
    </xf>
    <xf numFmtId="4" fontId="76" fillId="0" borderId="27" xfId="59" applyNumberFormat="1" applyFont="1" applyBorder="1" applyAlignment="1" applyProtection="1">
      <alignment horizontal="right" vertical="center" shrinkToFit="1"/>
      <protection/>
    </xf>
    <xf numFmtId="4" fontId="10" fillId="0" borderId="28" xfId="0" applyNumberFormat="1" applyFont="1" applyFill="1" applyBorder="1" applyAlignment="1">
      <alignment vertical="center"/>
    </xf>
    <xf numFmtId="4" fontId="76" fillId="0" borderId="28" xfId="0" applyNumberFormat="1" applyFont="1" applyBorder="1" applyAlignment="1">
      <alignment vertical="center"/>
    </xf>
    <xf numFmtId="4" fontId="10" fillId="0" borderId="28" xfId="0" applyNumberFormat="1" applyFont="1" applyBorder="1" applyAlignment="1">
      <alignment vertical="center"/>
    </xf>
    <xf numFmtId="4" fontId="9" fillId="0" borderId="28" xfId="0" applyNumberFormat="1" applyFont="1" applyFill="1" applyBorder="1" applyAlignment="1">
      <alignment vertical="center"/>
    </xf>
    <xf numFmtId="0" fontId="76" fillId="0" borderId="27" xfId="0" applyFont="1" applyFill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4" fontId="13" fillId="0" borderId="27" xfId="0" applyNumberFormat="1" applyFont="1" applyFill="1" applyBorder="1" applyAlignment="1">
      <alignment vertical="center"/>
    </xf>
    <xf numFmtId="0" fontId="14" fillId="0" borderId="27" xfId="0" applyFont="1" applyBorder="1" applyAlignment="1">
      <alignment horizontal="left" vertical="center" wrapText="1"/>
    </xf>
    <xf numFmtId="4" fontId="10" fillId="35" borderId="27" xfId="0" applyNumberFormat="1" applyFont="1" applyFill="1" applyBorder="1" applyAlignment="1">
      <alignment vertical="center"/>
    </xf>
    <xf numFmtId="4" fontId="9" fillId="0" borderId="27" xfId="0" applyNumberFormat="1" applyFont="1" applyBorder="1" applyAlignment="1">
      <alignment vertical="center"/>
    </xf>
    <xf numFmtId="0" fontId="9" fillId="0" borderId="0" xfId="0" applyFont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34" xfId="0" applyNumberFormat="1" applyFont="1" applyBorder="1" applyAlignment="1">
      <alignment vertical="center"/>
    </xf>
    <xf numFmtId="4" fontId="9" fillId="0" borderId="35" xfId="59" applyNumberFormat="1" applyFont="1" applyBorder="1" applyAlignment="1" applyProtection="1">
      <alignment horizontal="right" vertical="center" shrinkToFit="1"/>
      <protection/>
    </xf>
    <xf numFmtId="4" fontId="9" fillId="0" borderId="36" xfId="59" applyNumberFormat="1" applyFont="1" applyBorder="1" applyAlignment="1" applyProtection="1">
      <alignment horizontal="right" vertical="center" shrinkToFit="1"/>
      <protection/>
    </xf>
    <xf numFmtId="4" fontId="9" fillId="0" borderId="37" xfId="59" applyNumberFormat="1" applyFont="1" applyBorder="1" applyAlignment="1" applyProtection="1">
      <alignment horizontal="right" vertical="center" shrinkToFit="1"/>
      <protection/>
    </xf>
    <xf numFmtId="4" fontId="10" fillId="0" borderId="27" xfId="59" applyNumberFormat="1" applyFont="1" applyBorder="1" applyAlignment="1" applyProtection="1">
      <alignment horizontal="right" vertical="center" shrinkToFit="1"/>
      <protection/>
    </xf>
    <xf numFmtId="4" fontId="76" fillId="0" borderId="27" xfId="0" applyNumberFormat="1" applyFont="1" applyBorder="1" applyAlignment="1">
      <alignment vertical="center"/>
    </xf>
    <xf numFmtId="4" fontId="74" fillId="0" borderId="37" xfId="69" applyNumberFormat="1" applyFont="1" applyBorder="1" applyAlignment="1" applyProtection="1">
      <alignment horizontal="right" vertical="center" shrinkToFit="1"/>
      <protection/>
    </xf>
    <xf numFmtId="4" fontId="10" fillId="35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Fill="1" applyBorder="1" applyAlignment="1">
      <alignment vertical="center" wrapText="1"/>
    </xf>
    <xf numFmtId="4" fontId="9" fillId="0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4" fontId="10" fillId="35" borderId="27" xfId="0" applyNumberFormat="1" applyFont="1" applyFill="1" applyBorder="1" applyAlignment="1">
      <alignment vertical="center" wrapText="1"/>
    </xf>
    <xf numFmtId="4" fontId="9" fillId="0" borderId="31" xfId="77" applyNumberFormat="1" applyFont="1" applyFill="1" applyBorder="1" applyAlignment="1" applyProtection="1">
      <alignment horizontal="right" vertical="center" shrinkToFit="1"/>
      <protection/>
    </xf>
    <xf numFmtId="4" fontId="77" fillId="0" borderId="27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wrapText="1"/>
    </xf>
    <xf numFmtId="0" fontId="7" fillId="0" borderId="38" xfId="0" applyFont="1" applyFill="1" applyBorder="1" applyAlignment="1">
      <alignment horizontal="right"/>
    </xf>
    <xf numFmtId="0" fontId="9" fillId="0" borderId="33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6 2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xl74" xfId="92"/>
    <cellStyle name="xl75" xfId="93"/>
    <cellStyle name="xl76" xfId="94"/>
    <cellStyle name="xl77" xfId="95"/>
    <cellStyle name="xl78" xfId="96"/>
    <cellStyle name="xl79" xfId="97"/>
    <cellStyle name="xl80" xfId="98"/>
    <cellStyle name="xl81" xfId="99"/>
    <cellStyle name="xl82" xfId="100"/>
    <cellStyle name="xl83" xfId="101"/>
    <cellStyle name="xl84" xfId="102"/>
    <cellStyle name="xl85" xfId="103"/>
    <cellStyle name="xl86" xfId="104"/>
    <cellStyle name="xl87" xfId="105"/>
    <cellStyle name="xl88" xfId="106"/>
    <cellStyle name="xl89" xfId="107"/>
    <cellStyle name="xl90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Ввод " xfId="115"/>
    <cellStyle name="Вывод" xfId="116"/>
    <cellStyle name="Вычисление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 2" xfId="128"/>
    <cellStyle name="Обычный_Лист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tabSelected="1" zoomScaleSheetLayoutView="90" zoomScalePageLayoutView="0" workbookViewId="0" topLeftCell="A136">
      <selection activeCell="D180" sqref="D180"/>
    </sheetView>
  </sheetViews>
  <sheetFormatPr defaultColWidth="9.00390625" defaultRowHeight="12.75"/>
  <cols>
    <col min="1" max="1" width="73.75390625" style="8" customWidth="1"/>
    <col min="2" max="2" width="24.125" style="8" hidden="1" customWidth="1"/>
    <col min="3" max="3" width="15.00390625" style="11" customWidth="1"/>
    <col min="4" max="4" width="17.625" style="9" customWidth="1"/>
    <col min="5" max="5" width="15.625" style="9" customWidth="1"/>
    <col min="6" max="6" width="11.25390625" style="10" customWidth="1"/>
    <col min="7" max="7" width="13.625" style="10" customWidth="1"/>
    <col min="8" max="8" width="10.125" style="1" bestFit="1" customWidth="1"/>
    <col min="9" max="16384" width="9.125" style="1" customWidth="1"/>
  </cols>
  <sheetData>
    <row r="1" spans="1:7" ht="12.75">
      <c r="A1" s="115" t="s">
        <v>189</v>
      </c>
      <c r="B1" s="115"/>
      <c r="C1" s="115"/>
      <c r="D1" s="115"/>
      <c r="E1" s="115"/>
      <c r="F1" s="115"/>
      <c r="G1" s="115"/>
    </row>
    <row r="2" spans="3:7" ht="12.75">
      <c r="C2" s="9"/>
      <c r="F2" s="116"/>
      <c r="G2" s="116"/>
    </row>
    <row r="3" spans="1:7" ht="30" customHeight="1">
      <c r="A3" s="18" t="s">
        <v>1</v>
      </c>
      <c r="B3" s="18"/>
      <c r="C3" s="19" t="s">
        <v>183</v>
      </c>
      <c r="D3" s="19" t="s">
        <v>190</v>
      </c>
      <c r="E3" s="19" t="s">
        <v>191</v>
      </c>
      <c r="F3" s="20" t="s">
        <v>162</v>
      </c>
      <c r="G3" s="21" t="s">
        <v>182</v>
      </c>
    </row>
    <row r="4" spans="1:7" s="5" customFormat="1" ht="16.5" customHeight="1">
      <c r="A4" s="22" t="s">
        <v>29</v>
      </c>
      <c r="B4" s="22"/>
      <c r="C4" s="23">
        <f>C5+C32</f>
        <v>100461500</v>
      </c>
      <c r="D4" s="23">
        <f>D5+D32</f>
        <v>94219390.35000001</v>
      </c>
      <c r="E4" s="23">
        <f>E5+E32</f>
        <v>76932453.64000002</v>
      </c>
      <c r="F4" s="106">
        <f aca="true" t="shared" si="0" ref="F4:F88">D4/C4*100</f>
        <v>93.78656535090558</v>
      </c>
      <c r="G4" s="23">
        <f aca="true" t="shared" si="1" ref="G4:G58">D4/E4*100</f>
        <v>122.47027865625213</v>
      </c>
    </row>
    <row r="5" spans="1:7" s="6" customFormat="1" ht="14.25">
      <c r="A5" s="24" t="s">
        <v>27</v>
      </c>
      <c r="B5" s="24"/>
      <c r="C5" s="25">
        <f>C6+C9+C14+C19+C23+C25</f>
        <v>91494000</v>
      </c>
      <c r="D5" s="25">
        <f>D6+D9+D14+D19+D23+D25</f>
        <v>83755445.35000001</v>
      </c>
      <c r="E5" s="25">
        <f>E6+E9+E14+E19+E23+E25</f>
        <v>69607123.36000001</v>
      </c>
      <c r="F5" s="107">
        <f t="shared" si="0"/>
        <v>91.54200860165696</v>
      </c>
      <c r="G5" s="27">
        <f t="shared" si="1"/>
        <v>120.32596853173563</v>
      </c>
    </row>
    <row r="6" spans="1:7" s="6" customFormat="1" ht="14.25">
      <c r="A6" s="24" t="s">
        <v>33</v>
      </c>
      <c r="B6" s="24"/>
      <c r="C6" s="25">
        <f>C7</f>
        <v>68312800</v>
      </c>
      <c r="D6" s="27">
        <f>D7</f>
        <v>58490741.2</v>
      </c>
      <c r="E6" s="27">
        <f>E7</f>
        <v>49641164.35</v>
      </c>
      <c r="F6" s="107">
        <f t="shared" si="0"/>
        <v>85.62193498143833</v>
      </c>
      <c r="G6" s="27">
        <f t="shared" si="1"/>
        <v>117.82709363463995</v>
      </c>
    </row>
    <row r="7" spans="1:7" s="2" customFormat="1" ht="15">
      <c r="A7" s="28" t="s">
        <v>2</v>
      </c>
      <c r="B7" s="28"/>
      <c r="C7" s="29">
        <v>68312800</v>
      </c>
      <c r="D7" s="30">
        <v>58490741.2</v>
      </c>
      <c r="E7" s="30">
        <v>49641164.35</v>
      </c>
      <c r="F7" s="107">
        <f t="shared" si="0"/>
        <v>85.62193498143833</v>
      </c>
      <c r="G7" s="27">
        <f t="shared" si="1"/>
        <v>117.82709363463995</v>
      </c>
    </row>
    <row r="8" spans="1:7" s="2" customFormat="1" ht="15">
      <c r="A8" s="28" t="s">
        <v>88</v>
      </c>
      <c r="B8" s="28"/>
      <c r="C8" s="30">
        <f>C7*49.68/62.68</f>
        <v>54144542.18251436</v>
      </c>
      <c r="D8" s="30">
        <f>D7*49.68/62.68</f>
        <v>46359604.70350989</v>
      </c>
      <c r="E8" s="30">
        <f>E7*49.215/62.215</f>
        <v>39268502.82866271</v>
      </c>
      <c r="F8" s="107">
        <f t="shared" si="0"/>
        <v>85.62193498143832</v>
      </c>
      <c r="G8" s="27">
        <f t="shared" si="1"/>
        <v>118.05798888179477</v>
      </c>
    </row>
    <row r="9" spans="1:7" s="6" customFormat="1" ht="27.75" customHeight="1">
      <c r="A9" s="31" t="s">
        <v>78</v>
      </c>
      <c r="B9" s="31"/>
      <c r="C9" s="25">
        <f>C10+C11+C12+C13</f>
        <v>3445600</v>
      </c>
      <c r="D9" s="25">
        <f>D10+D11+D12+D13</f>
        <v>2458023.29</v>
      </c>
      <c r="E9" s="27">
        <f>E10+E11+E12+E13</f>
        <v>2183403.0700000003</v>
      </c>
      <c r="F9" s="107">
        <f t="shared" si="0"/>
        <v>71.33803372416996</v>
      </c>
      <c r="G9" s="27">
        <f t="shared" si="1"/>
        <v>112.57762360845265</v>
      </c>
    </row>
    <row r="10" spans="1:7" s="97" customFormat="1" ht="59.25" customHeight="1">
      <c r="A10" s="32" t="s">
        <v>79</v>
      </c>
      <c r="B10" s="32"/>
      <c r="C10" s="33">
        <v>1471200</v>
      </c>
      <c r="D10" s="105">
        <v>1123838.54</v>
      </c>
      <c r="E10" s="30">
        <v>1004727.7</v>
      </c>
      <c r="F10" s="107">
        <f t="shared" si="0"/>
        <v>76.38924279499729</v>
      </c>
      <c r="G10" s="27">
        <f t="shared" si="1"/>
        <v>111.85503694185002</v>
      </c>
    </row>
    <row r="11" spans="1:7" s="97" customFormat="1" ht="77.25" customHeight="1">
      <c r="A11" s="32" t="s">
        <v>80</v>
      </c>
      <c r="B11" s="32"/>
      <c r="C11" s="33">
        <v>10400</v>
      </c>
      <c r="D11" s="105">
        <v>8035.28</v>
      </c>
      <c r="E11" s="30">
        <v>7064.99</v>
      </c>
      <c r="F11" s="107">
        <f t="shared" si="0"/>
        <v>77.26230769230769</v>
      </c>
      <c r="G11" s="27">
        <f t="shared" si="1"/>
        <v>113.7337774009588</v>
      </c>
    </row>
    <row r="12" spans="1:7" s="97" customFormat="1" ht="57.75" customHeight="1">
      <c r="A12" s="32" t="s">
        <v>81</v>
      </c>
      <c r="B12" s="32"/>
      <c r="C12" s="33">
        <v>1964000</v>
      </c>
      <c r="D12" s="105">
        <v>1524201.91</v>
      </c>
      <c r="E12" s="30">
        <v>1352013.59</v>
      </c>
      <c r="F12" s="107">
        <f t="shared" si="0"/>
        <v>77.60702189409369</v>
      </c>
      <c r="G12" s="27">
        <f t="shared" si="1"/>
        <v>112.73569446886992</v>
      </c>
    </row>
    <row r="13" spans="1:7" s="97" customFormat="1" ht="59.25" customHeight="1">
      <c r="A13" s="32" t="s">
        <v>82</v>
      </c>
      <c r="B13" s="32"/>
      <c r="C13" s="33">
        <v>0</v>
      </c>
      <c r="D13" s="105">
        <v>-198052.44</v>
      </c>
      <c r="E13" s="30">
        <v>-180403.21</v>
      </c>
      <c r="F13" s="107"/>
      <c r="G13" s="27">
        <f t="shared" si="1"/>
        <v>109.78321283750994</v>
      </c>
    </row>
    <row r="14" spans="1:7" s="6" customFormat="1" ht="14.25">
      <c r="A14" s="24" t="s">
        <v>3</v>
      </c>
      <c r="B14" s="24"/>
      <c r="C14" s="25">
        <f>C16+C17+C18+C15</f>
        <v>14985300</v>
      </c>
      <c r="D14" s="25">
        <f>D16+D17+D18+D15</f>
        <v>20080083.32</v>
      </c>
      <c r="E14" s="27">
        <f>E16+E17+E18+E15</f>
        <v>14186847.389999999</v>
      </c>
      <c r="F14" s="107">
        <f t="shared" si="0"/>
        <v>133.9985407032225</v>
      </c>
      <c r="G14" s="27">
        <f t="shared" si="1"/>
        <v>141.54013762179477</v>
      </c>
    </row>
    <row r="15" spans="1:7" s="2" customFormat="1" ht="15">
      <c r="A15" s="35" t="s">
        <v>175</v>
      </c>
      <c r="B15" s="28"/>
      <c r="C15" s="29">
        <v>9498000</v>
      </c>
      <c r="D15" s="29">
        <v>13643789.05</v>
      </c>
      <c r="E15" s="30">
        <v>2078630.41</v>
      </c>
      <c r="F15" s="107">
        <f t="shared" si="0"/>
        <v>143.64907401558224</v>
      </c>
      <c r="G15" s="27">
        <f t="shared" si="1"/>
        <v>656.383596831916</v>
      </c>
    </row>
    <row r="16" spans="1:7" s="2" customFormat="1" ht="15.75" customHeight="1">
      <c r="A16" s="35" t="s">
        <v>23</v>
      </c>
      <c r="B16" s="35"/>
      <c r="C16" s="30">
        <v>2253000</v>
      </c>
      <c r="D16" s="30">
        <v>1667519.82</v>
      </c>
      <c r="E16" s="30">
        <v>8345417.47</v>
      </c>
      <c r="F16" s="107">
        <f t="shared" si="0"/>
        <v>74.01330758988016</v>
      </c>
      <c r="G16" s="27">
        <f t="shared" si="1"/>
        <v>19.981263082336852</v>
      </c>
    </row>
    <row r="17" spans="1:7" s="2" customFormat="1" ht="15.75" customHeight="1">
      <c r="A17" s="35" t="s">
        <v>4</v>
      </c>
      <c r="B17" s="35"/>
      <c r="C17" s="30">
        <v>3114300</v>
      </c>
      <c r="D17" s="30">
        <v>3016091.55</v>
      </c>
      <c r="E17" s="30">
        <v>3702485.66</v>
      </c>
      <c r="F17" s="107">
        <f t="shared" si="0"/>
        <v>96.84653212599942</v>
      </c>
      <c r="G17" s="27">
        <f t="shared" si="1"/>
        <v>81.46126216191746</v>
      </c>
    </row>
    <row r="18" spans="1:7" s="2" customFormat="1" ht="16.5" customHeight="1">
      <c r="A18" s="36" t="s">
        <v>70</v>
      </c>
      <c r="B18" s="36"/>
      <c r="C18" s="30">
        <v>120000</v>
      </c>
      <c r="D18" s="30">
        <v>1752682.9</v>
      </c>
      <c r="E18" s="30">
        <v>60313.85</v>
      </c>
      <c r="F18" s="107">
        <f t="shared" si="0"/>
        <v>1460.5690833333333</v>
      </c>
      <c r="G18" s="27">
        <f t="shared" si="1"/>
        <v>2905.9376909283687</v>
      </c>
    </row>
    <row r="19" spans="1:7" s="13" customFormat="1" ht="15.75" customHeight="1">
      <c r="A19" s="37" t="s">
        <v>83</v>
      </c>
      <c r="B19" s="37"/>
      <c r="C19" s="25">
        <f>C20</f>
        <v>2375000</v>
      </c>
      <c r="D19" s="25">
        <f>D20</f>
        <v>971331.3300000001</v>
      </c>
      <c r="E19" s="27">
        <f>E20</f>
        <v>1055189.67</v>
      </c>
      <c r="F19" s="107">
        <f t="shared" si="0"/>
        <v>40.8981612631579</v>
      </c>
      <c r="G19" s="27">
        <f t="shared" si="1"/>
        <v>92.05277094875277</v>
      </c>
    </row>
    <row r="20" spans="1:7" s="2" customFormat="1" ht="15">
      <c r="A20" s="38" t="s">
        <v>84</v>
      </c>
      <c r="B20" s="38"/>
      <c r="C20" s="29">
        <f>C21+C22</f>
        <v>2375000</v>
      </c>
      <c r="D20" s="30">
        <f>D21+D22</f>
        <v>971331.3300000001</v>
      </c>
      <c r="E20" s="30">
        <f>E21+E22</f>
        <v>1055189.67</v>
      </c>
      <c r="F20" s="107">
        <f t="shared" si="0"/>
        <v>40.8981612631579</v>
      </c>
      <c r="G20" s="27">
        <f t="shared" si="1"/>
        <v>92.05277094875277</v>
      </c>
    </row>
    <row r="21" spans="1:7" s="2" customFormat="1" ht="17.25" customHeight="1">
      <c r="A21" s="38" t="s">
        <v>85</v>
      </c>
      <c r="B21" s="38"/>
      <c r="C21" s="33">
        <v>179000</v>
      </c>
      <c r="D21" s="34">
        <v>209930.66</v>
      </c>
      <c r="E21" s="30">
        <v>148689.84</v>
      </c>
      <c r="F21" s="107">
        <f t="shared" si="0"/>
        <v>117.27969832402235</v>
      </c>
      <c r="G21" s="27">
        <f t="shared" si="1"/>
        <v>141.1869566878275</v>
      </c>
    </row>
    <row r="22" spans="1:7" s="2" customFormat="1" ht="16.5" customHeight="1">
      <c r="A22" s="38" t="s">
        <v>86</v>
      </c>
      <c r="B22" s="38"/>
      <c r="C22" s="33">
        <v>2196000</v>
      </c>
      <c r="D22" s="34">
        <v>761400.67</v>
      </c>
      <c r="E22" s="30">
        <v>906499.83</v>
      </c>
      <c r="F22" s="107">
        <f t="shared" si="0"/>
        <v>34.6721616575592</v>
      </c>
      <c r="G22" s="27">
        <f t="shared" si="1"/>
        <v>83.99347079855492</v>
      </c>
    </row>
    <row r="23" spans="1:7" s="6" customFormat="1" ht="28.5">
      <c r="A23" s="31" t="s">
        <v>25</v>
      </c>
      <c r="B23" s="31"/>
      <c r="C23" s="27">
        <f>C24</f>
        <v>0</v>
      </c>
      <c r="D23" s="27">
        <f>D24</f>
        <v>465223.15</v>
      </c>
      <c r="E23" s="27">
        <f>E24</f>
        <v>24.56</v>
      </c>
      <c r="F23" s="107"/>
      <c r="G23" s="27">
        <f t="shared" si="1"/>
        <v>1894231.0667752444</v>
      </c>
    </row>
    <row r="24" spans="1:7" s="2" customFormat="1" ht="15">
      <c r="A24" s="35" t="s">
        <v>31</v>
      </c>
      <c r="B24" s="39"/>
      <c r="C24" s="34">
        <v>0</v>
      </c>
      <c r="D24" s="34">
        <v>465223.15</v>
      </c>
      <c r="E24" s="30">
        <v>24.56</v>
      </c>
      <c r="F24" s="107"/>
      <c r="G24" s="27">
        <f t="shared" si="1"/>
        <v>1894231.0667752444</v>
      </c>
    </row>
    <row r="25" spans="1:7" s="6" customFormat="1" ht="15" customHeight="1">
      <c r="A25" s="40" t="s">
        <v>109</v>
      </c>
      <c r="B25" s="41"/>
      <c r="C25" s="27">
        <f>C26+C27+C28+C31+C29+C30</f>
        <v>2375300</v>
      </c>
      <c r="D25" s="27">
        <f>D26+D27+D28+D31+D29+D30</f>
        <v>1290043.06</v>
      </c>
      <c r="E25" s="27">
        <f>E26+E27+E28+E31+E29+E30</f>
        <v>2540494.3200000003</v>
      </c>
      <c r="F25" s="107">
        <f t="shared" si="0"/>
        <v>54.31074222203512</v>
      </c>
      <c r="G25" s="27">
        <f t="shared" si="1"/>
        <v>50.779214495547464</v>
      </c>
    </row>
    <row r="26" spans="1:7" s="2" customFormat="1" ht="44.25" customHeight="1">
      <c r="A26" s="42" t="s">
        <v>110</v>
      </c>
      <c r="B26" s="43" t="s">
        <v>111</v>
      </c>
      <c r="C26" s="108">
        <v>1610000</v>
      </c>
      <c r="D26" s="44">
        <v>1290043.06</v>
      </c>
      <c r="E26" s="108">
        <v>1753117.02</v>
      </c>
      <c r="F26" s="107">
        <f t="shared" si="0"/>
        <v>80.12689813664596</v>
      </c>
      <c r="G26" s="27">
        <f t="shared" si="1"/>
        <v>73.58567883848393</v>
      </c>
    </row>
    <row r="27" spans="1:7" s="2" customFormat="1" ht="62.25" customHeight="1">
      <c r="A27" s="42" t="s">
        <v>96</v>
      </c>
      <c r="B27" s="43" t="s">
        <v>112</v>
      </c>
      <c r="C27" s="108">
        <v>12000</v>
      </c>
      <c r="D27" s="109">
        <v>0</v>
      </c>
      <c r="E27" s="108">
        <v>20400</v>
      </c>
      <c r="F27" s="107">
        <f t="shared" si="0"/>
        <v>0</v>
      </c>
      <c r="G27" s="27">
        <f t="shared" si="1"/>
        <v>0</v>
      </c>
    </row>
    <row r="28" spans="1:7" s="2" customFormat="1" ht="30.75" customHeight="1">
      <c r="A28" s="42" t="s">
        <v>163</v>
      </c>
      <c r="B28" s="43"/>
      <c r="C28" s="108">
        <v>534900</v>
      </c>
      <c r="D28" s="109">
        <v>0</v>
      </c>
      <c r="E28" s="109">
        <v>528822.3</v>
      </c>
      <c r="F28" s="107">
        <f t="shared" si="0"/>
        <v>0</v>
      </c>
      <c r="G28" s="27">
        <f t="shared" si="1"/>
        <v>0</v>
      </c>
    </row>
    <row r="29" spans="1:7" s="2" customFormat="1" ht="33" customHeight="1">
      <c r="A29" s="42" t="s">
        <v>164</v>
      </c>
      <c r="B29" s="43"/>
      <c r="C29" s="108">
        <v>60400</v>
      </c>
      <c r="D29" s="109">
        <v>0</v>
      </c>
      <c r="E29" s="109">
        <v>59955</v>
      </c>
      <c r="F29" s="107">
        <f t="shared" si="0"/>
        <v>0</v>
      </c>
      <c r="G29" s="27">
        <f t="shared" si="1"/>
        <v>0</v>
      </c>
    </row>
    <row r="30" spans="1:7" s="2" customFormat="1" ht="61.5" customHeight="1">
      <c r="A30" s="42" t="s">
        <v>165</v>
      </c>
      <c r="B30" s="43"/>
      <c r="C30" s="108">
        <v>158000</v>
      </c>
      <c r="D30" s="109">
        <v>0</v>
      </c>
      <c r="E30" s="109">
        <v>178200</v>
      </c>
      <c r="F30" s="107">
        <f t="shared" si="0"/>
        <v>0</v>
      </c>
      <c r="G30" s="27">
        <f t="shared" si="1"/>
        <v>0</v>
      </c>
    </row>
    <row r="31" spans="1:7" s="2" customFormat="1" ht="30.75" customHeight="1" hidden="1">
      <c r="A31" s="42" t="s">
        <v>77</v>
      </c>
      <c r="B31" s="43" t="s">
        <v>113</v>
      </c>
      <c r="C31" s="108"/>
      <c r="D31" s="109"/>
      <c r="E31" s="108">
        <v>0</v>
      </c>
      <c r="F31" s="107"/>
      <c r="G31" s="27" t="e">
        <f t="shared" si="1"/>
        <v>#DIV/0!</v>
      </c>
    </row>
    <row r="32" spans="1:7" s="6" customFormat="1" ht="14.25" customHeight="1">
      <c r="A32" s="31" t="s">
        <v>28</v>
      </c>
      <c r="B32" s="31"/>
      <c r="C32" s="27">
        <f>C33+C40+C47+C50+C55+C56</f>
        <v>8967500</v>
      </c>
      <c r="D32" s="27">
        <f>D33+D40+D47+D50+D55+D56</f>
        <v>10463945</v>
      </c>
      <c r="E32" s="27">
        <f>E33+E40+E47+E50+E55+E56</f>
        <v>7325330.28</v>
      </c>
      <c r="F32" s="107">
        <f t="shared" si="0"/>
        <v>116.68742681906885</v>
      </c>
      <c r="G32" s="27">
        <f t="shared" si="1"/>
        <v>142.8460506220342</v>
      </c>
    </row>
    <row r="33" spans="1:9" s="6" customFormat="1" ht="31.5" customHeight="1">
      <c r="A33" s="40" t="s">
        <v>26</v>
      </c>
      <c r="B33" s="41" t="s">
        <v>114</v>
      </c>
      <c r="C33" s="110">
        <f>C34+C35+C36+C37+C38+C39</f>
        <v>2689880</v>
      </c>
      <c r="D33" s="110">
        <f>D34+D35+D36+D37+D38+D39</f>
        <v>3790892.65</v>
      </c>
      <c r="E33" s="110">
        <f>E34+E35+E36+E37+E38</f>
        <v>2266967.86</v>
      </c>
      <c r="F33" s="107">
        <f t="shared" si="0"/>
        <v>140.93166423780988</v>
      </c>
      <c r="G33" s="27">
        <f t="shared" si="1"/>
        <v>167.22304347093834</v>
      </c>
      <c r="I33" s="14"/>
    </row>
    <row r="34" spans="1:7" s="2" customFormat="1" ht="48" customHeight="1" hidden="1">
      <c r="A34" s="35" t="s">
        <v>108</v>
      </c>
      <c r="B34" s="43" t="s">
        <v>115</v>
      </c>
      <c r="C34" s="108">
        <v>0</v>
      </c>
      <c r="D34" s="109">
        <v>0</v>
      </c>
      <c r="E34" s="108">
        <v>0</v>
      </c>
      <c r="F34" s="107"/>
      <c r="G34" s="27" t="e">
        <f t="shared" si="1"/>
        <v>#DIV/0!</v>
      </c>
    </row>
    <row r="35" spans="1:7" s="2" customFormat="1" ht="77.25" customHeight="1">
      <c r="A35" s="35" t="s">
        <v>106</v>
      </c>
      <c r="B35" s="43" t="s">
        <v>116</v>
      </c>
      <c r="C35" s="33">
        <v>2612290</v>
      </c>
      <c r="D35" s="45">
        <v>3631170.29</v>
      </c>
      <c r="E35" s="108">
        <v>2197090.71</v>
      </c>
      <c r="F35" s="107">
        <f t="shared" si="0"/>
        <v>139.0033376845603</v>
      </c>
      <c r="G35" s="27">
        <f t="shared" si="1"/>
        <v>165.2717511149096</v>
      </c>
    </row>
    <row r="36" spans="1:7" s="2" customFormat="1" ht="62.25" customHeight="1">
      <c r="A36" s="35" t="s">
        <v>117</v>
      </c>
      <c r="B36" s="43" t="s">
        <v>118</v>
      </c>
      <c r="C36" s="46">
        <v>34590</v>
      </c>
      <c r="D36" s="45">
        <v>46628.05</v>
      </c>
      <c r="E36" s="109">
        <v>0</v>
      </c>
      <c r="F36" s="107">
        <f t="shared" si="0"/>
        <v>134.80211043654236</v>
      </c>
      <c r="G36" s="27"/>
    </row>
    <row r="37" spans="1:7" s="2" customFormat="1" ht="48" customHeight="1">
      <c r="A37" s="35" t="s">
        <v>119</v>
      </c>
      <c r="B37" s="43" t="s">
        <v>120</v>
      </c>
      <c r="C37" s="47">
        <v>10000</v>
      </c>
      <c r="D37" s="113">
        <v>70587.72</v>
      </c>
      <c r="E37" s="108">
        <v>69877.15</v>
      </c>
      <c r="F37" s="107">
        <f t="shared" si="0"/>
        <v>705.8772</v>
      </c>
      <c r="G37" s="27">
        <f t="shared" si="1"/>
        <v>101.0168846325301</v>
      </c>
    </row>
    <row r="38" spans="1:7" s="2" customFormat="1" ht="30" hidden="1">
      <c r="A38" s="35" t="s">
        <v>161</v>
      </c>
      <c r="B38" s="43"/>
      <c r="C38" s="47"/>
      <c r="D38" s="44"/>
      <c r="E38" s="108">
        <v>0</v>
      </c>
      <c r="F38" s="107" t="e">
        <f t="shared" si="0"/>
        <v>#DIV/0!</v>
      </c>
      <c r="G38" s="27" t="e">
        <f t="shared" si="1"/>
        <v>#DIV/0!</v>
      </c>
    </row>
    <row r="39" spans="1:7" s="2" customFormat="1" ht="60">
      <c r="A39" s="35" t="s">
        <v>184</v>
      </c>
      <c r="B39" s="43"/>
      <c r="C39" s="47">
        <v>33000</v>
      </c>
      <c r="D39" s="44">
        <v>42506.59</v>
      </c>
      <c r="E39" s="108">
        <v>0</v>
      </c>
      <c r="F39" s="107">
        <f t="shared" si="0"/>
        <v>128.80784848484848</v>
      </c>
      <c r="G39" s="27"/>
    </row>
    <row r="40" spans="1:7" s="6" customFormat="1" ht="17.25" customHeight="1">
      <c r="A40" s="40" t="s">
        <v>5</v>
      </c>
      <c r="B40" s="41" t="s">
        <v>121</v>
      </c>
      <c r="C40" s="110">
        <f>C41+C42+C43+C44+C45+C46</f>
        <v>115600</v>
      </c>
      <c r="D40" s="110">
        <f>D41+D42+D43+D44+D45+D46</f>
        <v>170255.22</v>
      </c>
      <c r="E40" s="110">
        <f>E41+E42+E43+E44+E45+E46</f>
        <v>74860.5</v>
      </c>
      <c r="F40" s="107">
        <f t="shared" si="0"/>
        <v>147.27960207612455</v>
      </c>
      <c r="G40" s="27">
        <f t="shared" si="1"/>
        <v>227.42997976235796</v>
      </c>
    </row>
    <row r="41" spans="1:7" s="2" customFormat="1" ht="32.25" customHeight="1">
      <c r="A41" s="42" t="s">
        <v>122</v>
      </c>
      <c r="B41" s="43" t="s">
        <v>123</v>
      </c>
      <c r="C41" s="108">
        <v>21600</v>
      </c>
      <c r="D41" s="109">
        <v>90913.88</v>
      </c>
      <c r="E41" s="108">
        <v>4304.99</v>
      </c>
      <c r="F41" s="107">
        <f t="shared" si="0"/>
        <v>420.89759259259256</v>
      </c>
      <c r="G41" s="27">
        <f t="shared" si="1"/>
        <v>2111.8255791534943</v>
      </c>
    </row>
    <row r="42" spans="1:7" s="2" customFormat="1" ht="30" customHeight="1" hidden="1">
      <c r="A42" s="42" t="s">
        <v>124</v>
      </c>
      <c r="B42" s="43" t="s">
        <v>125</v>
      </c>
      <c r="C42" s="108"/>
      <c r="D42" s="109"/>
      <c r="E42" s="108"/>
      <c r="F42" s="107" t="e">
        <f t="shared" si="0"/>
        <v>#DIV/0!</v>
      </c>
      <c r="G42" s="27" t="e">
        <f t="shared" si="1"/>
        <v>#DIV/0!</v>
      </c>
    </row>
    <row r="43" spans="1:7" s="2" customFormat="1" ht="16.5" customHeight="1">
      <c r="A43" s="42" t="s">
        <v>126</v>
      </c>
      <c r="B43" s="43" t="s">
        <v>127</v>
      </c>
      <c r="C43" s="49">
        <v>83500</v>
      </c>
      <c r="D43" s="49">
        <v>77598.5</v>
      </c>
      <c r="E43" s="108">
        <v>64548.93</v>
      </c>
      <c r="F43" s="107">
        <f t="shared" si="0"/>
        <v>92.93233532934131</v>
      </c>
      <c r="G43" s="27">
        <f t="shared" si="1"/>
        <v>120.21655510013875</v>
      </c>
    </row>
    <row r="44" spans="1:7" s="2" customFormat="1" ht="18" customHeight="1" hidden="1">
      <c r="A44" s="42" t="s">
        <v>71</v>
      </c>
      <c r="B44" s="43" t="s">
        <v>128</v>
      </c>
      <c r="C44" s="108"/>
      <c r="D44" s="109"/>
      <c r="E44" s="108"/>
      <c r="F44" s="107" t="e">
        <f t="shared" si="0"/>
        <v>#DIV/0!</v>
      </c>
      <c r="G44" s="27" t="e">
        <f t="shared" si="1"/>
        <v>#DIV/0!</v>
      </c>
    </row>
    <row r="45" spans="1:7" s="2" customFormat="1" ht="18" customHeight="1">
      <c r="A45" s="16" t="s">
        <v>152</v>
      </c>
      <c r="B45" s="50"/>
      <c r="C45" s="108">
        <v>10500</v>
      </c>
      <c r="D45" s="109">
        <v>1742.84</v>
      </c>
      <c r="E45" s="108">
        <v>6006.58</v>
      </c>
      <c r="F45" s="107">
        <f t="shared" si="0"/>
        <v>16.598476190476187</v>
      </c>
      <c r="G45" s="27">
        <f t="shared" si="1"/>
        <v>29.01551298742379</v>
      </c>
    </row>
    <row r="46" spans="1:7" s="2" customFormat="1" ht="15.75" customHeight="1" hidden="1">
      <c r="A46" s="16" t="s">
        <v>153</v>
      </c>
      <c r="B46" s="50"/>
      <c r="C46" s="108">
        <v>0</v>
      </c>
      <c r="D46" s="109">
        <v>0</v>
      </c>
      <c r="E46" s="108">
        <v>0</v>
      </c>
      <c r="F46" s="107" t="e">
        <f t="shared" si="0"/>
        <v>#DIV/0!</v>
      </c>
      <c r="G46" s="27" t="e">
        <f t="shared" si="1"/>
        <v>#DIV/0!</v>
      </c>
    </row>
    <row r="47" spans="1:7" s="6" customFormat="1" ht="28.5" customHeight="1">
      <c r="A47" s="40" t="s">
        <v>129</v>
      </c>
      <c r="B47" s="41" t="s">
        <v>130</v>
      </c>
      <c r="C47" s="73">
        <f>C48+C49</f>
        <v>2828000</v>
      </c>
      <c r="D47" s="73">
        <f>D48+D49</f>
        <v>2151700.09</v>
      </c>
      <c r="E47" s="73">
        <f>E48+E49</f>
        <v>1703931.39</v>
      </c>
      <c r="F47" s="107">
        <f t="shared" si="0"/>
        <v>76.08557602545967</v>
      </c>
      <c r="G47" s="27">
        <f t="shared" si="1"/>
        <v>126.27856395086422</v>
      </c>
    </row>
    <row r="48" spans="1:7" s="6" customFormat="1" ht="30.75" customHeight="1">
      <c r="A48" s="42" t="s">
        <v>94</v>
      </c>
      <c r="B48" s="43" t="s">
        <v>131</v>
      </c>
      <c r="C48" s="33">
        <v>157900</v>
      </c>
      <c r="D48" s="45">
        <v>161381.03</v>
      </c>
      <c r="E48" s="30">
        <v>100640.25</v>
      </c>
      <c r="F48" s="107">
        <f t="shared" si="0"/>
        <v>102.20457884737175</v>
      </c>
      <c r="G48" s="27">
        <f t="shared" si="1"/>
        <v>160.35436120240163</v>
      </c>
    </row>
    <row r="49" spans="1:7" s="6" customFormat="1" ht="16.5" customHeight="1">
      <c r="A49" s="42" t="s">
        <v>72</v>
      </c>
      <c r="B49" s="43" t="s">
        <v>132</v>
      </c>
      <c r="C49" s="76">
        <v>2670100</v>
      </c>
      <c r="D49" s="30">
        <v>1990319.06</v>
      </c>
      <c r="E49" s="30">
        <v>1603291.14</v>
      </c>
      <c r="F49" s="107">
        <f t="shared" si="0"/>
        <v>74.54099322122767</v>
      </c>
      <c r="G49" s="27">
        <f t="shared" si="1"/>
        <v>124.1395907670269</v>
      </c>
    </row>
    <row r="50" spans="1:7" s="6" customFormat="1" ht="29.25" customHeight="1">
      <c r="A50" s="40" t="s">
        <v>43</v>
      </c>
      <c r="B50" s="41" t="s">
        <v>133</v>
      </c>
      <c r="C50" s="110">
        <f>C52+C54</f>
        <v>1500000</v>
      </c>
      <c r="D50" s="110">
        <f>D52+D54+D53</f>
        <v>3743811.23</v>
      </c>
      <c r="E50" s="110">
        <f>E52+E54+E51+E53</f>
        <v>2018632.15</v>
      </c>
      <c r="F50" s="107">
        <f t="shared" si="0"/>
        <v>249.58741533333333</v>
      </c>
      <c r="G50" s="27">
        <f t="shared" si="1"/>
        <v>185.4627763656692</v>
      </c>
    </row>
    <row r="51" spans="1:7" s="6" customFormat="1" ht="45" customHeight="1" hidden="1">
      <c r="A51" s="51" t="s">
        <v>151</v>
      </c>
      <c r="B51" s="41"/>
      <c r="C51" s="108">
        <v>0</v>
      </c>
      <c r="D51" s="111">
        <v>0</v>
      </c>
      <c r="E51" s="108">
        <v>0</v>
      </c>
      <c r="F51" s="107" t="e">
        <f t="shared" si="0"/>
        <v>#DIV/0!</v>
      </c>
      <c r="G51" s="27" t="e">
        <f t="shared" si="1"/>
        <v>#DIV/0!</v>
      </c>
    </row>
    <row r="52" spans="1:7" s="2" customFormat="1" ht="75">
      <c r="A52" s="52" t="s">
        <v>134</v>
      </c>
      <c r="B52" s="43" t="s">
        <v>135</v>
      </c>
      <c r="C52" s="47">
        <v>0</v>
      </c>
      <c r="D52" s="48">
        <v>339000</v>
      </c>
      <c r="E52" s="108">
        <v>0</v>
      </c>
      <c r="F52" s="107"/>
      <c r="G52" s="27"/>
    </row>
    <row r="53" spans="1:7" s="2" customFormat="1" ht="75" hidden="1">
      <c r="A53" s="52" t="s">
        <v>154</v>
      </c>
      <c r="B53" s="43"/>
      <c r="C53" s="53">
        <v>0</v>
      </c>
      <c r="D53" s="48">
        <v>0</v>
      </c>
      <c r="E53" s="108">
        <v>0</v>
      </c>
      <c r="F53" s="107" t="e">
        <f t="shared" si="0"/>
        <v>#DIV/0!</v>
      </c>
      <c r="G53" s="27" t="e">
        <f t="shared" si="1"/>
        <v>#DIV/0!</v>
      </c>
    </row>
    <row r="54" spans="1:7" s="2" customFormat="1" ht="48" customHeight="1">
      <c r="A54" s="54" t="s">
        <v>107</v>
      </c>
      <c r="B54" s="55" t="s">
        <v>136</v>
      </c>
      <c r="C54" s="53">
        <v>1500000</v>
      </c>
      <c r="D54" s="48">
        <v>3404811.23</v>
      </c>
      <c r="E54" s="108">
        <v>2018632.15</v>
      </c>
      <c r="F54" s="107">
        <f t="shared" si="0"/>
        <v>226.98741533333333</v>
      </c>
      <c r="G54" s="27">
        <f t="shared" si="1"/>
        <v>168.66922633725022</v>
      </c>
    </row>
    <row r="55" spans="1:7" s="6" customFormat="1" ht="15.75" customHeight="1">
      <c r="A55" s="31" t="s">
        <v>6</v>
      </c>
      <c r="B55" s="31"/>
      <c r="C55" s="27">
        <v>1750000</v>
      </c>
      <c r="D55" s="27">
        <v>539908.49</v>
      </c>
      <c r="E55" s="27">
        <v>1145702.85</v>
      </c>
      <c r="F55" s="107">
        <f t="shared" si="0"/>
        <v>30.85191371428571</v>
      </c>
      <c r="G55" s="27">
        <f t="shared" si="1"/>
        <v>47.124652784096675</v>
      </c>
    </row>
    <row r="56" spans="1:7" s="6" customFormat="1" ht="18.75" customHeight="1">
      <c r="A56" s="56" t="s">
        <v>7</v>
      </c>
      <c r="B56" s="57" t="s">
        <v>137</v>
      </c>
      <c r="C56" s="110">
        <f>C57+C58</f>
        <v>84020</v>
      </c>
      <c r="D56" s="110">
        <f>D57+D58</f>
        <v>67377.32</v>
      </c>
      <c r="E56" s="110">
        <f>E57+E58</f>
        <v>115235.53</v>
      </c>
      <c r="F56" s="107">
        <f t="shared" si="0"/>
        <v>80.19200190430851</v>
      </c>
      <c r="G56" s="27">
        <f t="shared" si="1"/>
        <v>58.46922385830135</v>
      </c>
    </row>
    <row r="57" spans="1:7" s="6" customFormat="1" ht="30" hidden="1">
      <c r="A57" s="58" t="s">
        <v>65</v>
      </c>
      <c r="B57" s="59" t="s">
        <v>138</v>
      </c>
      <c r="C57" s="108">
        <v>0</v>
      </c>
      <c r="D57" s="109">
        <v>0</v>
      </c>
      <c r="E57" s="108">
        <v>0</v>
      </c>
      <c r="F57" s="107" t="e">
        <f t="shared" si="0"/>
        <v>#DIV/0!</v>
      </c>
      <c r="G57" s="27" t="e">
        <f t="shared" si="1"/>
        <v>#DIV/0!</v>
      </c>
    </row>
    <row r="58" spans="1:7" s="6" customFormat="1" ht="21" customHeight="1">
      <c r="A58" s="60" t="s">
        <v>139</v>
      </c>
      <c r="B58" s="61" t="s">
        <v>140</v>
      </c>
      <c r="C58" s="108">
        <v>84020</v>
      </c>
      <c r="D58" s="109">
        <v>67377.32</v>
      </c>
      <c r="E58" s="108">
        <v>115235.53</v>
      </c>
      <c r="F58" s="107">
        <f t="shared" si="0"/>
        <v>80.19200190430851</v>
      </c>
      <c r="G58" s="27">
        <f t="shared" si="1"/>
        <v>58.46922385830135</v>
      </c>
    </row>
    <row r="59" spans="1:7" s="5" customFormat="1" ht="15.75" customHeight="1">
      <c r="A59" s="62" t="s">
        <v>39</v>
      </c>
      <c r="B59" s="62"/>
      <c r="C59" s="23">
        <f>C4</f>
        <v>100461500</v>
      </c>
      <c r="D59" s="23">
        <f>D4</f>
        <v>94219390.35000001</v>
      </c>
      <c r="E59" s="23">
        <f>E4</f>
        <v>76932453.64000002</v>
      </c>
      <c r="F59" s="106">
        <f t="shared" si="0"/>
        <v>93.78656535090558</v>
      </c>
      <c r="G59" s="23">
        <f aca="true" t="shared" si="2" ref="G59:G122">D59/E59*100</f>
        <v>122.47027865625213</v>
      </c>
    </row>
    <row r="60" spans="1:7" s="5" customFormat="1" ht="18" customHeight="1">
      <c r="A60" s="62" t="s">
        <v>40</v>
      </c>
      <c r="B60" s="62"/>
      <c r="C60" s="23">
        <f>C61++C116+C118+C112</f>
        <v>498843184.81</v>
      </c>
      <c r="D60" s="23">
        <f>D61++D116+D118+D112</f>
        <v>385313883.84</v>
      </c>
      <c r="E60" s="23">
        <f>E61++E116+E118+E112</f>
        <v>325680643.17</v>
      </c>
      <c r="F60" s="106">
        <f t="shared" si="0"/>
        <v>77.24148501432545</v>
      </c>
      <c r="G60" s="23">
        <f t="shared" si="2"/>
        <v>118.3103423309295</v>
      </c>
    </row>
    <row r="61" spans="1:8" s="6" customFormat="1" ht="21" customHeight="1">
      <c r="A61" s="31" t="s">
        <v>61</v>
      </c>
      <c r="B61" s="31"/>
      <c r="C61" s="27">
        <f>C62+C66+C89+C101</f>
        <v>509692729.76</v>
      </c>
      <c r="D61" s="27">
        <f>D62+D66+D89+D101</f>
        <v>396138578.29999995</v>
      </c>
      <c r="E61" s="27">
        <f>E62+E66+E89+E101</f>
        <v>352904975.74</v>
      </c>
      <c r="F61" s="107">
        <f t="shared" si="0"/>
        <v>77.72105725081276</v>
      </c>
      <c r="G61" s="27">
        <f t="shared" si="2"/>
        <v>112.25077727208131</v>
      </c>
      <c r="H61" s="14">
        <f>D62+D66+D89</f>
        <v>375960195.9</v>
      </c>
    </row>
    <row r="62" spans="1:7" s="6" customFormat="1" ht="19.5" customHeight="1">
      <c r="A62" s="31" t="s">
        <v>36</v>
      </c>
      <c r="B62" s="31"/>
      <c r="C62" s="27">
        <f>C63+C64+C65</f>
        <v>33623600</v>
      </c>
      <c r="D62" s="27">
        <f>D63+D64+D65</f>
        <v>30822000</v>
      </c>
      <c r="E62" s="27">
        <f>E63+E64+E65</f>
        <v>20918000</v>
      </c>
      <c r="F62" s="107">
        <f t="shared" si="0"/>
        <v>91.66775717055877</v>
      </c>
      <c r="G62" s="27">
        <f t="shared" si="2"/>
        <v>147.34678267520795</v>
      </c>
    </row>
    <row r="63" spans="1:7" s="2" customFormat="1" ht="28.5" customHeight="1">
      <c r="A63" s="35" t="s">
        <v>147</v>
      </c>
      <c r="B63" s="35"/>
      <c r="C63" s="30">
        <v>33623600</v>
      </c>
      <c r="D63" s="30">
        <v>30822000</v>
      </c>
      <c r="E63" s="30">
        <v>20918000</v>
      </c>
      <c r="F63" s="107">
        <f t="shared" si="0"/>
        <v>91.66775717055877</v>
      </c>
      <c r="G63" s="27">
        <f t="shared" si="2"/>
        <v>147.34678267520795</v>
      </c>
    </row>
    <row r="64" spans="1:7" s="2" customFormat="1" ht="30" hidden="1">
      <c r="A64" s="35" t="s">
        <v>148</v>
      </c>
      <c r="B64" s="35"/>
      <c r="C64" s="30"/>
      <c r="D64" s="30"/>
      <c r="E64" s="30"/>
      <c r="F64" s="107" t="e">
        <f t="shared" si="0"/>
        <v>#DIV/0!</v>
      </c>
      <c r="G64" s="27" t="e">
        <f t="shared" si="2"/>
        <v>#DIV/0!</v>
      </c>
    </row>
    <row r="65" spans="1:7" s="2" customFormat="1" ht="15" hidden="1">
      <c r="A65" s="35" t="s">
        <v>141</v>
      </c>
      <c r="B65" s="35"/>
      <c r="C65" s="30"/>
      <c r="D65" s="30"/>
      <c r="E65" s="30"/>
      <c r="F65" s="107" t="e">
        <f t="shared" si="0"/>
        <v>#DIV/0!</v>
      </c>
      <c r="G65" s="27" t="e">
        <f t="shared" si="2"/>
        <v>#DIV/0!</v>
      </c>
    </row>
    <row r="66" spans="1:7" s="6" customFormat="1" ht="32.25" customHeight="1">
      <c r="A66" s="31" t="s">
        <v>160</v>
      </c>
      <c r="B66" s="31"/>
      <c r="C66" s="27">
        <f>C68+C84+C85+C87+C75+C76+C77+C79+C86+C69+C70+C73+C72+C71+C83+C74</f>
        <v>151103409.8</v>
      </c>
      <c r="D66" s="27">
        <f>SUM(D69:D87)</f>
        <v>105552755.41</v>
      </c>
      <c r="E66" s="27">
        <f>SUM(E69:E87)</f>
        <v>107288850.01</v>
      </c>
      <c r="F66" s="107">
        <f t="shared" si="0"/>
        <v>69.85464825030043</v>
      </c>
      <c r="G66" s="27">
        <f t="shared" si="2"/>
        <v>98.38184993143445</v>
      </c>
    </row>
    <row r="67" spans="1:7" s="2" customFormat="1" ht="15" hidden="1">
      <c r="A67" s="63" t="s">
        <v>42</v>
      </c>
      <c r="B67" s="63"/>
      <c r="C67" s="30">
        <v>0</v>
      </c>
      <c r="D67" s="30">
        <v>0</v>
      </c>
      <c r="E67" s="30">
        <v>0</v>
      </c>
      <c r="F67" s="107" t="e">
        <f t="shared" si="0"/>
        <v>#DIV/0!</v>
      </c>
      <c r="G67" s="27" t="e">
        <f t="shared" si="2"/>
        <v>#DIV/0!</v>
      </c>
    </row>
    <row r="68" spans="1:7" s="2" customFormat="1" ht="30" hidden="1">
      <c r="A68" s="63" t="s">
        <v>142</v>
      </c>
      <c r="B68" s="63"/>
      <c r="C68" s="30">
        <v>0</v>
      </c>
      <c r="D68" s="30">
        <v>0</v>
      </c>
      <c r="E68" s="30">
        <v>0</v>
      </c>
      <c r="F68" s="107" t="e">
        <f t="shared" si="0"/>
        <v>#DIV/0!</v>
      </c>
      <c r="G68" s="27" t="e">
        <f t="shared" si="2"/>
        <v>#DIV/0!</v>
      </c>
    </row>
    <row r="69" spans="1:7" s="2" customFormat="1" ht="45">
      <c r="A69" s="63" t="s">
        <v>149</v>
      </c>
      <c r="B69" s="63"/>
      <c r="C69" s="30">
        <v>450000</v>
      </c>
      <c r="D69" s="30">
        <v>450000</v>
      </c>
      <c r="E69" s="30">
        <v>341600</v>
      </c>
      <c r="F69" s="107">
        <f t="shared" si="0"/>
        <v>100</v>
      </c>
      <c r="G69" s="27">
        <f t="shared" si="2"/>
        <v>131.73302107728338</v>
      </c>
    </row>
    <row r="70" spans="1:7" s="2" customFormat="1" ht="33" customHeight="1">
      <c r="A70" s="63" t="s">
        <v>150</v>
      </c>
      <c r="B70" s="63"/>
      <c r="C70" s="30">
        <v>7203141.59</v>
      </c>
      <c r="D70" s="30">
        <v>7203141.59</v>
      </c>
      <c r="E70" s="30">
        <v>4037335.53</v>
      </c>
      <c r="F70" s="107">
        <f t="shared" si="0"/>
        <v>100</v>
      </c>
      <c r="G70" s="27">
        <f t="shared" si="2"/>
        <v>178.41325142475836</v>
      </c>
    </row>
    <row r="71" spans="1:7" s="2" customFormat="1" ht="45">
      <c r="A71" s="63" t="s">
        <v>157</v>
      </c>
      <c r="B71" s="63"/>
      <c r="C71" s="30">
        <v>0</v>
      </c>
      <c r="D71" s="30">
        <v>0</v>
      </c>
      <c r="E71" s="30">
        <v>2340165.69</v>
      </c>
      <c r="F71" s="107"/>
      <c r="G71" s="27">
        <f t="shared" si="2"/>
        <v>0</v>
      </c>
    </row>
    <row r="72" spans="1:7" s="2" customFormat="1" ht="30" hidden="1">
      <c r="A72" s="63" t="s">
        <v>155</v>
      </c>
      <c r="B72" s="63"/>
      <c r="C72" s="30"/>
      <c r="D72" s="30"/>
      <c r="E72" s="30"/>
      <c r="F72" s="107" t="e">
        <f t="shared" si="0"/>
        <v>#DIV/0!</v>
      </c>
      <c r="G72" s="27" t="e">
        <f t="shared" si="2"/>
        <v>#DIV/0!</v>
      </c>
    </row>
    <row r="73" spans="1:7" s="2" customFormat="1" ht="30">
      <c r="A73" s="63" t="s">
        <v>173</v>
      </c>
      <c r="B73" s="63"/>
      <c r="C73" s="30">
        <v>1798989.9</v>
      </c>
      <c r="D73" s="30">
        <v>1621140.84</v>
      </c>
      <c r="E73" s="30">
        <v>1932424.24</v>
      </c>
      <c r="F73" s="107">
        <f t="shared" si="0"/>
        <v>90.11394894434927</v>
      </c>
      <c r="G73" s="27">
        <f t="shared" si="2"/>
        <v>83.8915599609742</v>
      </c>
    </row>
    <row r="74" spans="1:7" s="2" customFormat="1" ht="45">
      <c r="A74" s="63" t="s">
        <v>178</v>
      </c>
      <c r="B74" s="63"/>
      <c r="C74" s="30">
        <v>10841279</v>
      </c>
      <c r="D74" s="30">
        <v>6520698.67</v>
      </c>
      <c r="E74" s="30">
        <v>1203176.43</v>
      </c>
      <c r="F74" s="107">
        <f t="shared" si="0"/>
        <v>60.14695009693967</v>
      </c>
      <c r="G74" s="27">
        <f t="shared" si="2"/>
        <v>541.9569821526508</v>
      </c>
    </row>
    <row r="75" spans="1:7" s="2" customFormat="1" ht="60" customHeight="1">
      <c r="A75" s="64" t="s">
        <v>101</v>
      </c>
      <c r="B75" s="64"/>
      <c r="C75" s="30">
        <v>10762000</v>
      </c>
      <c r="D75" s="30">
        <v>10618072</v>
      </c>
      <c r="E75" s="30">
        <v>7213038</v>
      </c>
      <c r="F75" s="107">
        <f t="shared" si="0"/>
        <v>98.66262776435607</v>
      </c>
      <c r="G75" s="27">
        <f t="shared" si="2"/>
        <v>147.2066555035479</v>
      </c>
    </row>
    <row r="76" spans="1:7" s="2" customFormat="1" ht="90" hidden="1">
      <c r="A76" s="54" t="s">
        <v>102</v>
      </c>
      <c r="B76" s="54"/>
      <c r="C76" s="30"/>
      <c r="D76" s="34"/>
      <c r="E76" s="30"/>
      <c r="F76" s="107" t="e">
        <f t="shared" si="0"/>
        <v>#DIV/0!</v>
      </c>
      <c r="G76" s="27" t="e">
        <f t="shared" si="2"/>
        <v>#DIV/0!</v>
      </c>
    </row>
    <row r="77" spans="1:7" s="2" customFormat="1" ht="75" hidden="1">
      <c r="A77" s="54" t="s">
        <v>103</v>
      </c>
      <c r="B77" s="54"/>
      <c r="C77" s="30"/>
      <c r="D77" s="30"/>
      <c r="E77" s="30"/>
      <c r="F77" s="107" t="e">
        <f t="shared" si="0"/>
        <v>#DIV/0!</v>
      </c>
      <c r="G77" s="27" t="e">
        <f t="shared" si="2"/>
        <v>#DIV/0!</v>
      </c>
    </row>
    <row r="78" spans="1:7" s="2" customFormat="1" ht="45" hidden="1">
      <c r="A78" s="63" t="s">
        <v>47</v>
      </c>
      <c r="B78" s="63"/>
      <c r="C78" s="30"/>
      <c r="D78" s="30"/>
      <c r="E78" s="30"/>
      <c r="F78" s="107" t="e">
        <f t="shared" si="0"/>
        <v>#DIV/0!</v>
      </c>
      <c r="G78" s="27" t="e">
        <f t="shared" si="2"/>
        <v>#DIV/0!</v>
      </c>
    </row>
    <row r="79" spans="1:7" s="2" customFormat="1" ht="30" hidden="1">
      <c r="A79" s="65" t="s">
        <v>104</v>
      </c>
      <c r="B79" s="65"/>
      <c r="C79" s="30"/>
      <c r="D79" s="30"/>
      <c r="E79" s="30"/>
      <c r="F79" s="107" t="e">
        <f t="shared" si="0"/>
        <v>#DIV/0!</v>
      </c>
      <c r="G79" s="27" t="e">
        <f t="shared" si="2"/>
        <v>#DIV/0!</v>
      </c>
    </row>
    <row r="80" spans="1:7" s="2" customFormat="1" ht="30" hidden="1">
      <c r="A80" s="35" t="s">
        <v>73</v>
      </c>
      <c r="B80" s="35"/>
      <c r="C80" s="30"/>
      <c r="D80" s="30"/>
      <c r="E80" s="30"/>
      <c r="F80" s="107" t="e">
        <f t="shared" si="0"/>
        <v>#DIV/0!</v>
      </c>
      <c r="G80" s="27" t="e">
        <f t="shared" si="2"/>
        <v>#DIV/0!</v>
      </c>
    </row>
    <row r="81" spans="1:7" s="2" customFormat="1" ht="30" hidden="1">
      <c r="A81" s="35" t="s">
        <v>75</v>
      </c>
      <c r="B81" s="35"/>
      <c r="C81" s="30"/>
      <c r="D81" s="30"/>
      <c r="E81" s="30"/>
      <c r="F81" s="107" t="e">
        <f t="shared" si="0"/>
        <v>#DIV/0!</v>
      </c>
      <c r="G81" s="27" t="e">
        <f t="shared" si="2"/>
        <v>#DIV/0!</v>
      </c>
    </row>
    <row r="82" spans="1:7" s="2" customFormat="1" ht="75" hidden="1">
      <c r="A82" s="35" t="s">
        <v>74</v>
      </c>
      <c r="B82" s="35"/>
      <c r="C82" s="30"/>
      <c r="D82" s="30"/>
      <c r="E82" s="30"/>
      <c r="F82" s="107" t="e">
        <f t="shared" si="0"/>
        <v>#DIV/0!</v>
      </c>
      <c r="G82" s="27" t="e">
        <f t="shared" si="2"/>
        <v>#DIV/0!</v>
      </c>
    </row>
    <row r="83" spans="1:7" s="2" customFormat="1" ht="52.5" customHeight="1">
      <c r="A83" s="35" t="s">
        <v>174</v>
      </c>
      <c r="B83" s="35"/>
      <c r="C83" s="30">
        <v>0</v>
      </c>
      <c r="D83" s="30">
        <v>0</v>
      </c>
      <c r="E83" s="30">
        <v>1785951.89</v>
      </c>
      <c r="F83" s="107"/>
      <c r="G83" s="27">
        <f t="shared" si="2"/>
        <v>0</v>
      </c>
    </row>
    <row r="84" spans="1:7" s="2" customFormat="1" ht="45">
      <c r="A84" s="35" t="s">
        <v>97</v>
      </c>
      <c r="B84" s="35"/>
      <c r="C84" s="30">
        <v>0</v>
      </c>
      <c r="D84" s="30">
        <v>0</v>
      </c>
      <c r="E84" s="30">
        <v>3565517.37</v>
      </c>
      <c r="F84" s="107"/>
      <c r="G84" s="27">
        <f t="shared" si="2"/>
        <v>0</v>
      </c>
    </row>
    <row r="85" spans="1:7" s="2" customFormat="1" ht="15">
      <c r="A85" s="35" t="s">
        <v>98</v>
      </c>
      <c r="B85" s="35"/>
      <c r="C85" s="30">
        <v>375000</v>
      </c>
      <c r="D85" s="34">
        <v>375000</v>
      </c>
      <c r="E85" s="30">
        <v>42713</v>
      </c>
      <c r="F85" s="107">
        <f t="shared" si="0"/>
        <v>100</v>
      </c>
      <c r="G85" s="27">
        <f t="shared" si="2"/>
        <v>877.9528480790392</v>
      </c>
    </row>
    <row r="86" spans="1:7" s="2" customFormat="1" ht="31.5" customHeight="1">
      <c r="A86" s="35" t="s">
        <v>177</v>
      </c>
      <c r="B86" s="35"/>
      <c r="C86" s="30">
        <v>5254376.31</v>
      </c>
      <c r="D86" s="34">
        <v>5254376.31</v>
      </c>
      <c r="E86" s="30">
        <v>5608242.46</v>
      </c>
      <c r="F86" s="107">
        <f t="shared" si="0"/>
        <v>100</v>
      </c>
      <c r="G86" s="27">
        <f t="shared" si="2"/>
        <v>93.69024872722781</v>
      </c>
    </row>
    <row r="87" spans="1:7" s="2" customFormat="1" ht="18.75" customHeight="1">
      <c r="A87" s="63" t="s">
        <v>37</v>
      </c>
      <c r="B87" s="63"/>
      <c r="C87" s="30">
        <v>114418623</v>
      </c>
      <c r="D87" s="34">
        <v>73510326</v>
      </c>
      <c r="E87" s="30">
        <v>79218685.4</v>
      </c>
      <c r="F87" s="107">
        <f t="shared" si="0"/>
        <v>64.24681933115032</v>
      </c>
      <c r="G87" s="27">
        <f t="shared" si="2"/>
        <v>92.79417555192097</v>
      </c>
    </row>
    <row r="88" spans="1:7" s="2" customFormat="1" ht="15" hidden="1">
      <c r="A88" s="35" t="s">
        <v>60</v>
      </c>
      <c r="B88" s="35"/>
      <c r="C88" s="30"/>
      <c r="D88" s="30">
        <v>0</v>
      </c>
      <c r="E88" s="30">
        <v>0</v>
      </c>
      <c r="F88" s="107" t="e">
        <f t="shared" si="0"/>
        <v>#DIV/0!</v>
      </c>
      <c r="G88" s="27" t="e">
        <f t="shared" si="2"/>
        <v>#DIV/0!</v>
      </c>
    </row>
    <row r="89" spans="1:7" s="6" customFormat="1" ht="33" customHeight="1">
      <c r="A89" s="31" t="s">
        <v>181</v>
      </c>
      <c r="B89" s="31"/>
      <c r="C89" s="27">
        <f>C90+C91+C92+C93+C94+C95+C97+C96+C98+C99+C100</f>
        <v>295112319.96</v>
      </c>
      <c r="D89" s="27">
        <f>D90+D91+D92+D93+D94+D95+D97+D96+D98+D99+D100</f>
        <v>239585440.49</v>
      </c>
      <c r="E89" s="27">
        <f>E90+E91+E92+E93+E94+E95+E97+E96+E98+E99+E100</f>
        <v>214789329.73</v>
      </c>
      <c r="F89" s="107">
        <f aca="true" t="shared" si="3" ref="F89:F122">D89/C89*100</f>
        <v>81.18449291526488</v>
      </c>
      <c r="G89" s="27">
        <f t="shared" si="2"/>
        <v>111.54438667468717</v>
      </c>
    </row>
    <row r="90" spans="1:7" s="2" customFormat="1" ht="30" hidden="1">
      <c r="A90" s="63" t="s">
        <v>95</v>
      </c>
      <c r="B90" s="63"/>
      <c r="C90" s="30"/>
      <c r="D90" s="30"/>
      <c r="E90" s="30"/>
      <c r="F90" s="107" t="e">
        <f t="shared" si="3"/>
        <v>#DIV/0!</v>
      </c>
      <c r="G90" s="27" t="e">
        <f t="shared" si="2"/>
        <v>#DIV/0!</v>
      </c>
    </row>
    <row r="91" spans="1:7" s="2" customFormat="1" ht="63" customHeight="1">
      <c r="A91" s="63" t="s">
        <v>144</v>
      </c>
      <c r="B91" s="63"/>
      <c r="C91" s="30">
        <v>461200</v>
      </c>
      <c r="D91" s="30">
        <v>119632.54</v>
      </c>
      <c r="E91" s="30">
        <v>72196.07</v>
      </c>
      <c r="F91" s="107">
        <f t="shared" si="3"/>
        <v>25.93940589765828</v>
      </c>
      <c r="G91" s="27">
        <f t="shared" si="2"/>
        <v>165.70505846093837</v>
      </c>
    </row>
    <row r="92" spans="1:7" s="2" customFormat="1" ht="33" customHeight="1">
      <c r="A92" s="63" t="s">
        <v>30</v>
      </c>
      <c r="B92" s="63"/>
      <c r="C92" s="30">
        <v>1208900</v>
      </c>
      <c r="D92" s="34">
        <v>939401.41</v>
      </c>
      <c r="E92" s="30">
        <v>1081720.87</v>
      </c>
      <c r="F92" s="107">
        <f t="shared" si="3"/>
        <v>77.70712300438414</v>
      </c>
      <c r="G92" s="27">
        <f t="shared" si="2"/>
        <v>86.84323618532015</v>
      </c>
    </row>
    <row r="93" spans="1:7" s="2" customFormat="1" ht="48.75" customHeight="1">
      <c r="A93" s="36" t="s">
        <v>172</v>
      </c>
      <c r="B93" s="36"/>
      <c r="C93" s="30">
        <v>3100</v>
      </c>
      <c r="D93" s="30">
        <v>3100</v>
      </c>
      <c r="E93" s="30">
        <v>4900</v>
      </c>
      <c r="F93" s="107">
        <f t="shared" si="3"/>
        <v>100</v>
      </c>
      <c r="G93" s="27">
        <f t="shared" si="2"/>
        <v>63.26530612244898</v>
      </c>
    </row>
    <row r="94" spans="1:7" s="2" customFormat="1" ht="49.5" customHeight="1">
      <c r="A94" s="63" t="s">
        <v>166</v>
      </c>
      <c r="B94" s="63"/>
      <c r="C94" s="30">
        <v>1451500</v>
      </c>
      <c r="D94" s="34">
        <v>1209500</v>
      </c>
      <c r="E94" s="30">
        <v>1159100</v>
      </c>
      <c r="F94" s="107">
        <f t="shared" si="3"/>
        <v>83.3275921460558</v>
      </c>
      <c r="G94" s="27">
        <f t="shared" si="2"/>
        <v>104.3482011905789</v>
      </c>
    </row>
    <row r="95" spans="1:7" s="2" customFormat="1" ht="46.5" customHeight="1">
      <c r="A95" s="63" t="s">
        <v>145</v>
      </c>
      <c r="B95" s="63"/>
      <c r="C95" s="30">
        <v>148443.96</v>
      </c>
      <c r="D95" s="34">
        <v>110671.32</v>
      </c>
      <c r="E95" s="30">
        <v>159415.13</v>
      </c>
      <c r="F95" s="107">
        <f t="shared" si="3"/>
        <v>74.5542762400033</v>
      </c>
      <c r="G95" s="27">
        <f t="shared" si="2"/>
        <v>69.42334770858952</v>
      </c>
    </row>
    <row r="96" spans="1:7" s="2" customFormat="1" ht="26.25" customHeight="1" hidden="1">
      <c r="A96" s="63" t="s">
        <v>46</v>
      </c>
      <c r="B96" s="63"/>
      <c r="C96" s="30"/>
      <c r="D96" s="30"/>
      <c r="E96" s="30"/>
      <c r="F96" s="107" t="e">
        <f t="shared" si="3"/>
        <v>#DIV/0!</v>
      </c>
      <c r="G96" s="27" t="e">
        <f t="shared" si="2"/>
        <v>#DIV/0!</v>
      </c>
    </row>
    <row r="97" spans="1:7" s="2" customFormat="1" ht="31.5" customHeight="1">
      <c r="A97" s="63" t="s">
        <v>143</v>
      </c>
      <c r="B97" s="63"/>
      <c r="C97" s="30">
        <v>289414700</v>
      </c>
      <c r="D97" s="34">
        <v>235125059.22</v>
      </c>
      <c r="E97" s="30">
        <v>211297907.66</v>
      </c>
      <c r="F97" s="107">
        <f t="shared" si="3"/>
        <v>81.24157453646964</v>
      </c>
      <c r="G97" s="27">
        <f t="shared" si="2"/>
        <v>111.27656767824712</v>
      </c>
    </row>
    <row r="98" spans="1:7" s="2" customFormat="1" ht="48" customHeight="1">
      <c r="A98" s="36" t="s">
        <v>87</v>
      </c>
      <c r="B98" s="36"/>
      <c r="C98" s="30">
        <v>2078076</v>
      </c>
      <c r="D98" s="30">
        <v>2078076</v>
      </c>
      <c r="E98" s="30">
        <v>1014090</v>
      </c>
      <c r="F98" s="107">
        <f t="shared" si="3"/>
        <v>100</v>
      </c>
      <c r="G98" s="27">
        <f t="shared" si="2"/>
        <v>204.92027334851937</v>
      </c>
    </row>
    <row r="99" spans="1:7" s="2" customFormat="1" ht="15" hidden="1">
      <c r="A99" s="36" t="s">
        <v>48</v>
      </c>
      <c r="B99" s="36"/>
      <c r="C99" s="30"/>
      <c r="D99" s="30"/>
      <c r="E99" s="30"/>
      <c r="F99" s="107" t="e">
        <f t="shared" si="3"/>
        <v>#DIV/0!</v>
      </c>
      <c r="G99" s="27" t="e">
        <f t="shared" si="2"/>
        <v>#DIV/0!</v>
      </c>
    </row>
    <row r="100" spans="1:7" s="2" customFormat="1" ht="30">
      <c r="A100" s="63" t="s">
        <v>167</v>
      </c>
      <c r="B100" s="63"/>
      <c r="C100" s="30">
        <v>346400</v>
      </c>
      <c r="D100" s="30">
        <v>0</v>
      </c>
      <c r="E100" s="30">
        <v>0</v>
      </c>
      <c r="F100" s="107">
        <f t="shared" si="3"/>
        <v>0</v>
      </c>
      <c r="G100" s="27"/>
    </row>
    <row r="101" spans="1:7" s="6" customFormat="1" ht="16.5" customHeight="1">
      <c r="A101" s="66" t="s">
        <v>41</v>
      </c>
      <c r="B101" s="66"/>
      <c r="C101" s="27">
        <f>C102+C103+C104+C106+C111+C109+C110+C108</f>
        <v>29853400</v>
      </c>
      <c r="D101" s="27">
        <f>D102+D103+D104+D106+D111+D108+D109+D110</f>
        <v>20178382.4</v>
      </c>
      <c r="E101" s="27">
        <f>E102+E103+E104+E106+E110+E111+E108+E105+E109</f>
        <v>9908796</v>
      </c>
      <c r="F101" s="107">
        <f t="shared" si="3"/>
        <v>67.59157214923593</v>
      </c>
      <c r="G101" s="27">
        <f t="shared" si="2"/>
        <v>203.64111240154705</v>
      </c>
    </row>
    <row r="102" spans="1:7" s="2" customFormat="1" ht="45" hidden="1">
      <c r="A102" s="35" t="s">
        <v>0</v>
      </c>
      <c r="B102" s="35"/>
      <c r="C102" s="30">
        <v>0</v>
      </c>
      <c r="D102" s="30">
        <v>0</v>
      </c>
      <c r="E102" s="30">
        <v>0</v>
      </c>
      <c r="F102" s="107" t="e">
        <f t="shared" si="3"/>
        <v>#DIV/0!</v>
      </c>
      <c r="G102" s="27" t="e">
        <f t="shared" si="2"/>
        <v>#DIV/0!</v>
      </c>
    </row>
    <row r="103" spans="1:7" s="2" customFormat="1" ht="48" customHeight="1">
      <c r="A103" s="35" t="s">
        <v>99</v>
      </c>
      <c r="B103" s="39"/>
      <c r="C103" s="34">
        <v>11775800</v>
      </c>
      <c r="D103" s="34">
        <v>6338850</v>
      </c>
      <c r="E103" s="30">
        <v>3303416</v>
      </c>
      <c r="F103" s="107">
        <f t="shared" si="3"/>
        <v>53.82946381562187</v>
      </c>
      <c r="G103" s="27">
        <f t="shared" si="2"/>
        <v>191.88773076112727</v>
      </c>
    </row>
    <row r="104" spans="1:7" s="2" customFormat="1" ht="27.75" customHeight="1" hidden="1">
      <c r="A104" s="35" t="s">
        <v>44</v>
      </c>
      <c r="B104" s="35"/>
      <c r="C104" s="30"/>
      <c r="D104" s="30"/>
      <c r="E104" s="30"/>
      <c r="F104" s="107" t="e">
        <f t="shared" si="3"/>
        <v>#DIV/0!</v>
      </c>
      <c r="G104" s="27" t="e">
        <f t="shared" si="2"/>
        <v>#DIV/0!</v>
      </c>
    </row>
    <row r="105" spans="1:7" s="2" customFormat="1" ht="43.5" customHeight="1" hidden="1">
      <c r="A105" s="35" t="s">
        <v>91</v>
      </c>
      <c r="B105" s="35"/>
      <c r="C105" s="30"/>
      <c r="D105" s="30"/>
      <c r="E105" s="30"/>
      <c r="F105" s="107" t="e">
        <f t="shared" si="3"/>
        <v>#DIV/0!</v>
      </c>
      <c r="G105" s="27" t="e">
        <f t="shared" si="2"/>
        <v>#DIV/0!</v>
      </c>
    </row>
    <row r="106" spans="1:7" s="2" customFormat="1" ht="44.25" customHeight="1" hidden="1">
      <c r="A106" s="35" t="s">
        <v>90</v>
      </c>
      <c r="B106" s="35"/>
      <c r="C106" s="30"/>
      <c r="D106" s="30"/>
      <c r="E106" s="30"/>
      <c r="F106" s="107" t="e">
        <f t="shared" si="3"/>
        <v>#DIV/0!</v>
      </c>
      <c r="G106" s="27" t="e">
        <f t="shared" si="2"/>
        <v>#DIV/0!</v>
      </c>
    </row>
    <row r="107" spans="1:7" s="2" customFormat="1" ht="30" hidden="1">
      <c r="A107" s="35" t="s">
        <v>69</v>
      </c>
      <c r="B107" s="35"/>
      <c r="C107" s="30"/>
      <c r="D107" s="30"/>
      <c r="E107" s="30"/>
      <c r="F107" s="107" t="e">
        <f t="shared" si="3"/>
        <v>#DIV/0!</v>
      </c>
      <c r="G107" s="27" t="e">
        <f t="shared" si="2"/>
        <v>#DIV/0!</v>
      </c>
    </row>
    <row r="108" spans="1:7" s="2" customFormat="1" ht="30.75" customHeight="1" hidden="1">
      <c r="A108" s="35" t="s">
        <v>180</v>
      </c>
      <c r="B108" s="35"/>
      <c r="C108" s="30"/>
      <c r="D108" s="30"/>
      <c r="E108" s="30"/>
      <c r="F108" s="107" t="e">
        <f t="shared" si="3"/>
        <v>#DIV/0!</v>
      </c>
      <c r="G108" s="27" t="e">
        <f t="shared" si="2"/>
        <v>#DIV/0!</v>
      </c>
    </row>
    <row r="109" spans="1:7" s="2" customFormat="1" ht="42.75" customHeight="1" hidden="1">
      <c r="A109" s="35" t="s">
        <v>179</v>
      </c>
      <c r="B109" s="35"/>
      <c r="C109" s="30"/>
      <c r="D109" s="30"/>
      <c r="E109" s="30"/>
      <c r="F109" s="107" t="e">
        <f t="shared" si="3"/>
        <v>#DIV/0!</v>
      </c>
      <c r="G109" s="27" t="e">
        <f t="shared" si="2"/>
        <v>#DIV/0!</v>
      </c>
    </row>
    <row r="110" spans="1:7" s="2" customFormat="1" ht="60">
      <c r="A110" s="35" t="s">
        <v>176</v>
      </c>
      <c r="B110" s="35"/>
      <c r="C110" s="30">
        <v>15858400</v>
      </c>
      <c r="D110" s="30">
        <v>11620478.4</v>
      </c>
      <c r="E110" s="30">
        <v>2656080</v>
      </c>
      <c r="F110" s="107">
        <f t="shared" si="3"/>
        <v>73.27648690914594</v>
      </c>
      <c r="G110" s="27">
        <f t="shared" si="2"/>
        <v>437.5048341917412</v>
      </c>
    </row>
    <row r="111" spans="1:7" s="2" customFormat="1" ht="30">
      <c r="A111" s="35" t="s">
        <v>66</v>
      </c>
      <c r="B111" s="35"/>
      <c r="C111" s="30">
        <v>2219200</v>
      </c>
      <c r="D111" s="30">
        <v>2219054</v>
      </c>
      <c r="E111" s="30">
        <v>3949300</v>
      </c>
      <c r="F111" s="107">
        <f t="shared" si="3"/>
        <v>99.99342105263158</v>
      </c>
      <c r="G111" s="27">
        <f t="shared" si="2"/>
        <v>56.18853974121997</v>
      </c>
    </row>
    <row r="112" spans="1:7" s="6" customFormat="1" ht="45.75" customHeight="1">
      <c r="A112" s="31" t="s">
        <v>158</v>
      </c>
      <c r="B112" s="31"/>
      <c r="C112" s="27">
        <f>C115+C114</f>
        <v>0</v>
      </c>
      <c r="D112" s="27">
        <f>D115+D114</f>
        <v>0</v>
      </c>
      <c r="E112" s="27">
        <f>E115+E113</f>
        <v>2292220.26</v>
      </c>
      <c r="F112" s="107"/>
      <c r="G112" s="27">
        <f t="shared" si="2"/>
        <v>0</v>
      </c>
    </row>
    <row r="113" spans="1:7" s="2" customFormat="1" ht="29.25" customHeight="1">
      <c r="A113" s="35" t="s">
        <v>92</v>
      </c>
      <c r="B113" s="35"/>
      <c r="C113" s="30">
        <v>0</v>
      </c>
      <c r="D113" s="30">
        <v>0</v>
      </c>
      <c r="E113" s="30">
        <v>2292220.26</v>
      </c>
      <c r="F113" s="107"/>
      <c r="G113" s="27">
        <f t="shared" si="2"/>
        <v>0</v>
      </c>
    </row>
    <row r="114" spans="1:7" s="6" customFormat="1" ht="30" customHeight="1" hidden="1">
      <c r="A114" s="35" t="s">
        <v>171</v>
      </c>
      <c r="B114" s="31"/>
      <c r="C114" s="30"/>
      <c r="D114" s="30"/>
      <c r="E114" s="30"/>
      <c r="F114" s="107" t="e">
        <f t="shared" si="3"/>
        <v>#DIV/0!</v>
      </c>
      <c r="G114" s="27" t="e">
        <f t="shared" si="2"/>
        <v>#DIV/0!</v>
      </c>
    </row>
    <row r="115" spans="1:7" s="2" customFormat="1" ht="45" hidden="1">
      <c r="A115" s="35" t="s">
        <v>159</v>
      </c>
      <c r="B115" s="35"/>
      <c r="C115" s="30"/>
      <c r="D115" s="30"/>
      <c r="E115" s="30"/>
      <c r="F115" s="107" t="e">
        <f t="shared" si="3"/>
        <v>#DIV/0!</v>
      </c>
      <c r="G115" s="27" t="e">
        <f t="shared" si="2"/>
        <v>#DIV/0!</v>
      </c>
    </row>
    <row r="116" spans="1:7" s="6" customFormat="1" ht="14.25">
      <c r="A116" s="31" t="s">
        <v>67</v>
      </c>
      <c r="B116" s="31"/>
      <c r="C116" s="27">
        <f>C117</f>
        <v>866200</v>
      </c>
      <c r="D116" s="27">
        <f>D117</f>
        <v>891050.49</v>
      </c>
      <c r="E116" s="27">
        <f>E117</f>
        <v>143000</v>
      </c>
      <c r="F116" s="107">
        <f t="shared" si="3"/>
        <v>102.86890902793813</v>
      </c>
      <c r="G116" s="27">
        <f t="shared" si="2"/>
        <v>623.1122307692307</v>
      </c>
    </row>
    <row r="117" spans="1:7" s="2" customFormat="1" ht="15">
      <c r="A117" s="35" t="s">
        <v>68</v>
      </c>
      <c r="B117" s="35"/>
      <c r="C117" s="30">
        <v>866200</v>
      </c>
      <c r="D117" s="30">
        <v>891050.49</v>
      </c>
      <c r="E117" s="30">
        <v>143000</v>
      </c>
      <c r="F117" s="107">
        <f t="shared" si="3"/>
        <v>102.86890902793813</v>
      </c>
      <c r="G117" s="27">
        <f t="shared" si="2"/>
        <v>623.1122307692307</v>
      </c>
    </row>
    <row r="118" spans="1:7" s="6" customFormat="1" ht="29.25" customHeight="1">
      <c r="A118" s="31" t="s">
        <v>170</v>
      </c>
      <c r="B118" s="31"/>
      <c r="C118" s="27">
        <f>C119+C120+C121+C122</f>
        <v>-11715744.95</v>
      </c>
      <c r="D118" s="27">
        <f>D119+D120+D121+D122</f>
        <v>-11715744.95</v>
      </c>
      <c r="E118" s="27">
        <f>E119+E120+E121+E122</f>
        <v>-29659552.83</v>
      </c>
      <c r="F118" s="107">
        <f t="shared" si="3"/>
        <v>100</v>
      </c>
      <c r="G118" s="27">
        <f t="shared" si="2"/>
        <v>39.50074708526885</v>
      </c>
    </row>
    <row r="119" spans="1:7" s="6" customFormat="1" ht="44.25" customHeight="1" hidden="1">
      <c r="A119" s="31" t="s">
        <v>89</v>
      </c>
      <c r="B119" s="31"/>
      <c r="C119" s="27">
        <v>0</v>
      </c>
      <c r="D119" s="27">
        <v>0</v>
      </c>
      <c r="E119" s="27">
        <v>0</v>
      </c>
      <c r="F119" s="107" t="e">
        <f t="shared" si="3"/>
        <v>#DIV/0!</v>
      </c>
      <c r="G119" s="27" t="e">
        <f t="shared" si="2"/>
        <v>#DIV/0!</v>
      </c>
    </row>
    <row r="120" spans="1:7" s="6" customFormat="1" ht="27" customHeight="1" hidden="1">
      <c r="A120" s="31" t="s">
        <v>92</v>
      </c>
      <c r="B120" s="31"/>
      <c r="C120" s="27">
        <v>0</v>
      </c>
      <c r="D120" s="27">
        <v>0</v>
      </c>
      <c r="E120" s="27">
        <v>0</v>
      </c>
      <c r="F120" s="107" t="e">
        <f t="shared" si="3"/>
        <v>#DIV/0!</v>
      </c>
      <c r="G120" s="27" t="e">
        <f t="shared" si="2"/>
        <v>#DIV/0!</v>
      </c>
    </row>
    <row r="121" spans="1:7" s="6" customFormat="1" ht="23.25" customHeight="1" hidden="1">
      <c r="A121" s="31" t="s">
        <v>93</v>
      </c>
      <c r="B121" s="31"/>
      <c r="C121" s="27">
        <v>0</v>
      </c>
      <c r="D121" s="27">
        <v>0</v>
      </c>
      <c r="E121" s="27">
        <v>0</v>
      </c>
      <c r="F121" s="107" t="e">
        <f t="shared" si="3"/>
        <v>#DIV/0!</v>
      </c>
      <c r="G121" s="27" t="e">
        <f t="shared" si="2"/>
        <v>#DIV/0!</v>
      </c>
    </row>
    <row r="122" spans="1:7" s="2" customFormat="1" ht="47.25" customHeight="1">
      <c r="A122" s="35" t="s">
        <v>169</v>
      </c>
      <c r="B122" s="35"/>
      <c r="C122" s="30">
        <v>-11715744.95</v>
      </c>
      <c r="D122" s="30">
        <v>-11715744.95</v>
      </c>
      <c r="E122" s="30">
        <v>-29659552.83</v>
      </c>
      <c r="F122" s="107">
        <f t="shared" si="3"/>
        <v>100</v>
      </c>
      <c r="G122" s="27">
        <f t="shared" si="2"/>
        <v>39.50074708526885</v>
      </c>
    </row>
    <row r="123" spans="1:7" s="5" customFormat="1" ht="17.25" customHeight="1">
      <c r="A123" s="62" t="s">
        <v>8</v>
      </c>
      <c r="B123" s="62"/>
      <c r="C123" s="23">
        <f>C59+C60</f>
        <v>599304684.81</v>
      </c>
      <c r="D123" s="23">
        <f>D59+D60</f>
        <v>479533274.19</v>
      </c>
      <c r="E123" s="23">
        <f>E59+E60</f>
        <v>402613096.81000006</v>
      </c>
      <c r="F123" s="106">
        <f>D123/C123*100</f>
        <v>80.0149383684575</v>
      </c>
      <c r="G123" s="23">
        <f>D123/E123*100</f>
        <v>119.10523477488857</v>
      </c>
    </row>
    <row r="124" spans="1:7" ht="15">
      <c r="A124" s="67"/>
      <c r="B124" s="67"/>
      <c r="C124" s="68"/>
      <c r="D124" s="68"/>
      <c r="E124" s="68"/>
      <c r="F124" s="26"/>
      <c r="G124" s="69"/>
    </row>
    <row r="125" spans="1:7" ht="15">
      <c r="A125" s="117" t="s">
        <v>9</v>
      </c>
      <c r="B125" s="118"/>
      <c r="C125" s="118"/>
      <c r="D125" s="118"/>
      <c r="E125" s="118"/>
      <c r="F125" s="118"/>
      <c r="G125" s="119"/>
    </row>
    <row r="126" spans="1:7" s="4" customFormat="1" ht="17.25" customHeight="1">
      <c r="A126" s="70" t="s">
        <v>10</v>
      </c>
      <c r="B126" s="70"/>
      <c r="C126" s="71">
        <v>45304323.44</v>
      </c>
      <c r="D126" s="72">
        <v>35487581.16</v>
      </c>
      <c r="E126" s="73">
        <v>35553659</v>
      </c>
      <c r="F126" s="110">
        <f aca="true" t="shared" si="4" ref="F126:F179">D126/C126*100</f>
        <v>78.33155528080876</v>
      </c>
      <c r="G126" s="73">
        <f aca="true" t="shared" si="5" ref="G126:G179">D126/E126*100</f>
        <v>99.81414616144009</v>
      </c>
    </row>
    <row r="127" spans="1:7" s="2" customFormat="1" ht="15" customHeight="1">
      <c r="A127" s="35" t="s">
        <v>11</v>
      </c>
      <c r="B127" s="35"/>
      <c r="C127" s="74">
        <v>35686257</v>
      </c>
      <c r="D127" s="75">
        <v>29255265.39</v>
      </c>
      <c r="E127" s="76">
        <v>27325281.47</v>
      </c>
      <c r="F127" s="110">
        <f t="shared" si="4"/>
        <v>81.97908060237307</v>
      </c>
      <c r="G127" s="73">
        <f t="shared" si="5"/>
        <v>107.06299740084617</v>
      </c>
    </row>
    <row r="128" spans="1:7" ht="14.25" customHeight="1">
      <c r="A128" s="77" t="s">
        <v>32</v>
      </c>
      <c r="B128" s="77"/>
      <c r="C128" s="99">
        <v>1335356</v>
      </c>
      <c r="D128" s="100">
        <v>913798.67</v>
      </c>
      <c r="E128" s="76">
        <v>812320.1</v>
      </c>
      <c r="F128" s="110">
        <f t="shared" si="4"/>
        <v>68.4310902860361</v>
      </c>
      <c r="G128" s="73">
        <f t="shared" si="5"/>
        <v>112.49243617140583</v>
      </c>
    </row>
    <row r="129" spans="1:7" ht="14.25" customHeight="1">
      <c r="A129" s="77" t="s">
        <v>12</v>
      </c>
      <c r="B129" s="77"/>
      <c r="C129" s="94">
        <f>C126-C127-C128</f>
        <v>8282710.439999998</v>
      </c>
      <c r="D129" s="76">
        <f>D126-D127-D128</f>
        <v>5318517.099999996</v>
      </c>
      <c r="E129" s="76">
        <f>E126-E127-E128</f>
        <v>7416057.430000002</v>
      </c>
      <c r="F129" s="110">
        <f t="shared" si="4"/>
        <v>64.2122785593842</v>
      </c>
      <c r="G129" s="73">
        <f t="shared" si="5"/>
        <v>71.71623399901307</v>
      </c>
    </row>
    <row r="130" spans="1:7" s="7" customFormat="1" ht="15">
      <c r="A130" s="79" t="s">
        <v>53</v>
      </c>
      <c r="B130" s="79"/>
      <c r="C130" s="84">
        <v>0</v>
      </c>
      <c r="D130" s="84">
        <v>0</v>
      </c>
      <c r="E130" s="82">
        <v>1425</v>
      </c>
      <c r="F130" s="110"/>
      <c r="G130" s="73">
        <f t="shared" si="5"/>
        <v>0</v>
      </c>
    </row>
    <row r="131" spans="1:7" s="4" customFormat="1" ht="12.75" customHeight="1">
      <c r="A131" s="70" t="s">
        <v>49</v>
      </c>
      <c r="B131" s="70"/>
      <c r="C131" s="103">
        <v>1451500</v>
      </c>
      <c r="D131" s="103">
        <v>1209500</v>
      </c>
      <c r="E131" s="73">
        <v>1159100</v>
      </c>
      <c r="F131" s="110">
        <f t="shared" si="4"/>
        <v>83.3275921460558</v>
      </c>
      <c r="G131" s="73">
        <f t="shared" si="5"/>
        <v>104.3482011905789</v>
      </c>
    </row>
    <row r="132" spans="1:7" ht="15">
      <c r="A132" s="77" t="s">
        <v>50</v>
      </c>
      <c r="B132" s="77"/>
      <c r="C132" s="94"/>
      <c r="D132" s="76"/>
      <c r="E132" s="76"/>
      <c r="F132" s="110"/>
      <c r="G132" s="73"/>
    </row>
    <row r="133" spans="1:7" s="7" customFormat="1" ht="15" customHeight="1">
      <c r="A133" s="79" t="s">
        <v>53</v>
      </c>
      <c r="B133" s="79"/>
      <c r="C133" s="84">
        <v>1451500</v>
      </c>
      <c r="D133" s="84">
        <v>1209500</v>
      </c>
      <c r="E133" s="82">
        <v>1159100</v>
      </c>
      <c r="F133" s="110">
        <f t="shared" si="4"/>
        <v>83.3275921460558</v>
      </c>
      <c r="G133" s="73">
        <f t="shared" si="5"/>
        <v>104.3482011905789</v>
      </c>
    </row>
    <row r="134" spans="1:7" s="4" customFormat="1" ht="19.5" customHeight="1">
      <c r="A134" s="70" t="s">
        <v>34</v>
      </c>
      <c r="B134" s="70"/>
      <c r="C134" s="103">
        <v>2763672</v>
      </c>
      <c r="D134" s="103">
        <v>2239514.4</v>
      </c>
      <c r="E134" s="73">
        <v>2998865.58</v>
      </c>
      <c r="F134" s="110">
        <f t="shared" si="4"/>
        <v>81.03401561400918</v>
      </c>
      <c r="G134" s="73">
        <f t="shared" si="5"/>
        <v>74.67871901080673</v>
      </c>
    </row>
    <row r="135" spans="1:7" s="2" customFormat="1" ht="15">
      <c r="A135" s="35" t="s">
        <v>62</v>
      </c>
      <c r="B135" s="35"/>
      <c r="C135" s="83">
        <v>1208900</v>
      </c>
      <c r="D135" s="83">
        <v>828900</v>
      </c>
      <c r="E135" s="76">
        <v>1081720.87</v>
      </c>
      <c r="F135" s="110">
        <f t="shared" si="4"/>
        <v>68.56646538175201</v>
      </c>
      <c r="G135" s="73">
        <f t="shared" si="5"/>
        <v>76.62790124406122</v>
      </c>
    </row>
    <row r="136" spans="1:7" s="2" customFormat="1" ht="15">
      <c r="A136" s="79" t="s">
        <v>51</v>
      </c>
      <c r="B136" s="35"/>
      <c r="C136" s="84">
        <v>0</v>
      </c>
      <c r="D136" s="84">
        <v>0</v>
      </c>
      <c r="E136" s="114">
        <v>466123</v>
      </c>
      <c r="F136" s="110"/>
      <c r="G136" s="73">
        <f t="shared" si="5"/>
        <v>0</v>
      </c>
    </row>
    <row r="137" spans="1:7" s="4" customFormat="1" ht="22.5" customHeight="1">
      <c r="A137" s="70" t="s">
        <v>13</v>
      </c>
      <c r="B137" s="70"/>
      <c r="C137" s="73">
        <f>C139+C142+C144+C141+C138</f>
        <v>47618869.05</v>
      </c>
      <c r="D137" s="73">
        <f>D139+D142+D144+D141+D138</f>
        <v>33267149.91</v>
      </c>
      <c r="E137" s="73">
        <f>E139+E142+E144+E141+E138</f>
        <v>26256587.770000003</v>
      </c>
      <c r="F137" s="110">
        <f t="shared" si="4"/>
        <v>69.86127678729488</v>
      </c>
      <c r="G137" s="73">
        <f t="shared" si="5"/>
        <v>126.70020263642199</v>
      </c>
    </row>
    <row r="138" spans="1:7" ht="15">
      <c r="A138" s="77" t="s">
        <v>168</v>
      </c>
      <c r="B138" s="77"/>
      <c r="C138" s="76">
        <v>75000</v>
      </c>
      <c r="D138" s="76">
        <v>74943.52</v>
      </c>
      <c r="E138" s="76">
        <v>0</v>
      </c>
      <c r="F138" s="110">
        <f t="shared" si="4"/>
        <v>99.92469333333334</v>
      </c>
      <c r="G138" s="73"/>
    </row>
    <row r="139" spans="1:7" ht="12.75" customHeight="1">
      <c r="A139" s="77" t="s">
        <v>55</v>
      </c>
      <c r="B139" s="77"/>
      <c r="C139" s="83">
        <v>759325</v>
      </c>
      <c r="D139" s="83">
        <v>480684.8</v>
      </c>
      <c r="E139" s="76">
        <v>1805923</v>
      </c>
      <c r="F139" s="110">
        <f t="shared" si="4"/>
        <v>63.304224146445854</v>
      </c>
      <c r="G139" s="73">
        <f t="shared" si="5"/>
        <v>26.617125979346852</v>
      </c>
    </row>
    <row r="140" spans="1:7" s="7" customFormat="1" ht="12" customHeight="1">
      <c r="A140" s="79" t="s">
        <v>51</v>
      </c>
      <c r="B140" s="79"/>
      <c r="C140" s="84">
        <v>276300</v>
      </c>
      <c r="D140" s="84">
        <v>276300</v>
      </c>
      <c r="E140" s="82">
        <v>1796923</v>
      </c>
      <c r="F140" s="110">
        <f t="shared" si="4"/>
        <v>100</v>
      </c>
      <c r="G140" s="73">
        <f t="shared" si="5"/>
        <v>15.376284904806717</v>
      </c>
    </row>
    <row r="141" spans="1:7" ht="15" hidden="1">
      <c r="A141" s="77" t="s">
        <v>156</v>
      </c>
      <c r="B141" s="77"/>
      <c r="C141" s="83"/>
      <c r="D141" s="83"/>
      <c r="E141" s="76"/>
      <c r="F141" s="110" t="e">
        <f t="shared" si="4"/>
        <v>#DIV/0!</v>
      </c>
      <c r="G141" s="73" t="e">
        <f t="shared" si="5"/>
        <v>#DIV/0!</v>
      </c>
    </row>
    <row r="142" spans="1:7" ht="13.5" customHeight="1">
      <c r="A142" s="77" t="s">
        <v>54</v>
      </c>
      <c r="B142" s="77"/>
      <c r="C142" s="83">
        <v>32560961.05</v>
      </c>
      <c r="D142" s="83">
        <v>27907599.5</v>
      </c>
      <c r="E142" s="76">
        <v>23864819.1</v>
      </c>
      <c r="F142" s="110">
        <f t="shared" si="4"/>
        <v>85.70877087179834</v>
      </c>
      <c r="G142" s="73">
        <f t="shared" si="5"/>
        <v>116.94033540778021</v>
      </c>
    </row>
    <row r="143" spans="1:7" s="7" customFormat="1" ht="15" customHeight="1">
      <c r="A143" s="79" t="s">
        <v>51</v>
      </c>
      <c r="B143" s="79"/>
      <c r="C143" s="84">
        <v>10684984</v>
      </c>
      <c r="D143" s="84">
        <v>10154329.4</v>
      </c>
      <c r="E143" s="82">
        <v>6232524</v>
      </c>
      <c r="F143" s="110">
        <f t="shared" si="4"/>
        <v>95.03364160395562</v>
      </c>
      <c r="G143" s="73">
        <f t="shared" si="5"/>
        <v>162.9248343046894</v>
      </c>
    </row>
    <row r="144" spans="1:7" ht="15">
      <c r="A144" s="77" t="s">
        <v>59</v>
      </c>
      <c r="B144" s="77"/>
      <c r="C144" s="94">
        <v>14223583</v>
      </c>
      <c r="D144" s="76">
        <v>4803922.09</v>
      </c>
      <c r="E144" s="76">
        <v>585845.67</v>
      </c>
      <c r="F144" s="110">
        <f t="shared" si="4"/>
        <v>33.774345676472656</v>
      </c>
      <c r="G144" s="73">
        <f t="shared" si="5"/>
        <v>819.9978827188396</v>
      </c>
    </row>
    <row r="145" spans="1:7" s="7" customFormat="1" ht="15">
      <c r="A145" s="79" t="s">
        <v>51</v>
      </c>
      <c r="B145" s="79"/>
      <c r="C145" s="104">
        <v>13663583</v>
      </c>
      <c r="D145" s="82">
        <v>4698548</v>
      </c>
      <c r="E145" s="82">
        <v>0</v>
      </c>
      <c r="F145" s="110">
        <f t="shared" si="4"/>
        <v>34.38737847898315</v>
      </c>
      <c r="G145" s="73"/>
    </row>
    <row r="146" spans="1:7" s="4" customFormat="1" ht="18" customHeight="1">
      <c r="A146" s="70" t="s">
        <v>14</v>
      </c>
      <c r="B146" s="70"/>
      <c r="C146" s="73">
        <f>C147+C149+C151+C153</f>
        <v>22430421.87</v>
      </c>
      <c r="D146" s="73">
        <f>D147+D149+D151</f>
        <v>16111313.73</v>
      </c>
      <c r="E146" s="73">
        <f>E147+E149+E151</f>
        <v>27061002.52</v>
      </c>
      <c r="F146" s="110">
        <f t="shared" si="4"/>
        <v>71.82795679624905</v>
      </c>
      <c r="G146" s="73">
        <f t="shared" si="5"/>
        <v>59.53701721912408</v>
      </c>
    </row>
    <row r="147" spans="1:7" ht="15" hidden="1">
      <c r="A147" s="77" t="s">
        <v>15</v>
      </c>
      <c r="B147" s="77"/>
      <c r="C147" s="101"/>
      <c r="D147" s="102"/>
      <c r="E147" s="76"/>
      <c r="F147" s="110" t="e">
        <f t="shared" si="4"/>
        <v>#DIV/0!</v>
      </c>
      <c r="G147" s="73" t="e">
        <f t="shared" si="5"/>
        <v>#DIV/0!</v>
      </c>
    </row>
    <row r="148" spans="1:7" s="7" customFormat="1" ht="15" hidden="1">
      <c r="A148" s="79" t="s">
        <v>52</v>
      </c>
      <c r="B148" s="79"/>
      <c r="C148" s="80"/>
      <c r="D148" s="81"/>
      <c r="E148" s="82"/>
      <c r="F148" s="110" t="e">
        <f t="shared" si="4"/>
        <v>#DIV/0!</v>
      </c>
      <c r="G148" s="73" t="e">
        <f t="shared" si="5"/>
        <v>#DIV/0!</v>
      </c>
    </row>
    <row r="149" spans="1:7" ht="16.5" customHeight="1">
      <c r="A149" s="77" t="s">
        <v>16</v>
      </c>
      <c r="B149" s="77"/>
      <c r="C149" s="74">
        <v>5022131</v>
      </c>
      <c r="D149" s="75">
        <v>635830.74</v>
      </c>
      <c r="E149" s="76">
        <v>5018869</v>
      </c>
      <c r="F149" s="110">
        <f t="shared" si="4"/>
        <v>12.660576556047623</v>
      </c>
      <c r="G149" s="73">
        <f t="shared" si="5"/>
        <v>12.668805262699623</v>
      </c>
    </row>
    <row r="150" spans="1:7" ht="15">
      <c r="A150" s="79" t="s">
        <v>52</v>
      </c>
      <c r="B150" s="77"/>
      <c r="C150" s="80">
        <v>1765880</v>
      </c>
      <c r="D150" s="81">
        <v>0</v>
      </c>
      <c r="E150" s="82">
        <v>930412</v>
      </c>
      <c r="F150" s="110">
        <f t="shared" si="4"/>
        <v>0</v>
      </c>
      <c r="G150" s="73">
        <f t="shared" si="5"/>
        <v>0</v>
      </c>
    </row>
    <row r="151" spans="1:7" ht="15">
      <c r="A151" s="77" t="s">
        <v>38</v>
      </c>
      <c r="B151" s="77"/>
      <c r="C151" s="74">
        <v>17406990.87</v>
      </c>
      <c r="D151" s="75">
        <v>15475482.99</v>
      </c>
      <c r="E151" s="76">
        <v>22042133.52</v>
      </c>
      <c r="F151" s="110">
        <f t="shared" si="4"/>
        <v>88.90383815086128</v>
      </c>
      <c r="G151" s="73">
        <f t="shared" si="5"/>
        <v>70.20864371390488</v>
      </c>
    </row>
    <row r="152" spans="1:7" s="7" customFormat="1" ht="12.75" customHeight="1">
      <c r="A152" s="79" t="s">
        <v>52</v>
      </c>
      <c r="B152" s="79"/>
      <c r="C152" s="86">
        <v>17406990.87</v>
      </c>
      <c r="D152" s="82">
        <v>15475482.99</v>
      </c>
      <c r="E152" s="82">
        <v>22042133.52</v>
      </c>
      <c r="F152" s="110">
        <f t="shared" si="4"/>
        <v>88.90383815086128</v>
      </c>
      <c r="G152" s="73">
        <f t="shared" si="5"/>
        <v>70.20864371390488</v>
      </c>
    </row>
    <row r="153" spans="1:7" ht="15">
      <c r="A153" s="77" t="s">
        <v>185</v>
      </c>
      <c r="B153" s="77"/>
      <c r="C153" s="78">
        <v>1300</v>
      </c>
      <c r="D153" s="76">
        <v>0</v>
      </c>
      <c r="E153" s="76">
        <v>0</v>
      </c>
      <c r="F153" s="110">
        <f t="shared" si="4"/>
        <v>0</v>
      </c>
      <c r="G153" s="73"/>
    </row>
    <row r="154" spans="1:7" s="4" customFormat="1" ht="14.25">
      <c r="A154" s="70" t="s">
        <v>100</v>
      </c>
      <c r="B154" s="70"/>
      <c r="C154" s="87">
        <v>400000</v>
      </c>
      <c r="D154" s="73">
        <v>50000</v>
      </c>
      <c r="E154" s="73">
        <v>30000</v>
      </c>
      <c r="F154" s="110">
        <f t="shared" si="4"/>
        <v>12.5</v>
      </c>
      <c r="G154" s="73">
        <f t="shared" si="5"/>
        <v>166.66666666666669</v>
      </c>
    </row>
    <row r="155" spans="1:7" s="4" customFormat="1" ht="13.5" customHeight="1">
      <c r="A155" s="70" t="s">
        <v>17</v>
      </c>
      <c r="B155" s="70"/>
      <c r="C155" s="71">
        <v>388136696</v>
      </c>
      <c r="D155" s="72">
        <v>295135238.62</v>
      </c>
      <c r="E155" s="73">
        <v>268459016.92</v>
      </c>
      <c r="F155" s="110">
        <f t="shared" si="4"/>
        <v>76.03899390641486</v>
      </c>
      <c r="G155" s="73">
        <f t="shared" si="5"/>
        <v>109.93679482479422</v>
      </c>
    </row>
    <row r="156" spans="1:7" ht="14.25" customHeight="1">
      <c r="A156" s="77" t="s">
        <v>11</v>
      </c>
      <c r="B156" s="77"/>
      <c r="C156" s="74">
        <v>5176641.16</v>
      </c>
      <c r="D156" s="75">
        <v>3860700.07</v>
      </c>
      <c r="E156" s="76">
        <v>3416586.93</v>
      </c>
      <c r="F156" s="110">
        <f t="shared" si="4"/>
        <v>74.57924840979318</v>
      </c>
      <c r="G156" s="73">
        <f t="shared" si="5"/>
        <v>112.99873672466457</v>
      </c>
    </row>
    <row r="157" spans="1:7" s="2" customFormat="1" ht="18" customHeight="1">
      <c r="A157" s="35" t="s">
        <v>63</v>
      </c>
      <c r="B157" s="35"/>
      <c r="C157" s="88">
        <v>376730090</v>
      </c>
      <c r="D157" s="76">
        <v>289077608.55</v>
      </c>
      <c r="E157" s="76">
        <v>263061180.13</v>
      </c>
      <c r="F157" s="110">
        <f t="shared" si="4"/>
        <v>76.73334735486618</v>
      </c>
      <c r="G157" s="73">
        <f t="shared" si="5"/>
        <v>109.88987748292742</v>
      </c>
    </row>
    <row r="158" spans="1:7" ht="15" hidden="1">
      <c r="A158" s="77" t="s">
        <v>57</v>
      </c>
      <c r="B158" s="77"/>
      <c r="C158" s="78"/>
      <c r="D158" s="76"/>
      <c r="E158" s="76"/>
      <c r="F158" s="110" t="e">
        <f t="shared" si="4"/>
        <v>#DIV/0!</v>
      </c>
      <c r="G158" s="73" t="e">
        <f t="shared" si="5"/>
        <v>#DIV/0!</v>
      </c>
    </row>
    <row r="159" spans="1:7" s="4" customFormat="1" ht="13.5" customHeight="1">
      <c r="A159" s="70" t="s">
        <v>56</v>
      </c>
      <c r="B159" s="70"/>
      <c r="C159" s="71">
        <v>36176175</v>
      </c>
      <c r="D159" s="72">
        <v>30303928</v>
      </c>
      <c r="E159" s="73">
        <v>35751787.83</v>
      </c>
      <c r="F159" s="110">
        <f t="shared" si="4"/>
        <v>83.76763989006577</v>
      </c>
      <c r="G159" s="73">
        <f t="shared" si="5"/>
        <v>84.76199328574948</v>
      </c>
    </row>
    <row r="160" spans="1:7" s="2" customFormat="1" ht="15" customHeight="1">
      <c r="A160" s="35" t="s">
        <v>64</v>
      </c>
      <c r="B160" s="35"/>
      <c r="C160" s="88">
        <v>32400947</v>
      </c>
      <c r="D160" s="76">
        <v>28829590</v>
      </c>
      <c r="E160" s="76">
        <v>25768659.26</v>
      </c>
      <c r="F160" s="110">
        <f t="shared" si="4"/>
        <v>88.97761537648884</v>
      </c>
      <c r="G160" s="73">
        <f t="shared" si="5"/>
        <v>111.87850213360304</v>
      </c>
    </row>
    <row r="161" spans="1:7" s="2" customFormat="1" ht="15" hidden="1">
      <c r="A161" s="35" t="s">
        <v>58</v>
      </c>
      <c r="B161" s="35"/>
      <c r="C161" s="88"/>
      <c r="D161" s="76"/>
      <c r="E161" s="76"/>
      <c r="F161" s="110" t="e">
        <f t="shared" si="4"/>
        <v>#DIV/0!</v>
      </c>
      <c r="G161" s="73" t="e">
        <f t="shared" si="5"/>
        <v>#DIV/0!</v>
      </c>
    </row>
    <row r="162" spans="1:7" s="12" customFormat="1" ht="15">
      <c r="A162" s="89" t="s">
        <v>51</v>
      </c>
      <c r="B162" s="89"/>
      <c r="C162" s="80">
        <v>2381100</v>
      </c>
      <c r="D162" s="81">
        <v>454500</v>
      </c>
      <c r="E162" s="82">
        <v>5797691.61</v>
      </c>
      <c r="F162" s="110">
        <f t="shared" si="4"/>
        <v>19.087816555373564</v>
      </c>
      <c r="G162" s="73">
        <f t="shared" si="5"/>
        <v>7.839326935155835</v>
      </c>
    </row>
    <row r="163" spans="1:7" s="4" customFormat="1" ht="17.25" customHeight="1">
      <c r="A163" s="70" t="s">
        <v>18</v>
      </c>
      <c r="B163" s="70"/>
      <c r="C163" s="85">
        <f>C164+C165+C168+C170</f>
        <v>20069551.450000003</v>
      </c>
      <c r="D163" s="73">
        <f>D164+D165+D168+D170</f>
        <v>17568609.259999998</v>
      </c>
      <c r="E163" s="73">
        <f>E164+E165+E168+E170</f>
        <v>13728361.68</v>
      </c>
      <c r="F163" s="110">
        <f t="shared" si="4"/>
        <v>87.53862438714341</v>
      </c>
      <c r="G163" s="73">
        <f t="shared" si="5"/>
        <v>127.97309445594385</v>
      </c>
    </row>
    <row r="164" spans="1:7" ht="15" customHeight="1">
      <c r="A164" s="77" t="s">
        <v>19</v>
      </c>
      <c r="B164" s="77"/>
      <c r="C164" s="74">
        <v>92400</v>
      </c>
      <c r="D164" s="75">
        <v>72618.9</v>
      </c>
      <c r="E164" s="76">
        <v>99561.62</v>
      </c>
      <c r="F164" s="110">
        <f t="shared" si="4"/>
        <v>78.59188311688311</v>
      </c>
      <c r="G164" s="73">
        <f t="shared" si="5"/>
        <v>72.93864844706222</v>
      </c>
    </row>
    <row r="165" spans="1:7" ht="17.25" customHeight="1">
      <c r="A165" s="77" t="s">
        <v>20</v>
      </c>
      <c r="B165" s="77"/>
      <c r="C165" s="74">
        <v>9116289.9</v>
      </c>
      <c r="D165" s="75">
        <v>7112760.5</v>
      </c>
      <c r="E165" s="76">
        <v>7482898.86</v>
      </c>
      <c r="F165" s="110">
        <f t="shared" si="4"/>
        <v>78.02253524210545</v>
      </c>
      <c r="G165" s="73">
        <f t="shared" si="5"/>
        <v>95.05354319328592</v>
      </c>
    </row>
    <row r="166" spans="1:7" ht="15.75" customHeight="1" hidden="1">
      <c r="A166" s="77" t="s">
        <v>50</v>
      </c>
      <c r="B166" s="77"/>
      <c r="C166" s="78"/>
      <c r="D166" s="76"/>
      <c r="E166" s="76"/>
      <c r="F166" s="110" t="e">
        <f t="shared" si="4"/>
        <v>#DIV/0!</v>
      </c>
      <c r="G166" s="73" t="e">
        <f t="shared" si="5"/>
        <v>#DIV/0!</v>
      </c>
    </row>
    <row r="167" spans="1:7" ht="0.75" customHeight="1" hidden="1">
      <c r="A167" s="90" t="s">
        <v>51</v>
      </c>
      <c r="B167" s="90"/>
      <c r="C167" s="78"/>
      <c r="D167" s="76"/>
      <c r="E167" s="91"/>
      <c r="F167" s="110" t="e">
        <f t="shared" si="4"/>
        <v>#DIV/0!</v>
      </c>
      <c r="G167" s="73" t="e">
        <f t="shared" si="5"/>
        <v>#DIV/0!</v>
      </c>
    </row>
    <row r="168" spans="1:7" ht="14.25" customHeight="1">
      <c r="A168" s="77" t="s">
        <v>35</v>
      </c>
      <c r="B168" s="77"/>
      <c r="C168" s="74">
        <v>10580861.55</v>
      </c>
      <c r="D168" s="75">
        <v>10170779.86</v>
      </c>
      <c r="E168" s="76">
        <v>5932901.2</v>
      </c>
      <c r="F168" s="110">
        <f t="shared" si="4"/>
        <v>96.1243071931132</v>
      </c>
      <c r="G168" s="73">
        <f t="shared" si="5"/>
        <v>171.4301235961927</v>
      </c>
    </row>
    <row r="169" spans="1:7" ht="15" customHeight="1" hidden="1">
      <c r="A169" s="90" t="s">
        <v>51</v>
      </c>
      <c r="B169" s="90"/>
      <c r="C169" s="78"/>
      <c r="D169" s="76"/>
      <c r="E169" s="91"/>
      <c r="F169" s="110" t="e">
        <f t="shared" si="4"/>
        <v>#DIV/0!</v>
      </c>
      <c r="G169" s="73" t="e">
        <f t="shared" si="5"/>
        <v>#DIV/0!</v>
      </c>
    </row>
    <row r="170" spans="1:7" ht="15" customHeight="1">
      <c r="A170" s="77" t="s">
        <v>76</v>
      </c>
      <c r="B170" s="77"/>
      <c r="C170" s="74">
        <v>280000</v>
      </c>
      <c r="D170" s="75">
        <v>212450</v>
      </c>
      <c r="E170" s="76">
        <v>213000</v>
      </c>
      <c r="F170" s="110">
        <f t="shared" si="4"/>
        <v>75.875</v>
      </c>
      <c r="G170" s="73">
        <f t="shared" si="5"/>
        <v>99.74178403755869</v>
      </c>
    </row>
    <row r="171" spans="1:7" s="4" customFormat="1" ht="13.5" customHeight="1">
      <c r="A171" s="70" t="s">
        <v>45</v>
      </c>
      <c r="B171" s="70"/>
      <c r="C171" s="71">
        <v>300000</v>
      </c>
      <c r="D171" s="72">
        <v>270000</v>
      </c>
      <c r="E171" s="73">
        <v>1726891.22</v>
      </c>
      <c r="F171" s="110">
        <f t="shared" si="4"/>
        <v>90</v>
      </c>
      <c r="G171" s="73">
        <f t="shared" si="5"/>
        <v>15.635032298096924</v>
      </c>
    </row>
    <row r="172" spans="1:7" ht="15.75" customHeight="1">
      <c r="A172" s="77" t="s">
        <v>186</v>
      </c>
      <c r="B172" s="77"/>
      <c r="C172" s="78">
        <v>300000</v>
      </c>
      <c r="D172" s="76">
        <v>270000</v>
      </c>
      <c r="E172" s="76">
        <v>1578871.22</v>
      </c>
      <c r="F172" s="110">
        <f t="shared" si="4"/>
        <v>90</v>
      </c>
      <c r="G172" s="73">
        <f t="shared" si="5"/>
        <v>17.100824727174395</v>
      </c>
    </row>
    <row r="173" spans="1:7" s="4" customFormat="1" ht="15" customHeight="1">
      <c r="A173" s="92" t="s">
        <v>21</v>
      </c>
      <c r="B173" s="92"/>
      <c r="C173" s="85">
        <f>C174+C175+C176</f>
        <v>56145146</v>
      </c>
      <c r="D173" s="73">
        <f>D174+D175+D176</f>
        <v>44535932</v>
      </c>
      <c r="E173" s="73">
        <f>E174+E175+E176</f>
        <v>27979010</v>
      </c>
      <c r="F173" s="110">
        <f t="shared" si="4"/>
        <v>79.3228536621848</v>
      </c>
      <c r="G173" s="73">
        <f t="shared" si="5"/>
        <v>159.17622532033835</v>
      </c>
    </row>
    <row r="174" spans="1:7" s="17" customFormat="1" ht="16.5" customHeight="1">
      <c r="A174" s="79" t="s">
        <v>187</v>
      </c>
      <c r="B174" s="79"/>
      <c r="C174" s="80">
        <v>41143900</v>
      </c>
      <c r="D174" s="81">
        <v>34304525</v>
      </c>
      <c r="E174" s="82">
        <v>19081925</v>
      </c>
      <c r="F174" s="110">
        <f t="shared" si="4"/>
        <v>83.37694044560676</v>
      </c>
      <c r="G174" s="73">
        <f t="shared" si="5"/>
        <v>179.77497029256745</v>
      </c>
    </row>
    <row r="175" spans="1:7" s="17" customFormat="1" ht="15">
      <c r="A175" s="79" t="s">
        <v>146</v>
      </c>
      <c r="B175" s="79"/>
      <c r="C175" s="80">
        <v>8126000</v>
      </c>
      <c r="D175" s="81">
        <v>4480000</v>
      </c>
      <c r="E175" s="82">
        <v>5191000</v>
      </c>
      <c r="F175" s="110">
        <f t="shared" si="4"/>
        <v>55.1316761014029</v>
      </c>
      <c r="G175" s="73">
        <f t="shared" si="5"/>
        <v>86.30321710653054</v>
      </c>
    </row>
    <row r="176" spans="1:7" s="17" customFormat="1" ht="15">
      <c r="A176" s="79" t="s">
        <v>105</v>
      </c>
      <c r="B176" s="79"/>
      <c r="C176" s="80">
        <v>6875246</v>
      </c>
      <c r="D176" s="81">
        <v>5751407</v>
      </c>
      <c r="E176" s="82">
        <v>3706085</v>
      </c>
      <c r="F176" s="110">
        <f t="shared" si="4"/>
        <v>83.65383580456613</v>
      </c>
      <c r="G176" s="73">
        <f t="shared" si="5"/>
        <v>155.18821073990478</v>
      </c>
    </row>
    <row r="177" spans="1:9" s="5" customFormat="1" ht="16.5" customHeight="1">
      <c r="A177" s="62" t="s">
        <v>22</v>
      </c>
      <c r="B177" s="62"/>
      <c r="C177" s="93">
        <f>C126+C131+C134+C137+C146+C155+C159+C163+C171+C173+C154</f>
        <v>620796354.8100001</v>
      </c>
      <c r="D177" s="93">
        <f>D126+D131+D134+D137+D146+D155+D159+D163+D171+D173+D154</f>
        <v>476178767.08</v>
      </c>
      <c r="E177" s="93">
        <f>E126+E131+E134+E137+E146+E155+E159+E163+E171+E173+E154</f>
        <v>440704282.52000004</v>
      </c>
      <c r="F177" s="112">
        <f t="shared" si="4"/>
        <v>76.704504366128</v>
      </c>
      <c r="G177" s="93">
        <f t="shared" si="5"/>
        <v>108.0494984884541</v>
      </c>
      <c r="H177" s="15"/>
      <c r="I177" s="15"/>
    </row>
    <row r="178" spans="1:7" ht="15" hidden="1">
      <c r="A178" s="77" t="s">
        <v>50</v>
      </c>
      <c r="B178" s="77"/>
      <c r="C178" s="94"/>
      <c r="D178" s="76"/>
      <c r="E178" s="76"/>
      <c r="F178" s="110" t="e">
        <f t="shared" si="4"/>
        <v>#DIV/0!</v>
      </c>
      <c r="G178" s="73" t="e">
        <f t="shared" si="5"/>
        <v>#DIV/0!</v>
      </c>
    </row>
    <row r="179" spans="1:7" ht="15" customHeight="1">
      <c r="A179" s="90" t="s">
        <v>51</v>
      </c>
      <c r="B179" s="90"/>
      <c r="C179" s="82">
        <f>C130+C133+C140+C143+C148+C152+C162+C167+C169+C173+C136+C150+C145</f>
        <v>103775483.87</v>
      </c>
      <c r="D179" s="82">
        <f>D130+D133+D140+D143+D148+D152+D162+D167+D169+D173+D136+D150+D145</f>
        <v>76804592.39</v>
      </c>
      <c r="E179" s="82">
        <f>E130+E133+E140+E143+E148+E152+E162+E167+E169+E173+E136+E150</f>
        <v>66405342.13</v>
      </c>
      <c r="F179" s="110">
        <f t="shared" si="4"/>
        <v>74.01034379778315</v>
      </c>
      <c r="G179" s="73">
        <f t="shared" si="5"/>
        <v>115.66026154890017</v>
      </c>
    </row>
    <row r="180" spans="1:7" ht="20.25" customHeight="1">
      <c r="A180" s="77" t="s">
        <v>24</v>
      </c>
      <c r="B180" s="77"/>
      <c r="C180" s="94">
        <f>C123-C177</f>
        <v>-21491670.00000012</v>
      </c>
      <c r="D180" s="76">
        <f>D123-D177</f>
        <v>3354507.1100000143</v>
      </c>
      <c r="E180" s="76">
        <f>E123-E177</f>
        <v>-38091185.70999998</v>
      </c>
      <c r="F180" s="110"/>
      <c r="G180" s="73"/>
    </row>
    <row r="181" spans="1:7" ht="15">
      <c r="A181" s="95"/>
      <c r="B181" s="95"/>
      <c r="C181" s="96"/>
      <c r="D181" s="96"/>
      <c r="E181" s="96"/>
      <c r="F181" s="97"/>
      <c r="G181" s="98"/>
    </row>
    <row r="182" spans="1:7" s="3" customFormat="1" ht="15">
      <c r="A182" s="120" t="s">
        <v>188</v>
      </c>
      <c r="B182" s="120"/>
      <c r="C182" s="120"/>
      <c r="D182" s="120"/>
      <c r="E182" s="120"/>
      <c r="F182" s="120"/>
      <c r="G182" s="120"/>
    </row>
  </sheetData>
  <sheetProtection/>
  <mergeCells count="4">
    <mergeCell ref="A1:G1"/>
    <mergeCell ref="F2:G2"/>
    <mergeCell ref="A125:G125"/>
    <mergeCell ref="A182:G182"/>
  </mergeCells>
  <printOptions/>
  <pageMargins left="0.7480314960629921" right="0.1968503937007874" top="0.3937007874015748" bottom="0.1968503937007874" header="0.35433070866141736" footer="0.1968503937007874"/>
  <pageSetup fitToHeight="3" horizontalDpi="600" verticalDpi="600" orientation="portrait" paperSize="9" scale="65" r:id="rId1"/>
  <rowBreaks count="2" manualBreakCount="2">
    <brk id="47" max="6" man="1"/>
    <brk id="10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2021-11-04T05:42:05Z</cp:lastPrinted>
  <dcterms:created xsi:type="dcterms:W3CDTF">2006-03-13T07:15:44Z</dcterms:created>
  <dcterms:modified xsi:type="dcterms:W3CDTF">2021-11-04T06:14:20Z</dcterms:modified>
  <cp:category/>
  <cp:version/>
  <cp:contentType/>
  <cp:contentStatus/>
</cp:coreProperties>
</file>