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'Лист1'!$A$1:$E$281</definedName>
  </definedNames>
  <calcPr fullCalcOnLoad="1"/>
</workbook>
</file>

<file path=xl/sharedStrings.xml><?xml version="1.0" encoding="utf-8"?>
<sst xmlns="http://schemas.openxmlformats.org/spreadsheetml/2006/main" count="283" uniqueCount="218">
  <si>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</si>
  <si>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</si>
  <si>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</si>
  <si>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</si>
  <si>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</si>
  <si>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</si>
  <si>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</si>
  <si>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</si>
  <si>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</si>
  <si>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</si>
  <si>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</si>
  <si>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</si>
  <si>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</si>
  <si>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</si>
  <si>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</si>
  <si>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</si>
  <si>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</si>
  <si>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</si>
  <si>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</si>
  <si>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</si>
  <si>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</si>
  <si>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</si>
  <si>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</si>
  <si>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</si>
  <si>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</si>
  <si>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</si>
  <si>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</si>
  <si>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</si>
  <si>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</si>
  <si>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</si>
  <si>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</si>
  <si>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</si>
  <si>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</si>
  <si>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</si>
  <si>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</si>
  <si>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</si>
  <si>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</si>
  <si>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</si>
  <si>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</si>
  <si>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</si>
  <si>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</si>
  <si>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</si>
  <si>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</si>
  <si>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</si>
  <si>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</si>
  <si>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</si>
  <si>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</si>
  <si>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</si>
  <si>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</si>
  <si>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</si>
  <si>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</si>
  <si>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</si>
  <si>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</si>
  <si>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</si>
  <si>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</si>
  <si>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</si>
  <si>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</si>
  <si>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</si>
  <si>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</si>
  <si>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</si>
  <si>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</si>
  <si>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</si>
  <si>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</si>
  <si>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</si>
  <si>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</si>
  <si>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</si>
  <si>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</si>
  <si>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</si>
  <si>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</si>
  <si>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</si>
  <si>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</si>
  <si>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</si>
  <si>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</si>
  <si>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</si>
  <si>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</si>
  <si>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</si>
  <si>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</si>
  <si>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</si>
  <si>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</si>
  <si>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</si>
  <si>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</si>
  <si>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</si>
  <si>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</si>
  <si>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</si>
  <si>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</si>
  <si>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</si>
  <si>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</si>
  <si>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</si>
  <si>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</si>
  <si>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</si>
  <si>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</si>
  <si>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</si>
  <si>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</si>
  <si>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</si>
  <si>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</si>
  <si>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</si>
  <si>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</si>
  <si>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</si>
  <si>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</si>
  <si>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</si>
  <si>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</si>
  <si>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</si>
  <si>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</si>
  <si>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</si>
  <si>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</si>
  <si>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</si>
  <si>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</si>
  <si>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</si>
  <si>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</si>
  <si>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</si>
  <si>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</si>
  <si>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</si>
  <si>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</si>
  <si>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</si>
  <si>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</si>
  <si>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</si>
  <si>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</si>
  <si>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</si>
  <si>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</si>
  <si>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</si>
  <si>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</si>
  <si>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</si>
  <si>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</si>
  <si>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</si>
  <si>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</si>
  <si>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</si>
  <si>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</si>
  <si>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</si>
  <si>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</si>
  <si>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</si>
  <si>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</si>
  <si>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</si>
  <si>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</si>
  <si>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</si>
  <si>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</si>
  <si>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</si>
  <si>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</si>
  <si>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</si>
  <si>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</si>
  <si>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</si>
  <si>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</si>
  <si>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</si>
  <si>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</si>
  <si>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</si>
  <si>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</si>
  <si>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</si>
  <si>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</si>
  <si>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</si>
  <si>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Водное хозяйство</t>
  </si>
  <si>
    <t>мероприятия в области использования, охраны водных объектов</t>
  </si>
  <si>
    <t>Налог, взимаемый в связи с применением упрощенной системы налогообложения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</si>
  <si>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</si>
  <si>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</si>
  <si>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</si>
  <si>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</si>
  <si>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</si>
  <si>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</si>
  <si>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</si>
  <si>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</si>
  <si>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</si>
  <si>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</si>
  <si>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</si>
  <si>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</si>
  <si>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</si>
  <si>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</si>
  <si>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</si>
  <si>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</si>
  <si>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</si>
  <si>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</si>
  <si>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</si>
  <si>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</si>
  <si>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</si>
  <si>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</si>
  <si>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</si>
  <si>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</si>
  <si>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</si>
  <si>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</si>
  <si>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</si>
  <si>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</si>
  <si>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г. 
(+, - )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</si>
  <si>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</si>
  <si>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</si>
  <si>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</si>
  <si>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учет граждан (респ. ср-ва)</t>
  </si>
  <si>
    <t xml:space="preserve">            организация проведения мероприятий по отлову и содержанию безнадзорных животных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</si>
  <si>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</si>
  <si>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</si>
  <si>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</si>
  <si>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>реконструкция инженерно-коммуникационных сетей</t>
  </si>
  <si>
    <t>перевод многоквартирных домов с централизованного на индивидуальное отопление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</si>
  <si>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</si>
  <si>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</si>
  <si>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</si>
  <si>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 xml:space="preserve">укрепление материально-технической базы музея им. Лобачевского 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</si>
  <si>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</si>
  <si>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</si>
  <si>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реализация проектов развития общественной инфраструктуры, основанных на местных инициативах</t>
  </si>
  <si>
    <t>из них республиканские средства</t>
  </si>
  <si>
    <t>реализация мероприятий по благоустройству дворовых территорий</t>
  </si>
  <si>
    <t>Другие вопросы в области ЖКХ</t>
  </si>
  <si>
    <t>учет граждан (респ. ср-ва)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</si>
  <si>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</si>
  <si>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</si>
  <si>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</si>
  <si>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</si>
  <si>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</si>
  <si>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</si>
  <si>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</si>
  <si>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Анализ исполнения консолидированного бюджета Козловского района на 01.05.2021 года</t>
  </si>
  <si>
    <t>Фактическое исполнение на 01.05.2021 года</t>
  </si>
  <si>
    <t>Инициативные платежи</t>
  </si>
  <si>
    <t>капитальный и текущий ремонт источников водоснабжения (водонапорных башень и водозаборных скважин)</t>
  </si>
  <si>
    <t>проектные работы по реконструкции канализационных очистных сооружений</t>
  </si>
  <si>
    <t xml:space="preserve">                      ср-ва районного бюджета (софинансирование)</t>
  </si>
  <si>
    <t xml:space="preserve">            благоустройство дворовых и общественных территорий</t>
  </si>
  <si>
    <t xml:space="preserve">            реализация мероприятий по развитию общественной инфраструктуры населенных пуктов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</si>
  <si>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</si>
  <si>
    <t>содержание имущества учреждений культуры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</si>
</sst>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view="pageBreakPreview" zoomScaleSheetLayoutView="100" workbookViewId="0" topLeftCell="A262">
      <selection activeCell="H138" sqref="H138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7" t="s">
        <v>208</v>
      </c>
      <c r="B1" s="78"/>
      <c r="C1" s="78"/>
      <c r="D1" s="78"/>
      <c r="E1" s="78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177</v>
      </c>
      <c r="C4" s="21" t="s">
        <v>209</v>
      </c>
      <c r="D4" s="20" t="s">
        <v>178</v>
      </c>
      <c r="E4" s="22" t="s">
        <v>179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82608100</v>
      </c>
      <c r="C7" s="48">
        <f>SUM(C8)</f>
        <v>24127728.41</v>
      </c>
      <c r="D7" s="40">
        <f aca="true" t="shared" si="0" ref="D7:D14">IF(B7=0,"   ",C7/B7)</f>
        <v>0.29207460781690897</v>
      </c>
      <c r="E7" s="43">
        <f aca="true" t="shared" si="1" ref="E7:E14">C7-B7</f>
        <v>-58480371.59</v>
      </c>
      <c r="F7" s="8"/>
    </row>
    <row r="8" spans="1:5" s="8" customFormat="1" ht="15" customHeight="1">
      <c r="A8" s="39" t="s">
        <v>29</v>
      </c>
      <c r="B8" s="49">
        <v>82608100</v>
      </c>
      <c r="C8" s="50">
        <v>24127728.41</v>
      </c>
      <c r="D8" s="40">
        <f t="shared" si="0"/>
        <v>0.29207460781690897</v>
      </c>
      <c r="E8" s="43">
        <f t="shared" si="1"/>
        <v>-58480371.59</v>
      </c>
    </row>
    <row r="9" spans="1:5" s="8" customFormat="1" ht="45.75" customHeight="1">
      <c r="A9" s="39" t="s">
        <v>84</v>
      </c>
      <c r="B9" s="48">
        <f>SUM(B10)</f>
        <v>10903100</v>
      </c>
      <c r="C9" s="48">
        <f>SUM(C10)</f>
        <v>3522443.89</v>
      </c>
      <c r="D9" s="40">
        <f t="shared" si="0"/>
        <v>0.32306810815272724</v>
      </c>
      <c r="E9" s="43">
        <f t="shared" si="1"/>
        <v>-7380656.109999999</v>
      </c>
    </row>
    <row r="10" spans="1:6" s="8" customFormat="1" ht="27" customHeight="1">
      <c r="A10" s="39" t="s">
        <v>85</v>
      </c>
      <c r="B10" s="49">
        <v>10903100</v>
      </c>
      <c r="C10" s="50">
        <v>3522443.89</v>
      </c>
      <c r="D10" s="40">
        <f t="shared" si="0"/>
        <v>0.32306810815272724</v>
      </c>
      <c r="E10" s="43">
        <f t="shared" si="1"/>
        <v>-7380656.109999999</v>
      </c>
      <c r="F10" s="9"/>
    </row>
    <row r="11" spans="1:6" s="9" customFormat="1" ht="15">
      <c r="A11" s="39" t="s">
        <v>3</v>
      </c>
      <c r="B11" s="49">
        <f>SUM(B12:B15)</f>
        <v>4663500</v>
      </c>
      <c r="C11" s="49">
        <f>SUM(C12:C15)</f>
        <v>5074234.19</v>
      </c>
      <c r="D11" s="40">
        <f t="shared" si="0"/>
        <v>1.0880742339444625</v>
      </c>
      <c r="E11" s="43">
        <f t="shared" si="1"/>
        <v>410734.1900000004</v>
      </c>
      <c r="F11" s="8"/>
    </row>
    <row r="12" spans="1:5" s="8" customFormat="1" ht="30">
      <c r="A12" s="39" t="s">
        <v>150</v>
      </c>
      <c r="B12" s="64">
        <v>2272500</v>
      </c>
      <c r="C12" s="64">
        <v>1660608.73</v>
      </c>
      <c r="D12" s="40">
        <f>IF(B12=0,"   ",C12/B12)</f>
        <v>0.7307409152915292</v>
      </c>
      <c r="E12" s="43">
        <f>C12-B12</f>
        <v>-611891.27</v>
      </c>
    </row>
    <row r="13" spans="1:5" s="8" customFormat="1" ht="27.75" customHeight="1">
      <c r="A13" s="39" t="s">
        <v>165</v>
      </c>
      <c r="B13" s="64">
        <v>1325000</v>
      </c>
      <c r="C13" s="65">
        <v>1468716.12</v>
      </c>
      <c r="D13" s="40">
        <f>IF(B13=0,"   ",C13/B13)</f>
        <v>1.1084649962264153</v>
      </c>
      <c r="E13" s="43">
        <f t="shared" si="1"/>
        <v>143716.1200000001</v>
      </c>
    </row>
    <row r="14" spans="1:5" s="8" customFormat="1" ht="15">
      <c r="A14" s="39" t="s">
        <v>14</v>
      </c>
      <c r="B14" s="49">
        <v>1066000</v>
      </c>
      <c r="C14" s="50">
        <v>1256752.35</v>
      </c>
      <c r="D14" s="40">
        <f t="shared" si="0"/>
        <v>1.1789421669793623</v>
      </c>
      <c r="E14" s="43">
        <f t="shared" si="1"/>
        <v>190752.3500000001</v>
      </c>
    </row>
    <row r="15" spans="1:5" s="8" customFormat="1" ht="30">
      <c r="A15" s="39" t="s">
        <v>194</v>
      </c>
      <c r="B15" s="64">
        <v>0</v>
      </c>
      <c r="C15" s="65">
        <v>688156.99</v>
      </c>
      <c r="D15" s="40" t="str">
        <f>IF(B15=0,"   ",C15/B15)</f>
        <v>   </v>
      </c>
      <c r="E15" s="43">
        <f>C15-B15</f>
        <v>688156.99</v>
      </c>
    </row>
    <row r="16" spans="1:6" s="9" customFormat="1" ht="15">
      <c r="A16" s="39" t="s">
        <v>58</v>
      </c>
      <c r="B16" s="49">
        <f>SUM(B17:B21)</f>
        <v>12270100</v>
      </c>
      <c r="C16" s="49">
        <f>SUM(C17:C21)</f>
        <v>1909497.3</v>
      </c>
      <c r="D16" s="40">
        <f aca="true" t="shared" si="2" ref="D16:D21">IF(B16=0,"   ",C16/B16)</f>
        <v>0.1556219835209167</v>
      </c>
      <c r="E16" s="43">
        <f aca="true" t="shared" si="3" ref="E16:E21">C16-B16</f>
        <v>-10360602.7</v>
      </c>
      <c r="F16" s="8"/>
    </row>
    <row r="17" spans="1:6" s="8" customFormat="1" ht="15">
      <c r="A17" s="39" t="s">
        <v>59</v>
      </c>
      <c r="B17" s="49">
        <v>5963000</v>
      </c>
      <c r="C17" s="49">
        <v>666353.74</v>
      </c>
      <c r="D17" s="40">
        <f>IF(B17=0,"   ",C17/B17)</f>
        <v>0.11174806976354185</v>
      </c>
      <c r="E17" s="43">
        <f t="shared" si="3"/>
        <v>-5296646.26</v>
      </c>
      <c r="F17" s="9"/>
    </row>
    <row r="18" spans="1:5" s="9" customFormat="1" ht="15">
      <c r="A18" s="39" t="s">
        <v>111</v>
      </c>
      <c r="B18" s="49">
        <v>127700</v>
      </c>
      <c r="C18" s="65">
        <v>43046.04</v>
      </c>
      <c r="D18" s="40">
        <f>IF(B18=0,"   ",C18/B18)</f>
        <v>0.33708723570869226</v>
      </c>
      <c r="E18" s="43">
        <f>C18-B18</f>
        <v>-84653.95999999999</v>
      </c>
    </row>
    <row r="19" spans="1:6" s="9" customFormat="1" ht="15">
      <c r="A19" s="39" t="s">
        <v>112</v>
      </c>
      <c r="B19" s="49">
        <v>1411400</v>
      </c>
      <c r="C19" s="65">
        <v>113247.73</v>
      </c>
      <c r="D19" s="40">
        <f t="shared" si="2"/>
        <v>0.08023787019980161</v>
      </c>
      <c r="E19" s="43">
        <f t="shared" si="3"/>
        <v>-1298152.27</v>
      </c>
      <c r="F19" s="8"/>
    </row>
    <row r="20" spans="1:5" s="8" customFormat="1" ht="15">
      <c r="A20" s="39" t="s">
        <v>109</v>
      </c>
      <c r="B20" s="49">
        <v>1664400</v>
      </c>
      <c r="C20" s="49">
        <v>759423.36</v>
      </c>
      <c r="D20" s="40">
        <f t="shared" si="2"/>
        <v>0.45627454938716655</v>
      </c>
      <c r="E20" s="43">
        <f t="shared" si="3"/>
        <v>-904976.64</v>
      </c>
    </row>
    <row r="21" spans="1:5" s="8" customFormat="1" ht="15">
      <c r="A21" s="39" t="s">
        <v>110</v>
      </c>
      <c r="B21" s="49">
        <v>3103600</v>
      </c>
      <c r="C21" s="49">
        <v>327426.43</v>
      </c>
      <c r="D21" s="40">
        <f t="shared" si="2"/>
        <v>0.10549891416419642</v>
      </c>
      <c r="E21" s="43">
        <f t="shared" si="3"/>
        <v>-2776173.57</v>
      </c>
    </row>
    <row r="22" spans="1:5" s="8" customFormat="1" ht="30">
      <c r="A22" s="39" t="s">
        <v>39</v>
      </c>
      <c r="B22" s="49">
        <f>B23+B24</f>
        <v>110000</v>
      </c>
      <c r="C22" s="49">
        <f>C23+C24</f>
        <v>102545.36</v>
      </c>
      <c r="D22" s="40">
        <f aca="true" t="shared" si="4" ref="D22:D54">IF(B22=0,"   ",C22/B22)</f>
        <v>0.9322305454545454</v>
      </c>
      <c r="E22" s="43">
        <f aca="true" t="shared" si="5" ref="E22:E52">C22-B22</f>
        <v>-7454.639999999999</v>
      </c>
    </row>
    <row r="23" spans="1:5" s="8" customFormat="1" ht="15">
      <c r="A23" s="39" t="s">
        <v>15</v>
      </c>
      <c r="B23" s="49">
        <v>110000</v>
      </c>
      <c r="C23" s="64">
        <v>103350</v>
      </c>
      <c r="D23" s="40">
        <f t="shared" si="4"/>
        <v>0.9395454545454546</v>
      </c>
      <c r="E23" s="43">
        <f t="shared" si="5"/>
        <v>-6650</v>
      </c>
    </row>
    <row r="24" spans="1:5" s="8" customFormat="1" ht="15">
      <c r="A24" s="39" t="s">
        <v>43</v>
      </c>
      <c r="B24" s="49">
        <v>0</v>
      </c>
      <c r="C24" s="64">
        <v>-804.64</v>
      </c>
      <c r="D24" s="40" t="str">
        <f t="shared" si="4"/>
        <v>   </v>
      </c>
      <c r="E24" s="43">
        <f t="shared" si="5"/>
        <v>-804.64</v>
      </c>
    </row>
    <row r="25" spans="1:5" s="8" customFormat="1" ht="15">
      <c r="A25" s="39" t="s">
        <v>16</v>
      </c>
      <c r="B25" s="49">
        <v>2423700</v>
      </c>
      <c r="C25" s="64">
        <v>424670.94</v>
      </c>
      <c r="D25" s="40">
        <f t="shared" si="4"/>
        <v>0.17521596732268846</v>
      </c>
      <c r="E25" s="43">
        <f t="shared" si="5"/>
        <v>-1999029.06</v>
      </c>
    </row>
    <row r="26" spans="1:5" s="8" customFormat="1" ht="30" customHeight="1">
      <c r="A26" s="39" t="s">
        <v>98</v>
      </c>
      <c r="B26" s="49">
        <v>0</v>
      </c>
      <c r="C26" s="49">
        <v>0</v>
      </c>
      <c r="D26" s="40" t="str">
        <f t="shared" si="4"/>
        <v>   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112978500</v>
      </c>
      <c r="C27" s="51">
        <f>C7+C11+C16+C22+C25+C26+C9</f>
        <v>35161120.09</v>
      </c>
      <c r="D27" s="42">
        <f t="shared" si="4"/>
        <v>0.31121956912155857</v>
      </c>
      <c r="E27" s="44">
        <f t="shared" si="5"/>
        <v>-77817379.91</v>
      </c>
    </row>
    <row r="28" spans="1:5" s="8" customFormat="1" ht="30" customHeight="1">
      <c r="A28" s="39" t="s">
        <v>101</v>
      </c>
      <c r="B28" s="49">
        <f>SUM(B29:B31)</f>
        <v>9254200</v>
      </c>
      <c r="C28" s="49">
        <f>SUM(C29:C31)</f>
        <v>2436093.54</v>
      </c>
      <c r="D28" s="40">
        <f t="shared" si="4"/>
        <v>0.26324193771476734</v>
      </c>
      <c r="E28" s="43">
        <f t="shared" si="5"/>
        <v>-6818106.46</v>
      </c>
    </row>
    <row r="29" spans="1:5" s="8" customFormat="1" ht="15">
      <c r="A29" s="39" t="s">
        <v>57</v>
      </c>
      <c r="B29" s="49">
        <v>8021400</v>
      </c>
      <c r="C29" s="49">
        <v>1814904.57</v>
      </c>
      <c r="D29" s="40">
        <f t="shared" si="4"/>
        <v>0.22625783155060214</v>
      </c>
      <c r="E29" s="72">
        <f t="shared" si="5"/>
        <v>-6206495.43</v>
      </c>
    </row>
    <row r="30" spans="1:5" s="8" customFormat="1" ht="17.25" customHeight="1">
      <c r="A30" s="39" t="s">
        <v>121</v>
      </c>
      <c r="B30" s="49">
        <v>952800</v>
      </c>
      <c r="C30" s="50">
        <v>356467.98</v>
      </c>
      <c r="D30" s="40">
        <f t="shared" si="4"/>
        <v>0.3741267632241813</v>
      </c>
      <c r="E30" s="43">
        <f t="shared" si="5"/>
        <v>-596332.02</v>
      </c>
    </row>
    <row r="31" spans="1:5" s="8" customFormat="1" ht="91.5" customHeight="1">
      <c r="A31" s="39" t="s">
        <v>133</v>
      </c>
      <c r="B31" s="49">
        <v>280000</v>
      </c>
      <c r="C31" s="50">
        <v>264720.99</v>
      </c>
      <c r="D31" s="40">
        <f t="shared" si="4"/>
        <v>0.9454321071428571</v>
      </c>
      <c r="E31" s="43">
        <f t="shared" si="5"/>
        <v>-15279.01000000001</v>
      </c>
    </row>
    <row r="32" spans="1:5" s="8" customFormat="1" ht="29.25" customHeight="1">
      <c r="A32" s="39" t="s">
        <v>17</v>
      </c>
      <c r="B32" s="49">
        <f>SUM(B33)</f>
        <v>165000</v>
      </c>
      <c r="C32" s="49">
        <f>SUM(C33)</f>
        <v>145555.34</v>
      </c>
      <c r="D32" s="40">
        <f t="shared" si="4"/>
        <v>0.8821535757575757</v>
      </c>
      <c r="E32" s="43">
        <f t="shared" si="5"/>
        <v>-19444.660000000003</v>
      </c>
    </row>
    <row r="33" spans="1:5" s="8" customFormat="1" ht="15">
      <c r="A33" s="39" t="s">
        <v>18</v>
      </c>
      <c r="B33" s="49">
        <v>165000</v>
      </c>
      <c r="C33" s="64">
        <v>145555.34</v>
      </c>
      <c r="D33" s="40">
        <f t="shared" si="4"/>
        <v>0.8821535757575757</v>
      </c>
      <c r="E33" s="43">
        <f t="shared" si="5"/>
        <v>-19444.660000000003</v>
      </c>
    </row>
    <row r="34" spans="1:5" s="8" customFormat="1" ht="30">
      <c r="A34" s="39" t="s">
        <v>100</v>
      </c>
      <c r="B34" s="49">
        <v>2203300</v>
      </c>
      <c r="C34" s="49">
        <v>1103150.9</v>
      </c>
      <c r="D34" s="40">
        <f t="shared" si="4"/>
        <v>0.5006812054645304</v>
      </c>
      <c r="E34" s="43">
        <f t="shared" si="5"/>
        <v>-1100149.1</v>
      </c>
    </row>
    <row r="35" spans="1:5" s="8" customFormat="1" ht="30.75" customHeight="1">
      <c r="A35" s="39" t="s">
        <v>102</v>
      </c>
      <c r="B35" s="49">
        <f>B36+B37</f>
        <v>7004156.66</v>
      </c>
      <c r="C35" s="49">
        <f>C36+C37</f>
        <v>4464847.69</v>
      </c>
      <c r="D35" s="40">
        <f t="shared" si="4"/>
        <v>0.6374568569401473</v>
      </c>
      <c r="E35" s="43">
        <f t="shared" si="5"/>
        <v>-2539308.9699999997</v>
      </c>
    </row>
    <row r="36" spans="1:5" s="8" customFormat="1" ht="30">
      <c r="A36" s="39" t="s">
        <v>103</v>
      </c>
      <c r="B36" s="64">
        <v>2411480.66</v>
      </c>
      <c r="C36" s="49">
        <v>315887.9</v>
      </c>
      <c r="D36" s="40">
        <f t="shared" si="4"/>
        <v>0.1309933375123979</v>
      </c>
      <c r="E36" s="43">
        <f t="shared" si="5"/>
        <v>-2095592.7600000002</v>
      </c>
    </row>
    <row r="37" spans="1:5" s="8" customFormat="1" ht="30">
      <c r="A37" s="39" t="s">
        <v>88</v>
      </c>
      <c r="B37" s="49">
        <v>4592676</v>
      </c>
      <c r="C37" s="49">
        <v>4148959.79</v>
      </c>
      <c r="D37" s="40">
        <f t="shared" si="4"/>
        <v>0.9033861282616061</v>
      </c>
      <c r="E37" s="43">
        <f t="shared" si="5"/>
        <v>-443716.20999999996</v>
      </c>
    </row>
    <row r="38" spans="1:5" s="8" customFormat="1" ht="15">
      <c r="A38" s="39" t="s">
        <v>19</v>
      </c>
      <c r="B38" s="49">
        <v>1400000</v>
      </c>
      <c r="C38" s="49">
        <v>228628.42</v>
      </c>
      <c r="D38" s="40">
        <f t="shared" si="4"/>
        <v>0.16330601428571428</v>
      </c>
      <c r="E38" s="43">
        <f t="shared" si="5"/>
        <v>-1171371.58</v>
      </c>
    </row>
    <row r="39" spans="1:6" s="8" customFormat="1" ht="15">
      <c r="A39" s="39" t="s">
        <v>20</v>
      </c>
      <c r="B39" s="49">
        <f>B40+B41+B42</f>
        <v>729806.41</v>
      </c>
      <c r="C39" s="49">
        <f>C40+C41+C42</f>
        <v>-24676.81</v>
      </c>
      <c r="D39" s="40">
        <f t="shared" si="4"/>
        <v>-0.03381281619601012</v>
      </c>
      <c r="E39" s="43">
        <f t="shared" si="5"/>
        <v>-754483.2200000001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-24676.81</v>
      </c>
      <c r="D40" s="40" t="str">
        <f t="shared" si="4"/>
        <v>   </v>
      </c>
      <c r="E40" s="43">
        <f t="shared" si="5"/>
        <v>-24676.81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 t="str">
        <f t="shared" si="4"/>
        <v>   </v>
      </c>
      <c r="E41" s="43">
        <f t="shared" si="5"/>
        <v>0</v>
      </c>
    </row>
    <row r="42" spans="1:5" s="11" customFormat="1" ht="15" customHeight="1">
      <c r="A42" s="39" t="s">
        <v>210</v>
      </c>
      <c r="B42" s="49">
        <v>729806.41</v>
      </c>
      <c r="C42" s="48">
        <v>0</v>
      </c>
      <c r="D42" s="40">
        <f>IF(B42=0,"   ",C42/B42)</f>
        <v>0</v>
      </c>
      <c r="E42" s="43">
        <f>C42-B42</f>
        <v>-729806.41</v>
      </c>
    </row>
    <row r="43" spans="1:5" s="11" customFormat="1" ht="15" customHeight="1">
      <c r="A43" s="58" t="s">
        <v>83</v>
      </c>
      <c r="B43" s="51">
        <f>B28+B32+B35+B38+B39+B34</f>
        <v>20756463.07</v>
      </c>
      <c r="C43" s="51">
        <f>C28+C32+C35+C38+C39+C34</f>
        <v>8353599.08</v>
      </c>
      <c r="D43" s="42">
        <f t="shared" si="4"/>
        <v>0.40245773337335744</v>
      </c>
      <c r="E43" s="44">
        <f t="shared" si="5"/>
        <v>-12402863.99</v>
      </c>
    </row>
    <row r="44" spans="1:5" s="11" customFormat="1" ht="14.25">
      <c r="A44" s="58" t="s">
        <v>4</v>
      </c>
      <c r="B44" s="51">
        <f>SUM(B27,B43)</f>
        <v>133734963.07</v>
      </c>
      <c r="C44" s="51">
        <f>SUM(C27,C43)</f>
        <v>43514719.17</v>
      </c>
      <c r="D44" s="42">
        <f t="shared" si="4"/>
        <v>0.3253802758163053</v>
      </c>
      <c r="E44" s="44">
        <f t="shared" si="5"/>
        <v>-90220243.89999999</v>
      </c>
    </row>
    <row r="45" spans="1:5" s="11" customFormat="1" ht="18" customHeight="1">
      <c r="A45" s="58" t="s">
        <v>70</v>
      </c>
      <c r="B45" s="51">
        <f>SUM(B46:B51)</f>
        <v>395963580.90999997</v>
      </c>
      <c r="C45" s="51">
        <f>SUM(C46:C51,)</f>
        <v>40685709.78</v>
      </c>
      <c r="D45" s="42">
        <f t="shared" si="4"/>
        <v>0.10275114111882831</v>
      </c>
      <c r="E45" s="44">
        <f t="shared" si="5"/>
        <v>-355277871.13</v>
      </c>
    </row>
    <row r="46" spans="1:5" s="11" customFormat="1" ht="30" customHeight="1">
      <c r="A46" s="39" t="s">
        <v>44</v>
      </c>
      <c r="B46" s="49">
        <v>-106873200</v>
      </c>
      <c r="C46" s="49">
        <v>-106873200</v>
      </c>
      <c r="D46" s="40">
        <f t="shared" si="4"/>
        <v>1</v>
      </c>
      <c r="E46" s="43">
        <f t="shared" si="5"/>
        <v>0</v>
      </c>
    </row>
    <row r="47" spans="1:6" s="11" customFormat="1" ht="16.5" customHeight="1">
      <c r="A47" s="39" t="s">
        <v>96</v>
      </c>
      <c r="B47" s="49">
        <v>2772000</v>
      </c>
      <c r="C47" s="49">
        <v>1155000</v>
      </c>
      <c r="D47" s="40">
        <f t="shared" si="4"/>
        <v>0.4166666666666667</v>
      </c>
      <c r="E47" s="43">
        <f t="shared" si="5"/>
        <v>-1617000</v>
      </c>
      <c r="F47" s="8"/>
    </row>
    <row r="48" spans="1:5" s="8" customFormat="1" ht="16.5" customHeight="1">
      <c r="A48" s="39" t="s">
        <v>22</v>
      </c>
      <c r="B48" s="49">
        <v>307643992.82</v>
      </c>
      <c r="C48" s="50">
        <v>72672444.99</v>
      </c>
      <c r="D48" s="40">
        <f t="shared" si="4"/>
        <v>0.23622253866832385</v>
      </c>
      <c r="E48" s="43">
        <f t="shared" si="5"/>
        <v>-234971547.82999998</v>
      </c>
    </row>
    <row r="49" spans="1:5" s="8" customFormat="1" ht="16.5" customHeight="1">
      <c r="A49" s="39" t="s">
        <v>21</v>
      </c>
      <c r="B49" s="49">
        <v>183215140</v>
      </c>
      <c r="C49" s="50">
        <v>70791334.37</v>
      </c>
      <c r="D49" s="40">
        <f t="shared" si="4"/>
        <v>0.3863836491351097</v>
      </c>
      <c r="E49" s="43">
        <f t="shared" si="5"/>
        <v>-112423805.63</v>
      </c>
    </row>
    <row r="50" spans="1:5" s="8" customFormat="1" ht="16.5" customHeight="1">
      <c r="A50" s="39" t="s">
        <v>41</v>
      </c>
      <c r="B50" s="49">
        <v>8905700</v>
      </c>
      <c r="C50" s="50">
        <v>2963190.13</v>
      </c>
      <c r="D50" s="40">
        <f t="shared" si="4"/>
        <v>0.33272961474112084</v>
      </c>
      <c r="E50" s="43">
        <f t="shared" si="5"/>
        <v>-5942509.87</v>
      </c>
    </row>
    <row r="51" spans="1:5" s="8" customFormat="1" ht="17.25" customHeight="1">
      <c r="A51" s="39" t="s">
        <v>89</v>
      </c>
      <c r="B51" s="49">
        <v>299948.09</v>
      </c>
      <c r="C51" s="50">
        <v>-23059.71</v>
      </c>
      <c r="D51" s="40">
        <f t="shared" si="4"/>
        <v>-0.07687900263008841</v>
      </c>
      <c r="E51" s="43">
        <f t="shared" si="5"/>
        <v>-323007.80000000005</v>
      </c>
    </row>
    <row r="52" spans="1:6" s="8" customFormat="1" ht="16.5" customHeight="1">
      <c r="A52" s="58" t="s">
        <v>5</v>
      </c>
      <c r="B52" s="52">
        <f>SUM(B44,B45)</f>
        <v>529698543.97999996</v>
      </c>
      <c r="C52" s="52">
        <f>SUM(C44,C45)</f>
        <v>84200428.95</v>
      </c>
      <c r="D52" s="42">
        <f t="shared" si="4"/>
        <v>0.15895914743760214</v>
      </c>
      <c r="E52" s="44">
        <f t="shared" si="5"/>
        <v>-445498115.03</v>
      </c>
      <c r="F52" s="10"/>
    </row>
    <row r="53" spans="1:6" s="10" customFormat="1" ht="19.5" customHeight="1">
      <c r="A53" s="69" t="s">
        <v>6</v>
      </c>
      <c r="B53" s="53"/>
      <c r="C53" s="54"/>
      <c r="D53" s="40" t="str">
        <f t="shared" si="4"/>
        <v>   </v>
      </c>
      <c r="E53" s="41"/>
      <c r="F53" s="8"/>
    </row>
    <row r="54" spans="1:5" s="8" customFormat="1" ht="15">
      <c r="A54" s="39" t="s">
        <v>23</v>
      </c>
      <c r="B54" s="49">
        <f>B55+B64+B66+B67+B62+B65</f>
        <v>48515443.95</v>
      </c>
      <c r="C54" s="49">
        <f>C55+C64+C66+C67+C62+C65</f>
        <v>16185331.209999999</v>
      </c>
      <c r="D54" s="40">
        <f t="shared" si="4"/>
        <v>0.3336119365759199</v>
      </c>
      <c r="E54" s="43">
        <f aca="true" t="shared" si="6" ref="E54:E85">C54-B54</f>
        <v>-32330112.740000002</v>
      </c>
    </row>
    <row r="55" spans="1:5" s="8" customFormat="1" ht="15">
      <c r="A55" s="39" t="s">
        <v>24</v>
      </c>
      <c r="B55" s="49">
        <v>33693084.74</v>
      </c>
      <c r="C55" s="50">
        <v>11455232.48</v>
      </c>
      <c r="D55" s="40">
        <f aca="true" t="shared" si="7" ref="D55:D70">IF(B55=0,"   ",C55/B55)</f>
        <v>0.3399876434110081</v>
      </c>
      <c r="E55" s="43">
        <f t="shared" si="6"/>
        <v>-22237852.26</v>
      </c>
    </row>
    <row r="56" spans="1:5" s="8" customFormat="1" ht="27.75" customHeight="1">
      <c r="A56" s="39" t="s">
        <v>180</v>
      </c>
      <c r="B56" s="64">
        <v>200</v>
      </c>
      <c r="C56" s="64">
        <v>0</v>
      </c>
      <c r="D56" s="40">
        <f t="shared" si="7"/>
        <v>0</v>
      </c>
      <c r="E56" s="43">
        <f t="shared" si="6"/>
        <v>-200</v>
      </c>
    </row>
    <row r="57" spans="1:5" s="8" customFormat="1" ht="27" customHeight="1">
      <c r="A57" s="39" t="s">
        <v>181</v>
      </c>
      <c r="B57" s="64">
        <v>331800</v>
      </c>
      <c r="C57" s="64">
        <v>36617.26</v>
      </c>
      <c r="D57" s="40">
        <f t="shared" si="7"/>
        <v>0.11035943339361061</v>
      </c>
      <c r="E57" s="43">
        <f t="shared" si="6"/>
        <v>-295182.74</v>
      </c>
    </row>
    <row r="58" spans="1:5" s="8" customFormat="1" ht="15">
      <c r="A58" s="39" t="s">
        <v>182</v>
      </c>
      <c r="B58" s="64">
        <v>880000</v>
      </c>
      <c r="C58" s="65">
        <v>188615.69</v>
      </c>
      <c r="D58" s="40">
        <f t="shared" si="7"/>
        <v>0.21433601136363636</v>
      </c>
      <c r="E58" s="43">
        <f t="shared" si="6"/>
        <v>-691384.31</v>
      </c>
    </row>
    <row r="59" spans="1:5" s="8" customFormat="1" ht="15">
      <c r="A59" s="39" t="s">
        <v>183</v>
      </c>
      <c r="B59" s="64">
        <v>800</v>
      </c>
      <c r="C59" s="65">
        <v>0</v>
      </c>
      <c r="D59" s="40">
        <f t="shared" si="7"/>
        <v>0</v>
      </c>
      <c r="E59" s="43">
        <f t="shared" si="6"/>
        <v>-800</v>
      </c>
    </row>
    <row r="60" spans="1:5" s="8" customFormat="1" ht="28.5" customHeight="1">
      <c r="A60" s="39" t="s">
        <v>184</v>
      </c>
      <c r="B60" s="64">
        <v>1000</v>
      </c>
      <c r="C60" s="64">
        <v>0</v>
      </c>
      <c r="D60" s="40">
        <f t="shared" si="7"/>
        <v>0</v>
      </c>
      <c r="E60" s="43">
        <f t="shared" si="6"/>
        <v>-1000</v>
      </c>
    </row>
    <row r="61" spans="1:5" s="8" customFormat="1" ht="15">
      <c r="A61" s="39" t="s">
        <v>185</v>
      </c>
      <c r="B61" s="64">
        <v>59400</v>
      </c>
      <c r="C61" s="65">
        <v>15256.14</v>
      </c>
      <c r="D61" s="40">
        <f t="shared" si="7"/>
        <v>0.25683737373737375</v>
      </c>
      <c r="E61" s="43">
        <f t="shared" si="6"/>
        <v>-44143.86</v>
      </c>
    </row>
    <row r="62" spans="1:5" s="8" customFormat="1" ht="15.75" customHeight="1">
      <c r="A62" s="39" t="s">
        <v>95</v>
      </c>
      <c r="B62" s="64">
        <f>B63</f>
        <v>8300</v>
      </c>
      <c r="C62" s="64">
        <f>C63</f>
        <v>0</v>
      </c>
      <c r="D62" s="40">
        <f t="shared" si="7"/>
        <v>0</v>
      </c>
      <c r="E62" s="43">
        <f t="shared" si="6"/>
        <v>-8300</v>
      </c>
    </row>
    <row r="63" spans="1:5" s="8" customFormat="1" ht="30.75" customHeight="1">
      <c r="A63" s="39" t="s">
        <v>186</v>
      </c>
      <c r="B63" s="64">
        <v>8300</v>
      </c>
      <c r="C63" s="65">
        <v>0</v>
      </c>
      <c r="D63" s="40">
        <f t="shared" si="7"/>
        <v>0</v>
      </c>
      <c r="E63" s="43">
        <f t="shared" si="6"/>
        <v>-8300</v>
      </c>
    </row>
    <row r="64" spans="1:5" s="8" customFormat="1" ht="15">
      <c r="A64" s="39" t="s">
        <v>35</v>
      </c>
      <c r="B64" s="64">
        <v>4045527.21</v>
      </c>
      <c r="C64" s="65">
        <v>1058018.79</v>
      </c>
      <c r="D64" s="40">
        <f t="shared" si="7"/>
        <v>0.26152803703426336</v>
      </c>
      <c r="E64" s="43">
        <f t="shared" si="6"/>
        <v>-2987508.42</v>
      </c>
    </row>
    <row r="65" spans="1:5" s="8" customFormat="1" ht="15">
      <c r="A65" s="39" t="s">
        <v>108</v>
      </c>
      <c r="B65" s="64">
        <v>0</v>
      </c>
      <c r="C65" s="64">
        <v>0</v>
      </c>
      <c r="D65" s="40" t="str">
        <f t="shared" si="7"/>
        <v>   </v>
      </c>
      <c r="E65" s="43">
        <f t="shared" si="6"/>
        <v>0</v>
      </c>
    </row>
    <row r="66" spans="1:5" s="8" customFormat="1" ht="15">
      <c r="A66" s="39" t="s">
        <v>25</v>
      </c>
      <c r="B66" s="64">
        <v>214500</v>
      </c>
      <c r="C66" s="50">
        <v>0</v>
      </c>
      <c r="D66" s="40">
        <f t="shared" si="7"/>
        <v>0</v>
      </c>
      <c r="E66" s="43">
        <f t="shared" si="6"/>
        <v>-214500</v>
      </c>
    </row>
    <row r="67" spans="1:5" s="8" customFormat="1" ht="15">
      <c r="A67" s="39" t="s">
        <v>33</v>
      </c>
      <c r="B67" s="49">
        <f>B68+B69+B70+B72+B71+B73</f>
        <v>10554032</v>
      </c>
      <c r="C67" s="49">
        <f>C68+C69+C70+C72+C71+C73</f>
        <v>3672079.94</v>
      </c>
      <c r="D67" s="70">
        <f t="shared" si="7"/>
        <v>0.3479314768043152</v>
      </c>
      <c r="E67" s="43">
        <f t="shared" si="6"/>
        <v>-6881952.0600000005</v>
      </c>
    </row>
    <row r="68" spans="1:5" s="8" customFormat="1" ht="15">
      <c r="A68" s="39" t="s">
        <v>76</v>
      </c>
      <c r="B68" s="64">
        <v>8579632</v>
      </c>
      <c r="C68" s="65">
        <v>2866021.94</v>
      </c>
      <c r="D68" s="47">
        <f t="shared" si="7"/>
        <v>0.3340495186739944</v>
      </c>
      <c r="E68" s="43">
        <f t="shared" si="6"/>
        <v>-5713610.0600000005</v>
      </c>
    </row>
    <row r="69" spans="1:5" s="8" customFormat="1" ht="15">
      <c r="A69" s="39" t="s">
        <v>126</v>
      </c>
      <c r="B69" s="64">
        <v>623100</v>
      </c>
      <c r="C69" s="64">
        <v>530000</v>
      </c>
      <c r="D69" s="40">
        <f t="shared" si="7"/>
        <v>0.8505857807735516</v>
      </c>
      <c r="E69" s="43">
        <f t="shared" si="6"/>
        <v>-93100</v>
      </c>
    </row>
    <row r="70" spans="1:5" s="8" customFormat="1" ht="15">
      <c r="A70" s="39" t="s">
        <v>104</v>
      </c>
      <c r="B70" s="64">
        <v>161000</v>
      </c>
      <c r="C70" s="65">
        <v>12400</v>
      </c>
      <c r="D70" s="40">
        <f t="shared" si="7"/>
        <v>0.07701863354037267</v>
      </c>
      <c r="E70" s="43">
        <f t="shared" si="6"/>
        <v>-148600</v>
      </c>
    </row>
    <row r="71" spans="1:5" s="8" customFormat="1" ht="30">
      <c r="A71" s="39" t="s">
        <v>143</v>
      </c>
      <c r="B71" s="64">
        <v>205000</v>
      </c>
      <c r="C71" s="65">
        <v>66500</v>
      </c>
      <c r="D71" s="40">
        <f>IF(B71=0,"   ",C71/B71)</f>
        <v>0.32439024390243903</v>
      </c>
      <c r="E71" s="43">
        <f>C71-B71</f>
        <v>-138500</v>
      </c>
    </row>
    <row r="72" spans="1:5" s="8" customFormat="1" ht="15">
      <c r="A72" s="57" t="s">
        <v>134</v>
      </c>
      <c r="B72" s="64">
        <v>540000</v>
      </c>
      <c r="C72" s="64">
        <v>197158</v>
      </c>
      <c r="D72" s="40">
        <f>IF(B72=0,"   ",C72/B72)</f>
        <v>0.3651074074074074</v>
      </c>
      <c r="E72" s="43">
        <f>C72-B72</f>
        <v>-342842</v>
      </c>
    </row>
    <row r="73" spans="1:5" s="8" customFormat="1" ht="30">
      <c r="A73" s="57" t="s">
        <v>151</v>
      </c>
      <c r="B73" s="64">
        <v>445300</v>
      </c>
      <c r="C73" s="64">
        <v>0</v>
      </c>
      <c r="D73" s="40">
        <f>IF(B73=0,"   ",C73/B73)</f>
        <v>0</v>
      </c>
      <c r="E73" s="43">
        <f>C73-B73</f>
        <v>-445300</v>
      </c>
    </row>
    <row r="74" spans="1:5" s="8" customFormat="1" ht="15.75" customHeight="1">
      <c r="A74" s="39" t="s">
        <v>45</v>
      </c>
      <c r="B74" s="48">
        <f>SUM(B75)</f>
        <v>1451500</v>
      </c>
      <c r="C74" s="48">
        <f>SUM(C75)</f>
        <v>426120.63</v>
      </c>
      <c r="D74" s="40">
        <f aca="true" t="shared" si="8" ref="D74:D85">IF(B74=0,"   ",C74/B74)</f>
        <v>0.2935726007578367</v>
      </c>
      <c r="E74" s="43">
        <f t="shared" si="6"/>
        <v>-1025379.37</v>
      </c>
    </row>
    <row r="75" spans="1:5" s="8" customFormat="1" ht="15">
      <c r="A75" s="39" t="s">
        <v>60</v>
      </c>
      <c r="B75" s="48">
        <v>1451500</v>
      </c>
      <c r="C75" s="48">
        <v>426120.63</v>
      </c>
      <c r="D75" s="40">
        <f t="shared" si="8"/>
        <v>0.2935726007578367</v>
      </c>
      <c r="E75" s="43">
        <f t="shared" si="6"/>
        <v>-1025379.37</v>
      </c>
    </row>
    <row r="76" spans="1:5" s="8" customFormat="1" ht="30" customHeight="1">
      <c r="A76" s="39" t="s">
        <v>26</v>
      </c>
      <c r="B76" s="49">
        <f>B77+B78+B80+B81+B79+B82+B83+B84</f>
        <v>3863668</v>
      </c>
      <c r="C76" s="49">
        <f>C77+C78+C80+C81+C79+C82+C83+C84</f>
        <v>1061638.96</v>
      </c>
      <c r="D76" s="40">
        <f t="shared" si="8"/>
        <v>0.2747748926667612</v>
      </c>
      <c r="E76" s="43">
        <f t="shared" si="6"/>
        <v>-2802029.04</v>
      </c>
    </row>
    <row r="77" spans="1:5" s="8" customFormat="1" ht="15">
      <c r="A77" s="39" t="s">
        <v>71</v>
      </c>
      <c r="B77" s="64">
        <v>1251000</v>
      </c>
      <c r="C77" s="65">
        <v>430749.73</v>
      </c>
      <c r="D77" s="40">
        <f t="shared" si="8"/>
        <v>0.3443243245403677</v>
      </c>
      <c r="E77" s="43">
        <f t="shared" si="6"/>
        <v>-820250.27</v>
      </c>
    </row>
    <row r="78" spans="1:5" s="8" customFormat="1" ht="15">
      <c r="A78" s="39" t="s">
        <v>127</v>
      </c>
      <c r="B78" s="64">
        <v>1245968</v>
      </c>
      <c r="C78" s="65">
        <v>391759.69</v>
      </c>
      <c r="D78" s="40">
        <f t="shared" si="8"/>
        <v>0.31442195144658613</v>
      </c>
      <c r="E78" s="43">
        <f t="shared" si="6"/>
        <v>-854208.31</v>
      </c>
    </row>
    <row r="79" spans="1:5" s="8" customFormat="1" ht="15">
      <c r="A79" s="39" t="s">
        <v>128</v>
      </c>
      <c r="B79" s="64">
        <v>256300</v>
      </c>
      <c r="C79" s="65">
        <v>84982.76</v>
      </c>
      <c r="D79" s="40">
        <f>IF(B79=0,"   ",C79/B79)</f>
        <v>0.3315753413968006</v>
      </c>
      <c r="E79" s="43">
        <f>C79-B79</f>
        <v>-171317.24</v>
      </c>
    </row>
    <row r="80" spans="1:6" s="8" customFormat="1" ht="15">
      <c r="A80" s="39" t="s">
        <v>61</v>
      </c>
      <c r="B80" s="48">
        <v>913400</v>
      </c>
      <c r="C80" s="48">
        <v>154146.78</v>
      </c>
      <c r="D80" s="40">
        <f t="shared" si="8"/>
        <v>0.1687615283555945</v>
      </c>
      <c r="E80" s="43">
        <f t="shared" si="6"/>
        <v>-759253.22</v>
      </c>
      <c r="F80"/>
    </row>
    <row r="81" spans="1:5" s="8" customFormat="1" ht="15">
      <c r="A81" s="39" t="s">
        <v>72</v>
      </c>
      <c r="B81" s="48">
        <v>77000</v>
      </c>
      <c r="C81" s="48">
        <v>0</v>
      </c>
      <c r="D81" s="40">
        <f t="shared" si="8"/>
        <v>0</v>
      </c>
      <c r="E81" s="43">
        <f t="shared" si="6"/>
        <v>-77000</v>
      </c>
    </row>
    <row r="82" spans="1:5" s="8" customFormat="1" ht="30">
      <c r="A82" s="56" t="s">
        <v>130</v>
      </c>
      <c r="B82" s="64">
        <v>93000</v>
      </c>
      <c r="C82" s="64">
        <v>0</v>
      </c>
      <c r="D82" s="40">
        <f t="shared" si="8"/>
        <v>0</v>
      </c>
      <c r="E82" s="43">
        <f t="shared" si="6"/>
        <v>-93000</v>
      </c>
    </row>
    <row r="83" spans="1:5" s="8" customFormat="1" ht="30">
      <c r="A83" s="56" t="s">
        <v>145</v>
      </c>
      <c r="B83" s="64">
        <v>12000</v>
      </c>
      <c r="C83" s="64">
        <v>0</v>
      </c>
      <c r="D83" s="40">
        <f>IF(B83=0,"   ",C83/B83)</f>
        <v>0</v>
      </c>
      <c r="E83" s="43">
        <f>C83-B83</f>
        <v>-12000</v>
      </c>
    </row>
    <row r="84" spans="1:5" s="8" customFormat="1" ht="30">
      <c r="A84" s="56" t="s">
        <v>146</v>
      </c>
      <c r="B84" s="64">
        <v>15000</v>
      </c>
      <c r="C84" s="64">
        <v>0</v>
      </c>
      <c r="D84" s="40">
        <f>IF(B84=0,"   ",C84/B84)</f>
        <v>0</v>
      </c>
      <c r="E84" s="43">
        <f>C84-B84</f>
        <v>-15000</v>
      </c>
    </row>
    <row r="85" spans="1:5" s="8" customFormat="1" ht="15">
      <c r="A85" s="39" t="s">
        <v>27</v>
      </c>
      <c r="B85" s="49">
        <f>B89+B102+B130+B99+B86+B97</f>
        <v>55978182.77</v>
      </c>
      <c r="C85" s="49">
        <f>C89+C102+C130+C99+C86+C97</f>
        <v>10583733.639999999</v>
      </c>
      <c r="D85" s="40">
        <f t="shared" si="8"/>
        <v>0.189068903567053</v>
      </c>
      <c r="E85" s="43">
        <f t="shared" si="6"/>
        <v>-45394449.13</v>
      </c>
    </row>
    <row r="86" spans="1:5" s="8" customFormat="1" ht="15">
      <c r="A86" s="57" t="s">
        <v>140</v>
      </c>
      <c r="B86" s="64">
        <f>SUM(B87:B88)</f>
        <v>333800</v>
      </c>
      <c r="C86" s="64">
        <f>SUM(C87:C88)</f>
        <v>133050.84999999998</v>
      </c>
      <c r="D86" s="40">
        <f aca="true" t="shared" si="9" ref="D86:D99">IF(B86=0,"   ",C86/B86)</f>
        <v>0.39859451767525456</v>
      </c>
      <c r="E86" s="60">
        <f aca="true" t="shared" si="10" ref="E86:E99">C86-B86</f>
        <v>-200749.15000000002</v>
      </c>
    </row>
    <row r="87" spans="1:5" ht="29.25" customHeight="1">
      <c r="A87" s="39" t="s">
        <v>141</v>
      </c>
      <c r="B87" s="48">
        <v>65000</v>
      </c>
      <c r="C87" s="48">
        <v>61471.42</v>
      </c>
      <c r="D87" s="40">
        <f t="shared" si="9"/>
        <v>0.9457141538461539</v>
      </c>
      <c r="E87" s="60">
        <f t="shared" si="10"/>
        <v>-3528.5800000000017</v>
      </c>
    </row>
    <row r="88" spans="1:5" ht="13.5" customHeight="1">
      <c r="A88" s="39" t="s">
        <v>142</v>
      </c>
      <c r="B88" s="48">
        <v>268800</v>
      </c>
      <c r="C88" s="48">
        <v>71579.43</v>
      </c>
      <c r="D88" s="40">
        <f t="shared" si="9"/>
        <v>0.2662925223214285</v>
      </c>
      <c r="E88" s="60">
        <f t="shared" si="10"/>
        <v>-197220.57</v>
      </c>
    </row>
    <row r="89" spans="1:5" s="8" customFormat="1" ht="15">
      <c r="A89" s="57" t="s">
        <v>86</v>
      </c>
      <c r="B89" s="49">
        <f>B90+B91+B94</f>
        <v>1263600</v>
      </c>
      <c r="C89" s="49">
        <f>C90+C91+C94</f>
        <v>0</v>
      </c>
      <c r="D89" s="40">
        <f t="shared" si="9"/>
        <v>0</v>
      </c>
      <c r="E89" s="43">
        <f t="shared" si="10"/>
        <v>-1263600</v>
      </c>
    </row>
    <row r="90" spans="1:5" s="8" customFormat="1" ht="15">
      <c r="A90" s="57" t="s">
        <v>87</v>
      </c>
      <c r="B90" s="64">
        <v>0</v>
      </c>
      <c r="C90" s="64">
        <v>0</v>
      </c>
      <c r="D90" s="40" t="str">
        <f t="shared" si="9"/>
        <v>   </v>
      </c>
      <c r="E90" s="43">
        <f t="shared" si="10"/>
        <v>0</v>
      </c>
    </row>
    <row r="91" spans="1:5" s="8" customFormat="1" ht="30">
      <c r="A91" s="57" t="s">
        <v>94</v>
      </c>
      <c r="B91" s="64">
        <f>B92+B93</f>
        <v>91500</v>
      </c>
      <c r="C91" s="64">
        <f>C92+C93</f>
        <v>0</v>
      </c>
      <c r="D91" s="40">
        <f t="shared" si="9"/>
        <v>0</v>
      </c>
      <c r="E91" s="43">
        <f t="shared" si="10"/>
        <v>-91500</v>
      </c>
    </row>
    <row r="92" spans="1:5" s="8" customFormat="1" ht="15">
      <c r="A92" s="56" t="s">
        <v>67</v>
      </c>
      <c r="B92" s="64">
        <v>31500</v>
      </c>
      <c r="C92" s="64">
        <v>0</v>
      </c>
      <c r="D92" s="40">
        <f t="shared" si="9"/>
        <v>0</v>
      </c>
      <c r="E92" s="43">
        <f t="shared" si="10"/>
        <v>-31500</v>
      </c>
    </row>
    <row r="93" spans="1:6" s="8" customFormat="1" ht="15">
      <c r="A93" s="56" t="s">
        <v>63</v>
      </c>
      <c r="B93" s="64">
        <v>60000</v>
      </c>
      <c r="C93" s="64">
        <v>0</v>
      </c>
      <c r="D93" s="40">
        <f t="shared" si="9"/>
        <v>0</v>
      </c>
      <c r="E93" s="43">
        <f t="shared" si="10"/>
        <v>-60000</v>
      </c>
      <c r="F93"/>
    </row>
    <row r="94" spans="1:5" s="8" customFormat="1" ht="45">
      <c r="A94" s="57" t="s">
        <v>187</v>
      </c>
      <c r="B94" s="64">
        <f>B95+B96</f>
        <v>1172100</v>
      </c>
      <c r="C94" s="64">
        <f>C95+C96</f>
        <v>0</v>
      </c>
      <c r="D94" s="40">
        <f t="shared" si="9"/>
        <v>0</v>
      </c>
      <c r="E94" s="60">
        <f>C94-B94</f>
        <v>-1172100</v>
      </c>
    </row>
    <row r="95" spans="1:5" s="8" customFormat="1" ht="15">
      <c r="A95" s="56" t="s">
        <v>67</v>
      </c>
      <c r="B95" s="64">
        <v>1097600</v>
      </c>
      <c r="C95" s="64">
        <v>0</v>
      </c>
      <c r="D95" s="40">
        <f t="shared" si="9"/>
        <v>0</v>
      </c>
      <c r="E95" s="60">
        <f>C95-B95</f>
        <v>-1097600</v>
      </c>
    </row>
    <row r="96" spans="1:5" s="8" customFormat="1" ht="15">
      <c r="A96" s="56" t="s">
        <v>63</v>
      </c>
      <c r="B96" s="64">
        <v>74500</v>
      </c>
      <c r="C96" s="64">
        <v>0</v>
      </c>
      <c r="D96" s="40">
        <f t="shared" si="9"/>
        <v>0</v>
      </c>
      <c r="E96" s="43">
        <f>C96-B96</f>
        <v>-74500</v>
      </c>
    </row>
    <row r="97" spans="1:5" ht="15">
      <c r="A97" s="57" t="s">
        <v>148</v>
      </c>
      <c r="B97" s="48">
        <f>B98</f>
        <v>70000</v>
      </c>
      <c r="C97" s="48">
        <f>C98</f>
        <v>0</v>
      </c>
      <c r="D97" s="40">
        <f t="shared" si="9"/>
        <v>0</v>
      </c>
      <c r="E97" s="60">
        <f t="shared" si="10"/>
        <v>-70000</v>
      </c>
    </row>
    <row r="98" spans="1:5" ht="15.75" customHeight="1">
      <c r="A98" s="57" t="s">
        <v>149</v>
      </c>
      <c r="B98" s="48">
        <v>70000</v>
      </c>
      <c r="C98" s="48">
        <v>0</v>
      </c>
      <c r="D98" s="40">
        <f t="shared" si="9"/>
        <v>0</v>
      </c>
      <c r="E98" s="60">
        <f t="shared" si="10"/>
        <v>-70000</v>
      </c>
    </row>
    <row r="99" spans="1:5" ht="15">
      <c r="A99" s="57" t="s">
        <v>114</v>
      </c>
      <c r="B99" s="48">
        <f>B100</f>
        <v>1804200</v>
      </c>
      <c r="C99" s="48">
        <f>C100</f>
        <v>450000</v>
      </c>
      <c r="D99" s="40">
        <f t="shared" si="9"/>
        <v>0.2494180246092451</v>
      </c>
      <c r="E99" s="60">
        <f t="shared" si="10"/>
        <v>-1354200</v>
      </c>
    </row>
    <row r="100" spans="1:5" ht="27.75" customHeight="1">
      <c r="A100" s="57" t="s">
        <v>135</v>
      </c>
      <c r="B100" s="48">
        <v>1804200</v>
      </c>
      <c r="C100" s="48">
        <v>450000</v>
      </c>
      <c r="D100" s="40">
        <f>IF(B100=0,"   ",C100/B100)</f>
        <v>0.2494180246092451</v>
      </c>
      <c r="E100" s="60">
        <f>C100-B100</f>
        <v>-1354200</v>
      </c>
    </row>
    <row r="101" spans="1:5" s="8" customFormat="1" ht="15">
      <c r="A101" s="56" t="s">
        <v>197</v>
      </c>
      <c r="B101" s="64">
        <v>4200</v>
      </c>
      <c r="C101" s="64">
        <v>0</v>
      </c>
      <c r="D101" s="40">
        <f>IF(B101=0,"   ",C101/B101)</f>
        <v>0</v>
      </c>
      <c r="E101" s="43">
        <f>C101-B101</f>
        <v>-4200</v>
      </c>
    </row>
    <row r="102" spans="1:5" s="8" customFormat="1" ht="15">
      <c r="A102" s="39" t="s">
        <v>28</v>
      </c>
      <c r="B102" s="49">
        <f>B107+B108+B112+B116+B120+B124+B128+B129+B103</f>
        <v>51284665.53</v>
      </c>
      <c r="C102" s="49">
        <f>C107+C108+C112+C116+C120+C124+C128+C129+C103</f>
        <v>9616339.209999999</v>
      </c>
      <c r="D102" s="40">
        <f aca="true" t="shared" si="11" ref="D102:D110">IF(B102=0,"   ",C102/B102)</f>
        <v>0.18750905578929294</v>
      </c>
      <c r="E102" s="43">
        <f aca="true" t="shared" si="12" ref="E102:E110">C102-B102</f>
        <v>-41668326.32</v>
      </c>
    </row>
    <row r="103" spans="1:5" ht="30">
      <c r="A103" s="39" t="s">
        <v>123</v>
      </c>
      <c r="B103" s="48">
        <f>SUM(B104:B106)</f>
        <v>2634509.6</v>
      </c>
      <c r="C103" s="48">
        <f>SUM(C104:C106)</f>
        <v>0</v>
      </c>
      <c r="D103" s="40">
        <f t="shared" si="11"/>
        <v>0</v>
      </c>
      <c r="E103" s="60">
        <f t="shared" si="12"/>
        <v>-2634509.6</v>
      </c>
    </row>
    <row r="104" spans="1:5" ht="15">
      <c r="A104" s="39" t="s">
        <v>118</v>
      </c>
      <c r="B104" s="48">
        <v>1580700</v>
      </c>
      <c r="C104" s="48">
        <v>0</v>
      </c>
      <c r="D104" s="40">
        <f t="shared" si="11"/>
        <v>0</v>
      </c>
      <c r="E104" s="60">
        <f t="shared" si="12"/>
        <v>-1580700</v>
      </c>
    </row>
    <row r="105" spans="1:5" ht="15">
      <c r="A105" s="39" t="s">
        <v>119</v>
      </c>
      <c r="B105" s="48">
        <v>790357.2</v>
      </c>
      <c r="C105" s="48">
        <v>0</v>
      </c>
      <c r="D105" s="40">
        <f t="shared" si="11"/>
        <v>0</v>
      </c>
      <c r="E105" s="60">
        <f t="shared" si="12"/>
        <v>-790357.2</v>
      </c>
    </row>
    <row r="106" spans="1:5" ht="15">
      <c r="A106" s="39" t="s">
        <v>136</v>
      </c>
      <c r="B106" s="48">
        <v>263452.4</v>
      </c>
      <c r="C106" s="48">
        <v>0</v>
      </c>
      <c r="D106" s="40">
        <f>IF(B106=0,"   ",C106/B106)</f>
        <v>0</v>
      </c>
      <c r="E106" s="60">
        <f t="shared" si="12"/>
        <v>-263452.4</v>
      </c>
    </row>
    <row r="107" spans="1:5" s="8" customFormat="1" ht="30">
      <c r="A107" s="39" t="s">
        <v>97</v>
      </c>
      <c r="B107" s="64">
        <v>891100</v>
      </c>
      <c r="C107" s="64">
        <v>0</v>
      </c>
      <c r="D107" s="40">
        <f t="shared" si="11"/>
        <v>0</v>
      </c>
      <c r="E107" s="43">
        <f t="shared" si="12"/>
        <v>-891100</v>
      </c>
    </row>
    <row r="108" spans="1:5" s="8" customFormat="1" ht="30">
      <c r="A108" s="39" t="s">
        <v>90</v>
      </c>
      <c r="B108" s="48">
        <f>B109+B110+B111</f>
        <v>1741300</v>
      </c>
      <c r="C108" s="48">
        <f>C109+C110+C111</f>
        <v>0</v>
      </c>
      <c r="D108" s="40">
        <f t="shared" si="11"/>
        <v>0</v>
      </c>
      <c r="E108" s="43">
        <f t="shared" si="12"/>
        <v>-1741300</v>
      </c>
    </row>
    <row r="109" spans="1:5" s="8" customFormat="1" ht="15">
      <c r="A109" s="56" t="s">
        <v>67</v>
      </c>
      <c r="B109" s="48">
        <v>1567100</v>
      </c>
      <c r="C109" s="48">
        <v>0</v>
      </c>
      <c r="D109" s="40">
        <f t="shared" si="11"/>
        <v>0</v>
      </c>
      <c r="E109" s="43">
        <f t="shared" si="12"/>
        <v>-1567100</v>
      </c>
    </row>
    <row r="110" spans="1:5" s="8" customFormat="1" ht="15">
      <c r="A110" s="56" t="s">
        <v>132</v>
      </c>
      <c r="B110" s="48">
        <v>174200</v>
      </c>
      <c r="C110" s="48">
        <v>0</v>
      </c>
      <c r="D110" s="40">
        <f t="shared" si="11"/>
        <v>0</v>
      </c>
      <c r="E110" s="43">
        <f t="shared" si="12"/>
        <v>-174200</v>
      </c>
    </row>
    <row r="111" spans="1:5" ht="15">
      <c r="A111" s="56" t="s">
        <v>119</v>
      </c>
      <c r="B111" s="48">
        <v>0</v>
      </c>
      <c r="C111" s="48">
        <v>0</v>
      </c>
      <c r="D111" s="40" t="str">
        <f>IF(B111=0,"   ",C111/B111)</f>
        <v>   </v>
      </c>
      <c r="E111" s="60">
        <f>C111-B111</f>
        <v>0</v>
      </c>
    </row>
    <row r="112" spans="1:5" s="8" customFormat="1" ht="30">
      <c r="A112" s="39" t="s">
        <v>152</v>
      </c>
      <c r="B112" s="64">
        <f>B113+B114+B115</f>
        <v>12258694.79</v>
      </c>
      <c r="C112" s="64">
        <f>C113+C114+C115</f>
        <v>0</v>
      </c>
      <c r="D112" s="40">
        <f aca="true" t="shared" si="13" ref="D112:D122">IF(B112=0,"   ",C112/B112)</f>
        <v>0</v>
      </c>
      <c r="E112" s="43">
        <f aca="true" t="shared" si="14" ref="E112:E127">C112-B112</f>
        <v>-12258694.79</v>
      </c>
    </row>
    <row r="113" spans="1:5" s="8" customFormat="1" ht="15">
      <c r="A113" s="56" t="s">
        <v>67</v>
      </c>
      <c r="B113" s="64">
        <v>7923200</v>
      </c>
      <c r="C113" s="64">
        <v>0</v>
      </c>
      <c r="D113" s="40">
        <f t="shared" si="13"/>
        <v>0</v>
      </c>
      <c r="E113" s="43">
        <f t="shared" si="14"/>
        <v>-7923200</v>
      </c>
    </row>
    <row r="114" spans="1:5" s="8" customFormat="1" ht="15">
      <c r="A114" s="56" t="s">
        <v>162</v>
      </c>
      <c r="B114" s="64">
        <v>880400</v>
      </c>
      <c r="C114" s="64">
        <v>0</v>
      </c>
      <c r="D114" s="40">
        <f>IF(B114=0,"   ",C114/B114)</f>
        <v>0</v>
      </c>
      <c r="E114" s="43">
        <f>C114-B114</f>
        <v>-880400</v>
      </c>
    </row>
    <row r="115" spans="1:5" s="8" customFormat="1" ht="15">
      <c r="A115" s="56" t="s">
        <v>68</v>
      </c>
      <c r="B115" s="64">
        <v>3455094.79</v>
      </c>
      <c r="C115" s="64">
        <v>0</v>
      </c>
      <c r="D115" s="40">
        <f t="shared" si="13"/>
        <v>0</v>
      </c>
      <c r="E115" s="43">
        <f t="shared" si="14"/>
        <v>-3455094.79</v>
      </c>
    </row>
    <row r="116" spans="1:5" s="8" customFormat="1" ht="30">
      <c r="A116" s="39" t="s">
        <v>153</v>
      </c>
      <c r="B116" s="64">
        <f>B117+B118+B119</f>
        <v>15438700</v>
      </c>
      <c r="C116" s="64">
        <f>C117+C118+C119</f>
        <v>5312814</v>
      </c>
      <c r="D116" s="40">
        <f t="shared" si="13"/>
        <v>0.3441231450834591</v>
      </c>
      <c r="E116" s="43">
        <f t="shared" si="14"/>
        <v>-10125886</v>
      </c>
    </row>
    <row r="117" spans="1:5" s="8" customFormat="1" ht="15">
      <c r="A117" s="56" t="s">
        <v>67</v>
      </c>
      <c r="B117" s="64">
        <v>12721000</v>
      </c>
      <c r="C117" s="64">
        <v>4641280</v>
      </c>
      <c r="D117" s="40">
        <f t="shared" si="13"/>
        <v>0.3648518198254854</v>
      </c>
      <c r="E117" s="43">
        <f t="shared" si="14"/>
        <v>-8079720</v>
      </c>
    </row>
    <row r="118" spans="1:5" s="8" customFormat="1" ht="15">
      <c r="A118" s="56" t="s">
        <v>162</v>
      </c>
      <c r="B118" s="64">
        <v>1413400</v>
      </c>
      <c r="C118" s="64">
        <v>515698</v>
      </c>
      <c r="D118" s="40">
        <f t="shared" si="13"/>
        <v>0.3648634498372718</v>
      </c>
      <c r="E118" s="43">
        <f t="shared" si="14"/>
        <v>-897702</v>
      </c>
    </row>
    <row r="119" spans="1:5" s="8" customFormat="1" ht="15">
      <c r="A119" s="56" t="s">
        <v>68</v>
      </c>
      <c r="B119" s="64">
        <v>1304300</v>
      </c>
      <c r="C119" s="64">
        <v>155836</v>
      </c>
      <c r="D119" s="40">
        <f t="shared" si="13"/>
        <v>0.11947864755041018</v>
      </c>
      <c r="E119" s="43">
        <f t="shared" si="14"/>
        <v>-1148464</v>
      </c>
    </row>
    <row r="120" spans="1:5" ht="30.75" customHeight="1">
      <c r="A120" s="57" t="s">
        <v>154</v>
      </c>
      <c r="B120" s="48">
        <f>B121+B122+B123</f>
        <v>11709736.07</v>
      </c>
      <c r="C120" s="48">
        <f>C121+C122+C123</f>
        <v>397431.14</v>
      </c>
      <c r="D120" s="40">
        <f t="shared" si="13"/>
        <v>0.03394023038813034</v>
      </c>
      <c r="E120" s="60">
        <f t="shared" si="14"/>
        <v>-11312304.93</v>
      </c>
    </row>
    <row r="121" spans="1:5" ht="15">
      <c r="A121" s="39" t="s">
        <v>122</v>
      </c>
      <c r="B121" s="48">
        <v>6658400</v>
      </c>
      <c r="C121" s="48">
        <v>0</v>
      </c>
      <c r="D121" s="40">
        <f t="shared" si="13"/>
        <v>0</v>
      </c>
      <c r="E121" s="60">
        <f t="shared" si="14"/>
        <v>-6658400</v>
      </c>
    </row>
    <row r="122" spans="1:5" ht="15">
      <c r="A122" s="39" t="s">
        <v>147</v>
      </c>
      <c r="B122" s="48">
        <v>740300</v>
      </c>
      <c r="C122" s="48">
        <v>0</v>
      </c>
      <c r="D122" s="40">
        <f t="shared" si="13"/>
        <v>0</v>
      </c>
      <c r="E122" s="60">
        <f t="shared" si="14"/>
        <v>-740300</v>
      </c>
    </row>
    <row r="123" spans="1:5" ht="15">
      <c r="A123" s="39" t="s">
        <v>119</v>
      </c>
      <c r="B123" s="48">
        <v>4311036.07</v>
      </c>
      <c r="C123" s="48">
        <v>397431.14</v>
      </c>
      <c r="D123" s="40">
        <f>IF(B123=0,"   ",C123/B123)</f>
        <v>0.09218924025379356</v>
      </c>
      <c r="E123" s="60">
        <f t="shared" si="14"/>
        <v>-3913604.93</v>
      </c>
    </row>
    <row r="124" spans="1:5" ht="15" customHeight="1">
      <c r="A124" s="57" t="s">
        <v>155</v>
      </c>
      <c r="B124" s="48">
        <f>B125+B126+B127</f>
        <v>6541925.07</v>
      </c>
      <c r="C124" s="48">
        <f>C125+C126+C127</f>
        <v>3906094.07</v>
      </c>
      <c r="D124" s="40">
        <f>IF(B124=0,"   ",C124/B124)</f>
        <v>0.5970863359338354</v>
      </c>
      <c r="E124" s="60">
        <f t="shared" si="14"/>
        <v>-2635831.0000000005</v>
      </c>
    </row>
    <row r="125" spans="1:5" ht="15">
      <c r="A125" s="39" t="s">
        <v>122</v>
      </c>
      <c r="B125" s="48">
        <v>4589800</v>
      </c>
      <c r="C125" s="48">
        <v>3160147.8</v>
      </c>
      <c r="D125" s="40">
        <f>IF(B125=0,"   ",C125/B125)</f>
        <v>0.6885153601464116</v>
      </c>
      <c r="E125" s="60">
        <f t="shared" si="14"/>
        <v>-1429652.2000000002</v>
      </c>
    </row>
    <row r="126" spans="1:5" ht="15">
      <c r="A126" s="39" t="s">
        <v>147</v>
      </c>
      <c r="B126" s="48">
        <v>510500</v>
      </c>
      <c r="C126" s="48">
        <v>359850.2</v>
      </c>
      <c r="D126" s="40">
        <f>IF(B126=0,"   ",C126/B126)</f>
        <v>0.7048975514201763</v>
      </c>
      <c r="E126" s="60">
        <f t="shared" si="14"/>
        <v>-150649.8</v>
      </c>
    </row>
    <row r="127" spans="1:5" ht="15">
      <c r="A127" s="39" t="s">
        <v>119</v>
      </c>
      <c r="B127" s="48">
        <v>1441625.07</v>
      </c>
      <c r="C127" s="48">
        <v>386096.07</v>
      </c>
      <c r="D127" s="40">
        <f>IF(B127=0,"   ",C127/B127)</f>
        <v>0.26782003034949997</v>
      </c>
      <c r="E127" s="60">
        <f t="shared" si="14"/>
        <v>-1055529</v>
      </c>
    </row>
    <row r="128" spans="1:5" s="8" customFormat="1" ht="15">
      <c r="A128" s="39" t="s">
        <v>113</v>
      </c>
      <c r="B128" s="48">
        <v>68700</v>
      </c>
      <c r="C128" s="48">
        <v>0</v>
      </c>
      <c r="D128" s="40">
        <f aca="true" t="shared" si="15" ref="D128:D133">IF(B128=0,"   ",C128/B128)</f>
        <v>0</v>
      </c>
      <c r="E128" s="43">
        <f aca="true" t="shared" si="16" ref="E128:E135">C128-B128</f>
        <v>-68700</v>
      </c>
    </row>
    <row r="129" spans="1:5" s="8" customFormat="1" ht="15">
      <c r="A129" s="39" t="s">
        <v>163</v>
      </c>
      <c r="B129" s="64">
        <v>0</v>
      </c>
      <c r="C129" s="64">
        <v>0</v>
      </c>
      <c r="D129" s="40" t="str">
        <f t="shared" si="15"/>
        <v>   </v>
      </c>
      <c r="E129" s="60">
        <f>C129-B129</f>
        <v>0</v>
      </c>
    </row>
    <row r="130" spans="1:5" s="8" customFormat="1" ht="15">
      <c r="A130" s="39" t="s">
        <v>42</v>
      </c>
      <c r="B130" s="49">
        <f>SUM(B131:B132)</f>
        <v>1221917.24</v>
      </c>
      <c r="C130" s="49">
        <f>SUM(C131:C132)</f>
        <v>384343.58</v>
      </c>
      <c r="D130" s="40">
        <f t="shared" si="15"/>
        <v>0.3145414168966141</v>
      </c>
      <c r="E130" s="43">
        <f t="shared" si="16"/>
        <v>-837573.6599999999</v>
      </c>
    </row>
    <row r="131" spans="1:5" s="8" customFormat="1" ht="15">
      <c r="A131" s="39" t="s">
        <v>156</v>
      </c>
      <c r="B131" s="64">
        <v>798843.58</v>
      </c>
      <c r="C131" s="64">
        <v>374343.58</v>
      </c>
      <c r="D131" s="40">
        <f t="shared" si="15"/>
        <v>0.46860685792830686</v>
      </c>
      <c r="E131" s="60">
        <f t="shared" si="16"/>
        <v>-424499.99999999994</v>
      </c>
    </row>
    <row r="132" spans="1:5" s="8" customFormat="1" ht="45">
      <c r="A132" s="39" t="s">
        <v>129</v>
      </c>
      <c r="B132" s="64">
        <v>423073.66</v>
      </c>
      <c r="C132" s="64">
        <v>10000</v>
      </c>
      <c r="D132" s="40">
        <f>IF(B132=0,"   ",C132/B132)</f>
        <v>0.02363654593859613</v>
      </c>
      <c r="E132" s="60">
        <f t="shared" si="16"/>
        <v>-413073.66</v>
      </c>
    </row>
    <row r="133" spans="1:5" s="8" customFormat="1" ht="15">
      <c r="A133" s="39" t="s">
        <v>7</v>
      </c>
      <c r="B133" s="49">
        <f>B134+B137+B154+B174</f>
        <v>73963680.72</v>
      </c>
      <c r="C133" s="49">
        <f>C134+C137+C154+C174</f>
        <v>4068025.5100000002</v>
      </c>
      <c r="D133" s="40">
        <f t="shared" si="15"/>
        <v>0.05500031191525051</v>
      </c>
      <c r="E133" s="43">
        <f t="shared" si="16"/>
        <v>-69895655.21</v>
      </c>
    </row>
    <row r="134" spans="1:5" s="8" customFormat="1" ht="15">
      <c r="A134" s="39" t="s">
        <v>62</v>
      </c>
      <c r="B134" s="49">
        <f>B135+B136</f>
        <v>1030000</v>
      </c>
      <c r="C134" s="49">
        <f>C135+C136</f>
        <v>341268.73000000004</v>
      </c>
      <c r="D134" s="40">
        <f>IF(B134=0,"   ",C134/B134)</f>
        <v>0.3313288640776699</v>
      </c>
      <c r="E134" s="43">
        <f t="shared" si="16"/>
        <v>-688731.27</v>
      </c>
    </row>
    <row r="135" spans="1:5" ht="30">
      <c r="A135" s="39" t="s">
        <v>157</v>
      </c>
      <c r="B135" s="48">
        <v>960000</v>
      </c>
      <c r="C135" s="48">
        <v>338271.53</v>
      </c>
      <c r="D135" s="40">
        <f>IF(B135=0,"   ",C135/B135)</f>
        <v>0.35236617708333334</v>
      </c>
      <c r="E135" s="60">
        <f t="shared" si="16"/>
        <v>-621728.47</v>
      </c>
    </row>
    <row r="136" spans="1:5" ht="15">
      <c r="A136" s="39" t="s">
        <v>120</v>
      </c>
      <c r="B136" s="48">
        <v>70000</v>
      </c>
      <c r="C136" s="48">
        <v>2997.2</v>
      </c>
      <c r="D136" s="40">
        <f>IF(B136=0,"   ",C136/B136)</f>
        <v>0.04281714285714285</v>
      </c>
      <c r="E136" s="60">
        <f>C136-B136</f>
        <v>-67002.8</v>
      </c>
    </row>
    <row r="137" spans="1:5" ht="15">
      <c r="A137" s="39" t="s">
        <v>36</v>
      </c>
      <c r="B137" s="48">
        <f>B138+B139+B144+B145+B140+B148+B153</f>
        <v>22573645.99</v>
      </c>
      <c r="C137" s="48">
        <f>C138+C139+C144+C145+C140+C148+C153</f>
        <v>660643.1</v>
      </c>
      <c r="D137" s="48">
        <f>IF(B137=0,"   ",C137/B137*100)</f>
        <v>2.926612299549046</v>
      </c>
      <c r="E137" s="60">
        <f aca="true" t="shared" si="17" ref="E137:E167">C137-B137</f>
        <v>-21913002.889999997</v>
      </c>
    </row>
    <row r="138" spans="1:5" ht="14.25" customHeight="1">
      <c r="A138" s="39" t="s">
        <v>139</v>
      </c>
      <c r="B138" s="48">
        <v>300000</v>
      </c>
      <c r="C138" s="48">
        <v>0</v>
      </c>
      <c r="D138" s="48">
        <f>IF(B138=0,"   ",C138/B138*100)</f>
        <v>0</v>
      </c>
      <c r="E138" s="60">
        <f t="shared" si="17"/>
        <v>-300000</v>
      </c>
    </row>
    <row r="139" spans="1:6" ht="15" customHeight="1">
      <c r="A139" s="39" t="s">
        <v>99</v>
      </c>
      <c r="B139" s="48">
        <v>118000</v>
      </c>
      <c r="C139" s="48">
        <v>5116.76</v>
      </c>
      <c r="D139" s="48">
        <f>IF(B139=0,"   ",C139/B139*100)</f>
        <v>4.336237288135593</v>
      </c>
      <c r="E139" s="60">
        <f t="shared" si="17"/>
        <v>-112883.24</v>
      </c>
      <c r="F139" s="8"/>
    </row>
    <row r="140" spans="1:5" ht="30">
      <c r="A140" s="56" t="s">
        <v>196</v>
      </c>
      <c r="B140" s="48">
        <f>SUM(B141:B143)</f>
        <v>2643603.38</v>
      </c>
      <c r="C140" s="48">
        <f>SUM(C141:C143)</f>
        <v>0</v>
      </c>
      <c r="D140" s="40">
        <f aca="true" t="shared" si="18" ref="D140:D147">IF(B140=0,"   ",C140/B140)</f>
        <v>0</v>
      </c>
      <c r="E140" s="60">
        <f t="shared" si="17"/>
        <v>-2643603.38</v>
      </c>
    </row>
    <row r="141" spans="1:5" ht="15">
      <c r="A141" s="39" t="s">
        <v>118</v>
      </c>
      <c r="B141" s="48">
        <v>1586162.02</v>
      </c>
      <c r="C141" s="48">
        <v>0</v>
      </c>
      <c r="D141" s="40">
        <f t="shared" si="18"/>
        <v>0</v>
      </c>
      <c r="E141" s="60">
        <f t="shared" si="17"/>
        <v>-1586162.02</v>
      </c>
    </row>
    <row r="142" spans="1:5" ht="15">
      <c r="A142" s="39" t="s">
        <v>137</v>
      </c>
      <c r="B142" s="48">
        <v>747240.56</v>
      </c>
      <c r="C142" s="48">
        <v>0</v>
      </c>
      <c r="D142" s="40">
        <f t="shared" si="18"/>
        <v>0</v>
      </c>
      <c r="E142" s="60">
        <f t="shared" si="17"/>
        <v>-747240.56</v>
      </c>
    </row>
    <row r="143" spans="1:5" ht="15">
      <c r="A143" s="39" t="s">
        <v>136</v>
      </c>
      <c r="B143" s="48">
        <v>310200.8</v>
      </c>
      <c r="C143" s="48">
        <v>0</v>
      </c>
      <c r="D143" s="40">
        <f t="shared" si="18"/>
        <v>0</v>
      </c>
      <c r="E143" s="60">
        <f t="shared" si="17"/>
        <v>-310200.8</v>
      </c>
    </row>
    <row r="144" spans="1:5" ht="14.25" customHeight="1">
      <c r="A144" s="39" t="s">
        <v>188</v>
      </c>
      <c r="B144" s="48">
        <v>795407.51</v>
      </c>
      <c r="C144" s="48">
        <v>590526.34</v>
      </c>
      <c r="D144" s="40">
        <f t="shared" si="18"/>
        <v>0.7424198697847346</v>
      </c>
      <c r="E144" s="60">
        <f t="shared" si="17"/>
        <v>-204881.17000000004</v>
      </c>
    </row>
    <row r="145" spans="1:5" ht="30">
      <c r="A145" s="39" t="s">
        <v>189</v>
      </c>
      <c r="B145" s="48">
        <f>SUM(B146:B147)</f>
        <v>3640000</v>
      </c>
      <c r="C145" s="48">
        <f>SUM(C146:C147)</f>
        <v>0</v>
      </c>
      <c r="D145" s="40">
        <f t="shared" si="18"/>
        <v>0</v>
      </c>
      <c r="E145" s="60">
        <f t="shared" si="17"/>
        <v>-3640000</v>
      </c>
    </row>
    <row r="146" spans="1:5" ht="15">
      <c r="A146" s="39" t="s">
        <v>118</v>
      </c>
      <c r="B146" s="48">
        <v>3421600</v>
      </c>
      <c r="C146" s="48">
        <v>0</v>
      </c>
      <c r="D146" s="40">
        <f t="shared" si="18"/>
        <v>0</v>
      </c>
      <c r="E146" s="60">
        <f t="shared" si="17"/>
        <v>-3421600</v>
      </c>
    </row>
    <row r="147" spans="1:5" ht="15">
      <c r="A147" s="39" t="s">
        <v>119</v>
      </c>
      <c r="B147" s="48">
        <v>218400</v>
      </c>
      <c r="C147" s="48">
        <v>0</v>
      </c>
      <c r="D147" s="40">
        <f t="shared" si="18"/>
        <v>0</v>
      </c>
      <c r="E147" s="60">
        <f t="shared" si="17"/>
        <v>-218400</v>
      </c>
    </row>
    <row r="148" spans="1:5" ht="30">
      <c r="A148" s="39" t="s">
        <v>211</v>
      </c>
      <c r="B148" s="48">
        <f>SUM(B149:B152)</f>
        <v>14851635.1</v>
      </c>
      <c r="C148" s="48">
        <f>SUM(C149:C152)</f>
        <v>65000</v>
      </c>
      <c r="D148" s="40">
        <f aca="true" t="shared" si="19" ref="D148:D153">IF(B148=0,"   ",C148/B148)</f>
        <v>0.004376622477076615</v>
      </c>
      <c r="E148" s="60">
        <f t="shared" si="17"/>
        <v>-14786635.1</v>
      </c>
    </row>
    <row r="149" spans="1:5" ht="15">
      <c r="A149" s="39" t="s">
        <v>118</v>
      </c>
      <c r="B149" s="48">
        <v>14018820</v>
      </c>
      <c r="C149" s="48">
        <v>0</v>
      </c>
      <c r="D149" s="40">
        <f t="shared" si="19"/>
        <v>0</v>
      </c>
      <c r="E149" s="60">
        <f t="shared" si="17"/>
        <v>-14018820</v>
      </c>
    </row>
    <row r="150" spans="1:5" ht="15">
      <c r="A150" s="39" t="s">
        <v>213</v>
      </c>
      <c r="B150" s="48">
        <v>0</v>
      </c>
      <c r="C150" s="48">
        <v>0</v>
      </c>
      <c r="D150" s="40" t="str">
        <f t="shared" si="19"/>
        <v>   </v>
      </c>
      <c r="E150" s="60">
        <f>C150-B150</f>
        <v>0</v>
      </c>
    </row>
    <row r="151" spans="1:5" ht="15">
      <c r="A151" s="39" t="s">
        <v>147</v>
      </c>
      <c r="B151" s="48">
        <v>428676.1</v>
      </c>
      <c r="C151" s="48">
        <v>0</v>
      </c>
      <c r="D151" s="40">
        <f t="shared" si="19"/>
        <v>0</v>
      </c>
      <c r="E151" s="60">
        <f t="shared" si="17"/>
        <v>-428676.1</v>
      </c>
    </row>
    <row r="152" spans="1:5" ht="15">
      <c r="A152" s="39" t="s">
        <v>119</v>
      </c>
      <c r="B152" s="48">
        <v>404139</v>
      </c>
      <c r="C152" s="48">
        <v>65000</v>
      </c>
      <c r="D152" s="40">
        <f t="shared" si="19"/>
        <v>0.16083575205560463</v>
      </c>
      <c r="E152" s="60">
        <f>C152-B152</f>
        <v>-339139</v>
      </c>
    </row>
    <row r="153" spans="1:5" ht="30">
      <c r="A153" s="39" t="s">
        <v>212</v>
      </c>
      <c r="B153" s="48">
        <v>225000</v>
      </c>
      <c r="C153" s="48">
        <v>0</v>
      </c>
      <c r="D153" s="40">
        <f t="shared" si="19"/>
        <v>0</v>
      </c>
      <c r="E153" s="60">
        <f>C153-B153</f>
        <v>-225000</v>
      </c>
    </row>
    <row r="154" spans="1:5" ht="15">
      <c r="A154" s="39" t="s">
        <v>40</v>
      </c>
      <c r="B154" s="48">
        <f>B155+B156+B157+B158+B159+B160+B164+B168+B172+B173</f>
        <v>50359134.730000004</v>
      </c>
      <c r="C154" s="48">
        <f>C155+C156+C157+C158+C159+C160+C164+C168+C172+C173</f>
        <v>3066013.68</v>
      </c>
      <c r="D154" s="48">
        <f>IF(B154=0,"   ",C154/B154*100)</f>
        <v>6.088296982143164</v>
      </c>
      <c r="E154" s="60">
        <f t="shared" si="17"/>
        <v>-47293121.050000004</v>
      </c>
    </row>
    <row r="155" spans="1:5" ht="15">
      <c r="A155" s="39" t="s">
        <v>77</v>
      </c>
      <c r="B155" s="48">
        <v>7803138.53</v>
      </c>
      <c r="C155" s="48">
        <v>2403266</v>
      </c>
      <c r="D155" s="48">
        <f>IF(B155=0,"   ",C155/B155*100)</f>
        <v>30.79870991345837</v>
      </c>
      <c r="E155" s="60">
        <f t="shared" si="17"/>
        <v>-5399872.53</v>
      </c>
    </row>
    <row r="156" spans="1:5" ht="15">
      <c r="A156" s="39" t="s">
        <v>78</v>
      </c>
      <c r="B156" s="48">
        <v>300000</v>
      </c>
      <c r="C156" s="48">
        <v>0</v>
      </c>
      <c r="D156" s="48">
        <f>IF(B156=0,"   ",C156/B156*100)</f>
        <v>0</v>
      </c>
      <c r="E156" s="60">
        <f t="shared" si="17"/>
        <v>-300000</v>
      </c>
    </row>
    <row r="157" spans="1:5" ht="14.25" customHeight="1">
      <c r="A157" s="39" t="s">
        <v>79</v>
      </c>
      <c r="B157" s="48">
        <v>100000</v>
      </c>
      <c r="C157" s="48">
        <v>0</v>
      </c>
      <c r="D157" s="48">
        <f>IF(B157=0,"   ",C157/B157*100)</f>
        <v>0</v>
      </c>
      <c r="E157" s="60">
        <f t="shared" si="17"/>
        <v>-100000</v>
      </c>
    </row>
    <row r="158" spans="1:5" ht="13.5" customHeight="1">
      <c r="A158" s="39" t="s">
        <v>190</v>
      </c>
      <c r="B158" s="48">
        <v>6688713.7</v>
      </c>
      <c r="C158" s="48">
        <v>662747.68</v>
      </c>
      <c r="D158" s="48">
        <f>IF(B158=0,"   ",C158/B158*100)</f>
        <v>9.908447419419373</v>
      </c>
      <c r="E158" s="60">
        <f t="shared" si="17"/>
        <v>-6025966.0200000005</v>
      </c>
    </row>
    <row r="159" spans="1:5" ht="28.5" customHeight="1">
      <c r="A159" s="39" t="s">
        <v>131</v>
      </c>
      <c r="B159" s="48">
        <v>6000</v>
      </c>
      <c r="C159" s="48">
        <v>0</v>
      </c>
      <c r="D159" s="40">
        <f aca="true" t="shared" si="20" ref="D159:D167">IF(B159=0,"   ",C159/B159)</f>
        <v>0</v>
      </c>
      <c r="E159" s="60">
        <f>C159-B159</f>
        <v>-6000</v>
      </c>
    </row>
    <row r="160" spans="1:5" ht="27.75" customHeight="1">
      <c r="A160" s="57" t="s">
        <v>116</v>
      </c>
      <c r="B160" s="48">
        <f>B161+B163+B162</f>
        <v>5885076.760000001</v>
      </c>
      <c r="C160" s="48">
        <f>C161+C163+C162</f>
        <v>0</v>
      </c>
      <c r="D160" s="40">
        <f t="shared" si="20"/>
        <v>0</v>
      </c>
      <c r="E160" s="60">
        <f t="shared" si="17"/>
        <v>-5885076.760000001</v>
      </c>
    </row>
    <row r="161" spans="1:5" ht="15">
      <c r="A161" s="39" t="s">
        <v>117</v>
      </c>
      <c r="B161" s="48">
        <v>5826225.99</v>
      </c>
      <c r="C161" s="49">
        <v>0</v>
      </c>
      <c r="D161" s="40">
        <f t="shared" si="20"/>
        <v>0</v>
      </c>
      <c r="E161" s="60">
        <f t="shared" si="17"/>
        <v>-5826225.99</v>
      </c>
    </row>
    <row r="162" spans="1:5" ht="15">
      <c r="A162" s="39" t="s">
        <v>118</v>
      </c>
      <c r="B162" s="48">
        <v>41195.54</v>
      </c>
      <c r="C162" s="49">
        <v>0</v>
      </c>
      <c r="D162" s="40">
        <f t="shared" si="20"/>
        <v>0</v>
      </c>
      <c r="E162" s="60">
        <f t="shared" si="17"/>
        <v>-41195.54</v>
      </c>
    </row>
    <row r="163" spans="1:5" ht="15">
      <c r="A163" s="57" t="s">
        <v>124</v>
      </c>
      <c r="B163" s="48">
        <v>17655.23</v>
      </c>
      <c r="C163" s="49">
        <v>0</v>
      </c>
      <c r="D163" s="40">
        <f t="shared" si="20"/>
        <v>0</v>
      </c>
      <c r="E163" s="60">
        <f t="shared" si="17"/>
        <v>-17655.23</v>
      </c>
    </row>
    <row r="164" spans="1:5" ht="30">
      <c r="A164" s="39" t="s">
        <v>196</v>
      </c>
      <c r="B164" s="48">
        <f>SUM(B165:B167)</f>
        <v>1310204.78</v>
      </c>
      <c r="C164" s="48">
        <f>SUM(C165:C167)</f>
        <v>0</v>
      </c>
      <c r="D164" s="40">
        <f t="shared" si="20"/>
        <v>0</v>
      </c>
      <c r="E164" s="60">
        <f t="shared" si="17"/>
        <v>-1310204.78</v>
      </c>
    </row>
    <row r="165" spans="1:5" ht="15">
      <c r="A165" s="39" t="s">
        <v>118</v>
      </c>
      <c r="B165" s="48">
        <v>814637.98</v>
      </c>
      <c r="C165" s="48">
        <v>0</v>
      </c>
      <c r="D165" s="40">
        <f t="shared" si="20"/>
        <v>0</v>
      </c>
      <c r="E165" s="60">
        <f t="shared" si="17"/>
        <v>-814637.98</v>
      </c>
    </row>
    <row r="166" spans="1:5" ht="15">
      <c r="A166" s="39" t="s">
        <v>119</v>
      </c>
      <c r="B166" s="48">
        <v>287035.1</v>
      </c>
      <c r="C166" s="48">
        <v>0</v>
      </c>
      <c r="D166" s="40">
        <f t="shared" si="20"/>
        <v>0</v>
      </c>
      <c r="E166" s="60">
        <f t="shared" si="17"/>
        <v>-287035.1</v>
      </c>
    </row>
    <row r="167" spans="1:5" ht="15">
      <c r="A167" s="39" t="s">
        <v>136</v>
      </c>
      <c r="B167" s="48">
        <v>208531.7</v>
      </c>
      <c r="C167" s="48">
        <v>0</v>
      </c>
      <c r="D167" s="40">
        <f t="shared" si="20"/>
        <v>0</v>
      </c>
      <c r="E167" s="60">
        <f t="shared" si="17"/>
        <v>-208531.7</v>
      </c>
    </row>
    <row r="168" spans="1:5" ht="30">
      <c r="A168" s="39" t="s">
        <v>198</v>
      </c>
      <c r="B168" s="48">
        <f>SUM(B169:B171)</f>
        <v>27863000.96</v>
      </c>
      <c r="C168" s="48">
        <f>SUM(C169:C171)</f>
        <v>0</v>
      </c>
      <c r="D168" s="40">
        <f aca="true" t="shared" si="21" ref="D168:D173">IF(B168=0,"   ",C168/B168)</f>
        <v>0</v>
      </c>
      <c r="E168" s="60">
        <f aca="true" t="shared" si="22" ref="E168:E173">C168-B168</f>
        <v>-27863000.96</v>
      </c>
    </row>
    <row r="169" spans="1:5" ht="15">
      <c r="A169" s="39" t="s">
        <v>118</v>
      </c>
      <c r="B169" s="48">
        <v>26191000</v>
      </c>
      <c r="C169" s="48">
        <v>0</v>
      </c>
      <c r="D169" s="40">
        <f t="shared" si="21"/>
        <v>0</v>
      </c>
      <c r="E169" s="60">
        <f t="shared" si="22"/>
        <v>-26191000</v>
      </c>
    </row>
    <row r="170" spans="1:5" ht="15">
      <c r="A170" s="39" t="s">
        <v>119</v>
      </c>
      <c r="B170" s="48">
        <v>1393138.3</v>
      </c>
      <c r="C170" s="48">
        <v>0</v>
      </c>
      <c r="D170" s="40">
        <f t="shared" si="21"/>
        <v>0</v>
      </c>
      <c r="E170" s="60">
        <f t="shared" si="22"/>
        <v>-1393138.3</v>
      </c>
    </row>
    <row r="171" spans="1:5" ht="15">
      <c r="A171" s="39" t="s">
        <v>136</v>
      </c>
      <c r="B171" s="48">
        <v>278862.66</v>
      </c>
      <c r="C171" s="48">
        <v>0</v>
      </c>
      <c r="D171" s="40">
        <f t="shared" si="21"/>
        <v>0</v>
      </c>
      <c r="E171" s="60">
        <f t="shared" si="22"/>
        <v>-278862.66</v>
      </c>
    </row>
    <row r="172" spans="1:5" ht="13.5" customHeight="1">
      <c r="A172" s="39" t="s">
        <v>214</v>
      </c>
      <c r="B172" s="48">
        <v>103000</v>
      </c>
      <c r="C172" s="48">
        <v>0</v>
      </c>
      <c r="D172" s="40">
        <f t="shared" si="21"/>
        <v>0</v>
      </c>
      <c r="E172" s="60">
        <f t="shared" si="22"/>
        <v>-103000</v>
      </c>
    </row>
    <row r="173" spans="1:5" ht="27.75" customHeight="1">
      <c r="A173" s="39" t="s">
        <v>215</v>
      </c>
      <c r="B173" s="48">
        <v>300000</v>
      </c>
      <c r="C173" s="48">
        <v>0</v>
      </c>
      <c r="D173" s="40">
        <f t="shared" si="21"/>
        <v>0</v>
      </c>
      <c r="E173" s="60">
        <f t="shared" si="22"/>
        <v>-300000</v>
      </c>
    </row>
    <row r="174" spans="1:5" ht="15">
      <c r="A174" s="39" t="s">
        <v>199</v>
      </c>
      <c r="B174" s="48">
        <f>B175</f>
        <v>900</v>
      </c>
      <c r="C174" s="48">
        <f>C175</f>
        <v>100</v>
      </c>
      <c r="D174" s="48">
        <f>D175</f>
        <v>0.1111111111111111</v>
      </c>
      <c r="E174" s="48">
        <f>E175</f>
        <v>-800</v>
      </c>
    </row>
    <row r="175" spans="1:5" s="8" customFormat="1" ht="15">
      <c r="A175" s="57" t="s">
        <v>200</v>
      </c>
      <c r="B175" s="64">
        <v>900</v>
      </c>
      <c r="C175" s="65">
        <v>100</v>
      </c>
      <c r="D175" s="40">
        <f>IF(B175=0,"   ",C175/B175)</f>
        <v>0.1111111111111111</v>
      </c>
      <c r="E175" s="60">
        <f aca="true" t="shared" si="23" ref="E175:E204">C175-B175</f>
        <v>-800</v>
      </c>
    </row>
    <row r="176" spans="1:5" s="8" customFormat="1" ht="15">
      <c r="A176" s="39" t="s">
        <v>64</v>
      </c>
      <c r="B176" s="49">
        <f>B177</f>
        <v>40000</v>
      </c>
      <c r="C176" s="49">
        <f>C177</f>
        <v>0</v>
      </c>
      <c r="D176" s="40">
        <f aca="true" t="shared" si="24" ref="D176:D181">IF(B176=0,"   ",C176/B176)</f>
        <v>0</v>
      </c>
      <c r="E176" s="43">
        <f t="shared" si="23"/>
        <v>-40000</v>
      </c>
    </row>
    <row r="177" spans="1:5" s="8" customFormat="1" ht="15">
      <c r="A177" s="39" t="s">
        <v>65</v>
      </c>
      <c r="B177" s="48">
        <v>40000</v>
      </c>
      <c r="C177" s="48">
        <v>0</v>
      </c>
      <c r="D177" s="40">
        <f t="shared" si="24"/>
        <v>0</v>
      </c>
      <c r="E177" s="43">
        <f t="shared" si="23"/>
        <v>-40000</v>
      </c>
    </row>
    <row r="178" spans="1:5" s="8" customFormat="1" ht="15">
      <c r="A178" s="39" t="s">
        <v>8</v>
      </c>
      <c r="B178" s="64">
        <f>B179+B193+B215+B221+B218</f>
        <v>400462360.34</v>
      </c>
      <c r="C178" s="64">
        <f>C179+C193+C215+C221+C218</f>
        <v>127859087.97999999</v>
      </c>
      <c r="D178" s="40">
        <f t="shared" si="24"/>
        <v>0.3192786654691973</v>
      </c>
      <c r="E178" s="43">
        <f t="shared" si="23"/>
        <v>-272603272.36</v>
      </c>
    </row>
    <row r="179" spans="1:5" s="8" customFormat="1" ht="15">
      <c r="A179" s="39" t="s">
        <v>46</v>
      </c>
      <c r="B179" s="64">
        <f>B180+B182+B186+B189+B192</f>
        <v>149822931</v>
      </c>
      <c r="C179" s="64">
        <f>C180+C182+C186+C189+C192</f>
        <v>59202570.599999994</v>
      </c>
      <c r="D179" s="40">
        <f t="shared" si="24"/>
        <v>0.39515026307955486</v>
      </c>
      <c r="E179" s="43">
        <f t="shared" si="23"/>
        <v>-90620360.4</v>
      </c>
    </row>
    <row r="180" spans="1:5" s="8" customFormat="1" ht="15">
      <c r="A180" s="39" t="s">
        <v>91</v>
      </c>
      <c r="B180" s="64">
        <v>40360190</v>
      </c>
      <c r="C180" s="65">
        <v>17023140</v>
      </c>
      <c r="D180" s="40">
        <f t="shared" si="24"/>
        <v>0.42178047229212745</v>
      </c>
      <c r="E180" s="43">
        <f t="shared" si="23"/>
        <v>-23337050</v>
      </c>
    </row>
    <row r="181" spans="1:5" s="8" customFormat="1" ht="17.25" customHeight="1">
      <c r="A181" s="56" t="s">
        <v>92</v>
      </c>
      <c r="B181" s="64">
        <v>35145400</v>
      </c>
      <c r="C181" s="65">
        <v>14761800</v>
      </c>
      <c r="D181" s="40">
        <f t="shared" si="24"/>
        <v>0.4200208277612433</v>
      </c>
      <c r="E181" s="43">
        <f t="shared" si="23"/>
        <v>-20383600</v>
      </c>
    </row>
    <row r="182" spans="1:5" s="8" customFormat="1" ht="30">
      <c r="A182" s="57" t="s">
        <v>158</v>
      </c>
      <c r="B182" s="64">
        <f>SUM(B183:B185)</f>
        <v>96262315</v>
      </c>
      <c r="C182" s="64">
        <f>SUM(C183:C185)</f>
        <v>42179430.599999994</v>
      </c>
      <c r="D182" s="40">
        <f aca="true" t="shared" si="25" ref="D182:D192">IF(B182=0,"   ",C182/B182)</f>
        <v>0.43817178716302424</v>
      </c>
      <c r="E182" s="43">
        <f t="shared" si="23"/>
        <v>-54082884.400000006</v>
      </c>
    </row>
    <row r="183" spans="1:5" ht="15">
      <c r="A183" s="39" t="s">
        <v>159</v>
      </c>
      <c r="B183" s="48">
        <v>89584363</v>
      </c>
      <c r="C183" s="48">
        <v>41757636.3</v>
      </c>
      <c r="D183" s="40">
        <f t="shared" si="25"/>
        <v>0.46612639641139153</v>
      </c>
      <c r="E183" s="60">
        <f t="shared" si="23"/>
        <v>-47826726.7</v>
      </c>
    </row>
    <row r="184" spans="1:5" ht="15">
      <c r="A184" s="39" t="s">
        <v>118</v>
      </c>
      <c r="B184" s="48">
        <v>5879122.15</v>
      </c>
      <c r="C184" s="48">
        <v>210897.15</v>
      </c>
      <c r="D184" s="40">
        <f t="shared" si="25"/>
        <v>0.03587221775958507</v>
      </c>
      <c r="E184" s="60">
        <f t="shared" si="23"/>
        <v>-5668225</v>
      </c>
    </row>
    <row r="185" spans="1:5" ht="15">
      <c r="A185" s="39" t="s">
        <v>124</v>
      </c>
      <c r="B185" s="48">
        <v>798829.85</v>
      </c>
      <c r="C185" s="48">
        <v>210897.15</v>
      </c>
      <c r="D185" s="40">
        <f t="shared" si="25"/>
        <v>0.26400759811366586</v>
      </c>
      <c r="E185" s="60">
        <f t="shared" si="23"/>
        <v>-587932.7</v>
      </c>
    </row>
    <row r="186" spans="1:5" s="8" customFormat="1" ht="75">
      <c r="A186" s="57" t="s">
        <v>201</v>
      </c>
      <c r="B186" s="64">
        <f>SUM(B187:B188)</f>
        <v>3420000</v>
      </c>
      <c r="C186" s="64">
        <f>SUM(C187:C188)</f>
        <v>0</v>
      </c>
      <c r="D186" s="40">
        <f t="shared" si="25"/>
        <v>0</v>
      </c>
      <c r="E186" s="43">
        <f t="shared" si="23"/>
        <v>-3420000</v>
      </c>
    </row>
    <row r="187" spans="1:5" ht="15">
      <c r="A187" s="39" t="s">
        <v>118</v>
      </c>
      <c r="B187" s="48">
        <v>3214800</v>
      </c>
      <c r="C187" s="48">
        <v>0</v>
      </c>
      <c r="D187" s="40">
        <f t="shared" si="25"/>
        <v>0</v>
      </c>
      <c r="E187" s="60">
        <f t="shared" si="23"/>
        <v>-3214800</v>
      </c>
    </row>
    <row r="188" spans="1:5" ht="15">
      <c r="A188" s="39" t="s">
        <v>124</v>
      </c>
      <c r="B188" s="48">
        <v>205200</v>
      </c>
      <c r="C188" s="48">
        <v>0</v>
      </c>
      <c r="D188" s="40">
        <f t="shared" si="25"/>
        <v>0</v>
      </c>
      <c r="E188" s="60">
        <f t="shared" si="23"/>
        <v>-205200</v>
      </c>
    </row>
    <row r="189" spans="1:5" s="8" customFormat="1" ht="45">
      <c r="A189" s="57" t="s">
        <v>202</v>
      </c>
      <c r="B189" s="64">
        <f>SUM(B190:B191)</f>
        <v>9580426</v>
      </c>
      <c r="C189" s="64">
        <f>SUM(C190:C191)</f>
        <v>0</v>
      </c>
      <c r="D189" s="40">
        <f t="shared" si="25"/>
        <v>0</v>
      </c>
      <c r="E189" s="43">
        <f t="shared" si="23"/>
        <v>-9580426</v>
      </c>
    </row>
    <row r="190" spans="1:5" ht="15">
      <c r="A190" s="39" t="s">
        <v>118</v>
      </c>
      <c r="B190" s="48">
        <v>9005600</v>
      </c>
      <c r="C190" s="48">
        <v>0</v>
      </c>
      <c r="D190" s="40">
        <f t="shared" si="25"/>
        <v>0</v>
      </c>
      <c r="E190" s="60">
        <f t="shared" si="23"/>
        <v>-9005600</v>
      </c>
    </row>
    <row r="191" spans="1:5" ht="15">
      <c r="A191" s="39" t="s">
        <v>124</v>
      </c>
      <c r="B191" s="48">
        <v>574826</v>
      </c>
      <c r="C191" s="48">
        <v>0</v>
      </c>
      <c r="D191" s="40">
        <f t="shared" si="25"/>
        <v>0</v>
      </c>
      <c r="E191" s="60">
        <f t="shared" si="23"/>
        <v>-574826</v>
      </c>
    </row>
    <row r="192" spans="1:5" ht="46.5" customHeight="1">
      <c r="A192" s="39" t="s">
        <v>203</v>
      </c>
      <c r="B192" s="48">
        <v>200000</v>
      </c>
      <c r="C192" s="48">
        <v>0</v>
      </c>
      <c r="D192" s="40">
        <f t="shared" si="25"/>
        <v>0</v>
      </c>
      <c r="E192" s="60">
        <f t="shared" si="23"/>
        <v>-200000</v>
      </c>
    </row>
    <row r="193" spans="1:5" s="8" customFormat="1" ht="15">
      <c r="A193" s="39" t="s">
        <v>47</v>
      </c>
      <c r="B193" s="64">
        <f>B194+B196+B214+B211</f>
        <v>217025080.44</v>
      </c>
      <c r="C193" s="64">
        <f>C194+C196+C214+C211</f>
        <v>57836964.17</v>
      </c>
      <c r="D193" s="40">
        <f aca="true" t="shared" si="26" ref="D193:D216">IF(B193=0,"   ",C193/B193)</f>
        <v>0.2664989873646882</v>
      </c>
      <c r="E193" s="43">
        <f t="shared" si="23"/>
        <v>-159188116.26999998</v>
      </c>
    </row>
    <row r="194" spans="1:5" s="8" customFormat="1" ht="15">
      <c r="A194" s="39" t="s">
        <v>91</v>
      </c>
      <c r="B194" s="64">
        <v>116156397.99</v>
      </c>
      <c r="C194" s="64">
        <v>43716053.6</v>
      </c>
      <c r="D194" s="40">
        <f t="shared" si="26"/>
        <v>0.3763551070494073</v>
      </c>
      <c r="E194" s="43">
        <f t="shared" si="23"/>
        <v>-72440344.38999999</v>
      </c>
    </row>
    <row r="195" spans="1:5" s="8" customFormat="1" ht="15.75" customHeight="1">
      <c r="A195" s="56" t="s">
        <v>92</v>
      </c>
      <c r="B195" s="64">
        <v>105927400</v>
      </c>
      <c r="C195" s="64">
        <v>38965800</v>
      </c>
      <c r="D195" s="40">
        <f t="shared" si="26"/>
        <v>0.3678538319641566</v>
      </c>
      <c r="E195" s="43">
        <f t="shared" si="23"/>
        <v>-66961600</v>
      </c>
    </row>
    <row r="196" spans="1:5" s="8" customFormat="1" ht="15">
      <c r="A196" s="39" t="s">
        <v>81</v>
      </c>
      <c r="B196" s="64">
        <f>B197+B200+B201+B205+B208</f>
        <v>95791682.45</v>
      </c>
      <c r="C196" s="64">
        <f>C197+C200+C201+C205+C208</f>
        <v>9109764</v>
      </c>
      <c r="D196" s="40">
        <f t="shared" si="26"/>
        <v>0.09509973900661978</v>
      </c>
      <c r="E196" s="43">
        <f t="shared" si="23"/>
        <v>-86681918.45</v>
      </c>
    </row>
    <row r="197" spans="1:5" s="8" customFormat="1" ht="45">
      <c r="A197" s="57" t="s">
        <v>160</v>
      </c>
      <c r="B197" s="64">
        <f>SUM(B198:B199)</f>
        <v>27976808.51</v>
      </c>
      <c r="C197" s="64">
        <f>SUM(C198:C199)</f>
        <v>0</v>
      </c>
      <c r="D197" s="40">
        <f t="shared" si="26"/>
        <v>0</v>
      </c>
      <c r="E197" s="43">
        <f t="shared" si="23"/>
        <v>-27976808.51</v>
      </c>
    </row>
    <row r="198" spans="1:5" ht="15">
      <c r="A198" s="39" t="s">
        <v>118</v>
      </c>
      <c r="B198" s="48">
        <v>26298200</v>
      </c>
      <c r="C198" s="48">
        <v>0</v>
      </c>
      <c r="D198" s="40">
        <f t="shared" si="26"/>
        <v>0</v>
      </c>
      <c r="E198" s="60">
        <f t="shared" si="23"/>
        <v>-26298200</v>
      </c>
    </row>
    <row r="199" spans="1:5" ht="15">
      <c r="A199" s="39" t="s">
        <v>124</v>
      </c>
      <c r="B199" s="48">
        <v>1678608.51</v>
      </c>
      <c r="C199" s="48">
        <v>0</v>
      </c>
      <c r="D199" s="40">
        <f t="shared" si="26"/>
        <v>0</v>
      </c>
      <c r="E199" s="60">
        <f t="shared" si="23"/>
        <v>-1678608.51</v>
      </c>
    </row>
    <row r="200" spans="1:5" s="8" customFormat="1" ht="45">
      <c r="A200" s="56" t="s">
        <v>166</v>
      </c>
      <c r="B200" s="64">
        <v>8905700</v>
      </c>
      <c r="C200" s="65">
        <v>2963190.13</v>
      </c>
      <c r="D200" s="40">
        <f aca="true" t="shared" si="27" ref="D200:D210">IF(B200=0,"   ",C200/B200)</f>
        <v>0.33272961474112084</v>
      </c>
      <c r="E200" s="43">
        <f t="shared" si="23"/>
        <v>-5942509.87</v>
      </c>
    </row>
    <row r="201" spans="1:5" s="8" customFormat="1" ht="43.5" customHeight="1">
      <c r="A201" s="56" t="s">
        <v>167</v>
      </c>
      <c r="B201" s="64">
        <f>SUM(B202:B204)</f>
        <v>6616162</v>
      </c>
      <c r="C201" s="64">
        <f>SUM(C202:C204)</f>
        <v>2166949.9799999995</v>
      </c>
      <c r="D201" s="40">
        <f t="shared" si="27"/>
        <v>0.3275237184337384</v>
      </c>
      <c r="E201" s="43">
        <f t="shared" si="23"/>
        <v>-4449212.0200000005</v>
      </c>
    </row>
    <row r="202" spans="1:5" s="8" customFormat="1" ht="15" customHeight="1">
      <c r="A202" s="56" t="s">
        <v>172</v>
      </c>
      <c r="B202" s="64">
        <v>6550000</v>
      </c>
      <c r="C202" s="64">
        <v>2145280.44</v>
      </c>
      <c r="D202" s="40">
        <f t="shared" si="27"/>
        <v>0.3275237312977099</v>
      </c>
      <c r="E202" s="43">
        <f t="shared" si="23"/>
        <v>-4404719.5600000005</v>
      </c>
    </row>
    <row r="203" spans="1:5" s="8" customFormat="1" ht="15.75" customHeight="1">
      <c r="A203" s="56" t="s">
        <v>173</v>
      </c>
      <c r="B203" s="64">
        <v>33081</v>
      </c>
      <c r="C203" s="64">
        <v>10834.76</v>
      </c>
      <c r="D203" s="40">
        <f t="shared" si="27"/>
        <v>0.3275221426196306</v>
      </c>
      <c r="E203" s="43">
        <f t="shared" si="23"/>
        <v>-22246.239999999998</v>
      </c>
    </row>
    <row r="204" spans="1:5" s="8" customFormat="1" ht="15.75" customHeight="1">
      <c r="A204" s="56" t="s">
        <v>174</v>
      </c>
      <c r="B204" s="48">
        <v>33081</v>
      </c>
      <c r="C204" s="48">
        <v>10834.78</v>
      </c>
      <c r="D204" s="40">
        <f t="shared" si="27"/>
        <v>0.32752274719627583</v>
      </c>
      <c r="E204" s="60">
        <f t="shared" si="23"/>
        <v>-22246.22</v>
      </c>
    </row>
    <row r="205" spans="1:5" s="8" customFormat="1" ht="73.5" customHeight="1">
      <c r="A205" s="57" t="s">
        <v>204</v>
      </c>
      <c r="B205" s="64">
        <f>SUM(B206:B207)</f>
        <v>49777678.74</v>
      </c>
      <c r="C205" s="64">
        <f>SUM(C206:C207)</f>
        <v>1979061.74</v>
      </c>
      <c r="D205" s="40">
        <f t="shared" si="27"/>
        <v>0.03975801584354875</v>
      </c>
      <c r="E205" s="43">
        <f>C205-B205</f>
        <v>-47798617</v>
      </c>
    </row>
    <row r="206" spans="1:5" s="8" customFormat="1" ht="15.75" customHeight="1">
      <c r="A206" s="56" t="s">
        <v>173</v>
      </c>
      <c r="B206" s="64">
        <v>46791018</v>
      </c>
      <c r="C206" s="64">
        <v>1860318</v>
      </c>
      <c r="D206" s="40">
        <f t="shared" si="27"/>
        <v>0.03975801509597419</v>
      </c>
      <c r="E206" s="43">
        <f>C206-B206</f>
        <v>-44930700</v>
      </c>
    </row>
    <row r="207" spans="1:5" ht="15">
      <c r="A207" s="56" t="s">
        <v>174</v>
      </c>
      <c r="B207" s="48">
        <v>2986660.74</v>
      </c>
      <c r="C207" s="48">
        <v>118743.74</v>
      </c>
      <c r="D207" s="40">
        <f t="shared" si="27"/>
        <v>0.03975802755555022</v>
      </c>
      <c r="E207" s="60">
        <f>C207-B207</f>
        <v>-2867917</v>
      </c>
    </row>
    <row r="208" spans="1:5" s="8" customFormat="1" ht="73.5" customHeight="1">
      <c r="A208" s="57" t="s">
        <v>216</v>
      </c>
      <c r="B208" s="64">
        <f>SUM(B209:B210)</f>
        <v>2515333.2</v>
      </c>
      <c r="C208" s="64">
        <f>SUM(C209:C210)</f>
        <v>2000562.15</v>
      </c>
      <c r="D208" s="40">
        <f t="shared" si="27"/>
        <v>0.7953467755285859</v>
      </c>
      <c r="E208" s="43">
        <f aca="true" t="shared" si="28" ref="E208:E214">C208-B208</f>
        <v>-514771.0500000003</v>
      </c>
    </row>
    <row r="209" spans="1:5" s="8" customFormat="1" ht="15.75" customHeight="1">
      <c r="A209" s="56" t="s">
        <v>173</v>
      </c>
      <c r="B209" s="64">
        <v>2364413.33</v>
      </c>
      <c r="C209" s="64">
        <v>1880528.42</v>
      </c>
      <c r="D209" s="40">
        <f t="shared" si="27"/>
        <v>0.7953467340670084</v>
      </c>
      <c r="E209" s="43">
        <f t="shared" si="28"/>
        <v>-483884.91000000015</v>
      </c>
    </row>
    <row r="210" spans="1:5" ht="15">
      <c r="A210" s="56" t="s">
        <v>174</v>
      </c>
      <c r="B210" s="48">
        <v>150919.87</v>
      </c>
      <c r="C210" s="48">
        <v>120033.73</v>
      </c>
      <c r="D210" s="40">
        <f t="shared" si="27"/>
        <v>0.7953474250938594</v>
      </c>
      <c r="E210" s="60">
        <f t="shared" si="28"/>
        <v>-30886.14</v>
      </c>
    </row>
    <row r="211" spans="1:5" s="8" customFormat="1" ht="45" customHeight="1">
      <c r="A211" s="56" t="s">
        <v>195</v>
      </c>
      <c r="B211" s="64">
        <f>SUM(B212:B213)</f>
        <v>4997000</v>
      </c>
      <c r="C211" s="64">
        <f>SUM(C212:C213)</f>
        <v>4997000</v>
      </c>
      <c r="D211" s="40">
        <f t="shared" si="26"/>
        <v>1</v>
      </c>
      <c r="E211" s="43">
        <f t="shared" si="28"/>
        <v>0</v>
      </c>
    </row>
    <row r="212" spans="1:5" ht="15">
      <c r="A212" s="39" t="s">
        <v>118</v>
      </c>
      <c r="B212" s="48">
        <v>4947000</v>
      </c>
      <c r="C212" s="48">
        <v>4947000</v>
      </c>
      <c r="D212" s="40">
        <f t="shared" si="26"/>
        <v>1</v>
      </c>
      <c r="E212" s="60">
        <f t="shared" si="28"/>
        <v>0</v>
      </c>
    </row>
    <row r="213" spans="1:5" ht="15">
      <c r="A213" s="39" t="s">
        <v>124</v>
      </c>
      <c r="B213" s="48">
        <v>50000</v>
      </c>
      <c r="C213" s="48">
        <v>50000</v>
      </c>
      <c r="D213" s="40">
        <f t="shared" si="26"/>
        <v>1</v>
      </c>
      <c r="E213" s="60">
        <f t="shared" si="28"/>
        <v>0</v>
      </c>
    </row>
    <row r="214" spans="1:5" s="8" customFormat="1" ht="15">
      <c r="A214" s="57" t="s">
        <v>138</v>
      </c>
      <c r="B214" s="64">
        <v>80000</v>
      </c>
      <c r="C214" s="64">
        <v>14146.57</v>
      </c>
      <c r="D214" s="40">
        <f t="shared" si="26"/>
        <v>0.176832125</v>
      </c>
      <c r="E214" s="43">
        <f t="shared" si="28"/>
        <v>-65853.43</v>
      </c>
    </row>
    <row r="215" spans="1:5" s="8" customFormat="1" ht="15">
      <c r="A215" s="39" t="s">
        <v>115</v>
      </c>
      <c r="B215" s="64">
        <f>B216+B217</f>
        <v>27027248.9</v>
      </c>
      <c r="C215" s="64">
        <f>C216+C217</f>
        <v>8529900</v>
      </c>
      <c r="D215" s="40">
        <f t="shared" si="26"/>
        <v>0.3156037091144708</v>
      </c>
      <c r="E215" s="43">
        <f aca="true" t="shared" si="29" ref="E215:E222">C215-B215</f>
        <v>-18497348.9</v>
      </c>
    </row>
    <row r="216" spans="1:5" s="8" customFormat="1" ht="15">
      <c r="A216" s="39" t="s">
        <v>80</v>
      </c>
      <c r="B216" s="64">
        <v>14437948.9</v>
      </c>
      <c r="C216" s="65">
        <v>6886800</v>
      </c>
      <c r="D216" s="40">
        <f t="shared" si="26"/>
        <v>0.47699296123703555</v>
      </c>
      <c r="E216" s="43">
        <f t="shared" si="29"/>
        <v>-7551148.9</v>
      </c>
    </row>
    <row r="217" spans="1:5" s="8" customFormat="1" ht="27.75" customHeight="1">
      <c r="A217" s="57" t="s">
        <v>144</v>
      </c>
      <c r="B217" s="48">
        <v>12589300</v>
      </c>
      <c r="C217" s="48">
        <v>1643100</v>
      </c>
      <c r="D217" s="40">
        <f aca="true" t="shared" si="30" ref="D217:D222">IF(B217=0,"   ",C217/B217)</f>
        <v>0.13051559657804643</v>
      </c>
      <c r="E217" s="43">
        <f t="shared" si="29"/>
        <v>-10946200</v>
      </c>
    </row>
    <row r="218" spans="1:5" s="8" customFormat="1" ht="15">
      <c r="A218" s="57" t="s">
        <v>48</v>
      </c>
      <c r="B218" s="64">
        <f>B220+B219</f>
        <v>768300</v>
      </c>
      <c r="C218" s="64">
        <f>C220+C219</f>
        <v>0</v>
      </c>
      <c r="D218" s="40">
        <f t="shared" si="30"/>
        <v>0</v>
      </c>
      <c r="E218" s="43">
        <f t="shared" si="29"/>
        <v>-768300</v>
      </c>
    </row>
    <row r="219" spans="1:5" s="8" customFormat="1" ht="15">
      <c r="A219" s="39" t="s">
        <v>205</v>
      </c>
      <c r="B219" s="64">
        <v>720300</v>
      </c>
      <c r="C219" s="64">
        <v>0</v>
      </c>
      <c r="D219" s="40">
        <f t="shared" si="30"/>
        <v>0</v>
      </c>
      <c r="E219" s="43">
        <f t="shared" si="29"/>
        <v>-720300</v>
      </c>
    </row>
    <row r="220" spans="1:5" s="8" customFormat="1" ht="15">
      <c r="A220" s="39" t="s">
        <v>191</v>
      </c>
      <c r="B220" s="64">
        <v>48000</v>
      </c>
      <c r="C220" s="64">
        <v>0</v>
      </c>
      <c r="D220" s="40">
        <f t="shared" si="30"/>
        <v>0</v>
      </c>
      <c r="E220" s="43">
        <f t="shared" si="29"/>
        <v>-48000</v>
      </c>
    </row>
    <row r="221" spans="1:5" s="8" customFormat="1" ht="15">
      <c r="A221" s="39" t="s">
        <v>49</v>
      </c>
      <c r="B221" s="64">
        <f>B222</f>
        <v>5818800</v>
      </c>
      <c r="C221" s="64">
        <f>C222</f>
        <v>2289653.21</v>
      </c>
      <c r="D221" s="40">
        <f t="shared" si="30"/>
        <v>0.39349233690795354</v>
      </c>
      <c r="E221" s="43">
        <f t="shared" si="29"/>
        <v>-3529146.79</v>
      </c>
    </row>
    <row r="222" spans="1:5" s="8" customFormat="1" ht="60">
      <c r="A222" s="39" t="s">
        <v>192</v>
      </c>
      <c r="B222" s="64">
        <v>5818800</v>
      </c>
      <c r="C222" s="65">
        <v>2289653.21</v>
      </c>
      <c r="D222" s="40">
        <f t="shared" si="30"/>
        <v>0.39349233690795354</v>
      </c>
      <c r="E222" s="43">
        <f t="shared" si="29"/>
        <v>-3529146.79</v>
      </c>
    </row>
    <row r="223" spans="1:5" s="8" customFormat="1" ht="16.5" customHeight="1">
      <c r="A223" s="39" t="s">
        <v>69</v>
      </c>
      <c r="B223" s="71">
        <f>SUM(B224,)</f>
        <v>37481813.870000005</v>
      </c>
      <c r="C223" s="71">
        <f>SUM(C224,)</f>
        <v>8304970.85</v>
      </c>
      <c r="D223" s="40">
        <f aca="true" t="shared" si="31" ref="D223:D245">IF(B223=0,"   ",C223/B223)</f>
        <v>0.22157334431051104</v>
      </c>
      <c r="E223" s="43">
        <f aca="true" t="shared" si="32" ref="E223:E245">C223-B223</f>
        <v>-29176843.020000003</v>
      </c>
    </row>
    <row r="224" spans="1:5" s="8" customFormat="1" ht="13.5" customHeight="1">
      <c r="A224" s="39" t="s">
        <v>50</v>
      </c>
      <c r="B224" s="64">
        <f>B226+B245+B225+B246</f>
        <v>37481813.870000005</v>
      </c>
      <c r="C224" s="64">
        <f>C226+C245+C225+C246</f>
        <v>8304970.85</v>
      </c>
      <c r="D224" s="40">
        <f t="shared" si="31"/>
        <v>0.22157334431051104</v>
      </c>
      <c r="E224" s="43">
        <f t="shared" si="32"/>
        <v>-29176843.020000003</v>
      </c>
    </row>
    <row r="225" spans="1:5" s="8" customFormat="1" ht="15">
      <c r="A225" s="39" t="s">
        <v>80</v>
      </c>
      <c r="B225" s="64">
        <v>22465200</v>
      </c>
      <c r="C225" s="65">
        <v>8174420</v>
      </c>
      <c r="D225" s="40">
        <f t="shared" si="31"/>
        <v>0.3638703416840269</v>
      </c>
      <c r="E225" s="43">
        <f t="shared" si="32"/>
        <v>-14290780</v>
      </c>
    </row>
    <row r="226" spans="1:5" s="8" customFormat="1" ht="15">
      <c r="A226" s="39" t="s">
        <v>81</v>
      </c>
      <c r="B226" s="64">
        <f>B227+B230+B234+B238+B242</f>
        <v>11708988.05</v>
      </c>
      <c r="C226" s="64">
        <f>C227+C230+C234+C238+C242</f>
        <v>91464.88</v>
      </c>
      <c r="D226" s="40">
        <f t="shared" si="31"/>
        <v>0.007811510235506645</v>
      </c>
      <c r="E226" s="43">
        <f t="shared" si="32"/>
        <v>-11617523.17</v>
      </c>
    </row>
    <row r="227" spans="1:5" ht="27.75" customHeight="1">
      <c r="A227" s="39" t="s">
        <v>161</v>
      </c>
      <c r="B227" s="64">
        <f>SUM(B228:B229)</f>
        <v>133000</v>
      </c>
      <c r="C227" s="64">
        <f>SUM(C228:C229)</f>
        <v>91464.88</v>
      </c>
      <c r="D227" s="40">
        <f t="shared" si="31"/>
        <v>0.6877058646616542</v>
      </c>
      <c r="E227" s="60">
        <f t="shared" si="32"/>
        <v>-41535.119999999995</v>
      </c>
    </row>
    <row r="228" spans="1:5" s="8" customFormat="1" ht="13.5" customHeight="1">
      <c r="A228" s="56" t="s">
        <v>67</v>
      </c>
      <c r="B228" s="48">
        <v>125000</v>
      </c>
      <c r="C228" s="48">
        <v>83486.16</v>
      </c>
      <c r="D228" s="40">
        <f t="shared" si="31"/>
        <v>0.66788928</v>
      </c>
      <c r="E228" s="43">
        <f t="shared" si="32"/>
        <v>-41513.84</v>
      </c>
    </row>
    <row r="229" spans="1:5" ht="14.25" customHeight="1">
      <c r="A229" s="56" t="s">
        <v>68</v>
      </c>
      <c r="B229" s="48">
        <v>8000</v>
      </c>
      <c r="C229" s="48">
        <v>7978.72</v>
      </c>
      <c r="D229" s="40">
        <f t="shared" si="31"/>
        <v>0.99734</v>
      </c>
      <c r="E229" s="60">
        <f t="shared" si="32"/>
        <v>-21.279999999999745</v>
      </c>
    </row>
    <row r="230" spans="1:5" s="8" customFormat="1" ht="42" customHeight="1">
      <c r="A230" s="57" t="s">
        <v>168</v>
      </c>
      <c r="B230" s="64">
        <f>B231+B232+B233</f>
        <v>1684030.0499999998</v>
      </c>
      <c r="C230" s="64">
        <f>C231+C232+C233</f>
        <v>0</v>
      </c>
      <c r="D230" s="40">
        <f t="shared" si="31"/>
        <v>0</v>
      </c>
      <c r="E230" s="43">
        <f t="shared" si="32"/>
        <v>-1684030.0499999998</v>
      </c>
    </row>
    <row r="231" spans="1:5" s="8" customFormat="1" ht="13.5" customHeight="1">
      <c r="A231" s="56" t="s">
        <v>73</v>
      </c>
      <c r="B231" s="64">
        <v>1650683.23</v>
      </c>
      <c r="C231" s="64">
        <v>0</v>
      </c>
      <c r="D231" s="40">
        <f t="shared" si="31"/>
        <v>0</v>
      </c>
      <c r="E231" s="43">
        <f t="shared" si="32"/>
        <v>-1650683.23</v>
      </c>
    </row>
    <row r="232" spans="1:5" s="8" customFormat="1" ht="13.5" customHeight="1">
      <c r="A232" s="56" t="s">
        <v>67</v>
      </c>
      <c r="B232" s="64">
        <v>16673.41</v>
      </c>
      <c r="C232" s="64">
        <v>0</v>
      </c>
      <c r="D232" s="40">
        <f t="shared" si="31"/>
        <v>0</v>
      </c>
      <c r="E232" s="43">
        <f t="shared" si="32"/>
        <v>-16673.41</v>
      </c>
    </row>
    <row r="233" spans="1:5" ht="14.25" customHeight="1">
      <c r="A233" s="56" t="s">
        <v>68</v>
      </c>
      <c r="B233" s="48">
        <v>16673.41</v>
      </c>
      <c r="C233" s="48">
        <v>0</v>
      </c>
      <c r="D233" s="40">
        <f>IF(B233=0,"   ",C233/B233)</f>
        <v>0</v>
      </c>
      <c r="E233" s="60">
        <f>C233-B233</f>
        <v>-16673.41</v>
      </c>
    </row>
    <row r="234" spans="1:5" s="8" customFormat="1" ht="27.75" customHeight="1">
      <c r="A234" s="39" t="s">
        <v>169</v>
      </c>
      <c r="B234" s="64">
        <f>B235+B236+B237</f>
        <v>350000</v>
      </c>
      <c r="C234" s="64">
        <f>C235+C236+C237</f>
        <v>0</v>
      </c>
      <c r="D234" s="40">
        <f t="shared" si="31"/>
        <v>0</v>
      </c>
      <c r="E234" s="43">
        <f t="shared" si="32"/>
        <v>-350000</v>
      </c>
    </row>
    <row r="235" spans="1:5" s="8" customFormat="1" ht="13.5" customHeight="1">
      <c r="A235" s="56" t="s">
        <v>73</v>
      </c>
      <c r="B235" s="64">
        <v>200000</v>
      </c>
      <c r="C235" s="64">
        <v>0</v>
      </c>
      <c r="D235" s="40">
        <f t="shared" si="31"/>
        <v>0</v>
      </c>
      <c r="E235" s="43">
        <f t="shared" si="32"/>
        <v>-200000</v>
      </c>
    </row>
    <row r="236" spans="1:5" s="8" customFormat="1" ht="13.5" customHeight="1">
      <c r="A236" s="56" t="s">
        <v>67</v>
      </c>
      <c r="B236" s="64">
        <v>100000</v>
      </c>
      <c r="C236" s="64">
        <v>0</v>
      </c>
      <c r="D236" s="40">
        <f t="shared" si="31"/>
        <v>0</v>
      </c>
      <c r="E236" s="43">
        <f t="shared" si="32"/>
        <v>-100000</v>
      </c>
    </row>
    <row r="237" spans="1:5" ht="14.25" customHeight="1">
      <c r="A237" s="56" t="s">
        <v>68</v>
      </c>
      <c r="B237" s="48">
        <v>50000</v>
      </c>
      <c r="C237" s="48">
        <v>0</v>
      </c>
      <c r="D237" s="40">
        <f t="shared" si="31"/>
        <v>0</v>
      </c>
      <c r="E237" s="60">
        <f t="shared" si="32"/>
        <v>-50000</v>
      </c>
    </row>
    <row r="238" spans="1:5" s="8" customFormat="1" ht="28.5" customHeight="1">
      <c r="A238" s="39" t="s">
        <v>170</v>
      </c>
      <c r="B238" s="64">
        <f>B239+B240+B241</f>
        <v>0</v>
      </c>
      <c r="C238" s="64">
        <f>C239+C240+C241</f>
        <v>0</v>
      </c>
      <c r="D238" s="40" t="str">
        <f t="shared" si="31"/>
        <v>   </v>
      </c>
      <c r="E238" s="43">
        <f t="shared" si="32"/>
        <v>0</v>
      </c>
    </row>
    <row r="239" spans="1:5" s="8" customFormat="1" ht="13.5" customHeight="1">
      <c r="A239" s="56" t="s">
        <v>73</v>
      </c>
      <c r="B239" s="64">
        <v>0</v>
      </c>
      <c r="C239" s="64">
        <v>0</v>
      </c>
      <c r="D239" s="40" t="str">
        <f t="shared" si="31"/>
        <v>   </v>
      </c>
      <c r="E239" s="43">
        <f t="shared" si="32"/>
        <v>0</v>
      </c>
    </row>
    <row r="240" spans="1:5" s="8" customFormat="1" ht="13.5" customHeight="1">
      <c r="A240" s="56" t="s">
        <v>67</v>
      </c>
      <c r="B240" s="64">
        <v>0</v>
      </c>
      <c r="C240" s="64">
        <v>0</v>
      </c>
      <c r="D240" s="40" t="str">
        <f t="shared" si="31"/>
        <v>   </v>
      </c>
      <c r="E240" s="43">
        <f t="shared" si="32"/>
        <v>0</v>
      </c>
    </row>
    <row r="241" spans="1:5" ht="14.25" customHeight="1">
      <c r="A241" s="56" t="s">
        <v>68</v>
      </c>
      <c r="B241" s="48">
        <v>0</v>
      </c>
      <c r="C241" s="48">
        <v>0</v>
      </c>
      <c r="D241" s="40" t="str">
        <f>IF(B241=0,"   ",C241/B241)</f>
        <v>   </v>
      </c>
      <c r="E241" s="60">
        <f>C241-B241</f>
        <v>0</v>
      </c>
    </row>
    <row r="242" spans="1:5" s="8" customFormat="1" ht="29.25" customHeight="1">
      <c r="A242" s="57" t="s">
        <v>193</v>
      </c>
      <c r="B242" s="64">
        <f>SUM(B243:B244)</f>
        <v>9541958</v>
      </c>
      <c r="C242" s="64">
        <f>SUM(C243:C244)</f>
        <v>0</v>
      </c>
      <c r="D242" s="40">
        <f t="shared" si="31"/>
        <v>0</v>
      </c>
      <c r="E242" s="43">
        <f t="shared" si="32"/>
        <v>-9541958</v>
      </c>
    </row>
    <row r="243" spans="1:5" s="8" customFormat="1" ht="13.5" customHeight="1">
      <c r="A243" s="56" t="s">
        <v>67</v>
      </c>
      <c r="B243" s="64">
        <v>8969440</v>
      </c>
      <c r="C243" s="64">
        <v>0</v>
      </c>
      <c r="D243" s="40">
        <f t="shared" si="31"/>
        <v>0</v>
      </c>
      <c r="E243" s="43">
        <f t="shared" si="32"/>
        <v>-8969440</v>
      </c>
    </row>
    <row r="244" spans="1:5" ht="14.25" customHeight="1">
      <c r="A244" s="56" t="s">
        <v>68</v>
      </c>
      <c r="B244" s="64">
        <v>572518</v>
      </c>
      <c r="C244" s="48">
        <v>0</v>
      </c>
      <c r="D244" s="40">
        <f t="shared" si="31"/>
        <v>0</v>
      </c>
      <c r="E244" s="60">
        <f t="shared" si="32"/>
        <v>-572518</v>
      </c>
    </row>
    <row r="245" spans="1:5" s="8" customFormat="1" ht="30">
      <c r="A245" s="39" t="s">
        <v>164</v>
      </c>
      <c r="B245" s="49">
        <v>1056460.82</v>
      </c>
      <c r="C245" s="49">
        <v>39085.97</v>
      </c>
      <c r="D245" s="40">
        <f t="shared" si="31"/>
        <v>0.03699708428373141</v>
      </c>
      <c r="E245" s="43">
        <f t="shared" si="32"/>
        <v>-1017374.8500000001</v>
      </c>
    </row>
    <row r="246" spans="1:5" s="8" customFormat="1" ht="15">
      <c r="A246" s="39" t="s">
        <v>217</v>
      </c>
      <c r="B246" s="49">
        <v>2251165</v>
      </c>
      <c r="C246" s="49">
        <v>0</v>
      </c>
      <c r="D246" s="40">
        <f>IF(B246=0,"   ",C246/B246)</f>
        <v>0</v>
      </c>
      <c r="E246" s="43">
        <f>C246-B246</f>
        <v>-2251165</v>
      </c>
    </row>
    <row r="247" spans="1:5" ht="16.5" customHeight="1">
      <c r="A247" s="39" t="s">
        <v>9</v>
      </c>
      <c r="B247" s="49">
        <f>SUM(B248,B249,B258)</f>
        <v>20644127.47</v>
      </c>
      <c r="C247" s="49">
        <f>SUM(C248,C249,C258)</f>
        <v>16075984.62</v>
      </c>
      <c r="D247" s="40">
        <f aca="true" t="shared" si="33" ref="D247:D257">IF(B247=0,"   ",C247/B247)</f>
        <v>0.7787194999334114</v>
      </c>
      <c r="E247" s="43">
        <f aca="true" t="shared" si="34" ref="E247:E274">C247-B247</f>
        <v>-4568142.85</v>
      </c>
    </row>
    <row r="248" spans="1:6" ht="14.25" customHeight="1">
      <c r="A248" s="39" t="s">
        <v>51</v>
      </c>
      <c r="B248" s="64">
        <v>56000</v>
      </c>
      <c r="C248" s="65">
        <v>12123.11</v>
      </c>
      <c r="D248" s="40">
        <f t="shared" si="33"/>
        <v>0.21648410714285715</v>
      </c>
      <c r="E248" s="43">
        <f t="shared" si="34"/>
        <v>-43876.89</v>
      </c>
      <c r="F248" s="8"/>
    </row>
    <row r="249" spans="1:5" s="8" customFormat="1" ht="13.5" customHeight="1">
      <c r="A249" s="39" t="s">
        <v>37</v>
      </c>
      <c r="B249" s="49">
        <f>B250+B254+B251</f>
        <v>2874051.51</v>
      </c>
      <c r="C249" s="49">
        <f>C250+C254+C251</f>
        <v>667647.77</v>
      </c>
      <c r="D249" s="40">
        <f t="shared" si="33"/>
        <v>0.2323019499396516</v>
      </c>
      <c r="E249" s="43">
        <f t="shared" si="34"/>
        <v>-2206403.7399999998</v>
      </c>
    </row>
    <row r="250" spans="1:5" s="8" customFormat="1" ht="13.5" customHeight="1">
      <c r="A250" s="39" t="s">
        <v>52</v>
      </c>
      <c r="B250" s="64">
        <v>50000</v>
      </c>
      <c r="C250" s="64">
        <v>0</v>
      </c>
      <c r="D250" s="40">
        <f t="shared" si="33"/>
        <v>0</v>
      </c>
      <c r="E250" s="43">
        <f t="shared" si="34"/>
        <v>-50000</v>
      </c>
    </row>
    <row r="251" spans="1:5" s="8" customFormat="1" ht="27" customHeight="1">
      <c r="A251" s="39" t="s">
        <v>105</v>
      </c>
      <c r="B251" s="64">
        <f>B252+B253</f>
        <v>2324900</v>
      </c>
      <c r="C251" s="64">
        <f>C252+C253</f>
        <v>667647.77</v>
      </c>
      <c r="D251" s="40">
        <f t="shared" si="33"/>
        <v>0.28717268269602997</v>
      </c>
      <c r="E251" s="43">
        <f t="shared" si="34"/>
        <v>-1657252.23</v>
      </c>
    </row>
    <row r="252" spans="1:5" s="8" customFormat="1" ht="13.5" customHeight="1">
      <c r="A252" s="56" t="s">
        <v>107</v>
      </c>
      <c r="B252" s="64">
        <v>581800</v>
      </c>
      <c r="C252" s="64">
        <v>126957.5</v>
      </c>
      <c r="D252" s="40">
        <f t="shared" si="33"/>
        <v>0.21821502234444826</v>
      </c>
      <c r="E252" s="43">
        <f t="shared" si="34"/>
        <v>-454842.5</v>
      </c>
    </row>
    <row r="253" spans="1:5" s="8" customFormat="1" ht="13.5" customHeight="1">
      <c r="A253" s="56" t="s">
        <v>106</v>
      </c>
      <c r="B253" s="64">
        <v>1743100</v>
      </c>
      <c r="C253" s="64">
        <v>540690.27</v>
      </c>
      <c r="D253" s="40">
        <f t="shared" si="33"/>
        <v>0.31018889908783204</v>
      </c>
      <c r="E253" s="43">
        <f t="shared" si="34"/>
        <v>-1202409.73</v>
      </c>
    </row>
    <row r="254" spans="1:5" s="8" customFormat="1" ht="30.75" customHeight="1">
      <c r="A254" s="57" t="s">
        <v>171</v>
      </c>
      <c r="B254" s="64">
        <f>B256+B255+B257</f>
        <v>499151.51</v>
      </c>
      <c r="C254" s="64">
        <f>C256+C255+C257</f>
        <v>0</v>
      </c>
      <c r="D254" s="40">
        <f t="shared" si="33"/>
        <v>0</v>
      </c>
      <c r="E254" s="43">
        <f t="shared" si="34"/>
        <v>-499151.51</v>
      </c>
    </row>
    <row r="255" spans="1:5" s="8" customFormat="1" ht="13.5" customHeight="1">
      <c r="A255" s="56" t="s">
        <v>73</v>
      </c>
      <c r="B255" s="64">
        <v>487200</v>
      </c>
      <c r="C255" s="64">
        <v>0</v>
      </c>
      <c r="D255" s="40">
        <f t="shared" si="33"/>
        <v>0</v>
      </c>
      <c r="E255" s="43">
        <f t="shared" si="34"/>
        <v>-487200</v>
      </c>
    </row>
    <row r="256" spans="1:5" s="8" customFormat="1" ht="13.5" customHeight="1">
      <c r="A256" s="56" t="s">
        <v>67</v>
      </c>
      <c r="B256" s="64">
        <v>4921.21</v>
      </c>
      <c r="C256" s="64">
        <v>0</v>
      </c>
      <c r="D256" s="40">
        <f t="shared" si="33"/>
        <v>0</v>
      </c>
      <c r="E256" s="43">
        <f t="shared" si="34"/>
        <v>-4921.21</v>
      </c>
    </row>
    <row r="257" spans="1:5" s="8" customFormat="1" ht="13.5" customHeight="1">
      <c r="A257" s="56" t="s">
        <v>68</v>
      </c>
      <c r="B257" s="64">
        <v>7030.3</v>
      </c>
      <c r="C257" s="64">
        <v>0</v>
      </c>
      <c r="D257" s="40">
        <f t="shared" si="33"/>
        <v>0</v>
      </c>
      <c r="E257" s="43">
        <f t="shared" si="34"/>
        <v>-7030.3</v>
      </c>
    </row>
    <row r="258" spans="1:5" s="8" customFormat="1" ht="14.25" customHeight="1">
      <c r="A258" s="39" t="s">
        <v>38</v>
      </c>
      <c r="B258" s="49">
        <f>B265+B261+B260+B259</f>
        <v>17714075.96</v>
      </c>
      <c r="C258" s="49">
        <f>C265+C261+C260+C259</f>
        <v>15396213.739999998</v>
      </c>
      <c r="D258" s="40">
        <f aca="true" t="shared" si="35" ref="D258:D274">IF(B258=0,"   ",C258/B258)</f>
        <v>0.869151389819376</v>
      </c>
      <c r="E258" s="43">
        <f t="shared" si="34"/>
        <v>-2317862.2200000025</v>
      </c>
    </row>
    <row r="259" spans="1:5" s="8" customFormat="1" ht="28.5" customHeight="1">
      <c r="A259" s="39" t="s">
        <v>93</v>
      </c>
      <c r="B259" s="64">
        <v>151000</v>
      </c>
      <c r="C259" s="65">
        <v>113317.92</v>
      </c>
      <c r="D259" s="40">
        <f t="shared" si="35"/>
        <v>0.7504498013245033</v>
      </c>
      <c r="E259" s="43">
        <f t="shared" si="34"/>
        <v>-37682.08</v>
      </c>
    </row>
    <row r="260" spans="1:5" s="8" customFormat="1" ht="14.25" customHeight="1">
      <c r="A260" s="39" t="s">
        <v>53</v>
      </c>
      <c r="B260" s="64">
        <v>265400</v>
      </c>
      <c r="C260" s="65">
        <v>98539.86</v>
      </c>
      <c r="D260" s="40">
        <f t="shared" si="35"/>
        <v>0.3712880934438583</v>
      </c>
      <c r="E260" s="43">
        <f t="shared" si="34"/>
        <v>-166860.14</v>
      </c>
    </row>
    <row r="261" spans="1:5" s="8" customFormat="1" ht="14.25" customHeight="1">
      <c r="A261" s="39" t="s">
        <v>75</v>
      </c>
      <c r="B261" s="64">
        <f>B262+B263+B264</f>
        <v>4226640</v>
      </c>
      <c r="C261" s="64">
        <f>C262+C263+C264</f>
        <v>2113320</v>
      </c>
      <c r="D261" s="40">
        <f t="shared" si="35"/>
        <v>0.5</v>
      </c>
      <c r="E261" s="43">
        <f t="shared" si="34"/>
        <v>-2113320</v>
      </c>
    </row>
    <row r="262" spans="1:5" s="8" customFormat="1" ht="13.5" customHeight="1">
      <c r="A262" s="56" t="s">
        <v>73</v>
      </c>
      <c r="B262" s="64">
        <v>2092186.8</v>
      </c>
      <c r="C262" s="64">
        <v>0</v>
      </c>
      <c r="D262" s="40">
        <f t="shared" si="35"/>
        <v>0</v>
      </c>
      <c r="E262" s="43">
        <f t="shared" si="34"/>
        <v>-2092186.8</v>
      </c>
    </row>
    <row r="263" spans="1:5" s="8" customFormat="1" ht="13.5" customHeight="1">
      <c r="A263" s="56" t="s">
        <v>67</v>
      </c>
      <c r="B263" s="64">
        <v>2134453.2</v>
      </c>
      <c r="C263" s="64">
        <v>2113320</v>
      </c>
      <c r="D263" s="40">
        <f t="shared" si="35"/>
        <v>0.99009900990099</v>
      </c>
      <c r="E263" s="43">
        <f t="shared" si="34"/>
        <v>-21133.200000000186</v>
      </c>
    </row>
    <row r="264" spans="1:5" s="8" customFormat="1" ht="13.5" customHeight="1">
      <c r="A264" s="56" t="s">
        <v>68</v>
      </c>
      <c r="B264" s="64">
        <v>0</v>
      </c>
      <c r="C264" s="64">
        <v>0</v>
      </c>
      <c r="D264" s="40" t="str">
        <f t="shared" si="35"/>
        <v>   </v>
      </c>
      <c r="E264" s="43">
        <f t="shared" si="34"/>
        <v>0</v>
      </c>
    </row>
    <row r="265" spans="1:5" s="8" customFormat="1" ht="27.75" customHeight="1">
      <c r="A265" s="39" t="s">
        <v>66</v>
      </c>
      <c r="B265" s="64">
        <f>B266+B267+B268</f>
        <v>13071035.959999999</v>
      </c>
      <c r="C265" s="64">
        <f>C266+C267+C268</f>
        <v>13071035.959999999</v>
      </c>
      <c r="D265" s="40">
        <f>IF(B265=0,"   ",C265/B265)</f>
        <v>1</v>
      </c>
      <c r="E265" s="43">
        <f t="shared" si="34"/>
        <v>0</v>
      </c>
    </row>
    <row r="266" spans="1:5" s="8" customFormat="1" ht="14.25" customHeight="1">
      <c r="A266" s="56" t="s">
        <v>73</v>
      </c>
      <c r="B266" s="64">
        <v>9259804.1</v>
      </c>
      <c r="C266" s="64">
        <v>9259804.1</v>
      </c>
      <c r="D266" s="40">
        <f>IF(B266=0,"   ",C266/B266)</f>
        <v>1</v>
      </c>
      <c r="E266" s="43">
        <f t="shared" si="34"/>
        <v>0</v>
      </c>
    </row>
    <row r="267" spans="1:5" s="8" customFormat="1" ht="15" customHeight="1">
      <c r="A267" s="56" t="s">
        <v>67</v>
      </c>
      <c r="B267" s="64">
        <v>2715231.86</v>
      </c>
      <c r="C267" s="64">
        <v>2715231.86</v>
      </c>
      <c r="D267" s="40">
        <f>IF(B267=0,"   ",C267/B267)</f>
        <v>1</v>
      </c>
      <c r="E267" s="43">
        <f t="shared" si="34"/>
        <v>0</v>
      </c>
    </row>
    <row r="268" spans="1:5" s="8" customFormat="1" ht="13.5" customHeight="1">
      <c r="A268" s="56" t="s">
        <v>125</v>
      </c>
      <c r="B268" s="64">
        <v>1096000</v>
      </c>
      <c r="C268" s="64">
        <v>1096000</v>
      </c>
      <c r="D268" s="40">
        <f>IF(B268=0,"   ",C268/B268)</f>
        <v>1</v>
      </c>
      <c r="E268" s="43">
        <f t="shared" si="34"/>
        <v>0</v>
      </c>
    </row>
    <row r="269" spans="1:6" s="8" customFormat="1" ht="15" customHeight="1">
      <c r="A269" s="39" t="s">
        <v>54</v>
      </c>
      <c r="B269" s="49">
        <f>B271+B270</f>
        <v>1970000</v>
      </c>
      <c r="C269" s="49">
        <f>C271+C270</f>
        <v>121638.34</v>
      </c>
      <c r="D269" s="40">
        <f t="shared" si="35"/>
        <v>0.061745350253807105</v>
      </c>
      <c r="E269" s="43">
        <f t="shared" si="34"/>
        <v>-1848361.66</v>
      </c>
      <c r="F269" s="4"/>
    </row>
    <row r="270" spans="1:5" s="8" customFormat="1" ht="30.75" customHeight="1">
      <c r="A270" s="39" t="s">
        <v>206</v>
      </c>
      <c r="B270" s="64">
        <v>1410000</v>
      </c>
      <c r="C270" s="64">
        <v>0</v>
      </c>
      <c r="D270" s="40"/>
      <c r="E270" s="43"/>
    </row>
    <row r="271" spans="1:5" ht="14.25" customHeight="1">
      <c r="A271" s="39" t="s">
        <v>207</v>
      </c>
      <c r="B271" s="49">
        <v>560000</v>
      </c>
      <c r="C271" s="50">
        <v>121638.34</v>
      </c>
      <c r="D271" s="40">
        <f t="shared" si="35"/>
        <v>0.2172113214285714</v>
      </c>
      <c r="E271" s="43">
        <f t="shared" si="34"/>
        <v>-438361.66000000003</v>
      </c>
    </row>
    <row r="272" spans="1:5" ht="29.25" customHeight="1">
      <c r="A272" s="39" t="s">
        <v>55</v>
      </c>
      <c r="B272" s="49">
        <f>B273</f>
        <v>3181.12</v>
      </c>
      <c r="C272" s="49">
        <f>C273</f>
        <v>0</v>
      </c>
      <c r="D272" s="40">
        <f t="shared" si="35"/>
        <v>0</v>
      </c>
      <c r="E272" s="43">
        <f t="shared" si="34"/>
        <v>-3181.12</v>
      </c>
    </row>
    <row r="273" spans="1:6" ht="13.5" customHeight="1">
      <c r="A273" s="39" t="s">
        <v>56</v>
      </c>
      <c r="B273" s="64">
        <v>3181.12</v>
      </c>
      <c r="C273" s="50">
        <v>0</v>
      </c>
      <c r="D273" s="40">
        <f t="shared" si="35"/>
        <v>0</v>
      </c>
      <c r="E273" s="43">
        <f t="shared" si="34"/>
        <v>-3181.12</v>
      </c>
      <c r="F273" s="8"/>
    </row>
    <row r="274" spans="1:5" s="8" customFormat="1" ht="14.25">
      <c r="A274" s="58" t="s">
        <v>10</v>
      </c>
      <c r="B274" s="52">
        <f>B54+B74+B76+B85+B133+B176+B178+B223+B247+B269+B272</f>
        <v>644373958.24</v>
      </c>
      <c r="C274" s="52">
        <f>C54+C74+C76+C85+C133+C176+C178+C223+C247+C269+C272</f>
        <v>184686531.73999998</v>
      </c>
      <c r="D274" s="42">
        <f t="shared" si="35"/>
        <v>0.2866138976882934</v>
      </c>
      <c r="E274" s="44">
        <f t="shared" si="34"/>
        <v>-459687426.5</v>
      </c>
    </row>
    <row r="275" spans="1:5" s="8" customFormat="1" ht="15.75" hidden="1" thickBot="1">
      <c r="A275" s="45" t="s">
        <v>11</v>
      </c>
      <c r="B275" s="55" t="e">
        <f>B56+B58+#REF!+B69+#REF!+B80+#REF!+#REF!+#REF!+#REF!+#REF!+#REF!+#REF!+#REF!+#REF!</f>
        <v>#REF!</v>
      </c>
      <c r="C275" s="46"/>
      <c r="D275" s="42" t="e">
        <f>IF(B275=0,"   ",C275/B275)</f>
        <v>#REF!</v>
      </c>
      <c r="E275" s="44" t="e">
        <f>C275-B275</f>
        <v>#REF!</v>
      </c>
    </row>
    <row r="276" spans="1:5" s="8" customFormat="1" ht="15.75" hidden="1" thickBot="1">
      <c r="A276" s="33" t="s">
        <v>12</v>
      </c>
      <c r="B276" s="55" t="e">
        <f>B57+#REF!+B59+#REF!+#REF!+#REF!+#REF!+#REF!+#REF!+#REF!+#REF!+#REF!+#REF!+B247+B66</f>
        <v>#REF!</v>
      </c>
      <c r="C276" s="34">
        <v>815256</v>
      </c>
      <c r="D276" s="42" t="e">
        <f>IF(B276=0,"   ",C276/B276)</f>
        <v>#REF!</v>
      </c>
      <c r="E276" s="44" t="e">
        <f>C276-B276</f>
        <v>#REF!</v>
      </c>
    </row>
    <row r="277" spans="1:6" s="8" customFormat="1" ht="15.75" hidden="1" thickBot="1">
      <c r="A277" s="35" t="s">
        <v>13</v>
      </c>
      <c r="B277" s="55" t="e">
        <f>#REF!+#REF!+B64+#REF!+#REF!+B81+#REF!+#REF!+#REF!+#REF!+#REF!+#REF!+#REF!+B248+B67</f>
        <v>#REF!</v>
      </c>
      <c r="C277" s="36">
        <v>1700000</v>
      </c>
      <c r="D277" s="42" t="e">
        <f>IF(B277=0,"   ",C277/B277)</f>
        <v>#REF!</v>
      </c>
      <c r="E277" s="44" t="e">
        <f>C277-B277</f>
        <v>#REF!</v>
      </c>
      <c r="F277"/>
    </row>
    <row r="278" spans="1:5" ht="19.5" customHeight="1" thickBot="1">
      <c r="A278" s="61" t="s">
        <v>74</v>
      </c>
      <c r="B278" s="62">
        <f>B52-B274</f>
        <v>-114675414.26000005</v>
      </c>
      <c r="C278" s="62">
        <f>C52-C274</f>
        <v>-100486102.78999998</v>
      </c>
      <c r="D278" s="74">
        <f>IF(B278=0,"   ",C278/B278)</f>
        <v>0.8762654439788716</v>
      </c>
      <c r="E278" s="75">
        <f>C278-B278</f>
        <v>14189311.470000073</v>
      </c>
    </row>
    <row r="279" spans="1:5" ht="2.25" customHeight="1">
      <c r="A279" s="66"/>
      <c r="B279" s="67"/>
      <c r="C279" s="67"/>
      <c r="D279" s="67"/>
      <c r="E279" s="68"/>
    </row>
    <row r="280" spans="1:5" ht="29.25" customHeight="1">
      <c r="A280" s="59" t="s">
        <v>175</v>
      </c>
      <c r="B280" s="67"/>
      <c r="C280" s="67"/>
      <c r="D280" s="67"/>
      <c r="E280" s="68"/>
    </row>
    <row r="281" spans="1:5" ht="15" customHeight="1">
      <c r="A281" s="59" t="s">
        <v>34</v>
      </c>
      <c r="B281" s="67"/>
      <c r="C281" s="80" t="s">
        <v>176</v>
      </c>
      <c r="D281" s="80"/>
      <c r="E281" s="68"/>
    </row>
    <row r="282" spans="1:5" ht="39.75" customHeight="1">
      <c r="A282" s="73"/>
      <c r="B282" s="67"/>
      <c r="C282" s="67"/>
      <c r="D282" s="67"/>
      <c r="E282" s="68"/>
    </row>
    <row r="283" spans="1:5" ht="19.5" customHeight="1">
      <c r="A283" s="73"/>
      <c r="B283" s="67"/>
      <c r="C283" s="67"/>
      <c r="D283" s="67"/>
      <c r="E283" s="68"/>
    </row>
    <row r="284" spans="1:5" ht="19.5" customHeight="1">
      <c r="A284" s="73"/>
      <c r="B284" s="67"/>
      <c r="C284" s="67"/>
      <c r="D284" s="67"/>
      <c r="E284" s="68"/>
    </row>
    <row r="285" spans="1:6" ht="19.5" customHeight="1">
      <c r="A285" s="66"/>
      <c r="B285" s="67"/>
      <c r="C285" s="67"/>
      <c r="D285" s="67"/>
      <c r="E285" s="68"/>
      <c r="F285" s="8"/>
    </row>
    <row r="286" spans="1:5" s="8" customFormat="1" ht="20.25" customHeight="1">
      <c r="A286" s="59"/>
      <c r="B286" s="59"/>
      <c r="C286" s="79"/>
      <c r="D286" s="79"/>
      <c r="E286" s="79"/>
    </row>
    <row r="287" spans="1:5" s="8" customFormat="1" ht="9.75" customHeight="1" hidden="1">
      <c r="A287" s="32"/>
      <c r="B287" s="32"/>
      <c r="C287" s="37"/>
      <c r="D287" s="32"/>
      <c r="E287" s="38"/>
    </row>
    <row r="288" spans="1:5" s="8" customFormat="1" ht="14.25" customHeight="1" hidden="1">
      <c r="A288" s="18"/>
      <c r="B288" s="18"/>
      <c r="C288" s="76"/>
      <c r="D288" s="76"/>
      <c r="E288" s="76"/>
    </row>
    <row r="289" spans="1:5" s="8" customFormat="1" ht="17.25" customHeight="1">
      <c r="A289" s="59"/>
      <c r="B289" s="18"/>
      <c r="C289" s="59"/>
      <c r="D289" s="63"/>
      <c r="E289" s="63"/>
    </row>
    <row r="290" spans="3:5" s="8" customFormat="1" ht="12.75">
      <c r="C290" s="7"/>
      <c r="E290" s="2"/>
    </row>
    <row r="291" spans="3:5" s="8" customFormat="1" ht="12.75">
      <c r="C291" s="7"/>
      <c r="E291" s="2"/>
    </row>
    <row r="292" spans="3:5" s="8" customFormat="1" ht="12.75">
      <c r="C292" s="7"/>
      <c r="E292" s="2"/>
    </row>
    <row r="293" spans="3:5" s="8" customFormat="1" ht="12.75">
      <c r="C293" s="7"/>
      <c r="E293" s="2"/>
    </row>
    <row r="294" spans="3:5" s="8" customFormat="1" ht="12.75">
      <c r="C294" s="7"/>
      <c r="E294" s="2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6" s="8" customFormat="1" ht="12.75">
      <c r="C298" s="7"/>
      <c r="E298" s="2"/>
      <c r="F298" s="4"/>
    </row>
    <row r="307" ht="11.25" customHeight="1"/>
    <row r="308" ht="11.25" customHeight="1" hidden="1"/>
    <row r="309" ht="12.75" hidden="1"/>
    <row r="310" ht="12.75" hidden="1"/>
    <row r="311" ht="12.75" hidden="1"/>
    <row r="312" ht="12.75" hidden="1"/>
    <row r="313" ht="12.75" hidden="1"/>
    <row r="314" ht="12.75" hidden="1"/>
  </sheetData>
  <sheetProtection/>
  <mergeCells count="4">
    <mergeCell ref="C288:E288"/>
    <mergeCell ref="A1:E1"/>
    <mergeCell ref="C286:E286"/>
    <mergeCell ref="C281:D281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4" max="4" man="1"/>
    <brk id="10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2021-05-14T10:28:41Z</cp:lastPrinted>
  <dcterms:created xsi:type="dcterms:W3CDTF">2001-03-21T05:21:19Z</dcterms:created>
  <dcterms:modified xsi:type="dcterms:W3CDTF">2021-05-14T10:28:43Z</dcterms:modified>
  <cp:category/>
  <cp:version/>
  <cp:contentType/>
  <cp:contentStatus/>
</cp:coreProperties>
</file>