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'Лист1'!$A$1:$E$327</definedName>
  </definedNames>
  <calcPr fullCalcOnLoad="1"/>
</workbook>
</file>

<file path=xl/sharedStrings.xml><?xml version="1.0" encoding="utf-8"?>
<sst xmlns="http://schemas.openxmlformats.org/spreadsheetml/2006/main" count="314" uniqueCount="237">
  <si>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</si>
  <si>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</si>
  <si>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</si>
  <si>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</si>
  <si>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</si>
  <si>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</si>
  <si>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</si>
  <si>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</si>
  <si>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</si>
  <si>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</si>
  <si>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</si>
  <si>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</si>
  <si>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</si>
  <si>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</si>
  <si>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</si>
  <si>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</si>
  <si>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</si>
  <si>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</si>
  <si>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</si>
  <si>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</si>
  <si>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</si>
  <si>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</si>
  <si>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</si>
  <si>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</si>
  <si>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</si>
  <si>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</si>
  <si>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</si>
  <si>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</si>
  <si>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</si>
  <si>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</si>
  <si>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</si>
  <si>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</si>
  <si>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</si>
  <si>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</si>
  <si>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</si>
  <si>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</si>
  <si>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</si>
  <si>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</si>
  <si>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</si>
  <si>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</si>
  <si>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</si>
  <si>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</si>
  <si>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</si>
  <si>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</si>
  <si>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</si>
  <si>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</si>
  <si>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</si>
  <si>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</si>
  <si>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</si>
  <si>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</si>
  <si>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</si>
  <si>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</si>
  <si>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</si>
  <si>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</si>
  <si>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</si>
  <si>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</si>
  <si>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</si>
  <si>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</si>
  <si>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</si>
  <si>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</si>
  <si>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</si>
  <si>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</si>
  <si>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</si>
  <si>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</si>
  <si>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</si>
  <si>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</si>
  <si>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</si>
  <si>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</si>
  <si>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</si>
  <si>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</si>
  <si>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</si>
  <si>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</si>
  <si>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</si>
  <si>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</si>
  <si>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</si>
  <si>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</si>
  <si>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</si>
  <si>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</si>
  <si>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</si>
  <si>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</si>
  <si>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</si>
  <si>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</si>
  <si>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</si>
  <si>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</si>
  <si>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</si>
  <si>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</si>
  <si>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</si>
  <si>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</si>
  <si>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</si>
  <si>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</si>
  <si>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</si>
  <si>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</si>
  <si>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</si>
  <si>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</si>
  <si>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</si>
  <si>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</si>
  <si>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</si>
  <si>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</si>
  <si>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</si>
  <si>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</si>
  <si>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</si>
  <si>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</si>
  <si>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</si>
  <si>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</si>
  <si>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</si>
  <si>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</si>
  <si>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</si>
  <si>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</si>
  <si>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</si>
  <si>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</si>
  <si>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</si>
  <si>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</si>
  <si>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</si>
  <si>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</si>
  <si>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</si>
  <si>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</si>
  <si>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</si>
  <si>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</si>
  <si>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</si>
  <si>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</si>
  <si>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</si>
  <si>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</si>
  <si>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</si>
  <si>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</si>
  <si>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</si>
  <si>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</si>
  <si>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</si>
  <si>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</si>
  <si>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</si>
  <si>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</si>
  <si>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</si>
  <si>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</si>
  <si>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</si>
  <si>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</si>
  <si>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</si>
  <si>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</si>
  <si>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</si>
  <si>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</si>
  <si>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</si>
  <si>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</si>
  <si>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</si>
  <si>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</si>
  <si>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</si>
  <si>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</si>
  <si>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</si>
  <si>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</si>
  <si>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</si>
  <si>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</si>
  <si>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</si>
  <si>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</si>
  <si>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</si>
  <si>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</si>
  <si>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</si>
  <si>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</si>
  <si>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</si>
  <si>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</si>
  <si>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</si>
  <si>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</si>
  <si>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</si>
  <si>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</si>
  <si>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</si>
  <si>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</si>
  <si>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</si>
  <si>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</si>
  <si>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</si>
  <si>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</si>
  <si>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</si>
  <si>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</si>
  <si>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</si>
  <si>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</si>
  <si>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</si>
  <si>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</si>
  <si>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</si>
  <si>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</si>
  <si>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</si>
  <si>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</si>
  <si>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</si>
  <si>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</si>
  <si>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</si>
  <si>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</si>
  <si>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</si>
  <si>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</si>
  <si>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</si>
  <si>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</si>
  <si>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</si>
  <si>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</si>
  <si>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</si>
  <si>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</si>
  <si>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</si>
  <si>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</si>
  <si>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</si>
  <si>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</si>
  <si>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</si>
  <si>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</si>
  <si>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</si>
  <si>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</si>
  <si>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</si>
  <si>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</si>
  <si>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</si>
  <si>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</si>
  <si>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</si>
  <si>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</si>
  <si>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</si>
  <si>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</si>
  <si>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</si>
  <si>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</si>
  <si>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</si>
  <si>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</si>
  <si>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</si>
  <si>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</si>
  <si>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</si>
  <si>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</si>
  <si>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</si>
  <si>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</si>
  <si>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</si>
  <si>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</si>
  <si>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</si>
  <si>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</si>
  <si>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</si>
  <si>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</si>
  <si>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</si>
  <si>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</si>
  <si>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</si>
  <si>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</si>
  <si>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</si>
  <si>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</si>
  <si>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</si>
  <si>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</si>
  <si>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</si>
  <si>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</si>
  <si>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</si>
  <si>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Анализ исполнения районного бюджета Козловского района на 01.08.2021 года</t>
  </si>
  <si>
    <t>Фактическое исполнение на 01.08.2021 года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</si>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</sst>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6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" fontId="55" fillId="33" borderId="12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SheetLayoutView="100" workbookViewId="0" topLeftCell="A312">
      <selection activeCell="A301" sqref="A301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231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232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37128244.01</v>
      </c>
      <c r="D6" s="28">
        <f aca="true" t="shared" si="0" ref="D6:D38">IF(B6=0,"   ",C6/B6)</f>
        <v>0.5227592519951114</v>
      </c>
      <c r="E6" s="31">
        <f aca="true" t="shared" si="1" ref="E6:E38">C6-B6</f>
        <v>-33895355.99</v>
      </c>
    </row>
    <row r="7" spans="1:5" s="5" customFormat="1" ht="15" customHeight="1">
      <c r="A7" s="27" t="s">
        <v>26</v>
      </c>
      <c r="B7" s="51">
        <v>71023600</v>
      </c>
      <c r="C7" s="55">
        <v>37128244.01</v>
      </c>
      <c r="D7" s="28">
        <f t="shared" si="0"/>
        <v>0.5227592519951114</v>
      </c>
      <c r="E7" s="31">
        <f t="shared" si="1"/>
        <v>-33895355.99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1920691.67</v>
      </c>
      <c r="D8" s="28">
        <f t="shared" si="0"/>
        <v>0.5836194682467335</v>
      </c>
      <c r="E8" s="31">
        <f t="shared" si="1"/>
        <v>-1370308.33</v>
      </c>
    </row>
    <row r="9" spans="1:5" s="5" customFormat="1" ht="29.25" customHeight="1">
      <c r="A9" s="27" t="s">
        <v>76</v>
      </c>
      <c r="B9" s="51">
        <v>3291000</v>
      </c>
      <c r="C9" s="55">
        <v>1920691.67</v>
      </c>
      <c r="D9" s="28">
        <f t="shared" si="0"/>
        <v>0.5836194682467335</v>
      </c>
      <c r="E9" s="31">
        <f t="shared" si="1"/>
        <v>-1370308.33</v>
      </c>
    </row>
    <row r="10" spans="1:5" s="6" customFormat="1" ht="15" customHeight="1">
      <c r="A10" s="39" t="s">
        <v>3</v>
      </c>
      <c r="B10" s="51">
        <f>SUM(B11:B14)</f>
        <v>5761030</v>
      </c>
      <c r="C10" s="51">
        <f>SUM(C11:C14)</f>
        <v>6575866.700000001</v>
      </c>
      <c r="D10" s="28">
        <f t="shared" si="0"/>
        <v>1.1414394127439018</v>
      </c>
      <c r="E10" s="31">
        <f t="shared" si="1"/>
        <v>814836.7000000011</v>
      </c>
    </row>
    <row r="11" spans="1:5" s="5" customFormat="1" ht="28.5" customHeight="1">
      <c r="A11" s="27" t="s">
        <v>151</v>
      </c>
      <c r="B11" s="51">
        <v>2272500</v>
      </c>
      <c r="C11" s="55">
        <v>3203276.93</v>
      </c>
      <c r="D11" s="28">
        <f>IF(B11=0,"   ",C11/B11)</f>
        <v>1.4095828074807482</v>
      </c>
      <c r="E11" s="31">
        <f>C11-B11</f>
        <v>930776.9300000002</v>
      </c>
    </row>
    <row r="12" spans="1:5" s="5" customFormat="1" ht="28.5" customHeight="1">
      <c r="A12" s="27" t="s">
        <v>92</v>
      </c>
      <c r="B12" s="51">
        <v>1493000</v>
      </c>
      <c r="C12" s="55">
        <v>1546401.79</v>
      </c>
      <c r="D12" s="28">
        <f t="shared" si="0"/>
        <v>1.0357681111855326</v>
      </c>
      <c r="E12" s="31">
        <f t="shared" si="1"/>
        <v>53401.79000000004</v>
      </c>
    </row>
    <row r="13" spans="1:5" s="5" customFormat="1" ht="15">
      <c r="A13" s="27" t="s">
        <v>14</v>
      </c>
      <c r="B13" s="51">
        <v>891400</v>
      </c>
      <c r="C13" s="55">
        <v>938070.54</v>
      </c>
      <c r="D13" s="28">
        <f>IF(B13=0,"   ",C13/B13)</f>
        <v>1.0523564505272605</v>
      </c>
      <c r="E13" s="31">
        <f>C13-B13</f>
        <v>46670.54000000004</v>
      </c>
    </row>
    <row r="14" spans="1:5" s="5" customFormat="1" ht="30">
      <c r="A14" s="27" t="s">
        <v>208</v>
      </c>
      <c r="B14" s="51">
        <v>1104130</v>
      </c>
      <c r="C14" s="55">
        <v>888117.44</v>
      </c>
      <c r="D14" s="28">
        <f>IF(B14=0,"   ",C14/B14)</f>
        <v>0.8043594866546511</v>
      </c>
      <c r="E14" s="31">
        <f>C14-B14</f>
        <v>-216012.56000000006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256168.78999999998</v>
      </c>
      <c r="D15" s="28">
        <f t="shared" si="0"/>
        <v>0.16644064063413683</v>
      </c>
      <c r="E15" s="31">
        <f t="shared" si="1"/>
        <v>-1282931.21</v>
      </c>
    </row>
    <row r="16" spans="1:5" s="5" customFormat="1" ht="15">
      <c r="A16" s="27" t="s">
        <v>104</v>
      </c>
      <c r="B16" s="51">
        <v>127700</v>
      </c>
      <c r="C16" s="55">
        <v>103925.76</v>
      </c>
      <c r="D16" s="28">
        <f t="shared" si="0"/>
        <v>0.8138274079874706</v>
      </c>
      <c r="E16" s="31">
        <f t="shared" si="1"/>
        <v>-23774.240000000005</v>
      </c>
    </row>
    <row r="17" spans="1:5" s="5" customFormat="1" ht="15">
      <c r="A17" s="27" t="s">
        <v>105</v>
      </c>
      <c r="B17" s="51">
        <v>1411400</v>
      </c>
      <c r="C17" s="55">
        <v>152243.03</v>
      </c>
      <c r="D17" s="28">
        <f>IF(B17=0,"   ",C17/B17)</f>
        <v>0.10786667847527277</v>
      </c>
      <c r="E17" s="31">
        <f>C17-B17</f>
        <v>-1259156.97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235461.21</v>
      </c>
      <c r="D18" s="28">
        <f>IF(B18=0,"   ",C18/B18)</f>
        <v>2.1405564545454543</v>
      </c>
      <c r="E18" s="31">
        <f>C18-B18</f>
        <v>125461.20999999999</v>
      </c>
    </row>
    <row r="19" spans="1:5" s="5" customFormat="1" ht="15">
      <c r="A19" s="27" t="s">
        <v>15</v>
      </c>
      <c r="B19" s="51">
        <v>110000</v>
      </c>
      <c r="C19" s="51">
        <v>239465.85</v>
      </c>
      <c r="D19" s="28">
        <f>IF(B19=0,"   ",C19/B19)</f>
        <v>2.176962272727273</v>
      </c>
      <c r="E19" s="31">
        <f>C19-B19</f>
        <v>129465.85</v>
      </c>
    </row>
    <row r="20" spans="1:5" s="5" customFormat="1" ht="15">
      <c r="A20" s="27" t="s">
        <v>37</v>
      </c>
      <c r="B20" s="51">
        <v>0</v>
      </c>
      <c r="C20" s="51">
        <v>-4004.64</v>
      </c>
      <c r="D20" s="28" t="str">
        <f t="shared" si="0"/>
        <v>   </v>
      </c>
      <c r="E20" s="31">
        <f t="shared" si="1"/>
        <v>-4004.64</v>
      </c>
    </row>
    <row r="21" spans="1:5" s="5" customFormat="1" ht="15">
      <c r="A21" s="39" t="s">
        <v>16</v>
      </c>
      <c r="B21" s="51">
        <v>2423700</v>
      </c>
      <c r="C21" s="51">
        <v>771154.69</v>
      </c>
      <c r="D21" s="28">
        <f t="shared" si="0"/>
        <v>0.3181725007220365</v>
      </c>
      <c r="E21" s="31">
        <f t="shared" si="1"/>
        <v>-1652545.31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96</v>
      </c>
      <c r="B23" s="51">
        <f>SUM(B24:B26)</f>
        <v>6708000</v>
      </c>
      <c r="C23" s="51">
        <f>SUM(C24:C26)</f>
        <v>2319365.71</v>
      </c>
      <c r="D23" s="28">
        <f t="shared" si="0"/>
        <v>0.3457611374478235</v>
      </c>
      <c r="E23" s="31">
        <f t="shared" si="1"/>
        <v>-4388634.29</v>
      </c>
    </row>
    <row r="24" spans="1:5" s="5" customFormat="1" ht="15">
      <c r="A24" s="27" t="s">
        <v>53</v>
      </c>
      <c r="B24" s="51">
        <v>5912000</v>
      </c>
      <c r="C24" s="51">
        <v>1880729.87</v>
      </c>
      <c r="D24" s="28">
        <f t="shared" si="0"/>
        <v>0.31812074932341006</v>
      </c>
      <c r="E24" s="31">
        <f t="shared" si="1"/>
        <v>-4031270.13</v>
      </c>
    </row>
    <row r="25" spans="1:5" s="5" customFormat="1" ht="16.5" customHeight="1">
      <c r="A25" s="27" t="s">
        <v>123</v>
      </c>
      <c r="B25" s="51">
        <v>796000</v>
      </c>
      <c r="C25" s="55">
        <v>427763.84</v>
      </c>
      <c r="D25" s="28">
        <f t="shared" si="0"/>
        <v>0.5373917587939698</v>
      </c>
      <c r="E25" s="31">
        <f t="shared" si="1"/>
        <v>-368236.16</v>
      </c>
    </row>
    <row r="26" spans="1:5" s="5" customFormat="1" ht="16.5" customHeight="1">
      <c r="A26" s="27" t="s">
        <v>233</v>
      </c>
      <c r="B26" s="51">
        <v>0</v>
      </c>
      <c r="C26" s="55">
        <v>10872</v>
      </c>
      <c r="D26" s="28" t="str">
        <f>IF(B26=0,"   ",C26/B26)</f>
        <v>   </v>
      </c>
      <c r="E26" s="31">
        <f>C26-B26</f>
        <v>10872</v>
      </c>
    </row>
    <row r="27" spans="1:5" s="5" customFormat="1" ht="30" customHeight="1">
      <c r="A27" s="39" t="s">
        <v>17</v>
      </c>
      <c r="B27" s="51">
        <f>SUM(B28)</f>
        <v>165000</v>
      </c>
      <c r="C27" s="51">
        <f>SUM(C28)</f>
        <v>146858.34</v>
      </c>
      <c r="D27" s="28">
        <f t="shared" si="0"/>
        <v>0.8900505454545454</v>
      </c>
      <c r="E27" s="31">
        <f t="shared" si="1"/>
        <v>-18141.660000000003</v>
      </c>
    </row>
    <row r="28" spans="1:5" s="5" customFormat="1" ht="15">
      <c r="A28" s="27" t="s">
        <v>18</v>
      </c>
      <c r="B28" s="51">
        <v>165000</v>
      </c>
      <c r="C28" s="51">
        <v>146858.34</v>
      </c>
      <c r="D28" s="28">
        <f t="shared" si="0"/>
        <v>0.8900505454545454</v>
      </c>
      <c r="E28" s="31">
        <f t="shared" si="1"/>
        <v>-18141.660000000003</v>
      </c>
    </row>
    <row r="29" spans="1:5" s="5" customFormat="1" ht="30">
      <c r="A29" s="39" t="s">
        <v>97</v>
      </c>
      <c r="B29" s="51">
        <v>2203300</v>
      </c>
      <c r="C29" s="51">
        <v>1451528.9</v>
      </c>
      <c r="D29" s="28">
        <f t="shared" si="0"/>
        <v>0.6587976671356601</v>
      </c>
      <c r="E29" s="31">
        <f t="shared" si="1"/>
        <v>-751771.1000000001</v>
      </c>
    </row>
    <row r="30" spans="1:5" s="5" customFormat="1" ht="30" customHeight="1">
      <c r="A30" s="39" t="s">
        <v>98</v>
      </c>
      <c r="B30" s="51">
        <f>SUM(B31,B32)</f>
        <v>621000</v>
      </c>
      <c r="C30" s="51">
        <f>SUM(C31,C32)</f>
        <v>2599539.81</v>
      </c>
      <c r="D30" s="28">
        <f t="shared" si="0"/>
        <v>4.186054444444444</v>
      </c>
      <c r="E30" s="31">
        <f t="shared" si="1"/>
        <v>1978539.81</v>
      </c>
    </row>
    <row r="31" spans="1:5" s="5" customFormat="1" ht="30">
      <c r="A31" s="27" t="s">
        <v>99</v>
      </c>
      <c r="B31" s="51">
        <v>200000</v>
      </c>
      <c r="C31" s="51">
        <v>57883.1</v>
      </c>
      <c r="D31" s="28">
        <f t="shared" si="0"/>
        <v>0.2894155</v>
      </c>
      <c r="E31" s="31">
        <f t="shared" si="1"/>
        <v>-142116.9</v>
      </c>
    </row>
    <row r="32" spans="1:5" s="5" customFormat="1" ht="15">
      <c r="A32" s="27" t="s">
        <v>32</v>
      </c>
      <c r="B32" s="51">
        <v>421000</v>
      </c>
      <c r="C32" s="51">
        <v>2541656.71</v>
      </c>
      <c r="D32" s="28">
        <f t="shared" si="0"/>
        <v>6.037189334916865</v>
      </c>
      <c r="E32" s="31">
        <f t="shared" si="1"/>
        <v>2120656.71</v>
      </c>
    </row>
    <row r="33" spans="1:5" s="5" customFormat="1" ht="17.25" customHeight="1">
      <c r="A33" s="39" t="s">
        <v>95</v>
      </c>
      <c r="B33" s="51">
        <v>1400000</v>
      </c>
      <c r="C33" s="51">
        <v>513155.22</v>
      </c>
      <c r="D33" s="28">
        <f t="shared" si="0"/>
        <v>0.36653944285714285</v>
      </c>
      <c r="E33" s="31">
        <f t="shared" si="1"/>
        <v>-886844.78</v>
      </c>
    </row>
    <row r="34" spans="1:5" s="5" customFormat="1" ht="15">
      <c r="A34" s="39" t="s">
        <v>19</v>
      </c>
      <c r="B34" s="51">
        <f>B35+B36</f>
        <v>0</v>
      </c>
      <c r="C34" s="51">
        <f>C35+C36</f>
        <v>-39500</v>
      </c>
      <c r="D34" s="28" t="str">
        <f t="shared" si="0"/>
        <v>   </v>
      </c>
      <c r="E34" s="31">
        <f t="shared" si="1"/>
        <v>-39500</v>
      </c>
    </row>
    <row r="35" spans="1:5" s="8" customFormat="1" ht="15" customHeight="1">
      <c r="A35" s="27" t="s">
        <v>28</v>
      </c>
      <c r="B35" s="51">
        <v>0</v>
      </c>
      <c r="C35" s="50">
        <v>-39500</v>
      </c>
      <c r="D35" s="28" t="str">
        <f t="shared" si="0"/>
        <v>   </v>
      </c>
      <c r="E35" s="31">
        <f t="shared" si="1"/>
        <v>-39500</v>
      </c>
    </row>
    <row r="36" spans="1:5" s="8" customFormat="1" ht="15" customHeight="1">
      <c r="A36" s="27" t="s">
        <v>101</v>
      </c>
      <c r="B36" s="51">
        <v>0</v>
      </c>
      <c r="C36" s="50">
        <v>0</v>
      </c>
      <c r="D36" s="28" t="str">
        <f t="shared" si="0"/>
        <v>   </v>
      </c>
      <c r="E36" s="31">
        <f t="shared" si="1"/>
        <v>0</v>
      </c>
    </row>
    <row r="37" spans="1:5" s="8" customFormat="1" ht="17.25" customHeight="1">
      <c r="A37" s="40" t="s">
        <v>4</v>
      </c>
      <c r="B37" s="52">
        <f>SUM(B6,B10,B18,B21,B22,B23,B27,B29,B30,B33,B34,B8,B15)</f>
        <v>95245730</v>
      </c>
      <c r="C37" s="52">
        <f>SUM(C6,C10,C18,C21,C22,C23,C27,C29,C30,C33,C34,C8,C15)</f>
        <v>53878535.050000004</v>
      </c>
      <c r="D37" s="30">
        <f t="shared" si="0"/>
        <v>0.5656792703462927</v>
      </c>
      <c r="E37" s="32">
        <f t="shared" si="1"/>
        <v>-41367194.949999996</v>
      </c>
    </row>
    <row r="38" spans="1:5" s="8" customFormat="1" ht="18" customHeight="1">
      <c r="A38" s="40" t="s">
        <v>58</v>
      </c>
      <c r="B38" s="52">
        <f>B39+B41+B44+B97+B121+B40</f>
        <v>417421532.82</v>
      </c>
      <c r="C38" s="52">
        <f>C39+C41+C44+C97+C121+C40</f>
        <v>164613762.52999997</v>
      </c>
      <c r="D38" s="30">
        <f t="shared" si="0"/>
        <v>0.39435857900743354</v>
      </c>
      <c r="E38" s="32">
        <f t="shared" si="1"/>
        <v>-252807770.29000002</v>
      </c>
    </row>
    <row r="39" spans="1:5" s="8" customFormat="1" ht="31.5" customHeight="1">
      <c r="A39" s="27" t="s">
        <v>38</v>
      </c>
      <c r="B39" s="51">
        <v>-106873200</v>
      </c>
      <c r="C39" s="51">
        <v>-106873200</v>
      </c>
      <c r="D39" s="28">
        <f aca="true" t="shared" si="2" ref="D39:D56">IF(B39=0,"   ",C39/B39)</f>
        <v>1</v>
      </c>
      <c r="E39" s="31">
        <f aca="true" t="shared" si="3" ref="E39:E56">C39-B39</f>
        <v>0</v>
      </c>
    </row>
    <row r="40" spans="1:5" s="8" customFormat="1" ht="46.5" customHeight="1">
      <c r="A40" s="27" t="s">
        <v>72</v>
      </c>
      <c r="B40" s="51">
        <v>0</v>
      </c>
      <c r="C40" s="50">
        <v>0</v>
      </c>
      <c r="D40" s="28" t="str">
        <f t="shared" si="2"/>
        <v>   </v>
      </c>
      <c r="E40" s="31">
        <f t="shared" si="3"/>
        <v>0</v>
      </c>
    </row>
    <row r="41" spans="1:5" s="8" customFormat="1" ht="18.75" customHeight="1">
      <c r="A41" s="27" t="s">
        <v>86</v>
      </c>
      <c r="B41" s="51">
        <f>B43+B42</f>
        <v>2772000</v>
      </c>
      <c r="C41" s="51">
        <f>C43+C42</f>
        <v>1617000</v>
      </c>
      <c r="D41" s="28">
        <f t="shared" si="2"/>
        <v>0.5833333333333334</v>
      </c>
      <c r="E41" s="31">
        <f t="shared" si="3"/>
        <v>-1155000</v>
      </c>
    </row>
    <row r="42" spans="1:5" s="8" customFormat="1" ht="30" customHeight="1">
      <c r="A42" s="27" t="s">
        <v>195</v>
      </c>
      <c r="B42" s="51">
        <v>498900</v>
      </c>
      <c r="C42" s="50">
        <v>291200</v>
      </c>
      <c r="D42" s="28">
        <f>IF(B42=0,"   ",C42/B42)</f>
        <v>0.5836841050310684</v>
      </c>
      <c r="E42" s="31">
        <f>C42-B42</f>
        <v>-207700</v>
      </c>
    </row>
    <row r="43" spans="1:5" s="8" customFormat="1" ht="30" customHeight="1">
      <c r="A43" s="27" t="s">
        <v>87</v>
      </c>
      <c r="B43" s="51">
        <v>2273100</v>
      </c>
      <c r="C43" s="50">
        <v>1325800</v>
      </c>
      <c r="D43" s="28">
        <f t="shared" si="2"/>
        <v>0.5832563459592627</v>
      </c>
      <c r="E43" s="31">
        <f t="shared" si="3"/>
        <v>-947300</v>
      </c>
    </row>
    <row r="44" spans="1:5" s="5" customFormat="1" ht="30.75" customHeight="1">
      <c r="A44" s="27" t="s">
        <v>152</v>
      </c>
      <c r="B44" s="51">
        <f>B45+B50+B53+B56+B61+B64+B67+B70+B75+B81</f>
        <v>307643992.82</v>
      </c>
      <c r="C44" s="51">
        <f>C45+C50+C53+C56+C61+C64+C67+C70+C75+C81</f>
        <v>124902201.60999998</v>
      </c>
      <c r="D44" s="28">
        <f t="shared" si="2"/>
        <v>0.4059959060636664</v>
      </c>
      <c r="E44" s="31">
        <f t="shared" si="3"/>
        <v>-182741791.21</v>
      </c>
    </row>
    <row r="45" spans="1:5" s="5" customFormat="1" ht="73.5" customHeight="1">
      <c r="A45" s="27" t="s">
        <v>135</v>
      </c>
      <c r="B45" s="51">
        <f>B47+B48+B49</f>
        <v>16148700</v>
      </c>
      <c r="C45" s="51">
        <f>C47+C48+C49</f>
        <v>9648324.34</v>
      </c>
      <c r="D45" s="28">
        <f aca="true" t="shared" si="4" ref="D45:D52">IF(B45=0,"   ",C45/B45)</f>
        <v>0.5974675571408224</v>
      </c>
      <c r="E45" s="31">
        <f aca="true" t="shared" si="5" ref="E45:E52">C45-B45</f>
        <v>-6500375.66</v>
      </c>
    </row>
    <row r="46" spans="1:5" s="5" customFormat="1" ht="15">
      <c r="A46" s="27" t="s">
        <v>88</v>
      </c>
      <c r="B46" s="51"/>
      <c r="C46" s="55"/>
      <c r="D46" s="28" t="str">
        <f t="shared" si="4"/>
        <v>   </v>
      </c>
      <c r="E46" s="31">
        <f t="shared" si="5"/>
        <v>0</v>
      </c>
    </row>
    <row r="47" spans="1:5" s="5" customFormat="1" ht="45">
      <c r="A47" s="27" t="s">
        <v>153</v>
      </c>
      <c r="B47" s="51">
        <v>7923200</v>
      </c>
      <c r="C47" s="55">
        <v>7789574.44</v>
      </c>
      <c r="D47" s="28">
        <f t="shared" si="4"/>
        <v>0.9831349000403877</v>
      </c>
      <c r="E47" s="31">
        <f t="shared" si="5"/>
        <v>-133625.5599999996</v>
      </c>
    </row>
    <row r="48" spans="1:5" s="5" customFormat="1" ht="45.75" customHeight="1">
      <c r="A48" s="27" t="s">
        <v>183</v>
      </c>
      <c r="B48" s="51">
        <v>6658400</v>
      </c>
      <c r="C48" s="55">
        <v>1858749.9</v>
      </c>
      <c r="D48" s="28">
        <f t="shared" si="4"/>
        <v>0.27915864171572746</v>
      </c>
      <c r="E48" s="31">
        <f t="shared" si="5"/>
        <v>-4799650.1</v>
      </c>
    </row>
    <row r="49" spans="1:5" s="5" customFormat="1" ht="30" customHeight="1">
      <c r="A49" s="27" t="s">
        <v>136</v>
      </c>
      <c r="B49" s="51">
        <v>1567100</v>
      </c>
      <c r="C49" s="55">
        <v>0</v>
      </c>
      <c r="D49" s="28">
        <f t="shared" si="4"/>
        <v>0</v>
      </c>
      <c r="E49" s="31">
        <f t="shared" si="5"/>
        <v>-1567100</v>
      </c>
    </row>
    <row r="50" spans="1:5" s="5" customFormat="1" ht="60">
      <c r="A50" s="27" t="s">
        <v>173</v>
      </c>
      <c r="B50" s="51">
        <f>B51+B52</f>
        <v>1667356.64</v>
      </c>
      <c r="C50" s="51">
        <f>C51+C52</f>
        <v>953006.1000000001</v>
      </c>
      <c r="D50" s="28">
        <f t="shared" si="4"/>
        <v>0.5715670403903511</v>
      </c>
      <c r="E50" s="31">
        <f t="shared" si="5"/>
        <v>-714350.5399999998</v>
      </c>
    </row>
    <row r="51" spans="1:5" s="5" customFormat="1" ht="13.5" customHeight="1">
      <c r="A51" s="41" t="s">
        <v>69</v>
      </c>
      <c r="B51" s="51">
        <v>1650683.23</v>
      </c>
      <c r="C51" s="51">
        <v>943476.04</v>
      </c>
      <c r="D51" s="28">
        <f t="shared" si="4"/>
        <v>0.571566986840958</v>
      </c>
      <c r="E51" s="31">
        <f t="shared" si="5"/>
        <v>-707207.19</v>
      </c>
    </row>
    <row r="52" spans="1:5" s="5" customFormat="1" ht="13.5" customHeight="1">
      <c r="A52" s="41" t="s">
        <v>54</v>
      </c>
      <c r="B52" s="51">
        <v>16673.41</v>
      </c>
      <c r="C52" s="51">
        <v>9530.06</v>
      </c>
      <c r="D52" s="28">
        <f t="shared" si="4"/>
        <v>0.5715723418304953</v>
      </c>
      <c r="E52" s="31">
        <f t="shared" si="5"/>
        <v>-7143.35</v>
      </c>
    </row>
    <row r="53" spans="1:5" s="5" customFormat="1" ht="30">
      <c r="A53" s="27" t="s">
        <v>131</v>
      </c>
      <c r="B53" s="51">
        <f>B54+B55</f>
        <v>11975035.959999999</v>
      </c>
      <c r="C53" s="51">
        <f>C54+C55</f>
        <v>11975035.959999999</v>
      </c>
      <c r="D53" s="28">
        <f t="shared" si="2"/>
        <v>1</v>
      </c>
      <c r="E53" s="31">
        <f t="shared" si="3"/>
        <v>0</v>
      </c>
    </row>
    <row r="54" spans="1:5" s="5" customFormat="1" ht="13.5" customHeight="1">
      <c r="A54" s="41" t="s">
        <v>69</v>
      </c>
      <c r="B54" s="51">
        <v>9259804.1</v>
      </c>
      <c r="C54" s="51">
        <v>9259804.1</v>
      </c>
      <c r="D54" s="28">
        <f t="shared" si="2"/>
        <v>1</v>
      </c>
      <c r="E54" s="31">
        <f t="shared" si="3"/>
        <v>0</v>
      </c>
    </row>
    <row r="55" spans="1:5" s="5" customFormat="1" ht="13.5" customHeight="1">
      <c r="A55" s="41" t="s">
        <v>54</v>
      </c>
      <c r="B55" s="51">
        <v>2715231.86</v>
      </c>
      <c r="C55" s="51">
        <v>2715231.86</v>
      </c>
      <c r="D55" s="28">
        <f t="shared" si="2"/>
        <v>1</v>
      </c>
      <c r="E55" s="31">
        <f t="shared" si="3"/>
        <v>0</v>
      </c>
    </row>
    <row r="56" spans="1:5" s="5" customFormat="1" ht="30">
      <c r="A56" s="27" t="s">
        <v>177</v>
      </c>
      <c r="B56" s="51">
        <f>B58</f>
        <v>492121.21</v>
      </c>
      <c r="C56" s="51">
        <f>C58</f>
        <v>0</v>
      </c>
      <c r="D56" s="28">
        <f t="shared" si="2"/>
        <v>0</v>
      </c>
      <c r="E56" s="31">
        <f t="shared" si="3"/>
        <v>-492121.21</v>
      </c>
    </row>
    <row r="57" spans="1:5" s="5" customFormat="1" ht="15">
      <c r="A57" s="27" t="s">
        <v>88</v>
      </c>
      <c r="B57" s="51"/>
      <c r="C57" s="55"/>
      <c r="D57" s="28" t="str">
        <f>IF(B57=0,"   ",C57/B57)</f>
        <v>   </v>
      </c>
      <c r="E57" s="31"/>
    </row>
    <row r="58" spans="1:5" s="5" customFormat="1" ht="30">
      <c r="A58" s="27" t="s">
        <v>154</v>
      </c>
      <c r="B58" s="51">
        <f>SUM(B59:B60)</f>
        <v>492121.21</v>
      </c>
      <c r="C58" s="51">
        <f>SUM(C59:C60)</f>
        <v>0</v>
      </c>
      <c r="D58" s="28">
        <f>IF(B58=0,"   ",C58/B58)</f>
        <v>0</v>
      </c>
      <c r="E58" s="31">
        <f aca="true" t="shared" si="6" ref="E58:E70">C58-B58</f>
        <v>-492121.21</v>
      </c>
    </row>
    <row r="59" spans="1:5" ht="16.5" customHeight="1">
      <c r="A59" s="41" t="s">
        <v>69</v>
      </c>
      <c r="B59" s="51">
        <v>487200</v>
      </c>
      <c r="C59" s="65">
        <v>0</v>
      </c>
      <c r="D59" s="66">
        <f aca="true" t="shared" si="7" ref="D59:D69">IF(B59=0,"   ",C59/B59*100)</f>
        <v>0</v>
      </c>
      <c r="E59" s="67">
        <f t="shared" si="6"/>
        <v>-487200</v>
      </c>
    </row>
    <row r="60" spans="1:5" ht="15.75" customHeight="1">
      <c r="A60" s="41" t="s">
        <v>54</v>
      </c>
      <c r="B60" s="51">
        <v>4921.21</v>
      </c>
      <c r="C60" s="65">
        <v>0</v>
      </c>
      <c r="D60" s="66">
        <f t="shared" si="7"/>
        <v>0</v>
      </c>
      <c r="E60" s="67">
        <f t="shared" si="6"/>
        <v>-4921.21</v>
      </c>
    </row>
    <row r="61" spans="1:5" s="5" customFormat="1" ht="45">
      <c r="A61" s="27" t="s">
        <v>196</v>
      </c>
      <c r="B61" s="51">
        <f>B62+B63</f>
        <v>0</v>
      </c>
      <c r="C61" s="51">
        <f>C62+C63</f>
        <v>0</v>
      </c>
      <c r="D61" s="28" t="str">
        <f aca="true" t="shared" si="8" ref="D61:D66">IF(B61=0,"   ",C61/B61)</f>
        <v>   </v>
      </c>
      <c r="E61" s="31">
        <f t="shared" si="6"/>
        <v>0</v>
      </c>
    </row>
    <row r="62" spans="1:5" s="5" customFormat="1" ht="13.5" customHeight="1">
      <c r="A62" s="41" t="s">
        <v>69</v>
      </c>
      <c r="B62" s="51">
        <v>0</v>
      </c>
      <c r="C62" s="51">
        <v>0</v>
      </c>
      <c r="D62" s="28" t="str">
        <f t="shared" si="8"/>
        <v>   </v>
      </c>
      <c r="E62" s="31">
        <f t="shared" si="6"/>
        <v>0</v>
      </c>
    </row>
    <row r="63" spans="1:5" s="5" customFormat="1" ht="13.5" customHeight="1">
      <c r="A63" s="41" t="s">
        <v>54</v>
      </c>
      <c r="B63" s="51">
        <v>0</v>
      </c>
      <c r="C63" s="51">
        <v>0</v>
      </c>
      <c r="D63" s="28" t="str">
        <f t="shared" si="8"/>
        <v>   </v>
      </c>
      <c r="E63" s="31">
        <f t="shared" si="6"/>
        <v>0</v>
      </c>
    </row>
    <row r="64" spans="1:5" s="5" customFormat="1" ht="75" customHeight="1">
      <c r="A64" s="27" t="s">
        <v>189</v>
      </c>
      <c r="B64" s="51">
        <f>B65+B66</f>
        <v>6583081</v>
      </c>
      <c r="C64" s="51">
        <f>C65+C66</f>
        <v>2653615.1999999997</v>
      </c>
      <c r="D64" s="28">
        <f t="shared" si="8"/>
        <v>0.40309624019513046</v>
      </c>
      <c r="E64" s="31">
        <f t="shared" si="6"/>
        <v>-3929465.8000000003</v>
      </c>
    </row>
    <row r="65" spans="1:5" s="5" customFormat="1" ht="15" customHeight="1">
      <c r="A65" s="41" t="s">
        <v>69</v>
      </c>
      <c r="B65" s="51">
        <v>6550000</v>
      </c>
      <c r="C65" s="82">
        <v>2640280.44</v>
      </c>
      <c r="D65" s="28">
        <f t="shared" si="8"/>
        <v>0.4030962503816794</v>
      </c>
      <c r="E65" s="31">
        <f t="shared" si="6"/>
        <v>-3909719.56</v>
      </c>
    </row>
    <row r="66" spans="1:5" s="5" customFormat="1" ht="15.75" customHeight="1">
      <c r="A66" s="41" t="s">
        <v>54</v>
      </c>
      <c r="B66" s="51">
        <v>33081</v>
      </c>
      <c r="C66" s="82">
        <v>13334.76</v>
      </c>
      <c r="D66" s="28">
        <f t="shared" si="8"/>
        <v>0.4030942232701551</v>
      </c>
      <c r="E66" s="31">
        <f t="shared" si="6"/>
        <v>-19746.239999999998</v>
      </c>
    </row>
    <row r="67" spans="1:5" ht="30.75" customHeight="1">
      <c r="A67" s="39" t="s">
        <v>119</v>
      </c>
      <c r="B67" s="51">
        <f>B68+B69</f>
        <v>5867421.53</v>
      </c>
      <c r="C67" s="51">
        <f>C68+C69</f>
        <v>5867421.53</v>
      </c>
      <c r="D67" s="66">
        <f t="shared" si="7"/>
        <v>100</v>
      </c>
      <c r="E67" s="67">
        <f t="shared" si="6"/>
        <v>0</v>
      </c>
    </row>
    <row r="68" spans="1:5" ht="16.5" customHeight="1">
      <c r="A68" s="41" t="s">
        <v>69</v>
      </c>
      <c r="B68" s="51">
        <v>5826225.99</v>
      </c>
      <c r="C68" s="51">
        <v>5826225.99</v>
      </c>
      <c r="D68" s="66">
        <f t="shared" si="7"/>
        <v>100</v>
      </c>
      <c r="E68" s="67">
        <f t="shared" si="6"/>
        <v>0</v>
      </c>
    </row>
    <row r="69" spans="1:5" ht="15.75" customHeight="1">
      <c r="A69" s="41" t="s">
        <v>54</v>
      </c>
      <c r="B69" s="51">
        <v>41195.54</v>
      </c>
      <c r="C69" s="51">
        <v>41195.54</v>
      </c>
      <c r="D69" s="66">
        <f t="shared" si="7"/>
        <v>100</v>
      </c>
      <c r="E69" s="67">
        <f t="shared" si="6"/>
        <v>0</v>
      </c>
    </row>
    <row r="70" spans="1:5" s="5" customFormat="1" ht="15">
      <c r="A70" s="27" t="s">
        <v>174</v>
      </c>
      <c r="B70" s="51">
        <f>B72</f>
        <v>300000</v>
      </c>
      <c r="C70" s="51">
        <f>C72</f>
        <v>300000</v>
      </c>
      <c r="D70" s="28">
        <f>IF(B70=0,"   ",C70/B70)</f>
        <v>1</v>
      </c>
      <c r="E70" s="31">
        <f t="shared" si="6"/>
        <v>0</v>
      </c>
    </row>
    <row r="71" spans="1:5" s="5" customFormat="1" ht="15">
      <c r="A71" s="27" t="s">
        <v>88</v>
      </c>
      <c r="B71" s="51"/>
      <c r="C71" s="55"/>
      <c r="D71" s="28" t="str">
        <f>IF(B71=0,"   ",C71/B71)</f>
        <v>   </v>
      </c>
      <c r="E71" s="31">
        <f>C71-B71</f>
        <v>0</v>
      </c>
    </row>
    <row r="72" spans="1:5" s="5" customFormat="1" ht="30">
      <c r="A72" s="27" t="s">
        <v>176</v>
      </c>
      <c r="B72" s="51">
        <f>B73+B74</f>
        <v>300000</v>
      </c>
      <c r="C72" s="51">
        <f>C73+C74</f>
        <v>300000</v>
      </c>
      <c r="D72" s="28">
        <f>IF(B72=0,"   ",C72/B72)</f>
        <v>1</v>
      </c>
      <c r="E72" s="31">
        <f>C72-B72</f>
        <v>0</v>
      </c>
    </row>
    <row r="73" spans="1:5" s="5" customFormat="1" ht="13.5" customHeight="1">
      <c r="A73" s="41" t="s">
        <v>69</v>
      </c>
      <c r="B73" s="51">
        <v>200000</v>
      </c>
      <c r="C73" s="51">
        <v>200000</v>
      </c>
      <c r="D73" s="28">
        <f>IF(B73=0,"   ",C73/B73)</f>
        <v>1</v>
      </c>
      <c r="E73" s="31">
        <f>C73-B73</f>
        <v>0</v>
      </c>
    </row>
    <row r="74" spans="1:5" s="5" customFormat="1" ht="13.5" customHeight="1">
      <c r="A74" s="41" t="s">
        <v>54</v>
      </c>
      <c r="B74" s="51">
        <v>100000</v>
      </c>
      <c r="C74" s="51">
        <v>100000</v>
      </c>
      <c r="D74" s="28">
        <f>IF(B74=0,"   ",C74/B74)</f>
        <v>1</v>
      </c>
      <c r="E74" s="31">
        <f>C74-B74</f>
        <v>0</v>
      </c>
    </row>
    <row r="75" spans="1:5" s="5" customFormat="1" ht="30" customHeight="1">
      <c r="A75" s="27" t="s">
        <v>137</v>
      </c>
      <c r="B75" s="51">
        <f>B77+B80</f>
        <v>96873485.15</v>
      </c>
      <c r="C75" s="51">
        <f>C77+C80</f>
        <v>72232740.72999999</v>
      </c>
      <c r="D75" s="28">
        <f aca="true" t="shared" si="9" ref="D75:D85">IF(B75=0,"   ",C75/B75)</f>
        <v>0.7456399510986313</v>
      </c>
      <c r="E75" s="31">
        <f>C75-B75</f>
        <v>-24640744.420000017</v>
      </c>
    </row>
    <row r="76" spans="1:5" s="5" customFormat="1" ht="12" customHeight="1">
      <c r="A76" s="41" t="s">
        <v>138</v>
      </c>
      <c r="B76" s="51"/>
      <c r="C76" s="51"/>
      <c r="D76" s="28"/>
      <c r="E76" s="31"/>
    </row>
    <row r="77" spans="1:5" s="5" customFormat="1" ht="30.75" customHeight="1">
      <c r="A77" s="41" t="s">
        <v>155</v>
      </c>
      <c r="B77" s="51">
        <f>B79+B78</f>
        <v>95463485.15</v>
      </c>
      <c r="C77" s="51">
        <f>C79+C78</f>
        <v>72232740.72999999</v>
      </c>
      <c r="D77" s="28">
        <f>IF(B77=0,"   ",C77/B77)</f>
        <v>0.7566530869525874</v>
      </c>
      <c r="E77" s="31">
        <f aca="true" t="shared" si="10" ref="E77:E85">C77-B77</f>
        <v>-23230744.420000017</v>
      </c>
    </row>
    <row r="78" spans="1:5" s="5" customFormat="1" ht="13.5" customHeight="1">
      <c r="A78" s="41" t="s">
        <v>69</v>
      </c>
      <c r="B78" s="51">
        <v>89584363</v>
      </c>
      <c r="C78" s="51">
        <v>71869762.13</v>
      </c>
      <c r="D78" s="28">
        <f>IF(B78=0,"   ",C78/B78)</f>
        <v>0.802257891033952</v>
      </c>
      <c r="E78" s="31">
        <f t="shared" si="10"/>
        <v>-17714600.870000005</v>
      </c>
    </row>
    <row r="79" spans="1:5" s="5" customFormat="1" ht="15.75" customHeight="1">
      <c r="A79" s="41" t="s">
        <v>54</v>
      </c>
      <c r="B79" s="51">
        <v>5879122.15</v>
      </c>
      <c r="C79" s="51">
        <v>362978.6</v>
      </c>
      <c r="D79" s="28">
        <f>IF(B79=0,"   ",C79/B79)</f>
        <v>0.06174027188735991</v>
      </c>
      <c r="E79" s="31">
        <f t="shared" si="10"/>
        <v>-5516143.550000001</v>
      </c>
    </row>
    <row r="80" spans="1:5" s="5" customFormat="1" ht="30.75" customHeight="1">
      <c r="A80" s="41" t="s">
        <v>216</v>
      </c>
      <c r="B80" s="51">
        <v>1410000</v>
      </c>
      <c r="C80" s="51">
        <v>0</v>
      </c>
      <c r="D80" s="28">
        <f>IF(B80=0,"   ",C80/B80)</f>
        <v>0</v>
      </c>
      <c r="E80" s="31">
        <f>C80-B80</f>
        <v>-1410000</v>
      </c>
    </row>
    <row r="81" spans="1:5" s="5" customFormat="1" ht="15">
      <c r="A81" s="27" t="s">
        <v>59</v>
      </c>
      <c r="B81" s="51">
        <f>B83+B85+B84+B86+B87+B88+B89+B90+B91+B92+B93+B94+B95+B96</f>
        <v>167736791.32999998</v>
      </c>
      <c r="C81" s="51">
        <f>C83+C85+C84+C86+C87+C88+C89+C90+C91+C92+C93+C94+C95+C96</f>
        <v>21272057.75</v>
      </c>
      <c r="D81" s="28">
        <f t="shared" si="9"/>
        <v>0.12681807957176214</v>
      </c>
      <c r="E81" s="31">
        <f t="shared" si="10"/>
        <v>-146464733.57999998</v>
      </c>
    </row>
    <row r="82" spans="1:5" s="5" customFormat="1" ht="15">
      <c r="A82" s="27" t="s">
        <v>88</v>
      </c>
      <c r="B82" s="51"/>
      <c r="C82" s="55"/>
      <c r="D82" s="28" t="str">
        <f t="shared" si="9"/>
        <v>   </v>
      </c>
      <c r="E82" s="31">
        <f t="shared" si="10"/>
        <v>0</v>
      </c>
    </row>
    <row r="83" spans="1:5" s="5" customFormat="1" ht="42" customHeight="1">
      <c r="A83" s="39" t="s">
        <v>184</v>
      </c>
      <c r="B83" s="51">
        <v>12721000</v>
      </c>
      <c r="C83" s="55">
        <v>5219164.33</v>
      </c>
      <c r="D83" s="28">
        <f t="shared" si="9"/>
        <v>0.4102794064932002</v>
      </c>
      <c r="E83" s="31">
        <f t="shared" si="10"/>
        <v>-7501835.67</v>
      </c>
    </row>
    <row r="84" spans="1:5" s="5" customFormat="1" ht="30">
      <c r="A84" s="39" t="s">
        <v>157</v>
      </c>
      <c r="B84" s="51">
        <v>125000</v>
      </c>
      <c r="C84" s="51">
        <v>125000</v>
      </c>
      <c r="D84" s="28">
        <f>IF(B84=0,"   ",C84/B84)</f>
        <v>1</v>
      </c>
      <c r="E84" s="31">
        <f t="shared" si="10"/>
        <v>0</v>
      </c>
    </row>
    <row r="85" spans="1:5" s="5" customFormat="1" ht="42.75" customHeight="1">
      <c r="A85" s="39" t="s">
        <v>156</v>
      </c>
      <c r="B85" s="51">
        <v>4589800</v>
      </c>
      <c r="C85" s="55">
        <v>3563820.8</v>
      </c>
      <c r="D85" s="28">
        <f t="shared" si="9"/>
        <v>0.7764653797551091</v>
      </c>
      <c r="E85" s="31">
        <f t="shared" si="10"/>
        <v>-1025979.2000000002</v>
      </c>
    </row>
    <row r="86" spans="1:5" ht="57.75" customHeight="1">
      <c r="A86" s="70" t="s">
        <v>158</v>
      </c>
      <c r="B86" s="51">
        <v>26298200</v>
      </c>
      <c r="C86" s="51">
        <v>1675928.79</v>
      </c>
      <c r="D86" s="66">
        <f aca="true" t="shared" si="11" ref="D86:D92">IF(B86=0,"   ",C86/B86*100)</f>
        <v>6.372788974150321</v>
      </c>
      <c r="E86" s="67">
        <f aca="true" t="shared" si="12" ref="E86:E97">C86-B86</f>
        <v>-24622271.21</v>
      </c>
    </row>
    <row r="87" spans="1:5" ht="44.25" customHeight="1">
      <c r="A87" s="70" t="s">
        <v>169</v>
      </c>
      <c r="B87" s="51">
        <v>3981500</v>
      </c>
      <c r="C87" s="51">
        <v>62948.4</v>
      </c>
      <c r="D87" s="66">
        <f t="shared" si="11"/>
        <v>1.5810222278035917</v>
      </c>
      <c r="E87" s="67">
        <f t="shared" si="12"/>
        <v>-3918551.6</v>
      </c>
    </row>
    <row r="88" spans="1:5" ht="44.25" customHeight="1">
      <c r="A88" s="70" t="s">
        <v>209</v>
      </c>
      <c r="B88" s="51">
        <v>4947000</v>
      </c>
      <c r="C88" s="51">
        <v>4947000</v>
      </c>
      <c r="D88" s="66">
        <f t="shared" si="11"/>
        <v>100</v>
      </c>
      <c r="E88" s="67">
        <f t="shared" si="12"/>
        <v>0</v>
      </c>
    </row>
    <row r="89" spans="1:5" ht="30.75" customHeight="1">
      <c r="A89" s="70" t="s">
        <v>212</v>
      </c>
      <c r="B89" s="51">
        <v>26191000</v>
      </c>
      <c r="C89" s="51">
        <v>1240424.5</v>
      </c>
      <c r="D89" s="66">
        <f t="shared" si="11"/>
        <v>4.736071551296247</v>
      </c>
      <c r="E89" s="67">
        <f t="shared" si="12"/>
        <v>-24950575.5</v>
      </c>
    </row>
    <row r="90" spans="1:5" ht="30.75" customHeight="1">
      <c r="A90" s="70" t="s">
        <v>197</v>
      </c>
      <c r="B90" s="51">
        <v>8969440</v>
      </c>
      <c r="C90" s="51">
        <v>0</v>
      </c>
      <c r="D90" s="66">
        <f t="shared" si="11"/>
        <v>0</v>
      </c>
      <c r="E90" s="67">
        <f t="shared" si="12"/>
        <v>-8969440</v>
      </c>
    </row>
    <row r="91" spans="1:5" ht="30.75" customHeight="1">
      <c r="A91" s="70" t="s">
        <v>198</v>
      </c>
      <c r="B91" s="51">
        <v>3421600</v>
      </c>
      <c r="C91" s="51">
        <v>0</v>
      </c>
      <c r="D91" s="66">
        <f t="shared" si="11"/>
        <v>0</v>
      </c>
      <c r="E91" s="67">
        <f t="shared" si="12"/>
        <v>-3421600</v>
      </c>
    </row>
    <row r="92" spans="1:5" ht="44.25" customHeight="1">
      <c r="A92" s="70" t="s">
        <v>199</v>
      </c>
      <c r="B92" s="51">
        <v>1097600</v>
      </c>
      <c r="C92" s="51">
        <v>0</v>
      </c>
      <c r="D92" s="66">
        <f t="shared" si="11"/>
        <v>0</v>
      </c>
      <c r="E92" s="67">
        <f t="shared" si="12"/>
        <v>-1097600</v>
      </c>
    </row>
    <row r="93" spans="1:5" ht="87.75" customHeight="1">
      <c r="A93" s="70" t="s">
        <v>227</v>
      </c>
      <c r="B93" s="51">
        <v>5121713.33</v>
      </c>
      <c r="C93" s="51">
        <v>2321208.93</v>
      </c>
      <c r="D93" s="66">
        <f>IF(B93=0,"   ",C93/B93*100)</f>
        <v>45.32094594993664</v>
      </c>
      <c r="E93" s="67">
        <f t="shared" si="12"/>
        <v>-2800504.4</v>
      </c>
    </row>
    <row r="94" spans="1:5" ht="45" customHeight="1">
      <c r="A94" s="70" t="s">
        <v>214</v>
      </c>
      <c r="B94" s="51">
        <v>55796618</v>
      </c>
      <c r="C94" s="51">
        <v>1860318</v>
      </c>
      <c r="D94" s="66">
        <f>IF(B94=0,"   ",C94/B94*100)</f>
        <v>3.3341053036583688</v>
      </c>
      <c r="E94" s="67">
        <f t="shared" si="12"/>
        <v>-53936300</v>
      </c>
    </row>
    <row r="95" spans="1:5" ht="60" customHeight="1">
      <c r="A95" s="70" t="s">
        <v>215</v>
      </c>
      <c r="B95" s="51">
        <v>457500</v>
      </c>
      <c r="C95" s="51">
        <v>256244</v>
      </c>
      <c r="D95" s="66">
        <f>IF(B95=0,"   ",C95/B95*100)</f>
        <v>56.009617486338804</v>
      </c>
      <c r="E95" s="67">
        <f t="shared" si="12"/>
        <v>-201256</v>
      </c>
    </row>
    <row r="96" spans="1:5" ht="45.75" customHeight="1">
      <c r="A96" s="70" t="s">
        <v>228</v>
      </c>
      <c r="B96" s="51">
        <v>14018820</v>
      </c>
      <c r="C96" s="51">
        <v>0</v>
      </c>
      <c r="D96" s="66">
        <f>IF(B96=0,"   ",C96/B96*100)</f>
        <v>0</v>
      </c>
      <c r="E96" s="67">
        <f>C96-B96</f>
        <v>-14018820</v>
      </c>
    </row>
    <row r="97" spans="1:5" s="5" customFormat="1" ht="19.5" customHeight="1">
      <c r="A97" s="27" t="s">
        <v>142</v>
      </c>
      <c r="B97" s="51">
        <f>B98+B99+B100+B101+B103+B117+B120+B102</f>
        <v>183215140</v>
      </c>
      <c r="C97" s="51">
        <f>C98+C99+C100+C101+C103+C117+C120</f>
        <v>127684949.36</v>
      </c>
      <c r="D97" s="28">
        <f>IF(B97=0,"   ",C97/B97)</f>
        <v>0.6969126533975304</v>
      </c>
      <c r="E97" s="31">
        <f t="shared" si="12"/>
        <v>-55530190.64</v>
      </c>
    </row>
    <row r="98" spans="1:5" s="5" customFormat="1" ht="28.5" customHeight="1">
      <c r="A98" s="27" t="s">
        <v>60</v>
      </c>
      <c r="B98" s="51">
        <v>1251000</v>
      </c>
      <c r="C98" s="55">
        <v>800279.88</v>
      </c>
      <c r="D98" s="28">
        <f aca="true" t="shared" si="13" ref="D98:D109">IF(B98=0,"   ",C98/B98)</f>
        <v>0.6397121342925659</v>
      </c>
      <c r="E98" s="31">
        <f aca="true" t="shared" si="14" ref="E98:E109">C98-B98</f>
        <v>-450720.12</v>
      </c>
    </row>
    <row r="99" spans="1:5" s="5" customFormat="1" ht="27.75" customHeight="1">
      <c r="A99" s="69" t="s">
        <v>85</v>
      </c>
      <c r="B99" s="51">
        <v>8300</v>
      </c>
      <c r="C99" s="55">
        <v>8300</v>
      </c>
      <c r="D99" s="28">
        <f t="shared" si="13"/>
        <v>1</v>
      </c>
      <c r="E99" s="31">
        <f t="shared" si="14"/>
        <v>0</v>
      </c>
    </row>
    <row r="100" spans="1:5" s="5" customFormat="1" ht="30">
      <c r="A100" s="27" t="s">
        <v>61</v>
      </c>
      <c r="B100" s="51">
        <v>1451500</v>
      </c>
      <c r="C100" s="55">
        <v>846200</v>
      </c>
      <c r="D100" s="28">
        <f t="shared" si="13"/>
        <v>0.5829831209094041</v>
      </c>
      <c r="E100" s="31">
        <f t="shared" si="14"/>
        <v>-605300</v>
      </c>
    </row>
    <row r="101" spans="1:5" s="5" customFormat="1" ht="30">
      <c r="A101" s="27" t="s">
        <v>62</v>
      </c>
      <c r="B101" s="51">
        <v>151000</v>
      </c>
      <c r="C101" s="55">
        <v>132204.24</v>
      </c>
      <c r="D101" s="28">
        <f t="shared" si="13"/>
        <v>0.8755247682119205</v>
      </c>
      <c r="E101" s="31">
        <f t="shared" si="14"/>
        <v>-18795.76000000001</v>
      </c>
    </row>
    <row r="102" spans="1:5" s="5" customFormat="1" ht="30">
      <c r="A102" s="27" t="s">
        <v>159</v>
      </c>
      <c r="B102" s="51">
        <v>445300</v>
      </c>
      <c r="C102" s="55">
        <v>0</v>
      </c>
      <c r="D102" s="28">
        <f>IF(B102=0,"   ",C102/B102)</f>
        <v>0</v>
      </c>
      <c r="E102" s="31">
        <f>C102-B102</f>
        <v>-445300</v>
      </c>
    </row>
    <row r="103" spans="1:5" s="5" customFormat="1" ht="30">
      <c r="A103" s="27" t="s">
        <v>65</v>
      </c>
      <c r="B103" s="51">
        <f>B104+B106+B107+B108+B110+B105+B109+B111+B112+B115+B116</f>
        <v>175416000</v>
      </c>
      <c r="C103" s="51">
        <f>C104+C106+C107+C108+C110+C105+C109+C111+C112+C115+C116</f>
        <v>121561045.75999999</v>
      </c>
      <c r="D103" s="28">
        <f t="shared" si="13"/>
        <v>0.692987217585625</v>
      </c>
      <c r="E103" s="31">
        <f t="shared" si="14"/>
        <v>-53854954.24000001</v>
      </c>
    </row>
    <row r="104" spans="1:5" s="5" customFormat="1" ht="15">
      <c r="A104" s="27" t="s">
        <v>66</v>
      </c>
      <c r="B104" s="51">
        <v>30709500</v>
      </c>
      <c r="C104" s="51">
        <v>17913700</v>
      </c>
      <c r="D104" s="28">
        <f t="shared" si="13"/>
        <v>0.5833276347709992</v>
      </c>
      <c r="E104" s="31">
        <f t="shared" si="14"/>
        <v>-12795800</v>
      </c>
    </row>
    <row r="105" spans="1:5" s="5" customFormat="1" ht="27.75" customHeight="1">
      <c r="A105" s="27" t="s">
        <v>84</v>
      </c>
      <c r="B105" s="51">
        <v>35145400</v>
      </c>
      <c r="C105" s="55">
        <v>26759500</v>
      </c>
      <c r="D105" s="28">
        <f>IF(B105=0,"   ",C105/B105)</f>
        <v>0.7613940942484649</v>
      </c>
      <c r="E105" s="31">
        <f>C105-B105</f>
        <v>-8385900</v>
      </c>
    </row>
    <row r="106" spans="1:5" s="5" customFormat="1" ht="15">
      <c r="A106" s="27" t="s">
        <v>80</v>
      </c>
      <c r="B106" s="51">
        <v>105927400</v>
      </c>
      <c r="C106" s="55">
        <v>75147500</v>
      </c>
      <c r="D106" s="28">
        <f t="shared" si="13"/>
        <v>0.7094245681476181</v>
      </c>
      <c r="E106" s="31">
        <f t="shared" si="14"/>
        <v>-30779900</v>
      </c>
    </row>
    <row r="107" spans="1:5" s="5" customFormat="1" ht="15">
      <c r="A107" s="27" t="s">
        <v>67</v>
      </c>
      <c r="B107" s="51">
        <v>880000</v>
      </c>
      <c r="C107" s="55">
        <v>402541.35</v>
      </c>
      <c r="D107" s="28">
        <f t="shared" si="13"/>
        <v>0.45743335227272724</v>
      </c>
      <c r="E107" s="31">
        <f t="shared" si="14"/>
        <v>-477458.65</v>
      </c>
    </row>
    <row r="108" spans="1:5" s="5" customFormat="1" ht="15">
      <c r="A108" s="27" t="s">
        <v>68</v>
      </c>
      <c r="B108" s="51">
        <v>200</v>
      </c>
      <c r="C108" s="55">
        <v>200</v>
      </c>
      <c r="D108" s="28">
        <f t="shared" si="13"/>
        <v>1</v>
      </c>
      <c r="E108" s="31">
        <f t="shared" si="14"/>
        <v>0</v>
      </c>
    </row>
    <row r="109" spans="1:5" s="5" customFormat="1" ht="15">
      <c r="A109" s="27" t="s">
        <v>89</v>
      </c>
      <c r="B109" s="51">
        <v>1700</v>
      </c>
      <c r="C109" s="55">
        <v>850</v>
      </c>
      <c r="D109" s="28">
        <f t="shared" si="13"/>
        <v>0.5</v>
      </c>
      <c r="E109" s="31">
        <f t="shared" si="14"/>
        <v>-850</v>
      </c>
    </row>
    <row r="110" spans="1:5" s="5" customFormat="1" ht="30">
      <c r="A110" s="27" t="s">
        <v>73</v>
      </c>
      <c r="B110" s="51">
        <v>59400</v>
      </c>
      <c r="C110" s="51">
        <v>25022.49</v>
      </c>
      <c r="D110" s="28">
        <f aca="true" t="shared" si="15" ref="D110:D120">IF(B110=0,"   ",C110/B110)</f>
        <v>0.4212540404040404</v>
      </c>
      <c r="E110" s="31">
        <f aca="true" t="shared" si="16" ref="E110:E120">C110-B110</f>
        <v>-34377.509999999995</v>
      </c>
    </row>
    <row r="111" spans="1:5" s="5" customFormat="1" ht="30">
      <c r="A111" s="41" t="s">
        <v>125</v>
      </c>
      <c r="B111" s="51">
        <v>31500</v>
      </c>
      <c r="C111" s="51">
        <v>0</v>
      </c>
      <c r="D111" s="28">
        <f t="shared" si="15"/>
        <v>0</v>
      </c>
      <c r="E111" s="31">
        <f t="shared" si="16"/>
        <v>-31500</v>
      </c>
    </row>
    <row r="112" spans="1:5" s="5" customFormat="1" ht="28.5" customHeight="1">
      <c r="A112" s="27" t="s">
        <v>124</v>
      </c>
      <c r="B112" s="51">
        <f>B113+B114</f>
        <v>2324900</v>
      </c>
      <c r="C112" s="51">
        <f>C113+C114</f>
        <v>1181283.89</v>
      </c>
      <c r="D112" s="28">
        <f t="shared" si="15"/>
        <v>0.5081009462772592</v>
      </c>
      <c r="E112" s="31">
        <f>C112-B112</f>
        <v>-1143616.11</v>
      </c>
    </row>
    <row r="113" spans="1:5" s="5" customFormat="1" ht="15">
      <c r="A113" s="27" t="s">
        <v>106</v>
      </c>
      <c r="B113" s="51">
        <v>1743100</v>
      </c>
      <c r="C113" s="51">
        <v>928245.12</v>
      </c>
      <c r="D113" s="28">
        <f t="shared" si="15"/>
        <v>0.5325254546497619</v>
      </c>
      <c r="E113" s="31">
        <f>C113-B113</f>
        <v>-814854.88</v>
      </c>
    </row>
    <row r="114" spans="1:5" s="5" customFormat="1" ht="15">
      <c r="A114" s="27" t="s">
        <v>107</v>
      </c>
      <c r="B114" s="51">
        <v>581800</v>
      </c>
      <c r="C114" s="55">
        <v>253038.77</v>
      </c>
      <c r="D114" s="28">
        <f t="shared" si="15"/>
        <v>0.434923977311791</v>
      </c>
      <c r="E114" s="31">
        <f>C114-B114</f>
        <v>-328761.23</v>
      </c>
    </row>
    <row r="115" spans="1:5" s="5" customFormat="1" ht="30">
      <c r="A115" s="27" t="s">
        <v>126</v>
      </c>
      <c r="B115" s="51">
        <v>331800</v>
      </c>
      <c r="C115" s="55">
        <v>130448.03</v>
      </c>
      <c r="D115" s="28">
        <f t="shared" si="15"/>
        <v>0.3931525919228451</v>
      </c>
      <c r="E115" s="31">
        <f>C115-B115</f>
        <v>-201351.97</v>
      </c>
    </row>
    <row r="116" spans="1:5" s="5" customFormat="1" ht="45">
      <c r="A116" s="27" t="s">
        <v>213</v>
      </c>
      <c r="B116" s="51">
        <v>4200</v>
      </c>
      <c r="C116" s="55">
        <v>0</v>
      </c>
      <c r="D116" s="28">
        <f>IF(B116=0,"   ",C116/B116)</f>
        <v>0</v>
      </c>
      <c r="E116" s="31">
        <f>C116-B116</f>
        <v>-4200</v>
      </c>
    </row>
    <row r="117" spans="1:5" s="5" customFormat="1" ht="30">
      <c r="A117" s="27" t="s">
        <v>63</v>
      </c>
      <c r="B117" s="51">
        <f>B118+B119</f>
        <v>4226640</v>
      </c>
      <c r="C117" s="51">
        <f>C118+C119</f>
        <v>4226640</v>
      </c>
      <c r="D117" s="28">
        <f t="shared" si="15"/>
        <v>1</v>
      </c>
      <c r="E117" s="31">
        <f t="shared" si="16"/>
        <v>0</v>
      </c>
    </row>
    <row r="118" spans="1:5" s="5" customFormat="1" ht="15">
      <c r="A118" s="41" t="s">
        <v>69</v>
      </c>
      <c r="B118" s="51">
        <v>2092186.8</v>
      </c>
      <c r="C118" s="51">
        <v>2092186.8</v>
      </c>
      <c r="D118" s="28">
        <f t="shared" si="15"/>
        <v>1</v>
      </c>
      <c r="E118" s="31">
        <f t="shared" si="16"/>
        <v>0</v>
      </c>
    </row>
    <row r="119" spans="1:5" s="5" customFormat="1" ht="15">
      <c r="A119" s="41" t="s">
        <v>54</v>
      </c>
      <c r="B119" s="51">
        <v>2134453.2</v>
      </c>
      <c r="C119" s="55">
        <v>2134453.2</v>
      </c>
      <c r="D119" s="28">
        <f t="shared" si="15"/>
        <v>1</v>
      </c>
      <c r="E119" s="31">
        <f t="shared" si="16"/>
        <v>0</v>
      </c>
    </row>
    <row r="120" spans="1:5" s="5" customFormat="1" ht="19.5" customHeight="1">
      <c r="A120" s="27" t="s">
        <v>64</v>
      </c>
      <c r="B120" s="51">
        <v>265400</v>
      </c>
      <c r="C120" s="55">
        <v>110279.48</v>
      </c>
      <c r="D120" s="28">
        <f t="shared" si="15"/>
        <v>0.4155217784476262</v>
      </c>
      <c r="E120" s="31">
        <f t="shared" si="16"/>
        <v>-155120.52000000002</v>
      </c>
    </row>
    <row r="121" spans="1:5" s="5" customFormat="1" ht="20.25" customHeight="1">
      <c r="A121" s="27" t="s">
        <v>35</v>
      </c>
      <c r="B121" s="51">
        <f>SUM(B122:B125)</f>
        <v>30663600</v>
      </c>
      <c r="C121" s="51">
        <f>SUM(C122:C125)</f>
        <v>17282811.56</v>
      </c>
      <c r="D121" s="28">
        <f aca="true" t="shared" si="17" ref="D121:D142">IF(B121=0,"   ",C121/B121)</f>
        <v>0.5636263048043935</v>
      </c>
      <c r="E121" s="31">
        <f>C121-B121</f>
        <v>-13380788.440000001</v>
      </c>
    </row>
    <row r="122" spans="1:5" s="5" customFormat="1" ht="30">
      <c r="A122" s="27" t="s">
        <v>90</v>
      </c>
      <c r="B122" s="51">
        <v>19744100</v>
      </c>
      <c r="C122" s="55">
        <v>11411321.43</v>
      </c>
      <c r="D122" s="28">
        <f t="shared" si="17"/>
        <v>0.577961083564204</v>
      </c>
      <c r="E122" s="31">
        <f>C122-B122</f>
        <v>-8332778.57</v>
      </c>
    </row>
    <row r="123" spans="1:5" s="5" customFormat="1" ht="45">
      <c r="A123" s="27" t="s">
        <v>178</v>
      </c>
      <c r="B123" s="51">
        <v>8905700</v>
      </c>
      <c r="C123" s="55">
        <v>5871490.13</v>
      </c>
      <c r="D123" s="28">
        <f>IF(B123=0,"   ",C123/B123)</f>
        <v>0.659295746544348</v>
      </c>
      <c r="E123" s="31">
        <f>C123-B123</f>
        <v>-3034209.87</v>
      </c>
    </row>
    <row r="124" spans="1:5" s="5" customFormat="1" ht="62.25" customHeight="1">
      <c r="A124" s="27" t="s">
        <v>236</v>
      </c>
      <c r="B124" s="51">
        <v>169300</v>
      </c>
      <c r="C124" s="51">
        <v>0</v>
      </c>
      <c r="D124" s="28">
        <f>IF(B124=0,"   ",C124/B124)</f>
        <v>0</v>
      </c>
      <c r="E124" s="67">
        <f>C124-B124</f>
        <v>-169300</v>
      </c>
    </row>
    <row r="125" spans="1:5" s="5" customFormat="1" ht="31.5" customHeight="1">
      <c r="A125" s="27" t="s">
        <v>235</v>
      </c>
      <c r="B125" s="51">
        <v>1844500</v>
      </c>
      <c r="C125" s="51">
        <v>0</v>
      </c>
      <c r="D125" s="28">
        <f>IF(B125=0,"   ",C125/B125)</f>
        <v>0</v>
      </c>
      <c r="E125" s="67">
        <f>C125-B125</f>
        <v>-1844500</v>
      </c>
    </row>
    <row r="126" spans="1:5" s="5" customFormat="1" ht="14.25">
      <c r="A126" s="56" t="s">
        <v>5</v>
      </c>
      <c r="B126" s="57">
        <f>B37+B38</f>
        <v>512667262.82</v>
      </c>
      <c r="C126" s="57">
        <f>SUM(C37,C38,)</f>
        <v>218492297.57999998</v>
      </c>
      <c r="D126" s="58">
        <f t="shared" si="17"/>
        <v>0.42618734104095446</v>
      </c>
      <c r="E126" s="59">
        <f>C126-B126</f>
        <v>-294174965.24</v>
      </c>
    </row>
    <row r="127" spans="1:5" s="7" customFormat="1" ht="15">
      <c r="A127" s="68" t="s">
        <v>6</v>
      </c>
      <c r="B127" s="53"/>
      <c r="C127" s="54"/>
      <c r="D127" s="28" t="str">
        <f t="shared" si="17"/>
        <v>   </v>
      </c>
      <c r="E127" s="29"/>
    </row>
    <row r="128" spans="1:5" s="5" customFormat="1" ht="15">
      <c r="A128" s="27" t="s">
        <v>20</v>
      </c>
      <c r="B128" s="51">
        <f>B129+B135+B137+B140+B141+B138</f>
        <v>34396883.11</v>
      </c>
      <c r="C128" s="51">
        <f>C129+C135+C137+C140+C141+C138</f>
        <v>18442550.39</v>
      </c>
      <c r="D128" s="28">
        <f t="shared" si="17"/>
        <v>0.5361692317010639</v>
      </c>
      <c r="E128" s="31">
        <f aca="true" t="shared" si="18" ref="E128:E157">C128-B128</f>
        <v>-15954332.719999999</v>
      </c>
    </row>
    <row r="129" spans="1:5" s="5" customFormat="1" ht="15">
      <c r="A129" s="27" t="s">
        <v>21</v>
      </c>
      <c r="B129" s="51">
        <v>20011650</v>
      </c>
      <c r="C129" s="55">
        <v>10927380.32</v>
      </c>
      <c r="D129" s="28">
        <f t="shared" si="17"/>
        <v>0.5460509413266772</v>
      </c>
      <c r="E129" s="31">
        <f t="shared" si="18"/>
        <v>-9084269.68</v>
      </c>
    </row>
    <row r="130" spans="1:5" s="5" customFormat="1" ht="30">
      <c r="A130" s="27" t="s">
        <v>200</v>
      </c>
      <c r="B130" s="51">
        <v>200</v>
      </c>
      <c r="C130" s="51">
        <v>200</v>
      </c>
      <c r="D130" s="28">
        <f t="shared" si="17"/>
        <v>1</v>
      </c>
      <c r="E130" s="31">
        <f t="shared" si="18"/>
        <v>0</v>
      </c>
    </row>
    <row r="131" spans="1:5" s="5" customFormat="1" ht="28.5" customHeight="1">
      <c r="A131" s="27" t="s">
        <v>201</v>
      </c>
      <c r="B131" s="51">
        <v>331800</v>
      </c>
      <c r="C131" s="51">
        <v>130448.03</v>
      </c>
      <c r="D131" s="28">
        <f t="shared" si="17"/>
        <v>0.3931525919228451</v>
      </c>
      <c r="E131" s="31">
        <f t="shared" si="18"/>
        <v>-201351.97</v>
      </c>
    </row>
    <row r="132" spans="1:5" s="5" customFormat="1" ht="15">
      <c r="A132" s="27" t="s">
        <v>202</v>
      </c>
      <c r="B132" s="51">
        <v>263100</v>
      </c>
      <c r="C132" s="55">
        <v>101587.18</v>
      </c>
      <c r="D132" s="28">
        <f t="shared" si="17"/>
        <v>0.3861162295705055</v>
      </c>
      <c r="E132" s="31">
        <f t="shared" si="18"/>
        <v>-161512.82</v>
      </c>
    </row>
    <row r="133" spans="1:5" s="5" customFormat="1" ht="30">
      <c r="A133" s="27" t="s">
        <v>203</v>
      </c>
      <c r="B133" s="51">
        <v>59400</v>
      </c>
      <c r="C133" s="55">
        <v>25022.49</v>
      </c>
      <c r="D133" s="28">
        <f t="shared" si="17"/>
        <v>0.4212540404040404</v>
      </c>
      <c r="E133" s="31">
        <f t="shared" si="18"/>
        <v>-34377.509999999995</v>
      </c>
    </row>
    <row r="134" spans="1:5" s="5" customFormat="1" ht="31.5" customHeight="1">
      <c r="A134" s="41" t="s">
        <v>235</v>
      </c>
      <c r="B134" s="51">
        <v>1844500</v>
      </c>
      <c r="C134" s="51">
        <v>0</v>
      </c>
      <c r="D134" s="28">
        <f>IF(B134=0,"   ",C134/B134)</f>
        <v>0</v>
      </c>
      <c r="E134" s="67">
        <f>C134-B134</f>
        <v>-1844500</v>
      </c>
    </row>
    <row r="135" spans="1:5" s="5" customFormat="1" ht="15.75" customHeight="1">
      <c r="A135" s="27" t="s">
        <v>74</v>
      </c>
      <c r="B135" s="51">
        <f>B136</f>
        <v>8300</v>
      </c>
      <c r="C135" s="51">
        <f>C136</f>
        <v>8300</v>
      </c>
      <c r="D135" s="28">
        <f t="shared" si="17"/>
        <v>1</v>
      </c>
      <c r="E135" s="31">
        <f t="shared" si="18"/>
        <v>0</v>
      </c>
    </row>
    <row r="136" spans="1:5" s="5" customFormat="1" ht="30.75" customHeight="1">
      <c r="A136" s="27" t="s">
        <v>181</v>
      </c>
      <c r="B136" s="51">
        <v>8300</v>
      </c>
      <c r="C136" s="55">
        <v>8300</v>
      </c>
      <c r="D136" s="28">
        <f t="shared" si="17"/>
        <v>1</v>
      </c>
      <c r="E136" s="31">
        <f t="shared" si="18"/>
        <v>0</v>
      </c>
    </row>
    <row r="137" spans="1:5" s="5" customFormat="1" ht="30">
      <c r="A137" s="27" t="s">
        <v>83</v>
      </c>
      <c r="B137" s="51">
        <v>4045527.21</v>
      </c>
      <c r="C137" s="55">
        <v>1667761.49</v>
      </c>
      <c r="D137" s="28">
        <f t="shared" si="17"/>
        <v>0.4122482444012532</v>
      </c>
      <c r="E137" s="31">
        <f t="shared" si="18"/>
        <v>-2377765.7199999997</v>
      </c>
    </row>
    <row r="138" spans="1:5" s="5" customFormat="1" ht="15">
      <c r="A138" s="27" t="s">
        <v>112</v>
      </c>
      <c r="B138" s="51">
        <f>B139</f>
        <v>138373.9</v>
      </c>
      <c r="C138" s="51">
        <f>C139</f>
        <v>138373.9</v>
      </c>
      <c r="D138" s="28">
        <v>0</v>
      </c>
      <c r="E138" s="31">
        <f>C138-B138</f>
        <v>0</v>
      </c>
    </row>
    <row r="139" spans="1:5" s="5" customFormat="1" ht="30">
      <c r="A139" s="27" t="s">
        <v>113</v>
      </c>
      <c r="B139" s="51">
        <v>138373.9</v>
      </c>
      <c r="C139" s="55">
        <v>138373.9</v>
      </c>
      <c r="D139" s="28">
        <f>IF(B139=0,"   ",C139/B139)</f>
        <v>1</v>
      </c>
      <c r="E139" s="31">
        <f>C139-B139</f>
        <v>0</v>
      </c>
    </row>
    <row r="140" spans="1:5" s="5" customFormat="1" ht="15">
      <c r="A140" s="27" t="s">
        <v>22</v>
      </c>
      <c r="B140" s="51">
        <v>0</v>
      </c>
      <c r="C140" s="55">
        <v>0</v>
      </c>
      <c r="D140" s="28" t="str">
        <f t="shared" si="17"/>
        <v>   </v>
      </c>
      <c r="E140" s="31">
        <f t="shared" si="18"/>
        <v>0</v>
      </c>
    </row>
    <row r="141" spans="1:5" s="5" customFormat="1" ht="15">
      <c r="A141" s="27" t="s">
        <v>29</v>
      </c>
      <c r="B141" s="51">
        <f>B143+B144+B145+B146+B147</f>
        <v>10193032</v>
      </c>
      <c r="C141" s="51">
        <f>C143+C144+C145+C146+C147</f>
        <v>5700734.68</v>
      </c>
      <c r="D141" s="38">
        <f t="shared" si="17"/>
        <v>0.5592776202409646</v>
      </c>
      <c r="E141" s="31">
        <f t="shared" si="18"/>
        <v>-4492297.32</v>
      </c>
    </row>
    <row r="142" spans="1:5" s="5" customFormat="1" ht="15">
      <c r="A142" s="27" t="s">
        <v>70</v>
      </c>
      <c r="B142" s="51"/>
      <c r="C142" s="55"/>
      <c r="D142" s="28" t="str">
        <f t="shared" si="17"/>
        <v>   </v>
      </c>
      <c r="E142" s="31">
        <f t="shared" si="18"/>
        <v>0</v>
      </c>
    </row>
    <row r="143" spans="1:5" s="5" customFormat="1" ht="15">
      <c r="A143" s="27" t="s">
        <v>52</v>
      </c>
      <c r="B143" s="51">
        <v>8579632</v>
      </c>
      <c r="C143" s="55">
        <v>4746595.22</v>
      </c>
      <c r="D143" s="28">
        <f>IF(B143=0,"   ",C143/B143)</f>
        <v>0.5532399548139127</v>
      </c>
      <c r="E143" s="31">
        <f t="shared" si="18"/>
        <v>-3833036.7800000003</v>
      </c>
    </row>
    <row r="144" spans="1:5" s="5" customFormat="1" ht="15">
      <c r="A144" s="27" t="s">
        <v>129</v>
      </c>
      <c r="B144" s="51">
        <v>623100</v>
      </c>
      <c r="C144" s="51">
        <v>520282.33</v>
      </c>
      <c r="D144" s="28">
        <f>IF(B144=0,"   ",C144/B144)</f>
        <v>0.8349900978976088</v>
      </c>
      <c r="E144" s="31">
        <f t="shared" si="18"/>
        <v>-102817.66999999998</v>
      </c>
    </row>
    <row r="145" spans="1:5" s="5" customFormat="1" ht="15">
      <c r="A145" s="27" t="s">
        <v>102</v>
      </c>
      <c r="B145" s="51">
        <v>155000</v>
      </c>
      <c r="C145" s="55">
        <v>48664.13</v>
      </c>
      <c r="D145" s="28">
        <f>IF(B145=0,"   ",C145/B145)</f>
        <v>0.31396212903225806</v>
      </c>
      <c r="E145" s="31">
        <f t="shared" si="18"/>
        <v>-106335.87</v>
      </c>
    </row>
    <row r="146" spans="1:5" s="5" customFormat="1" ht="30">
      <c r="A146" s="41" t="s">
        <v>170</v>
      </c>
      <c r="B146" s="51">
        <v>390000</v>
      </c>
      <c r="C146" s="51">
        <v>385193</v>
      </c>
      <c r="D146" s="28">
        <f>IF(B146=0,"   ",C146/B146)</f>
        <v>0.987674358974359</v>
      </c>
      <c r="E146" s="31">
        <f>C146-B146</f>
        <v>-4807</v>
      </c>
    </row>
    <row r="147" spans="1:5" s="5" customFormat="1" ht="30">
      <c r="A147" s="41" t="s">
        <v>160</v>
      </c>
      <c r="B147" s="51">
        <v>445300</v>
      </c>
      <c r="C147" s="51">
        <v>0</v>
      </c>
      <c r="D147" s="28">
        <f>IF(B147=0,"   ",C147/B147)</f>
        <v>0</v>
      </c>
      <c r="E147" s="31">
        <f>C147-B147</f>
        <v>-445300</v>
      </c>
    </row>
    <row r="148" spans="1:5" s="5" customFormat="1" ht="15.75" customHeight="1">
      <c r="A148" s="27" t="s">
        <v>39</v>
      </c>
      <c r="B148" s="51">
        <f>SUM(B149)</f>
        <v>1451500</v>
      </c>
      <c r="C148" s="51">
        <f>SUM(C149)</f>
        <v>846200</v>
      </c>
      <c r="D148" s="28">
        <f aca="true" t="shared" si="19" ref="D148:D153">IF(B148=0,"   ",C148/B148)</f>
        <v>0.5829831209094041</v>
      </c>
      <c r="E148" s="31">
        <f t="shared" si="18"/>
        <v>-605300</v>
      </c>
    </row>
    <row r="149" spans="1:5" s="5" customFormat="1" ht="30">
      <c r="A149" s="27" t="s">
        <v>40</v>
      </c>
      <c r="B149" s="51">
        <v>1451500</v>
      </c>
      <c r="C149" s="55">
        <v>846200</v>
      </c>
      <c r="D149" s="28">
        <f t="shared" si="19"/>
        <v>0.5829831209094041</v>
      </c>
      <c r="E149" s="31">
        <f t="shared" si="18"/>
        <v>-605300</v>
      </c>
    </row>
    <row r="150" spans="1:5" s="5" customFormat="1" ht="29.25" customHeight="1">
      <c r="A150" s="27" t="s">
        <v>23</v>
      </c>
      <c r="B150" s="51">
        <f>B151+B152+B153+B154+B155+B156</f>
        <v>2873268</v>
      </c>
      <c r="C150" s="51">
        <f>C151+C152+C153+C154+C155+C156</f>
        <v>1642825.75</v>
      </c>
      <c r="D150" s="28">
        <f t="shared" si="19"/>
        <v>0.571762101551265</v>
      </c>
      <c r="E150" s="31">
        <f t="shared" si="18"/>
        <v>-1230442.25</v>
      </c>
    </row>
    <row r="151" spans="1:5" s="5" customFormat="1" ht="15">
      <c r="A151" s="27" t="s">
        <v>182</v>
      </c>
      <c r="B151" s="51">
        <v>1251000</v>
      </c>
      <c r="C151" s="55">
        <v>800279.88</v>
      </c>
      <c r="D151" s="28">
        <f t="shared" si="19"/>
        <v>0.6397121342925659</v>
      </c>
      <c r="E151" s="31">
        <f t="shared" si="18"/>
        <v>-450720.12</v>
      </c>
    </row>
    <row r="152" spans="1:5" s="5" customFormat="1" ht="15">
      <c r="A152" s="27" t="s">
        <v>132</v>
      </c>
      <c r="B152" s="51">
        <v>256300</v>
      </c>
      <c r="C152" s="55">
        <v>149202.64</v>
      </c>
      <c r="D152" s="28">
        <f t="shared" si="19"/>
        <v>0.5821406164650801</v>
      </c>
      <c r="E152" s="31">
        <f>C152-B152</f>
        <v>-107097.35999999999</v>
      </c>
    </row>
    <row r="153" spans="1:5" s="5" customFormat="1" ht="15">
      <c r="A153" s="27" t="s">
        <v>130</v>
      </c>
      <c r="B153" s="51">
        <v>1245968</v>
      </c>
      <c r="C153" s="55">
        <v>690143.23</v>
      </c>
      <c r="D153" s="28">
        <f t="shared" si="19"/>
        <v>0.5539012478651137</v>
      </c>
      <c r="E153" s="31">
        <f t="shared" si="18"/>
        <v>-555824.77</v>
      </c>
    </row>
    <row r="154" spans="1:5" s="5" customFormat="1" ht="30">
      <c r="A154" s="41" t="s">
        <v>133</v>
      </c>
      <c r="B154" s="51">
        <v>93000</v>
      </c>
      <c r="C154" s="51">
        <v>3200</v>
      </c>
      <c r="D154" s="28">
        <f aca="true" t="shared" si="20" ref="D154:D159">IF(B154=0,"   ",C154/B154)</f>
        <v>0.034408602150537634</v>
      </c>
      <c r="E154" s="31">
        <f>C154-B154</f>
        <v>-89800</v>
      </c>
    </row>
    <row r="155" spans="1:5" s="5" customFormat="1" ht="30">
      <c r="A155" s="41" t="s">
        <v>146</v>
      </c>
      <c r="B155" s="51">
        <v>12000</v>
      </c>
      <c r="C155" s="51">
        <v>0</v>
      </c>
      <c r="D155" s="28">
        <f t="shared" si="20"/>
        <v>0</v>
      </c>
      <c r="E155" s="31">
        <f>C155-B155</f>
        <v>-12000</v>
      </c>
    </row>
    <row r="156" spans="1:5" s="5" customFormat="1" ht="30">
      <c r="A156" s="41" t="s">
        <v>147</v>
      </c>
      <c r="B156" s="51">
        <v>15000</v>
      </c>
      <c r="C156" s="51">
        <v>0</v>
      </c>
      <c r="D156" s="28">
        <f t="shared" si="20"/>
        <v>0</v>
      </c>
      <c r="E156" s="31">
        <f>C156-B156</f>
        <v>-15000</v>
      </c>
    </row>
    <row r="157" spans="1:5" s="5" customFormat="1" ht="15">
      <c r="A157" s="27" t="s">
        <v>24</v>
      </c>
      <c r="B157" s="51">
        <f>B160+B168+B186+B165+B158</f>
        <v>45442394.79</v>
      </c>
      <c r="C157" s="51">
        <f>C160+C168+C186+C165+C158</f>
        <v>21292377.610000003</v>
      </c>
      <c r="D157" s="28">
        <f t="shared" si="20"/>
        <v>0.46855755970602103</v>
      </c>
      <c r="E157" s="31">
        <f t="shared" si="18"/>
        <v>-24150017.179999996</v>
      </c>
    </row>
    <row r="158" spans="1:5" s="5" customFormat="1" ht="15">
      <c r="A158" s="39" t="s">
        <v>143</v>
      </c>
      <c r="B158" s="51">
        <f>SUM(B159:B159)</f>
        <v>65000</v>
      </c>
      <c r="C158" s="51">
        <f>SUM(C159:C159)</f>
        <v>65000</v>
      </c>
      <c r="D158" s="28">
        <f t="shared" si="20"/>
        <v>1</v>
      </c>
      <c r="E158" s="67">
        <f>C158-B158</f>
        <v>0</v>
      </c>
    </row>
    <row r="159" spans="1:5" ht="29.25" customHeight="1">
      <c r="A159" s="27" t="s">
        <v>144</v>
      </c>
      <c r="B159" s="66">
        <v>65000</v>
      </c>
      <c r="C159" s="66">
        <v>65000</v>
      </c>
      <c r="D159" s="28">
        <f t="shared" si="20"/>
        <v>1</v>
      </c>
      <c r="E159" s="67">
        <f>C159-B159</f>
        <v>0</v>
      </c>
    </row>
    <row r="160" spans="1:5" s="5" customFormat="1" ht="15">
      <c r="A160" s="39" t="s">
        <v>78</v>
      </c>
      <c r="B160" s="51">
        <f>B161+B162+B163+B164</f>
        <v>1179100</v>
      </c>
      <c r="C160" s="51">
        <f>C161+C162+C163+C164</f>
        <v>50000</v>
      </c>
      <c r="D160" s="28">
        <f aca="true" t="shared" si="21" ref="D160:D173">IF(B160=0,"   ",C160/B160)</f>
        <v>0.04240522432363667</v>
      </c>
      <c r="E160" s="31">
        <f aca="true" t="shared" si="22" ref="E160:E173">C160-B160</f>
        <v>-1129100</v>
      </c>
    </row>
    <row r="161" spans="1:5" s="5" customFormat="1" ht="15">
      <c r="A161" s="39" t="s">
        <v>79</v>
      </c>
      <c r="B161" s="51">
        <v>50000</v>
      </c>
      <c r="C161" s="51">
        <v>50000</v>
      </c>
      <c r="D161" s="28">
        <f t="shared" si="21"/>
        <v>1</v>
      </c>
      <c r="E161" s="31">
        <f t="shared" si="22"/>
        <v>0</v>
      </c>
    </row>
    <row r="162" spans="1:5" s="5" customFormat="1" ht="15">
      <c r="A162" s="39" t="s">
        <v>108</v>
      </c>
      <c r="B162" s="51">
        <v>0</v>
      </c>
      <c r="C162" s="51">
        <v>0</v>
      </c>
      <c r="D162" s="28" t="str">
        <f t="shared" si="21"/>
        <v>   </v>
      </c>
      <c r="E162" s="31">
        <f t="shared" si="22"/>
        <v>0</v>
      </c>
    </row>
    <row r="163" spans="1:5" s="5" customFormat="1" ht="30">
      <c r="A163" s="39" t="s">
        <v>204</v>
      </c>
      <c r="B163" s="51">
        <v>31500</v>
      </c>
      <c r="C163" s="51">
        <v>0</v>
      </c>
      <c r="D163" s="28">
        <f t="shared" si="21"/>
        <v>0</v>
      </c>
      <c r="E163" s="31">
        <f t="shared" si="22"/>
        <v>-31500</v>
      </c>
    </row>
    <row r="164" spans="1:5" s="5" customFormat="1" ht="45">
      <c r="A164" s="39" t="s">
        <v>199</v>
      </c>
      <c r="B164" s="51">
        <v>1097600</v>
      </c>
      <c r="C164" s="51">
        <v>0</v>
      </c>
      <c r="D164" s="28">
        <f>IF(B164=0,"   ",C164/B164)</f>
        <v>0</v>
      </c>
      <c r="E164" s="31">
        <f>C164-B164</f>
        <v>-1097600</v>
      </c>
    </row>
    <row r="165" spans="1:5" ht="15">
      <c r="A165" s="39" t="s">
        <v>116</v>
      </c>
      <c r="B165" s="66">
        <f>B166</f>
        <v>1804200</v>
      </c>
      <c r="C165" s="66">
        <f>C166</f>
        <v>900000</v>
      </c>
      <c r="D165" s="28">
        <f>IF(B165=0,"   ",C165/B165)</f>
        <v>0.4988360492184902</v>
      </c>
      <c r="E165" s="67">
        <f>C165-B165</f>
        <v>-904200</v>
      </c>
    </row>
    <row r="166" spans="1:5" ht="27.75" customHeight="1">
      <c r="A166" s="39" t="s">
        <v>218</v>
      </c>
      <c r="B166" s="66">
        <v>1804200</v>
      </c>
      <c r="C166" s="66">
        <v>900000</v>
      </c>
      <c r="D166" s="28">
        <f>IF(B166=0,"   ",C166/B166)</f>
        <v>0.4988360492184902</v>
      </c>
      <c r="E166" s="67">
        <f>C166-B166</f>
        <v>-904200</v>
      </c>
    </row>
    <row r="167" spans="1:5" s="5" customFormat="1" ht="15">
      <c r="A167" s="41" t="s">
        <v>219</v>
      </c>
      <c r="B167" s="51">
        <v>4200</v>
      </c>
      <c r="C167" s="51">
        <v>0</v>
      </c>
      <c r="D167" s="28">
        <f>IF(B167=0,"   ",C167/B167)</f>
        <v>0</v>
      </c>
      <c r="E167" s="31">
        <f>C167-B167</f>
        <v>-4200</v>
      </c>
    </row>
    <row r="168" spans="1:5" s="5" customFormat="1" ht="15">
      <c r="A168" s="27" t="s">
        <v>25</v>
      </c>
      <c r="B168" s="51">
        <f>B172+B173+B182+B181+B177+B184+B169</f>
        <v>42162094.79</v>
      </c>
      <c r="C168" s="51">
        <f>C172+C173+C182+C181+C177+C184+C169</f>
        <v>20045377.610000003</v>
      </c>
      <c r="D168" s="28">
        <f t="shared" si="21"/>
        <v>0.47543599789909785</v>
      </c>
      <c r="E168" s="31">
        <f t="shared" si="22"/>
        <v>-22116717.179999996</v>
      </c>
    </row>
    <row r="169" spans="1:5" s="5" customFormat="1" ht="30.75" customHeight="1">
      <c r="A169" s="27" t="s">
        <v>172</v>
      </c>
      <c r="B169" s="51">
        <f>SUM(B170:B171)</f>
        <v>1580700</v>
      </c>
      <c r="C169" s="51">
        <f>SUM(C170:C171)</f>
        <v>0</v>
      </c>
      <c r="D169" s="28">
        <f>IF(B169=0,"   ",C169/B169)</f>
        <v>0</v>
      </c>
      <c r="E169" s="31">
        <f>C169-B169</f>
        <v>-1580700</v>
      </c>
    </row>
    <row r="170" spans="1:5" s="5" customFormat="1" ht="13.5" customHeight="1">
      <c r="A170" s="41" t="s">
        <v>54</v>
      </c>
      <c r="B170" s="51">
        <v>1580700</v>
      </c>
      <c r="C170" s="51">
        <v>0</v>
      </c>
      <c r="D170" s="28">
        <f>IF(B170=0,"   ",C170/B170)</f>
        <v>0</v>
      </c>
      <c r="E170" s="31">
        <f>C170-B170</f>
        <v>-1580700</v>
      </c>
    </row>
    <row r="171" spans="1:5" s="5" customFormat="1" ht="13.5" customHeight="1">
      <c r="A171" s="41" t="s">
        <v>55</v>
      </c>
      <c r="B171" s="51">
        <v>0</v>
      </c>
      <c r="C171" s="51">
        <v>0</v>
      </c>
      <c r="D171" s="28" t="str">
        <f>IF(B171=0,"   ",C171/B171)</f>
        <v>   </v>
      </c>
      <c r="E171" s="31">
        <f>C171-B171</f>
        <v>0</v>
      </c>
    </row>
    <row r="172" spans="1:5" s="5" customFormat="1" ht="27.75" customHeight="1">
      <c r="A172" s="27" t="s">
        <v>114</v>
      </c>
      <c r="B172" s="51">
        <v>1567100</v>
      </c>
      <c r="C172" s="51">
        <v>0</v>
      </c>
      <c r="D172" s="28">
        <f t="shared" si="21"/>
        <v>0</v>
      </c>
      <c r="E172" s="31">
        <f t="shared" si="22"/>
        <v>-1567100</v>
      </c>
    </row>
    <row r="173" spans="1:5" s="5" customFormat="1" ht="30">
      <c r="A173" s="27" t="s">
        <v>161</v>
      </c>
      <c r="B173" s="51">
        <f>B174+B175+B176</f>
        <v>12258694.79</v>
      </c>
      <c r="C173" s="51">
        <f>C174+C175+C176</f>
        <v>8655082.71</v>
      </c>
      <c r="D173" s="28">
        <f t="shared" si="21"/>
        <v>0.7060362345476098</v>
      </c>
      <c r="E173" s="31">
        <f t="shared" si="22"/>
        <v>-3603612.079999998</v>
      </c>
    </row>
    <row r="174" spans="1:5" s="5" customFormat="1" ht="15">
      <c r="A174" s="41" t="s">
        <v>54</v>
      </c>
      <c r="B174" s="51">
        <v>7923200</v>
      </c>
      <c r="C174" s="51">
        <v>7789574.44</v>
      </c>
      <c r="D174" s="28">
        <f aca="true" t="shared" si="23" ref="D174:D188">IF(B174=0,"   ",C174/B174)</f>
        <v>0.9831349000403877</v>
      </c>
      <c r="E174" s="31">
        <f aca="true" t="shared" si="24" ref="E174:E182">C174-B174</f>
        <v>-133625.5599999996</v>
      </c>
    </row>
    <row r="175" spans="1:5" s="5" customFormat="1" ht="15">
      <c r="A175" s="41" t="s">
        <v>171</v>
      </c>
      <c r="B175" s="51">
        <v>880400</v>
      </c>
      <c r="C175" s="51">
        <v>865508.27</v>
      </c>
      <c r="D175" s="28">
        <f>IF(B175=0,"   ",C175/B175)</f>
        <v>0.9830852680599728</v>
      </c>
      <c r="E175" s="31">
        <f>C175-B175</f>
        <v>-14891.729999999981</v>
      </c>
    </row>
    <row r="176" spans="1:5" s="5" customFormat="1" ht="15">
      <c r="A176" s="41" t="s">
        <v>55</v>
      </c>
      <c r="B176" s="51">
        <v>3455094.79</v>
      </c>
      <c r="C176" s="51">
        <v>0</v>
      </c>
      <c r="D176" s="28">
        <f>IF(B176=0,"   ",C176/B176)</f>
        <v>0</v>
      </c>
      <c r="E176" s="31">
        <f>C176-B176</f>
        <v>-3455094.79</v>
      </c>
    </row>
    <row r="177" spans="1:5" s="5" customFormat="1" ht="30">
      <c r="A177" s="27" t="s">
        <v>162</v>
      </c>
      <c r="B177" s="51">
        <f>B178+B179+B180</f>
        <v>15438700</v>
      </c>
      <c r="C177" s="51">
        <f>C178+C179+C180</f>
        <v>5967724.2</v>
      </c>
      <c r="D177" s="28">
        <f t="shared" si="23"/>
        <v>0.3865431804491311</v>
      </c>
      <c r="E177" s="31">
        <f t="shared" si="24"/>
        <v>-9470975.8</v>
      </c>
    </row>
    <row r="178" spans="1:5" s="5" customFormat="1" ht="15">
      <c r="A178" s="41" t="s">
        <v>54</v>
      </c>
      <c r="B178" s="51">
        <v>12721000</v>
      </c>
      <c r="C178" s="51">
        <v>5219164.33</v>
      </c>
      <c r="D178" s="28">
        <f t="shared" si="23"/>
        <v>0.4102794064932002</v>
      </c>
      <c r="E178" s="31">
        <f t="shared" si="24"/>
        <v>-7501835.67</v>
      </c>
    </row>
    <row r="179" spans="1:5" s="5" customFormat="1" ht="15">
      <c r="A179" s="41" t="s">
        <v>171</v>
      </c>
      <c r="B179" s="51">
        <v>1413400</v>
      </c>
      <c r="C179" s="51">
        <v>592723.87</v>
      </c>
      <c r="D179" s="28">
        <f t="shared" si="23"/>
        <v>0.4193603155511532</v>
      </c>
      <c r="E179" s="31">
        <f t="shared" si="24"/>
        <v>-820676.13</v>
      </c>
    </row>
    <row r="180" spans="1:5" s="5" customFormat="1" ht="15">
      <c r="A180" s="41" t="s">
        <v>55</v>
      </c>
      <c r="B180" s="51">
        <v>1304300</v>
      </c>
      <c r="C180" s="51">
        <v>155836</v>
      </c>
      <c r="D180" s="28">
        <f>IF(B180=0,"   ",C180/B180)</f>
        <v>0.11947864755041018</v>
      </c>
      <c r="E180" s="31">
        <f>C180-B180</f>
        <v>-1148464</v>
      </c>
    </row>
    <row r="181" spans="1:5" s="5" customFormat="1" ht="15">
      <c r="A181" s="27" t="s">
        <v>115</v>
      </c>
      <c r="B181" s="66">
        <v>68700</v>
      </c>
      <c r="C181" s="66">
        <v>0</v>
      </c>
      <c r="D181" s="28">
        <f t="shared" si="23"/>
        <v>0</v>
      </c>
      <c r="E181" s="31">
        <f t="shared" si="24"/>
        <v>-68700</v>
      </c>
    </row>
    <row r="182" spans="1:5" s="5" customFormat="1" ht="29.25" customHeight="1">
      <c r="A182" s="27" t="s">
        <v>163</v>
      </c>
      <c r="B182" s="51">
        <f>B183</f>
        <v>6658400</v>
      </c>
      <c r="C182" s="51">
        <f>C183</f>
        <v>1858749.9</v>
      </c>
      <c r="D182" s="28">
        <f t="shared" si="23"/>
        <v>0.27915864171572746</v>
      </c>
      <c r="E182" s="31">
        <f t="shared" si="24"/>
        <v>-4799650.1</v>
      </c>
    </row>
    <row r="183" spans="1:5" s="5" customFormat="1" ht="15">
      <c r="A183" s="41" t="s">
        <v>54</v>
      </c>
      <c r="B183" s="51">
        <v>6658400</v>
      </c>
      <c r="C183" s="51">
        <v>1858749.9</v>
      </c>
      <c r="D183" s="28">
        <f t="shared" si="23"/>
        <v>0.27915864171572746</v>
      </c>
      <c r="E183" s="31">
        <f aca="true" t="shared" si="25" ref="E183:E188">C183-B183</f>
        <v>-4799650.1</v>
      </c>
    </row>
    <row r="184" spans="1:5" s="5" customFormat="1" ht="29.25" customHeight="1">
      <c r="A184" s="27" t="s">
        <v>164</v>
      </c>
      <c r="B184" s="51">
        <f>B185</f>
        <v>4589800</v>
      </c>
      <c r="C184" s="51">
        <f>C185</f>
        <v>3563820.8</v>
      </c>
      <c r="D184" s="28">
        <f t="shared" si="23"/>
        <v>0.7764653797551091</v>
      </c>
      <c r="E184" s="31">
        <f>C184-B184</f>
        <v>-1025979.2000000002</v>
      </c>
    </row>
    <row r="185" spans="1:5" s="5" customFormat="1" ht="15">
      <c r="A185" s="41" t="s">
        <v>54</v>
      </c>
      <c r="B185" s="51">
        <v>4589800</v>
      </c>
      <c r="C185" s="51">
        <v>3563820.8</v>
      </c>
      <c r="D185" s="28">
        <f t="shared" si="23"/>
        <v>0.7764653797551091</v>
      </c>
      <c r="E185" s="31">
        <f>C185-B185</f>
        <v>-1025979.2000000002</v>
      </c>
    </row>
    <row r="186" spans="1:5" s="5" customFormat="1" ht="15">
      <c r="A186" s="27" t="s">
        <v>36</v>
      </c>
      <c r="B186" s="51">
        <f>B187</f>
        <v>232000</v>
      </c>
      <c r="C186" s="51">
        <f>C187</f>
        <v>232000</v>
      </c>
      <c r="D186" s="28">
        <f t="shared" si="23"/>
        <v>1</v>
      </c>
      <c r="E186" s="31">
        <f t="shared" si="25"/>
        <v>0</v>
      </c>
    </row>
    <row r="187" spans="1:5" s="5" customFormat="1" ht="14.25" customHeight="1">
      <c r="A187" s="27" t="s">
        <v>103</v>
      </c>
      <c r="B187" s="51">
        <v>232000</v>
      </c>
      <c r="C187" s="51">
        <v>232000</v>
      </c>
      <c r="D187" s="28">
        <f>IF(B187=0,"   ",C187/B187)</f>
        <v>1</v>
      </c>
      <c r="E187" s="31">
        <f>C187-B187</f>
        <v>0</v>
      </c>
    </row>
    <row r="188" spans="1:5" s="5" customFormat="1" ht="15">
      <c r="A188" s="27" t="s">
        <v>7</v>
      </c>
      <c r="B188" s="51">
        <f>B189+B195+B201</f>
        <v>50127152.86</v>
      </c>
      <c r="C188" s="51">
        <f>C189+C195+C201</f>
        <v>7126351.260000001</v>
      </c>
      <c r="D188" s="28">
        <f t="shared" si="23"/>
        <v>0.14216549022648803</v>
      </c>
      <c r="E188" s="31">
        <f t="shared" si="25"/>
        <v>-43000801.6</v>
      </c>
    </row>
    <row r="189" spans="1:5" s="5" customFormat="1" ht="15">
      <c r="A189" s="39" t="s">
        <v>81</v>
      </c>
      <c r="B189" s="51">
        <f>B190+B191+B194</f>
        <v>18049376.1</v>
      </c>
      <c r="C189" s="51">
        <f>C190+C191+C194</f>
        <v>0</v>
      </c>
      <c r="D189" s="28">
        <f aca="true" t="shared" si="26" ref="D189:D199">IF(B189=0,"   ",C189/B189)</f>
        <v>0</v>
      </c>
      <c r="E189" s="31">
        <f aca="true" t="shared" si="27" ref="E189:E199">C189-B189</f>
        <v>-18049376.1</v>
      </c>
    </row>
    <row r="190" spans="1:5" ht="32.25" customHeight="1">
      <c r="A190" s="39" t="s">
        <v>198</v>
      </c>
      <c r="B190" s="66">
        <v>3421600</v>
      </c>
      <c r="C190" s="66">
        <v>0</v>
      </c>
      <c r="D190" s="28">
        <f t="shared" si="26"/>
        <v>0</v>
      </c>
      <c r="E190" s="67">
        <f t="shared" si="27"/>
        <v>-3421600</v>
      </c>
    </row>
    <row r="191" spans="1:5" ht="44.25" customHeight="1">
      <c r="A191" s="39" t="s">
        <v>229</v>
      </c>
      <c r="B191" s="66">
        <f>B192+B193</f>
        <v>14566150</v>
      </c>
      <c r="C191" s="66">
        <f>C192+C193</f>
        <v>0</v>
      </c>
      <c r="D191" s="28">
        <f>IF(B191=0,"   ",C191/B191)</f>
        <v>0</v>
      </c>
      <c r="E191" s="67">
        <f>C191-B191</f>
        <v>-14566150</v>
      </c>
    </row>
    <row r="192" spans="1:5" ht="15">
      <c r="A192" s="27" t="s">
        <v>121</v>
      </c>
      <c r="B192" s="66">
        <v>14018820</v>
      </c>
      <c r="C192" s="66">
        <v>0</v>
      </c>
      <c r="D192" s="28">
        <f>IF(B192=0,"   ",C192/B192)</f>
        <v>0</v>
      </c>
      <c r="E192" s="67">
        <f>C192-B192</f>
        <v>-14018820</v>
      </c>
    </row>
    <row r="193" spans="1:5" ht="15">
      <c r="A193" s="27" t="s">
        <v>134</v>
      </c>
      <c r="B193" s="66">
        <v>547330</v>
      </c>
      <c r="C193" s="66">
        <v>0</v>
      </c>
      <c r="D193" s="28">
        <f>IF(B193=0,"   ",C193/B193)</f>
        <v>0</v>
      </c>
      <c r="E193" s="67">
        <f>C193-B193</f>
        <v>-547330</v>
      </c>
    </row>
    <row r="194" spans="1:5" ht="27.75" customHeight="1">
      <c r="A194" s="39" t="s">
        <v>234</v>
      </c>
      <c r="B194" s="66">
        <v>61626.1</v>
      </c>
      <c r="C194" s="66">
        <v>0</v>
      </c>
      <c r="D194" s="28">
        <f>IF(B194=0,"   ",C194/B194)</f>
        <v>0</v>
      </c>
      <c r="E194" s="67">
        <f>C194-B194</f>
        <v>-61626.1</v>
      </c>
    </row>
    <row r="195" spans="1:5" ht="15">
      <c r="A195" s="27" t="s">
        <v>122</v>
      </c>
      <c r="B195" s="66">
        <f>B196+B200</f>
        <v>32076076.76</v>
      </c>
      <c r="C195" s="66">
        <f>C196+C200</f>
        <v>7125501.260000001</v>
      </c>
      <c r="D195" s="28">
        <f t="shared" si="26"/>
        <v>0.22214379000631873</v>
      </c>
      <c r="E195" s="67">
        <f t="shared" si="27"/>
        <v>-24950575.5</v>
      </c>
    </row>
    <row r="196" spans="1:5" ht="27.75" customHeight="1">
      <c r="A196" s="39" t="s">
        <v>148</v>
      </c>
      <c r="B196" s="66">
        <f>B197+B199+B198</f>
        <v>5885076.760000001</v>
      </c>
      <c r="C196" s="66">
        <f>C197+C199+C198</f>
        <v>5885076.760000001</v>
      </c>
      <c r="D196" s="28">
        <f t="shared" si="26"/>
        <v>1</v>
      </c>
      <c r="E196" s="67">
        <f t="shared" si="27"/>
        <v>0</v>
      </c>
    </row>
    <row r="197" spans="1:5" ht="15">
      <c r="A197" s="27" t="s">
        <v>120</v>
      </c>
      <c r="B197" s="66">
        <v>5826225.99</v>
      </c>
      <c r="C197" s="66">
        <v>5826225.99</v>
      </c>
      <c r="D197" s="28">
        <f t="shared" si="26"/>
        <v>1</v>
      </c>
      <c r="E197" s="67">
        <f t="shared" si="27"/>
        <v>0</v>
      </c>
    </row>
    <row r="198" spans="1:5" ht="15">
      <c r="A198" s="27" t="s">
        <v>121</v>
      </c>
      <c r="B198" s="66">
        <v>41195.54</v>
      </c>
      <c r="C198" s="66">
        <v>41195.54</v>
      </c>
      <c r="D198" s="28">
        <f t="shared" si="26"/>
        <v>1</v>
      </c>
      <c r="E198" s="67">
        <f t="shared" si="27"/>
        <v>0</v>
      </c>
    </row>
    <row r="199" spans="1:5" ht="15">
      <c r="A199" s="27" t="s">
        <v>134</v>
      </c>
      <c r="B199" s="66">
        <v>17655.23</v>
      </c>
      <c r="C199" s="66">
        <v>17655.23</v>
      </c>
      <c r="D199" s="28">
        <f t="shared" si="26"/>
        <v>1</v>
      </c>
      <c r="E199" s="67">
        <f t="shared" si="27"/>
        <v>0</v>
      </c>
    </row>
    <row r="200" spans="1:5" ht="27.75" customHeight="1">
      <c r="A200" s="39" t="s">
        <v>212</v>
      </c>
      <c r="B200" s="66">
        <v>26191000</v>
      </c>
      <c r="C200" s="66">
        <v>1240424.5</v>
      </c>
      <c r="D200" s="28">
        <f aca="true" t="shared" si="28" ref="D200:D223">IF(B200=0,"   ",C200/B200)</f>
        <v>0.04736071551296247</v>
      </c>
      <c r="E200" s="67">
        <f aca="true" t="shared" si="29" ref="E200:E223">C200-B200</f>
        <v>-24950575.5</v>
      </c>
    </row>
    <row r="201" spans="1:5" s="5" customFormat="1" ht="15">
      <c r="A201" s="27" t="s">
        <v>217</v>
      </c>
      <c r="B201" s="51">
        <v>1700</v>
      </c>
      <c r="C201" s="55">
        <v>850</v>
      </c>
      <c r="D201" s="28">
        <f>IF(B201=0,"   ",C201/B201)</f>
        <v>0.5</v>
      </c>
      <c r="E201" s="31">
        <f>C201-B201</f>
        <v>-850</v>
      </c>
    </row>
    <row r="202" spans="1:5" s="5" customFormat="1" ht="15">
      <c r="A202" s="27" t="s">
        <v>8</v>
      </c>
      <c r="B202" s="51">
        <f>B203+B217+B245+B242+B239</f>
        <v>400882360.34</v>
      </c>
      <c r="C202" s="51">
        <f>C203+C217+C245+C242+C239</f>
        <v>224670722.06999996</v>
      </c>
      <c r="D202" s="28">
        <f t="shared" si="28"/>
        <v>0.560440528935846</v>
      </c>
      <c r="E202" s="31">
        <f t="shared" si="29"/>
        <v>-176211638.27</v>
      </c>
    </row>
    <row r="203" spans="1:5" s="5" customFormat="1" ht="15">
      <c r="A203" s="27" t="s">
        <v>41</v>
      </c>
      <c r="B203" s="51">
        <f>B204+B206+B213+B216+B210</f>
        <v>149822931</v>
      </c>
      <c r="C203" s="51">
        <f>C204+C206+C213+C216+C210</f>
        <v>103029699.32999998</v>
      </c>
      <c r="D203" s="28">
        <f t="shared" si="28"/>
        <v>0.687676436726498</v>
      </c>
      <c r="E203" s="31">
        <f t="shared" si="29"/>
        <v>-46793231.67000002</v>
      </c>
    </row>
    <row r="204" spans="1:5" s="5" customFormat="1" ht="15">
      <c r="A204" s="27" t="s">
        <v>71</v>
      </c>
      <c r="B204" s="51">
        <v>40360190</v>
      </c>
      <c r="C204" s="55">
        <v>29993240</v>
      </c>
      <c r="D204" s="28">
        <f t="shared" si="28"/>
        <v>0.743139217134508</v>
      </c>
      <c r="E204" s="31">
        <f t="shared" si="29"/>
        <v>-10366950</v>
      </c>
    </row>
    <row r="205" spans="1:5" s="5" customFormat="1" ht="15">
      <c r="A205" s="41" t="s">
        <v>117</v>
      </c>
      <c r="B205" s="51">
        <v>35145400</v>
      </c>
      <c r="C205" s="55">
        <v>26759500</v>
      </c>
      <c r="D205" s="28">
        <f t="shared" si="28"/>
        <v>0.7613940942484649</v>
      </c>
      <c r="E205" s="31">
        <f t="shared" si="29"/>
        <v>-8385900</v>
      </c>
    </row>
    <row r="206" spans="1:5" s="5" customFormat="1" ht="30">
      <c r="A206" s="39" t="s">
        <v>155</v>
      </c>
      <c r="B206" s="51">
        <f>SUM(B207:B209)</f>
        <v>96262315</v>
      </c>
      <c r="C206" s="51">
        <f>SUM(C207:C209)</f>
        <v>72595719.32999998</v>
      </c>
      <c r="D206" s="28">
        <f t="shared" si="28"/>
        <v>0.7541447484407577</v>
      </c>
      <c r="E206" s="31">
        <f t="shared" si="29"/>
        <v>-23666595.670000017</v>
      </c>
    </row>
    <row r="207" spans="1:5" ht="15">
      <c r="A207" s="27" t="s">
        <v>165</v>
      </c>
      <c r="B207" s="66">
        <v>89584363</v>
      </c>
      <c r="C207" s="66">
        <v>71869762.13</v>
      </c>
      <c r="D207" s="28">
        <f t="shared" si="28"/>
        <v>0.802257891033952</v>
      </c>
      <c r="E207" s="67">
        <f t="shared" si="29"/>
        <v>-17714600.870000005</v>
      </c>
    </row>
    <row r="208" spans="1:5" ht="15">
      <c r="A208" s="27" t="s">
        <v>121</v>
      </c>
      <c r="B208" s="66">
        <v>5879122.15</v>
      </c>
      <c r="C208" s="66">
        <v>362978.6</v>
      </c>
      <c r="D208" s="28">
        <f t="shared" si="28"/>
        <v>0.06174027188735991</v>
      </c>
      <c r="E208" s="67">
        <f t="shared" si="29"/>
        <v>-5516143.550000001</v>
      </c>
    </row>
    <row r="209" spans="1:5" ht="15">
      <c r="A209" s="27" t="s">
        <v>134</v>
      </c>
      <c r="B209" s="66">
        <v>798829.85</v>
      </c>
      <c r="C209" s="66">
        <v>362978.6</v>
      </c>
      <c r="D209" s="28">
        <f t="shared" si="28"/>
        <v>0.4543878774685247</v>
      </c>
      <c r="E209" s="67">
        <f t="shared" si="29"/>
        <v>-435851.25</v>
      </c>
    </row>
    <row r="210" spans="1:5" s="5" customFormat="1" ht="75">
      <c r="A210" s="39" t="s">
        <v>222</v>
      </c>
      <c r="B210" s="51">
        <f>SUM(B211:B212)</f>
        <v>3420000</v>
      </c>
      <c r="C210" s="51">
        <f>SUM(C211:C212)</f>
        <v>440740</v>
      </c>
      <c r="D210" s="28">
        <f>IF(B210=0,"   ",C210/B210)</f>
        <v>0.12887134502923978</v>
      </c>
      <c r="E210" s="31">
        <f>C210-B210</f>
        <v>-2979260</v>
      </c>
    </row>
    <row r="211" spans="1:5" ht="15">
      <c r="A211" s="27" t="s">
        <v>121</v>
      </c>
      <c r="B211" s="66">
        <v>3214800</v>
      </c>
      <c r="C211" s="66">
        <v>414295.6</v>
      </c>
      <c r="D211" s="28">
        <f>IF(B211=0,"   ",C211/B211)</f>
        <v>0.12887134502923975</v>
      </c>
      <c r="E211" s="67">
        <f>C211-B211</f>
        <v>-2800504.4</v>
      </c>
    </row>
    <row r="212" spans="1:5" ht="15">
      <c r="A212" s="27" t="s">
        <v>134</v>
      </c>
      <c r="B212" s="66">
        <v>205200</v>
      </c>
      <c r="C212" s="66">
        <v>26444.4</v>
      </c>
      <c r="D212" s="28">
        <f>IF(B212=0,"   ",C212/B212)</f>
        <v>0.12887134502923978</v>
      </c>
      <c r="E212" s="67">
        <f>C212-B212</f>
        <v>-178755.6</v>
      </c>
    </row>
    <row r="213" spans="1:5" s="5" customFormat="1" ht="60">
      <c r="A213" s="39" t="s">
        <v>221</v>
      </c>
      <c r="B213" s="51">
        <f>SUM(B214:B215)</f>
        <v>9580426</v>
      </c>
      <c r="C213" s="51">
        <f>SUM(C214:C215)</f>
        <v>0</v>
      </c>
      <c r="D213" s="28">
        <f t="shared" si="28"/>
        <v>0</v>
      </c>
      <c r="E213" s="31">
        <f t="shared" si="29"/>
        <v>-9580426</v>
      </c>
    </row>
    <row r="214" spans="1:5" ht="15">
      <c r="A214" s="27" t="s">
        <v>121</v>
      </c>
      <c r="B214" s="66">
        <v>9005600</v>
      </c>
      <c r="C214" s="66">
        <v>0</v>
      </c>
      <c r="D214" s="28">
        <f t="shared" si="28"/>
        <v>0</v>
      </c>
      <c r="E214" s="67">
        <f t="shared" si="29"/>
        <v>-9005600</v>
      </c>
    </row>
    <row r="215" spans="1:5" ht="15">
      <c r="A215" s="27" t="s">
        <v>134</v>
      </c>
      <c r="B215" s="66">
        <v>574826</v>
      </c>
      <c r="C215" s="66">
        <v>0</v>
      </c>
      <c r="D215" s="28">
        <f t="shared" si="28"/>
        <v>0</v>
      </c>
      <c r="E215" s="67">
        <f t="shared" si="29"/>
        <v>-574826</v>
      </c>
    </row>
    <row r="216" spans="1:5" ht="46.5" customHeight="1">
      <c r="A216" s="27" t="s">
        <v>220</v>
      </c>
      <c r="B216" s="66">
        <v>200000</v>
      </c>
      <c r="C216" s="66">
        <v>0</v>
      </c>
      <c r="D216" s="28">
        <f t="shared" si="28"/>
        <v>0</v>
      </c>
      <c r="E216" s="67">
        <f t="shared" si="29"/>
        <v>-200000</v>
      </c>
    </row>
    <row r="217" spans="1:5" s="5" customFormat="1" ht="15">
      <c r="A217" s="27" t="s">
        <v>42</v>
      </c>
      <c r="B217" s="51">
        <f>B218+B223+B238+B220</f>
        <v>217025080.44</v>
      </c>
      <c r="C217" s="51">
        <f>C218+C223+C238+C220</f>
        <v>101765527.63</v>
      </c>
      <c r="D217" s="28">
        <f t="shared" si="28"/>
        <v>0.4689113692467202</v>
      </c>
      <c r="E217" s="31">
        <f t="shared" si="29"/>
        <v>-115259552.81</v>
      </c>
    </row>
    <row r="218" spans="1:5" s="5" customFormat="1" ht="15">
      <c r="A218" s="27" t="s">
        <v>71</v>
      </c>
      <c r="B218" s="51">
        <v>116156397.99</v>
      </c>
      <c r="C218" s="51">
        <v>82120613.6</v>
      </c>
      <c r="D218" s="28">
        <f t="shared" si="28"/>
        <v>0.7069831281017326</v>
      </c>
      <c r="E218" s="31">
        <f t="shared" si="29"/>
        <v>-34035784.39</v>
      </c>
    </row>
    <row r="219" spans="1:5" s="5" customFormat="1" ht="18" customHeight="1">
      <c r="A219" s="41" t="s">
        <v>149</v>
      </c>
      <c r="B219" s="51">
        <v>105927400</v>
      </c>
      <c r="C219" s="51">
        <v>75147500</v>
      </c>
      <c r="D219" s="28">
        <f t="shared" si="28"/>
        <v>0.7094245681476181</v>
      </c>
      <c r="E219" s="31">
        <f t="shared" si="29"/>
        <v>-30779900</v>
      </c>
    </row>
    <row r="220" spans="1:5" s="5" customFormat="1" ht="44.25" customHeight="1">
      <c r="A220" s="39" t="s">
        <v>210</v>
      </c>
      <c r="B220" s="51">
        <f>SUM(B221:B222)</f>
        <v>4997000</v>
      </c>
      <c r="C220" s="51">
        <f>SUM(C221:C222)</f>
        <v>4997000</v>
      </c>
      <c r="D220" s="28">
        <f>IF(B220=0,"   ",C220/B220)</f>
        <v>1</v>
      </c>
      <c r="E220" s="31">
        <f>C220-B220</f>
        <v>0</v>
      </c>
    </row>
    <row r="221" spans="1:5" ht="15">
      <c r="A221" s="27" t="s">
        <v>121</v>
      </c>
      <c r="B221" s="66">
        <v>4947000</v>
      </c>
      <c r="C221" s="66">
        <v>4947000</v>
      </c>
      <c r="D221" s="28">
        <f>IF(B221=0,"   ",C221/B221)</f>
        <v>1</v>
      </c>
      <c r="E221" s="67">
        <f>C221-B221</f>
        <v>0</v>
      </c>
    </row>
    <row r="222" spans="1:5" ht="15">
      <c r="A222" s="27" t="s">
        <v>134</v>
      </c>
      <c r="B222" s="66">
        <v>50000</v>
      </c>
      <c r="C222" s="66">
        <v>50000</v>
      </c>
      <c r="D222" s="28">
        <f>IF(B222=0,"   ",C222/B222)</f>
        <v>1</v>
      </c>
      <c r="E222" s="67">
        <f>C222-B222</f>
        <v>0</v>
      </c>
    </row>
    <row r="223" spans="1:5" s="5" customFormat="1" ht="15">
      <c r="A223" s="27" t="s">
        <v>185</v>
      </c>
      <c r="B223" s="51">
        <f>B224+B227+B233+B234+B230</f>
        <v>95791682.45</v>
      </c>
      <c r="C223" s="51">
        <f>C224+C227+C233+C234+C230</f>
        <v>14601636.02</v>
      </c>
      <c r="D223" s="28">
        <f t="shared" si="28"/>
        <v>0.1524311469069515</v>
      </c>
      <c r="E223" s="31">
        <f t="shared" si="29"/>
        <v>-81190046.43</v>
      </c>
    </row>
    <row r="224" spans="1:5" s="5" customFormat="1" ht="45">
      <c r="A224" s="39" t="s">
        <v>166</v>
      </c>
      <c r="B224" s="51">
        <f>SUM(B225:B226)</f>
        <v>27976808.51</v>
      </c>
      <c r="C224" s="51">
        <f>SUM(C225:C226)</f>
        <v>1782902.97</v>
      </c>
      <c r="D224" s="28">
        <f aca="true" t="shared" si="30" ref="D224:D229">IF(B224=0,"   ",C224/B224)</f>
        <v>0.06372788981140293</v>
      </c>
      <c r="E224" s="31">
        <f aca="true" t="shared" si="31" ref="E224:E229">C224-B224</f>
        <v>-26193905.540000003</v>
      </c>
    </row>
    <row r="225" spans="1:5" ht="15">
      <c r="A225" s="27" t="s">
        <v>121</v>
      </c>
      <c r="B225" s="66">
        <v>26298200</v>
      </c>
      <c r="C225" s="66">
        <v>1675928.79</v>
      </c>
      <c r="D225" s="28">
        <f t="shared" si="30"/>
        <v>0.06372788974150322</v>
      </c>
      <c r="E225" s="67">
        <f t="shared" si="31"/>
        <v>-24622271.21</v>
      </c>
    </row>
    <row r="226" spans="1:5" ht="15">
      <c r="A226" s="27" t="s">
        <v>134</v>
      </c>
      <c r="B226" s="66">
        <v>1678608.51</v>
      </c>
      <c r="C226" s="66">
        <v>106974.18</v>
      </c>
      <c r="D226" s="28">
        <f t="shared" si="30"/>
        <v>0.0637278909064985</v>
      </c>
      <c r="E226" s="67">
        <f t="shared" si="31"/>
        <v>-1571634.33</v>
      </c>
    </row>
    <row r="227" spans="1:5" s="5" customFormat="1" ht="73.5" customHeight="1">
      <c r="A227" s="39" t="s">
        <v>223</v>
      </c>
      <c r="B227" s="51">
        <f>SUM(B228:B229)</f>
        <v>49777678.74</v>
      </c>
      <c r="C227" s="51">
        <f>SUM(C228:C229)</f>
        <v>1979061.74</v>
      </c>
      <c r="D227" s="28">
        <f t="shared" si="30"/>
        <v>0.03975801584354875</v>
      </c>
      <c r="E227" s="31">
        <f t="shared" si="31"/>
        <v>-47798617</v>
      </c>
    </row>
    <row r="228" spans="1:5" s="5" customFormat="1" ht="15.75" customHeight="1">
      <c r="A228" s="41" t="s">
        <v>187</v>
      </c>
      <c r="B228" s="51">
        <v>46791018</v>
      </c>
      <c r="C228" s="51">
        <v>1860318</v>
      </c>
      <c r="D228" s="28">
        <f t="shared" si="30"/>
        <v>0.03975801509597419</v>
      </c>
      <c r="E228" s="31">
        <f t="shared" si="31"/>
        <v>-44930700</v>
      </c>
    </row>
    <row r="229" spans="1:5" ht="15">
      <c r="A229" s="41" t="s">
        <v>188</v>
      </c>
      <c r="B229" s="66">
        <v>2986660.74</v>
      </c>
      <c r="C229" s="66">
        <v>118743.74</v>
      </c>
      <c r="D229" s="28">
        <f t="shared" si="30"/>
        <v>0.03975802755555022</v>
      </c>
      <c r="E229" s="67">
        <f t="shared" si="31"/>
        <v>-2867917</v>
      </c>
    </row>
    <row r="230" spans="1:5" s="5" customFormat="1" ht="78" customHeight="1">
      <c r="A230" s="39" t="s">
        <v>230</v>
      </c>
      <c r="B230" s="51">
        <f>SUM(B231:B232)</f>
        <v>2515333.2</v>
      </c>
      <c r="C230" s="51">
        <f>SUM(C231:C232)</f>
        <v>2301231.2</v>
      </c>
      <c r="D230" s="28">
        <f>IF(B230=0,"   ",C230/B230)</f>
        <v>0.9148812570835546</v>
      </c>
      <c r="E230" s="31">
        <f>C230-B230</f>
        <v>-214102</v>
      </c>
    </row>
    <row r="231" spans="1:5" s="5" customFormat="1" ht="15.75" customHeight="1">
      <c r="A231" s="41" t="s">
        <v>187</v>
      </c>
      <c r="B231" s="51">
        <v>2364413.33</v>
      </c>
      <c r="C231" s="51">
        <v>2163157.33</v>
      </c>
      <c r="D231" s="28">
        <f>IF(B231=0,"   ",C231/B231)</f>
        <v>0.914881210723</v>
      </c>
      <c r="E231" s="31">
        <f>C231-B231</f>
        <v>-201256</v>
      </c>
    </row>
    <row r="232" spans="1:5" ht="15">
      <c r="A232" s="41" t="s">
        <v>188</v>
      </c>
      <c r="B232" s="66">
        <v>150919.87</v>
      </c>
      <c r="C232" s="66">
        <v>138073.87</v>
      </c>
      <c r="D232" s="28">
        <f>IF(B232=0,"   ",C232/B232)</f>
        <v>0.9148819833995351</v>
      </c>
      <c r="E232" s="67">
        <f>C232-B232</f>
        <v>-12846</v>
      </c>
    </row>
    <row r="233" spans="1:5" s="5" customFormat="1" ht="45">
      <c r="A233" s="39" t="s">
        <v>178</v>
      </c>
      <c r="B233" s="51">
        <v>8905700</v>
      </c>
      <c r="C233" s="55">
        <v>5871490.13</v>
      </c>
      <c r="D233" s="28">
        <f aca="true" t="shared" si="32" ref="D233:D243">IF(B233=0,"   ",C233/B233)</f>
        <v>0.659295746544348</v>
      </c>
      <c r="E233" s="31">
        <f aca="true" t="shared" si="33" ref="E233:E243">C233-B233</f>
        <v>-3034209.87</v>
      </c>
    </row>
    <row r="234" spans="1:5" s="5" customFormat="1" ht="43.5" customHeight="1">
      <c r="A234" s="39" t="s">
        <v>179</v>
      </c>
      <c r="B234" s="51">
        <f>SUM(B235:B237)</f>
        <v>6616162</v>
      </c>
      <c r="C234" s="51">
        <f>SUM(C235:C237)</f>
        <v>2666949.9799999995</v>
      </c>
      <c r="D234" s="28">
        <f t="shared" si="32"/>
        <v>0.40309623313334825</v>
      </c>
      <c r="E234" s="31">
        <f t="shared" si="33"/>
        <v>-3949212.0200000005</v>
      </c>
    </row>
    <row r="235" spans="1:5" s="5" customFormat="1" ht="15" customHeight="1">
      <c r="A235" s="41" t="s">
        <v>186</v>
      </c>
      <c r="B235" s="51">
        <v>6550000</v>
      </c>
      <c r="C235" s="82">
        <v>2640280.44</v>
      </c>
      <c r="D235" s="28">
        <f t="shared" si="32"/>
        <v>0.4030962503816794</v>
      </c>
      <c r="E235" s="31">
        <f t="shared" si="33"/>
        <v>-3909719.56</v>
      </c>
    </row>
    <row r="236" spans="1:5" s="5" customFormat="1" ht="15.75" customHeight="1">
      <c r="A236" s="41" t="s">
        <v>187</v>
      </c>
      <c r="B236" s="51">
        <v>33081</v>
      </c>
      <c r="C236" s="82">
        <v>13334.76</v>
      </c>
      <c r="D236" s="28">
        <f t="shared" si="32"/>
        <v>0.4030942232701551</v>
      </c>
      <c r="E236" s="31">
        <f t="shared" si="33"/>
        <v>-19746.239999999998</v>
      </c>
    </row>
    <row r="237" spans="1:5" ht="15">
      <c r="A237" s="41" t="s">
        <v>188</v>
      </c>
      <c r="B237" s="66">
        <v>33081</v>
      </c>
      <c r="C237" s="66">
        <v>13334.78</v>
      </c>
      <c r="D237" s="28">
        <f t="shared" si="32"/>
        <v>0.4030948278468003</v>
      </c>
      <c r="E237" s="67">
        <f t="shared" si="33"/>
        <v>-19746.22</v>
      </c>
    </row>
    <row r="238" spans="1:5" s="5" customFormat="1" ht="15">
      <c r="A238" s="39" t="s">
        <v>100</v>
      </c>
      <c r="B238" s="51">
        <v>80000</v>
      </c>
      <c r="C238" s="51">
        <v>46278.01</v>
      </c>
      <c r="D238" s="28">
        <f t="shared" si="32"/>
        <v>0.578475125</v>
      </c>
      <c r="E238" s="31">
        <f t="shared" si="33"/>
        <v>-33721.99</v>
      </c>
    </row>
    <row r="239" spans="1:5" s="5" customFormat="1" ht="15">
      <c r="A239" s="27" t="s">
        <v>118</v>
      </c>
      <c r="B239" s="51">
        <f>B240+B241</f>
        <v>27027248.9</v>
      </c>
      <c r="C239" s="51">
        <f>C240+C241</f>
        <v>15441640</v>
      </c>
      <c r="D239" s="28">
        <f t="shared" si="32"/>
        <v>0.5713359897314595</v>
      </c>
      <c r="E239" s="31">
        <f t="shared" si="33"/>
        <v>-11585608.899999999</v>
      </c>
    </row>
    <row r="240" spans="1:5" s="5" customFormat="1" ht="15">
      <c r="A240" s="27" t="s">
        <v>71</v>
      </c>
      <c r="B240" s="51">
        <v>14437948.9</v>
      </c>
      <c r="C240" s="55">
        <v>11451300</v>
      </c>
      <c r="D240" s="28">
        <f t="shared" si="32"/>
        <v>0.7931389755784494</v>
      </c>
      <c r="E240" s="31">
        <f t="shared" si="33"/>
        <v>-2986648.9000000004</v>
      </c>
    </row>
    <row r="241" spans="1:5" s="5" customFormat="1" ht="27" customHeight="1">
      <c r="A241" s="39" t="s">
        <v>145</v>
      </c>
      <c r="B241" s="66">
        <v>12589300</v>
      </c>
      <c r="C241" s="66">
        <v>3990340</v>
      </c>
      <c r="D241" s="28">
        <f t="shared" si="32"/>
        <v>0.3169628176308452</v>
      </c>
      <c r="E241" s="31">
        <f t="shared" si="33"/>
        <v>-8598960</v>
      </c>
    </row>
    <row r="242" spans="1:5" s="5" customFormat="1" ht="15">
      <c r="A242" s="39" t="s">
        <v>43</v>
      </c>
      <c r="B242" s="51">
        <f>B244+B243</f>
        <v>1188300</v>
      </c>
      <c r="C242" s="51">
        <f>C244+C243</f>
        <v>861634.6</v>
      </c>
      <c r="D242" s="28">
        <f t="shared" si="32"/>
        <v>0.7250985441386855</v>
      </c>
      <c r="E242" s="31">
        <f t="shared" si="33"/>
        <v>-326665.4</v>
      </c>
    </row>
    <row r="243" spans="1:5" s="5" customFormat="1" ht="30">
      <c r="A243" s="27" t="s">
        <v>224</v>
      </c>
      <c r="B243" s="51">
        <v>1140300</v>
      </c>
      <c r="C243" s="51">
        <v>861634.6</v>
      </c>
      <c r="D243" s="28">
        <f t="shared" si="32"/>
        <v>0.755620976935894</v>
      </c>
      <c r="E243" s="31">
        <f t="shared" si="33"/>
        <v>-278665.4</v>
      </c>
    </row>
    <row r="244" spans="1:5" s="5" customFormat="1" ht="15">
      <c r="A244" s="27" t="s">
        <v>205</v>
      </c>
      <c r="B244" s="51">
        <v>48000</v>
      </c>
      <c r="C244" s="51">
        <v>0</v>
      </c>
      <c r="D244" s="28">
        <f aca="true" t="shared" si="34" ref="D244:D249">IF(B244=0,"   ",C244/B244)</f>
        <v>0</v>
      </c>
      <c r="E244" s="31">
        <f aca="true" t="shared" si="35" ref="E244:E249">C244-B244</f>
        <v>-48000</v>
      </c>
    </row>
    <row r="245" spans="1:5" s="5" customFormat="1" ht="15">
      <c r="A245" s="27" t="s">
        <v>44</v>
      </c>
      <c r="B245" s="51">
        <f>B246</f>
        <v>5818800</v>
      </c>
      <c r="C245" s="51">
        <f>C246</f>
        <v>3572220.51</v>
      </c>
      <c r="D245" s="28">
        <f t="shared" si="34"/>
        <v>0.6139101722004536</v>
      </c>
      <c r="E245" s="31">
        <f t="shared" si="35"/>
        <v>-2246579.49</v>
      </c>
    </row>
    <row r="246" spans="1:5" s="5" customFormat="1" ht="62.25" customHeight="1">
      <c r="A246" s="27" t="s">
        <v>206</v>
      </c>
      <c r="B246" s="51">
        <v>5818800</v>
      </c>
      <c r="C246" s="55">
        <v>3572220.51</v>
      </c>
      <c r="D246" s="28">
        <f t="shared" si="34"/>
        <v>0.6139101722004536</v>
      </c>
      <c r="E246" s="31">
        <f t="shared" si="35"/>
        <v>-2246579.49</v>
      </c>
    </row>
    <row r="247" spans="1:5" s="5" customFormat="1" ht="15">
      <c r="A247" s="27" t="s">
        <v>57</v>
      </c>
      <c r="B247" s="50">
        <f>SUM(B248,)</f>
        <v>33973070.05</v>
      </c>
      <c r="C247" s="50">
        <f>SUM(C248,)</f>
        <v>13905536.07</v>
      </c>
      <c r="D247" s="28">
        <f t="shared" si="34"/>
        <v>0.40931055243269077</v>
      </c>
      <c r="E247" s="31">
        <f t="shared" si="35"/>
        <v>-20067533.979999997</v>
      </c>
    </row>
    <row r="248" spans="1:5" s="5" customFormat="1" ht="13.5" customHeight="1">
      <c r="A248" s="27" t="s">
        <v>45</v>
      </c>
      <c r="B248" s="51">
        <f>B249+B250+B265+B253+B261</f>
        <v>33973070.05</v>
      </c>
      <c r="C248" s="51">
        <f>C249+C250+C265+C253+C261</f>
        <v>13905536.07</v>
      </c>
      <c r="D248" s="28">
        <f t="shared" si="34"/>
        <v>0.40931055243269077</v>
      </c>
      <c r="E248" s="31">
        <f t="shared" si="35"/>
        <v>-20067533.979999997</v>
      </c>
    </row>
    <row r="249" spans="1:5" s="5" customFormat="1" ht="15">
      <c r="A249" s="27" t="s">
        <v>71</v>
      </c>
      <c r="B249" s="51">
        <v>22836600</v>
      </c>
      <c r="C249" s="55">
        <v>12460021.28</v>
      </c>
      <c r="D249" s="28">
        <f t="shared" si="34"/>
        <v>0.545616303652908</v>
      </c>
      <c r="E249" s="31">
        <f t="shared" si="35"/>
        <v>-10376578.72</v>
      </c>
    </row>
    <row r="250" spans="1:5" ht="30.75" customHeight="1">
      <c r="A250" s="27" t="s">
        <v>167</v>
      </c>
      <c r="B250" s="51">
        <f>SUM(B251:B252)</f>
        <v>133000</v>
      </c>
      <c r="C250" s="51">
        <f>SUM(C251:C252)</f>
        <v>132978.72</v>
      </c>
      <c r="D250" s="28">
        <f>IF(B250=0,"   ",C250/B250)</f>
        <v>0.9998400000000001</v>
      </c>
      <c r="E250" s="67">
        <f>C250-B250</f>
        <v>-21.279999999998836</v>
      </c>
    </row>
    <row r="251" spans="1:5" s="5" customFormat="1" ht="13.5" customHeight="1">
      <c r="A251" s="41" t="s">
        <v>54</v>
      </c>
      <c r="B251" s="66">
        <v>125000</v>
      </c>
      <c r="C251" s="66">
        <v>125000</v>
      </c>
      <c r="D251" s="28">
        <f>IF(B251=0,"   ",C251/B251)</f>
        <v>1</v>
      </c>
      <c r="E251" s="31">
        <f>C251-B251</f>
        <v>0</v>
      </c>
    </row>
    <row r="252" spans="1:5" ht="14.25" customHeight="1">
      <c r="A252" s="41" t="s">
        <v>55</v>
      </c>
      <c r="B252" s="66">
        <v>8000</v>
      </c>
      <c r="C252" s="66">
        <v>7978.72</v>
      </c>
      <c r="D252" s="28">
        <f>IF(B252=0,"   ",C252/B252)</f>
        <v>0.99734</v>
      </c>
      <c r="E252" s="67">
        <f>C252-B252</f>
        <v>-21.279999999999745</v>
      </c>
    </row>
    <row r="253" spans="1:5" s="5" customFormat="1" ht="60">
      <c r="A253" s="39" t="s">
        <v>180</v>
      </c>
      <c r="B253" s="51">
        <f>B254+B255+B256</f>
        <v>1684030.0499999998</v>
      </c>
      <c r="C253" s="51">
        <f>C254+C255+C256</f>
        <v>962536.0700000001</v>
      </c>
      <c r="D253" s="28">
        <f aca="true" t="shared" si="36" ref="D253:D263">IF(B253=0,"   ",C253/B253)</f>
        <v>0.5715670394361432</v>
      </c>
      <c r="E253" s="31">
        <f aca="true" t="shared" si="37" ref="E253:E263">C253-B253</f>
        <v>-721493.9799999997</v>
      </c>
    </row>
    <row r="254" spans="1:5" s="5" customFormat="1" ht="13.5" customHeight="1">
      <c r="A254" s="41" t="s">
        <v>69</v>
      </c>
      <c r="B254" s="51">
        <v>1650683.23</v>
      </c>
      <c r="C254" s="51">
        <v>943476.04</v>
      </c>
      <c r="D254" s="28">
        <f t="shared" si="36"/>
        <v>0.571566986840958</v>
      </c>
      <c r="E254" s="31">
        <f t="shared" si="37"/>
        <v>-707207.19</v>
      </c>
    </row>
    <row r="255" spans="1:5" s="5" customFormat="1" ht="13.5" customHeight="1">
      <c r="A255" s="41" t="s">
        <v>54</v>
      </c>
      <c r="B255" s="51">
        <v>16673.41</v>
      </c>
      <c r="C255" s="51">
        <v>9530.06</v>
      </c>
      <c r="D255" s="28">
        <f t="shared" si="36"/>
        <v>0.5715723418304953</v>
      </c>
      <c r="E255" s="31">
        <f t="shared" si="37"/>
        <v>-7143.35</v>
      </c>
    </row>
    <row r="256" spans="1:5" ht="14.25" customHeight="1">
      <c r="A256" s="41" t="s">
        <v>55</v>
      </c>
      <c r="B256" s="66">
        <v>16673.41</v>
      </c>
      <c r="C256" s="66">
        <v>9529.97</v>
      </c>
      <c r="D256" s="28">
        <f t="shared" si="36"/>
        <v>0.5715669440144517</v>
      </c>
      <c r="E256" s="67">
        <f t="shared" si="37"/>
        <v>-7143.4400000000005</v>
      </c>
    </row>
    <row r="257" spans="1:5" s="5" customFormat="1" ht="30">
      <c r="A257" s="27" t="s">
        <v>175</v>
      </c>
      <c r="B257" s="51">
        <f>B258+B259+B260</f>
        <v>0</v>
      </c>
      <c r="C257" s="51">
        <f>C258+C259+C260</f>
        <v>0</v>
      </c>
      <c r="D257" s="28">
        <v>0</v>
      </c>
      <c r="E257" s="31">
        <f t="shared" si="37"/>
        <v>0</v>
      </c>
    </row>
    <row r="258" spans="1:5" s="5" customFormat="1" ht="13.5" customHeight="1">
      <c r="A258" s="41" t="s">
        <v>69</v>
      </c>
      <c r="B258" s="51">
        <v>0</v>
      </c>
      <c r="C258" s="51">
        <v>0</v>
      </c>
      <c r="D258" s="28">
        <v>0</v>
      </c>
      <c r="E258" s="31">
        <f t="shared" si="37"/>
        <v>0</v>
      </c>
    </row>
    <row r="259" spans="1:5" s="5" customFormat="1" ht="13.5" customHeight="1">
      <c r="A259" s="41" t="s">
        <v>54</v>
      </c>
      <c r="B259" s="51">
        <v>0</v>
      </c>
      <c r="C259" s="51">
        <v>0</v>
      </c>
      <c r="D259" s="28">
        <v>0</v>
      </c>
      <c r="E259" s="31">
        <f t="shared" si="37"/>
        <v>0</v>
      </c>
    </row>
    <row r="260" spans="1:5" ht="14.25" customHeight="1">
      <c r="A260" s="41" t="s">
        <v>55</v>
      </c>
      <c r="B260" s="66">
        <v>0</v>
      </c>
      <c r="C260" s="66">
        <v>0</v>
      </c>
      <c r="D260" s="28">
        <v>0</v>
      </c>
      <c r="E260" s="67">
        <f>C260-B260</f>
        <v>0</v>
      </c>
    </row>
    <row r="261" spans="1:5" s="5" customFormat="1" ht="29.25" customHeight="1">
      <c r="A261" s="27" t="s">
        <v>211</v>
      </c>
      <c r="B261" s="51">
        <f>B262+B263+B264</f>
        <v>350000</v>
      </c>
      <c r="C261" s="51">
        <f>C262+C263+C264</f>
        <v>350000</v>
      </c>
      <c r="D261" s="28">
        <f t="shared" si="36"/>
        <v>1</v>
      </c>
      <c r="E261" s="31">
        <f t="shared" si="37"/>
        <v>0</v>
      </c>
    </row>
    <row r="262" spans="1:5" s="5" customFormat="1" ht="13.5" customHeight="1">
      <c r="A262" s="41" t="s">
        <v>69</v>
      </c>
      <c r="B262" s="51">
        <v>200000</v>
      </c>
      <c r="C262" s="51">
        <v>200000</v>
      </c>
      <c r="D262" s="28">
        <f t="shared" si="36"/>
        <v>1</v>
      </c>
      <c r="E262" s="31">
        <f t="shared" si="37"/>
        <v>0</v>
      </c>
    </row>
    <row r="263" spans="1:5" s="5" customFormat="1" ht="13.5" customHeight="1">
      <c r="A263" s="41" t="s">
        <v>54</v>
      </c>
      <c r="B263" s="51">
        <v>100000</v>
      </c>
      <c r="C263" s="51">
        <v>100000</v>
      </c>
      <c r="D263" s="28">
        <f t="shared" si="36"/>
        <v>1</v>
      </c>
      <c r="E263" s="31">
        <f t="shared" si="37"/>
        <v>0</v>
      </c>
    </row>
    <row r="264" spans="1:5" ht="14.25" customHeight="1">
      <c r="A264" s="41" t="s">
        <v>55</v>
      </c>
      <c r="B264" s="66">
        <v>50000</v>
      </c>
      <c r="C264" s="66">
        <v>50000</v>
      </c>
      <c r="D264" s="28">
        <f>IF(B264=0,"   ",C264/B264)</f>
        <v>1</v>
      </c>
      <c r="E264" s="67">
        <f>C264-B264</f>
        <v>0</v>
      </c>
    </row>
    <row r="265" spans="1:5" s="5" customFormat="1" ht="28.5" customHeight="1">
      <c r="A265" s="39" t="s">
        <v>207</v>
      </c>
      <c r="B265" s="51">
        <v>8969440</v>
      </c>
      <c r="C265" s="51">
        <v>0</v>
      </c>
      <c r="D265" s="28">
        <f>IF(B265=0,"   ",C265/B265)</f>
        <v>0</v>
      </c>
      <c r="E265" s="31">
        <f>C265-B265</f>
        <v>-8969440</v>
      </c>
    </row>
    <row r="266" spans="1:5" ht="15.75" customHeight="1">
      <c r="A266" s="27" t="s">
        <v>9</v>
      </c>
      <c r="B266" s="51">
        <f>SUM(B267,B268,B277,)</f>
        <v>20638127.47</v>
      </c>
      <c r="C266" s="51">
        <f>SUM(C267,C268,C277,)</f>
        <v>18735609.78</v>
      </c>
      <c r="D266" s="28">
        <f aca="true" t="shared" si="38" ref="D266:D294">IF(B266=0,"   ",C266/B266)</f>
        <v>0.9078153920327542</v>
      </c>
      <c r="E266" s="31">
        <f aca="true" t="shared" si="39" ref="E266:E294">C266-B266</f>
        <v>-1902517.6899999976</v>
      </c>
    </row>
    <row r="267" spans="1:5" ht="14.25" customHeight="1">
      <c r="A267" s="27" t="s">
        <v>46</v>
      </c>
      <c r="B267" s="51">
        <v>50000</v>
      </c>
      <c r="C267" s="55">
        <v>14166.21</v>
      </c>
      <c r="D267" s="28">
        <f t="shared" si="38"/>
        <v>0.28332419999999997</v>
      </c>
      <c r="E267" s="31">
        <f t="shared" si="39"/>
        <v>-35833.79</v>
      </c>
    </row>
    <row r="268" spans="1:5" s="5" customFormat="1" ht="13.5" customHeight="1">
      <c r="A268" s="27" t="s">
        <v>33</v>
      </c>
      <c r="B268" s="51">
        <f>B270+B274+B269</f>
        <v>2874051.51</v>
      </c>
      <c r="C268" s="51">
        <f>C270+C274+C269</f>
        <v>1181283.89</v>
      </c>
      <c r="D268" s="28">
        <f t="shared" si="38"/>
        <v>0.41101695146723377</v>
      </c>
      <c r="E268" s="31">
        <f t="shared" si="39"/>
        <v>-1692767.6199999999</v>
      </c>
    </row>
    <row r="269" spans="1:5" s="5" customFormat="1" ht="13.5" customHeight="1">
      <c r="A269" s="27" t="s">
        <v>82</v>
      </c>
      <c r="B269" s="51">
        <v>50000</v>
      </c>
      <c r="C269" s="51">
        <v>0</v>
      </c>
      <c r="D269" s="28">
        <f t="shared" si="38"/>
        <v>0</v>
      </c>
      <c r="E269" s="31">
        <f t="shared" si="39"/>
        <v>-50000</v>
      </c>
    </row>
    <row r="270" spans="1:5" s="5" customFormat="1" ht="42" customHeight="1">
      <c r="A270" s="39" t="s">
        <v>150</v>
      </c>
      <c r="B270" s="51">
        <f>B272+B271+B273</f>
        <v>499151.51</v>
      </c>
      <c r="C270" s="51">
        <f>C272+C271+C273</f>
        <v>0</v>
      </c>
      <c r="D270" s="28">
        <f t="shared" si="38"/>
        <v>0</v>
      </c>
      <c r="E270" s="31">
        <f t="shared" si="39"/>
        <v>-499151.51</v>
      </c>
    </row>
    <row r="271" spans="1:5" s="5" customFormat="1" ht="13.5" customHeight="1">
      <c r="A271" s="41" t="s">
        <v>69</v>
      </c>
      <c r="B271" s="51">
        <v>487200</v>
      </c>
      <c r="C271" s="51">
        <v>0</v>
      </c>
      <c r="D271" s="28">
        <f t="shared" si="38"/>
        <v>0</v>
      </c>
      <c r="E271" s="31">
        <f t="shared" si="39"/>
        <v>-487200</v>
      </c>
    </row>
    <row r="272" spans="1:5" s="5" customFormat="1" ht="13.5" customHeight="1">
      <c r="A272" s="41" t="s">
        <v>54</v>
      </c>
      <c r="B272" s="51">
        <v>4921.21</v>
      </c>
      <c r="C272" s="51">
        <v>0</v>
      </c>
      <c r="D272" s="28">
        <f t="shared" si="38"/>
        <v>0</v>
      </c>
      <c r="E272" s="31">
        <f t="shared" si="39"/>
        <v>-4921.21</v>
      </c>
    </row>
    <row r="273" spans="1:5" s="5" customFormat="1" ht="13.5" customHeight="1">
      <c r="A273" s="41" t="s">
        <v>55</v>
      </c>
      <c r="B273" s="51">
        <v>7030.3</v>
      </c>
      <c r="C273" s="51">
        <v>0</v>
      </c>
      <c r="D273" s="28">
        <f t="shared" si="38"/>
        <v>0</v>
      </c>
      <c r="E273" s="31">
        <f t="shared" si="39"/>
        <v>-7030.3</v>
      </c>
    </row>
    <row r="274" spans="1:5" s="5" customFormat="1" ht="27" customHeight="1">
      <c r="A274" s="27" t="s">
        <v>109</v>
      </c>
      <c r="B274" s="51">
        <f>B275+B276</f>
        <v>2324900</v>
      </c>
      <c r="C274" s="51">
        <f>C275+C276</f>
        <v>1181283.89</v>
      </c>
      <c r="D274" s="28">
        <f t="shared" si="38"/>
        <v>0.5081009462772592</v>
      </c>
      <c r="E274" s="31">
        <f t="shared" si="39"/>
        <v>-1143616.11</v>
      </c>
    </row>
    <row r="275" spans="1:5" s="5" customFormat="1" ht="13.5" customHeight="1">
      <c r="A275" s="41" t="s">
        <v>111</v>
      </c>
      <c r="B275" s="51">
        <v>581800</v>
      </c>
      <c r="C275" s="51">
        <v>253038.77</v>
      </c>
      <c r="D275" s="28">
        <f t="shared" si="38"/>
        <v>0.434923977311791</v>
      </c>
      <c r="E275" s="31">
        <f t="shared" si="39"/>
        <v>-328761.23</v>
      </c>
    </row>
    <row r="276" spans="1:5" s="5" customFormat="1" ht="13.5" customHeight="1">
      <c r="A276" s="41" t="s">
        <v>110</v>
      </c>
      <c r="B276" s="51">
        <v>1743100</v>
      </c>
      <c r="C276" s="51">
        <v>928245.12</v>
      </c>
      <c r="D276" s="28">
        <f t="shared" si="38"/>
        <v>0.5325254546497619</v>
      </c>
      <c r="E276" s="31">
        <f t="shared" si="39"/>
        <v>-814854.88</v>
      </c>
    </row>
    <row r="277" spans="1:5" s="5" customFormat="1" ht="14.25" customHeight="1">
      <c r="A277" s="27" t="s">
        <v>34</v>
      </c>
      <c r="B277" s="51">
        <f>SUM(B278+B279+B280+B284)</f>
        <v>17714075.96</v>
      </c>
      <c r="C277" s="51">
        <f>SUM(C278+C279+C280+C284)</f>
        <v>17540159.68</v>
      </c>
      <c r="D277" s="28">
        <f t="shared" si="38"/>
        <v>0.9901820292295958</v>
      </c>
      <c r="E277" s="31">
        <f t="shared" si="39"/>
        <v>-173916.2800000012</v>
      </c>
    </row>
    <row r="278" spans="1:5" s="5" customFormat="1" ht="27.75" customHeight="1">
      <c r="A278" s="27" t="s">
        <v>168</v>
      </c>
      <c r="B278" s="51">
        <v>151000</v>
      </c>
      <c r="C278" s="55">
        <v>132204.24</v>
      </c>
      <c r="D278" s="28">
        <f t="shared" si="38"/>
        <v>0.8755247682119205</v>
      </c>
      <c r="E278" s="31">
        <f t="shared" si="39"/>
        <v>-18795.76000000001</v>
      </c>
    </row>
    <row r="279" spans="1:5" s="5" customFormat="1" ht="14.25" customHeight="1">
      <c r="A279" s="27" t="s">
        <v>48</v>
      </c>
      <c r="B279" s="51">
        <v>265400</v>
      </c>
      <c r="C279" s="55">
        <v>110279.48</v>
      </c>
      <c r="D279" s="28">
        <f t="shared" si="38"/>
        <v>0.4155217784476262</v>
      </c>
      <c r="E279" s="31">
        <f t="shared" si="39"/>
        <v>-155120.52000000002</v>
      </c>
    </row>
    <row r="280" spans="1:5" s="5" customFormat="1" ht="16.5" customHeight="1">
      <c r="A280" s="27" t="s">
        <v>91</v>
      </c>
      <c r="B280" s="51">
        <f>B281+B282+B283</f>
        <v>4226640</v>
      </c>
      <c r="C280" s="51">
        <f>C281+C282+C283</f>
        <v>4226640</v>
      </c>
      <c r="D280" s="28">
        <f t="shared" si="38"/>
        <v>1</v>
      </c>
      <c r="E280" s="31">
        <f t="shared" si="39"/>
        <v>0</v>
      </c>
    </row>
    <row r="281" spans="1:5" s="5" customFormat="1" ht="14.25" customHeight="1">
      <c r="A281" s="41" t="s">
        <v>69</v>
      </c>
      <c r="B281" s="51">
        <v>2092186.8</v>
      </c>
      <c r="C281" s="51">
        <v>2092186.8</v>
      </c>
      <c r="D281" s="28">
        <f t="shared" si="38"/>
        <v>1</v>
      </c>
      <c r="E281" s="31">
        <f t="shared" si="39"/>
        <v>0</v>
      </c>
    </row>
    <row r="282" spans="1:5" s="5" customFormat="1" ht="13.5" customHeight="1">
      <c r="A282" s="41" t="s">
        <v>54</v>
      </c>
      <c r="B282" s="51">
        <v>2134453.2</v>
      </c>
      <c r="C282" s="51">
        <v>2134453.2</v>
      </c>
      <c r="D282" s="28">
        <f t="shared" si="38"/>
        <v>1</v>
      </c>
      <c r="E282" s="31">
        <f t="shared" si="39"/>
        <v>0</v>
      </c>
    </row>
    <row r="283" spans="1:5" s="5" customFormat="1" ht="13.5" customHeight="1">
      <c r="A283" s="41" t="s">
        <v>55</v>
      </c>
      <c r="B283" s="51">
        <v>0</v>
      </c>
      <c r="C283" s="51">
        <v>0</v>
      </c>
      <c r="D283" s="28" t="str">
        <f t="shared" si="38"/>
        <v>   </v>
      </c>
      <c r="E283" s="31">
        <f>C283-B283</f>
        <v>0</v>
      </c>
    </row>
    <row r="284" spans="1:5" s="5" customFormat="1" ht="27" customHeight="1">
      <c r="A284" s="27" t="s">
        <v>47</v>
      </c>
      <c r="B284" s="51">
        <f>B286+B285+B287</f>
        <v>13071035.959999999</v>
      </c>
      <c r="C284" s="51">
        <f>C286+C285+C287</f>
        <v>13071035.959999999</v>
      </c>
      <c r="D284" s="28">
        <f t="shared" si="38"/>
        <v>1</v>
      </c>
      <c r="E284" s="31">
        <f t="shared" si="39"/>
        <v>0</v>
      </c>
    </row>
    <row r="285" spans="1:5" s="5" customFormat="1" ht="13.5" customHeight="1">
      <c r="A285" s="41" t="s">
        <v>69</v>
      </c>
      <c r="B285" s="51">
        <v>9259804.1</v>
      </c>
      <c r="C285" s="51">
        <v>9259804.1</v>
      </c>
      <c r="D285" s="28">
        <f t="shared" si="38"/>
        <v>1</v>
      </c>
      <c r="E285" s="31">
        <f t="shared" si="39"/>
        <v>0</v>
      </c>
    </row>
    <row r="286" spans="1:5" s="5" customFormat="1" ht="13.5" customHeight="1">
      <c r="A286" s="41" t="s">
        <v>54</v>
      </c>
      <c r="B286" s="51">
        <v>2715231.86</v>
      </c>
      <c r="C286" s="51">
        <v>2715231.86</v>
      </c>
      <c r="D286" s="28">
        <f t="shared" si="38"/>
        <v>1</v>
      </c>
      <c r="E286" s="31">
        <f t="shared" si="39"/>
        <v>0</v>
      </c>
    </row>
    <row r="287" spans="1:5" s="5" customFormat="1" ht="13.5" customHeight="1">
      <c r="A287" s="41" t="s">
        <v>128</v>
      </c>
      <c r="B287" s="51">
        <v>1096000</v>
      </c>
      <c r="C287" s="51">
        <v>1096000</v>
      </c>
      <c r="D287" s="28">
        <f t="shared" si="38"/>
        <v>1</v>
      </c>
      <c r="E287" s="31">
        <f t="shared" si="39"/>
        <v>0</v>
      </c>
    </row>
    <row r="288" spans="1:5" s="5" customFormat="1" ht="16.5" customHeight="1">
      <c r="A288" s="27" t="s">
        <v>49</v>
      </c>
      <c r="B288" s="51">
        <f>B292+B289</f>
        <v>1800000</v>
      </c>
      <c r="C288" s="51">
        <f>C292+C289</f>
        <v>128118.14</v>
      </c>
      <c r="D288" s="28">
        <f t="shared" si="38"/>
        <v>0.07117674444444444</v>
      </c>
      <c r="E288" s="31">
        <f t="shared" si="39"/>
        <v>-1671881.86</v>
      </c>
    </row>
    <row r="289" spans="1:5" s="5" customFormat="1" ht="30.75" customHeight="1">
      <c r="A289" s="27" t="s">
        <v>225</v>
      </c>
      <c r="B289" s="51">
        <f>B290+B291</f>
        <v>1500000</v>
      </c>
      <c r="C289" s="51">
        <f>C290+C291</f>
        <v>0</v>
      </c>
      <c r="D289" s="28">
        <v>0</v>
      </c>
      <c r="E289" s="31">
        <v>0</v>
      </c>
    </row>
    <row r="290" spans="1:5" s="5" customFormat="1" ht="13.5" customHeight="1">
      <c r="A290" s="41" t="s">
        <v>54</v>
      </c>
      <c r="B290" s="51">
        <v>1410000</v>
      </c>
      <c r="C290" s="51">
        <v>0</v>
      </c>
      <c r="D290" s="28">
        <f>IF(B290=0,"   ",C290/B290)</f>
        <v>0</v>
      </c>
      <c r="E290" s="31">
        <f>C290-B290</f>
        <v>-1410000</v>
      </c>
    </row>
    <row r="291" spans="1:5" s="5" customFormat="1" ht="13.5" customHeight="1">
      <c r="A291" s="41" t="s">
        <v>55</v>
      </c>
      <c r="B291" s="51">
        <v>90000</v>
      </c>
      <c r="C291" s="51">
        <v>0</v>
      </c>
      <c r="D291" s="28">
        <f>IF(B291=0,"   ",C291/B291)</f>
        <v>0</v>
      </c>
      <c r="E291" s="31">
        <f>C291-B291</f>
        <v>-90000</v>
      </c>
    </row>
    <row r="292" spans="1:5" ht="14.25" customHeight="1">
      <c r="A292" s="27" t="s">
        <v>226</v>
      </c>
      <c r="B292" s="51">
        <v>300000</v>
      </c>
      <c r="C292" s="55">
        <v>128118.14</v>
      </c>
      <c r="D292" s="28">
        <f t="shared" si="38"/>
        <v>0.42706046666666664</v>
      </c>
      <c r="E292" s="31">
        <f t="shared" si="39"/>
        <v>-171881.86</v>
      </c>
    </row>
    <row r="293" spans="1:5" ht="30.75" customHeight="1">
      <c r="A293" s="27" t="s">
        <v>50</v>
      </c>
      <c r="B293" s="51">
        <f>B294</f>
        <v>3181.12</v>
      </c>
      <c r="C293" s="51">
        <f>C294</f>
        <v>0</v>
      </c>
      <c r="D293" s="28">
        <f t="shared" si="38"/>
        <v>0</v>
      </c>
      <c r="E293" s="31">
        <f t="shared" si="39"/>
        <v>-3181.12</v>
      </c>
    </row>
    <row r="294" spans="1:5" ht="14.25" customHeight="1">
      <c r="A294" s="27" t="s">
        <v>51</v>
      </c>
      <c r="B294" s="51">
        <v>3181.12</v>
      </c>
      <c r="C294" s="55">
        <v>0</v>
      </c>
      <c r="D294" s="28">
        <f t="shared" si="38"/>
        <v>0</v>
      </c>
      <c r="E294" s="31">
        <f t="shared" si="39"/>
        <v>-3181.12</v>
      </c>
    </row>
    <row r="295" spans="1:5" s="5" customFormat="1" ht="15">
      <c r="A295" s="27" t="s">
        <v>30</v>
      </c>
      <c r="B295" s="51">
        <f>B296+B297+B300</f>
        <v>33523450</v>
      </c>
      <c r="C295" s="51">
        <f>C296+C297+C300</f>
        <v>17906548.4</v>
      </c>
      <c r="D295" s="28">
        <f aca="true" t="shared" si="40" ref="D295:D305">IF(B295=0,"   ",C295/B295)</f>
        <v>0.5341499278863004</v>
      </c>
      <c r="E295" s="31">
        <f aca="true" t="shared" si="41" ref="E295:E305">C295-B295</f>
        <v>-15616901.600000001</v>
      </c>
    </row>
    <row r="296" spans="1:5" s="5" customFormat="1" ht="30">
      <c r="A296" s="27" t="s">
        <v>127</v>
      </c>
      <c r="B296" s="51">
        <v>30569300</v>
      </c>
      <c r="C296" s="55">
        <v>17843600</v>
      </c>
      <c r="D296" s="28">
        <f t="shared" si="40"/>
        <v>0.5837098003552584</v>
      </c>
      <c r="E296" s="31">
        <f t="shared" si="41"/>
        <v>-12725700</v>
      </c>
    </row>
    <row r="297" spans="1:5" s="5" customFormat="1" ht="30.75" customHeight="1">
      <c r="A297" s="27" t="s">
        <v>172</v>
      </c>
      <c r="B297" s="51">
        <f>SUM(B298:B299)</f>
        <v>2400800</v>
      </c>
      <c r="C297" s="51">
        <f>SUM(C298:C299)</f>
        <v>62948.4</v>
      </c>
      <c r="D297" s="28">
        <f t="shared" si="40"/>
        <v>0.026219760079973342</v>
      </c>
      <c r="E297" s="31">
        <f>C297-B297</f>
        <v>-2337851.6</v>
      </c>
    </row>
    <row r="298" spans="1:5" s="5" customFormat="1" ht="13.5" customHeight="1">
      <c r="A298" s="41" t="s">
        <v>54</v>
      </c>
      <c r="B298" s="51">
        <v>2400800</v>
      </c>
      <c r="C298" s="51">
        <v>62948.4</v>
      </c>
      <c r="D298" s="28">
        <f t="shared" si="40"/>
        <v>0.026219760079973342</v>
      </c>
      <c r="E298" s="31">
        <f>C298-B298</f>
        <v>-2337851.6</v>
      </c>
    </row>
    <row r="299" spans="1:5" s="5" customFormat="1" ht="13.5" customHeight="1">
      <c r="A299" s="41" t="s">
        <v>55</v>
      </c>
      <c r="B299" s="51">
        <v>0</v>
      </c>
      <c r="C299" s="51">
        <v>0</v>
      </c>
      <c r="D299" s="28">
        <v>0</v>
      </c>
      <c r="E299" s="31">
        <f>C299-B299</f>
        <v>0</v>
      </c>
    </row>
    <row r="300" spans="1:5" s="5" customFormat="1" ht="30">
      <c r="A300" s="27" t="s">
        <v>235</v>
      </c>
      <c r="B300" s="51">
        <v>553350</v>
      </c>
      <c r="C300" s="55">
        <v>0</v>
      </c>
      <c r="D300" s="28">
        <f>IF(B300=0,"   ",C300/B300)</f>
        <v>0</v>
      </c>
      <c r="E300" s="31">
        <f>C300-B300</f>
        <v>-553350</v>
      </c>
    </row>
    <row r="301" spans="1:5" s="5" customFormat="1" ht="14.25">
      <c r="A301" s="56" t="s">
        <v>10</v>
      </c>
      <c r="B301" s="57">
        <f>B128+B148+B150+B157+B188+B202+B247+B266+B288+B293+B295</f>
        <v>625111387.74</v>
      </c>
      <c r="C301" s="57">
        <f>C128+C148+C150+C157+C188+C202+C247+C266+C288+C293+C295</f>
        <v>324696839.4699999</v>
      </c>
      <c r="D301" s="58">
        <f t="shared" si="40"/>
        <v>0.5194223714974934</v>
      </c>
      <c r="E301" s="59">
        <f t="shared" si="41"/>
        <v>-300414548.2700001</v>
      </c>
    </row>
    <row r="302" spans="1:5" s="5" customFormat="1" ht="15" thickBot="1">
      <c r="A302" s="60" t="s">
        <v>56</v>
      </c>
      <c r="B302" s="61">
        <f>B126-B301</f>
        <v>-112444124.92000002</v>
      </c>
      <c r="C302" s="61">
        <f>C126-C301</f>
        <v>-106204541.88999993</v>
      </c>
      <c r="D302" s="58">
        <f t="shared" si="40"/>
        <v>0.9445094794019756</v>
      </c>
      <c r="E302" s="59">
        <f t="shared" si="41"/>
        <v>6239583.030000091</v>
      </c>
    </row>
    <row r="303" spans="1:5" s="5" customFormat="1" ht="12.75" hidden="1">
      <c r="A303" s="33" t="s">
        <v>11</v>
      </c>
      <c r="B303" s="34"/>
      <c r="C303" s="35"/>
      <c r="D303" s="36" t="str">
        <f t="shared" si="40"/>
        <v>   </v>
      </c>
      <c r="E303" s="37">
        <f t="shared" si="41"/>
        <v>0</v>
      </c>
    </row>
    <row r="304" spans="1:5" s="5" customFormat="1" ht="12.75" hidden="1">
      <c r="A304" s="24" t="s">
        <v>12</v>
      </c>
      <c r="B304" s="25">
        <v>1122919</v>
      </c>
      <c r="C304" s="26">
        <v>815256</v>
      </c>
      <c r="D304" s="22">
        <f t="shared" si="40"/>
        <v>0.7260149663510903</v>
      </c>
      <c r="E304" s="23">
        <f t="shared" si="41"/>
        <v>-307663</v>
      </c>
    </row>
    <row r="305" spans="1:5" s="5" customFormat="1" ht="12.75" hidden="1">
      <c r="A305" s="24" t="s">
        <v>13</v>
      </c>
      <c r="B305" s="25">
        <v>1700000</v>
      </c>
      <c r="C305" s="62">
        <v>1700000</v>
      </c>
      <c r="D305" s="63">
        <f t="shared" si="40"/>
        <v>1</v>
      </c>
      <c r="E305" s="64">
        <f t="shared" si="41"/>
        <v>0</v>
      </c>
    </row>
    <row r="306" spans="1:5" s="5" customFormat="1" ht="15.75">
      <c r="A306" s="71" t="s">
        <v>139</v>
      </c>
      <c r="B306" s="20"/>
      <c r="C306" s="19"/>
      <c r="D306" s="22"/>
      <c r="E306" s="23"/>
    </row>
    <row r="307" spans="1:5" s="5" customFormat="1" ht="15.75">
      <c r="A307" s="72" t="s">
        <v>140</v>
      </c>
      <c r="B307" s="73">
        <f>B9+B15+B47+B83</f>
        <v>25474300</v>
      </c>
      <c r="C307" s="73">
        <f>C9+C15+C47+C83</f>
        <v>15185599.23</v>
      </c>
      <c r="D307" s="28">
        <f>IF(B307=0,"   ",C307/B307)</f>
        <v>0.5961144851870317</v>
      </c>
      <c r="E307" s="31">
        <f>C307-B307</f>
        <v>-10288700.77</v>
      </c>
    </row>
    <row r="308" spans="1:5" s="5" customFormat="1" ht="16.5" thickBot="1">
      <c r="A308" s="74" t="s">
        <v>141</v>
      </c>
      <c r="B308" s="75">
        <f>B173+B181+B177</f>
        <v>27766094.79</v>
      </c>
      <c r="C308" s="75">
        <f>C173+C181+C177</f>
        <v>14622806.91</v>
      </c>
      <c r="D308" s="76">
        <f>IF(B308=0,"   ",C308/B308)</f>
        <v>0.5266425480642826</v>
      </c>
      <c r="E308" s="77">
        <f>C308-B308</f>
        <v>-13143287.879999999</v>
      </c>
    </row>
    <row r="309" spans="1:5" s="5" customFormat="1" ht="12.75">
      <c r="A309" s="46"/>
      <c r="B309" s="46"/>
      <c r="C309" s="47"/>
      <c r="D309" s="48"/>
      <c r="E309" s="49"/>
    </row>
    <row r="310" spans="1:5" s="5" customFormat="1" ht="18" customHeight="1">
      <c r="A310" s="46"/>
      <c r="B310" s="80"/>
      <c r="C310" s="80"/>
      <c r="D310" s="48"/>
      <c r="E310" s="49"/>
    </row>
    <row r="311" spans="1:5" s="5" customFormat="1" ht="16.5">
      <c r="A311" s="42" t="s">
        <v>190</v>
      </c>
      <c r="B311" s="46"/>
      <c r="C311" s="47"/>
      <c r="D311" s="48"/>
      <c r="E311" s="49"/>
    </row>
    <row r="312" spans="1:5" s="5" customFormat="1" ht="15.75" customHeight="1">
      <c r="A312" s="42" t="s">
        <v>31</v>
      </c>
      <c r="C312" s="85" t="s">
        <v>191</v>
      </c>
      <c r="D312" s="85"/>
      <c r="E312" s="49"/>
    </row>
    <row r="313" spans="1:5" s="5" customFormat="1" ht="15.75" customHeight="1">
      <c r="A313" s="42"/>
      <c r="C313" s="81"/>
      <c r="D313" s="81"/>
      <c r="E313" s="49"/>
    </row>
    <row r="314" spans="1:5" s="5" customFormat="1" ht="16.5">
      <c r="A314" s="79"/>
      <c r="B314" s="78"/>
      <c r="C314" s="78"/>
      <c r="D314" s="48"/>
      <c r="E314" s="49"/>
    </row>
    <row r="315" spans="1:5" s="5" customFormat="1" ht="16.5">
      <c r="A315" s="79"/>
      <c r="B315" s="78"/>
      <c r="C315" s="78"/>
      <c r="D315" s="48"/>
      <c r="E315" s="49"/>
    </row>
    <row r="316" spans="1:5" s="5" customFormat="1" ht="16.5">
      <c r="A316" s="79"/>
      <c r="B316" s="78"/>
      <c r="C316" s="78"/>
      <c r="D316" s="48"/>
      <c r="E316" s="49"/>
    </row>
    <row r="317" spans="1:5" s="5" customFormat="1" ht="16.5">
      <c r="A317" s="79"/>
      <c r="B317" s="78"/>
      <c r="C317" s="78"/>
      <c r="D317" s="48"/>
      <c r="E317" s="49"/>
    </row>
    <row r="318" spans="1:5" s="5" customFormat="1" ht="16.5">
      <c r="A318" s="42"/>
      <c r="B318" s="78"/>
      <c r="C318" s="78"/>
      <c r="D318" s="48"/>
      <c r="E318" s="49"/>
    </row>
    <row r="319" spans="1:5" s="5" customFormat="1" ht="16.5">
      <c r="A319" s="79"/>
      <c r="B319" s="78"/>
      <c r="C319" s="78"/>
      <c r="D319" s="48"/>
      <c r="E319" s="49"/>
    </row>
    <row r="320" spans="1:5" s="5" customFormat="1" ht="16.5">
      <c r="A320" s="79"/>
      <c r="B320" s="78"/>
      <c r="C320" s="78"/>
      <c r="D320" s="48"/>
      <c r="E320" s="49"/>
    </row>
    <row r="321" spans="1:5" s="5" customFormat="1" ht="16.5">
      <c r="A321" s="42"/>
      <c r="B321" s="78"/>
      <c r="C321" s="78"/>
      <c r="D321" s="48"/>
      <c r="E321" s="49"/>
    </row>
    <row r="322" spans="1:5" s="5" customFormat="1" ht="16.5">
      <c r="A322" s="42"/>
      <c r="C322" s="78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79"/>
      <c r="B324" s="78"/>
      <c r="C324" s="78"/>
      <c r="D324" s="48"/>
      <c r="E324" s="49"/>
    </row>
    <row r="325" spans="1:5" s="5" customFormat="1" ht="16.5">
      <c r="A325" s="42"/>
      <c r="B325" s="78"/>
      <c r="C325" s="78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B361" s="46"/>
      <c r="C361" s="47"/>
      <c r="D361" s="48"/>
      <c r="E361" s="49"/>
    </row>
    <row r="362" spans="1:5" s="5" customFormat="1" ht="13.5" customHeight="1">
      <c r="A362" s="42"/>
      <c r="C362" s="42"/>
      <c r="D362" s="48"/>
      <c r="E362" s="49"/>
    </row>
    <row r="372" ht="4.5" customHeight="1"/>
    <row r="373" ht="12.75" hidden="1"/>
  </sheetData>
  <sheetProtection/>
  <mergeCells count="2">
    <mergeCell ref="A1:E1"/>
    <mergeCell ref="C312:D31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2021-08-10T05:07:18Z</cp:lastPrinted>
  <dcterms:created xsi:type="dcterms:W3CDTF">2001-03-21T05:21:19Z</dcterms:created>
  <dcterms:modified xsi:type="dcterms:W3CDTF">2021-08-10T05:07:21Z</dcterms:modified>
  <cp:category/>
  <cp:version/>
  <cp:contentType/>
  <cp:contentStatus/>
</cp:coreProperties>
</file>