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'Лист1'!$A$1:$E$364</definedName>
  </definedNames>
  <calcPr fullCalcOnLoad="1"/>
</workbook>
</file>

<file path=xl/sharedStrings.xml><?xml version="1.0" encoding="utf-8"?>
<sst xmlns="http://schemas.openxmlformats.org/spreadsheetml/2006/main" count="283" uniqueCount="220">
  <si>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</si>
  <si>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</si>
  <si>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</si>
  <si>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</si>
  <si>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</si>
  <si>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</si>
  <si>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</si>
  <si>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</si>
  <si>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</si>
  <si>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</si>
  <si>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</si>
  <si>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</si>
  <si>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</si>
  <si>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</si>
  <si>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</si>
  <si>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</si>
  <si>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</si>
  <si>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</si>
  <si>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</si>
  <si>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</si>
  <si>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</si>
  <si>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</si>
  <si>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</si>
  <si>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</si>
  <si>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</si>
  <si>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</si>
  <si>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</si>
  <si>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</si>
  <si>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</si>
  <si>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</si>
  <si>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</si>
  <si>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</si>
  <si>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</si>
  <si>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</si>
  <si>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</si>
  <si>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</si>
  <si>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</si>
  <si>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</si>
  <si>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</si>
  <si>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</si>
  <si>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</si>
  <si>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</si>
  <si>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</si>
  <si>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</si>
  <si>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</si>
  <si>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</si>
  <si>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</si>
  <si>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</si>
  <si>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</si>
  <si>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</si>
  <si>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</si>
  <si>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</si>
  <si>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</si>
  <si>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</si>
  <si>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</si>
  <si>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</si>
  <si>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</si>
  <si>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</si>
  <si>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</si>
  <si>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</si>
  <si>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</si>
  <si>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</si>
  <si>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</si>
  <si>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</si>
  <si>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</si>
  <si>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</si>
  <si>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</si>
  <si>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</si>
  <si>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</si>
  <si>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</si>
  <si>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</si>
  <si>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</si>
  <si>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</si>
  <si>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</si>
  <si>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</si>
  <si>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</si>
  <si>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</si>
  <si>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</si>
  <si>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</si>
  <si>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</si>
  <si>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</si>
  <si>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</si>
  <si>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</si>
  <si>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</si>
  <si>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</si>
  <si>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</si>
  <si>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</si>
  <si>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</si>
  <si>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</si>
  <si>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</si>
  <si>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</si>
  <si>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</si>
  <si>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</si>
  <si>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</si>
  <si>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</si>
  <si>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</si>
  <si>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</si>
  <si>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</si>
  <si>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</si>
  <si>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</si>
  <si>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</si>
  <si>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</si>
  <si>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</si>
  <si>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</si>
  <si>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</si>
  <si>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</si>
  <si>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</si>
  <si>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</si>
  <si>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</si>
  <si>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</si>
  <si>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</si>
  <si>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</si>
  <si>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</si>
  <si>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</si>
  <si>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</si>
  <si>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</si>
  <si>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</si>
  <si>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</si>
  <si>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</si>
  <si>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</si>
  <si>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</si>
  <si>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</si>
  <si>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</si>
  <si>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</si>
  <si>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</si>
  <si>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</si>
  <si>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</si>
  <si>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</si>
  <si>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</si>
  <si>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</si>
  <si>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</si>
  <si>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</si>
  <si>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</si>
  <si>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</si>
  <si>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</si>
  <si>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</si>
  <si>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</si>
  <si>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</si>
  <si>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</si>
  <si>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</si>
  <si>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</si>
  <si>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</si>
  <si>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</si>
  <si>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</si>
  <si>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</si>
  <si>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</si>
  <si>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</si>
  <si>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Налог, взимаемый в связи с применением упрощенной системы налогообложения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</si>
  <si>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</si>
  <si>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</si>
  <si>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</si>
  <si>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</si>
  <si>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</si>
  <si>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</si>
  <si>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</si>
  <si>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</si>
  <si>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</si>
  <si>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</si>
  <si>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</si>
  <si>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</si>
  <si>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</si>
  <si>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</si>
  <si>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</si>
  <si>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</si>
  <si>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</si>
  <si>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</si>
  <si>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</si>
  <si>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</si>
  <si>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</si>
  <si>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</si>
  <si>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</si>
  <si>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</si>
  <si>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</si>
  <si>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</si>
  <si>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</si>
  <si>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г. 
(+, - )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</si>
  <si>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</si>
  <si>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</si>
  <si>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</si>
  <si>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организация проведения мероприятий по отлову и содержанию безнадзорных животных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</si>
  <si>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</si>
  <si>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</si>
  <si>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</si>
  <si>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>реконструкция инженерно-коммуникационных сетей</t>
  </si>
  <si>
    <t>перевод многоквартирных домов с централизованного на индивидуальное отопление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</si>
  <si>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</si>
  <si>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</si>
  <si>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</si>
  <si>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 xml:space="preserve">укрепление материально-технической базы музея им. Лобачевского 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</si>
  <si>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</si>
  <si>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</si>
  <si>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реализация проектов развития общественной инфраструктуры, основанных на местных инициативах</t>
  </si>
  <si>
    <t>из них республиканские средства</t>
  </si>
  <si>
    <t>реализация мероприятий по благоустройству дворовых территорий</t>
  </si>
  <si>
    <t>Другие вопросы в области ЖКХ</t>
  </si>
  <si>
    <t>учет граждан (респ. ср-ва)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</si>
  <si>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</si>
  <si>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</si>
  <si>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</si>
  <si>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</si>
  <si>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</si>
  <si>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</si>
  <si>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</si>
  <si>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</si>
  <si>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</si>
  <si>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>проектные работы по реконструкции канализационных очистных сооружений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</si>
  <si>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</si>
  <si>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</si>
  <si>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реализация мероприятий по развитию общественной инфраструктуры населенных пуктов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</si>
  <si>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</si>
  <si>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содержание имущества учреждений культуры</t>
  </si>
  <si>
    <t>Анализ исполнения консолидированного бюджета Козловского района на 01.07.2021 года</t>
  </si>
  <si>
    <t>реализация отдельных полномочий в области обращения с твердыми коммунальными отходами</t>
  </si>
  <si>
    <t>капитальный и текущий ремонт объектов водоотведения (очистных сооружений и др)</t>
  </si>
  <si>
    <t xml:space="preserve">            организация временного трудоустройства безработных граждан, испытывающих трудности в поиске работы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</si>
  <si>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</si>
  <si>
    <t>Фактическое исполнение на 01.08.2021 года</t>
  </si>
  <si>
    <t>эксплуатация, техническое содержание и обслуживание сетей водопровода</t>
  </si>
  <si>
    <t>строительство объектов инженерной инфраструктуры для модульных ФАПов</t>
  </si>
  <si>
    <t>поощрение муниципальных управленческих команд (фед. ср-ва)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</si>
</sst>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view="pageBreakPreview" zoomScaleSheetLayoutView="100" workbookViewId="0" topLeftCell="A43">
      <selection activeCell="B62" sqref="B62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211</v>
      </c>
      <c r="B1" s="78"/>
      <c r="C1" s="78"/>
      <c r="D1" s="78"/>
      <c r="E1" s="78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173</v>
      </c>
      <c r="C4" s="21" t="s">
        <v>216</v>
      </c>
      <c r="D4" s="20" t="s">
        <v>174</v>
      </c>
      <c r="E4" s="22" t="s">
        <v>175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82608100</v>
      </c>
      <c r="C7" s="48">
        <f>SUM(C8)</f>
        <v>42926993.17</v>
      </c>
      <c r="D7" s="40">
        <f aca="true" t="shared" si="0" ref="D7:D15">IF(B7=0,"   ",C7/B7)</f>
        <v>0.5196462958232909</v>
      </c>
      <c r="E7" s="43">
        <f aca="true" t="shared" si="1" ref="E7:E14">C7-B7</f>
        <v>-39681106.83</v>
      </c>
      <c r="F7" s="8"/>
    </row>
    <row r="8" spans="1:5" s="8" customFormat="1" ht="15" customHeight="1">
      <c r="A8" s="39" t="s">
        <v>29</v>
      </c>
      <c r="B8" s="49">
        <v>82608100</v>
      </c>
      <c r="C8" s="50">
        <v>42926993.17</v>
      </c>
      <c r="D8" s="40">
        <f t="shared" si="0"/>
        <v>0.5196462958232909</v>
      </c>
      <c r="E8" s="43">
        <f t="shared" si="1"/>
        <v>-39681106.83</v>
      </c>
    </row>
    <row r="9" spans="1:5" s="8" customFormat="1" ht="45.75" customHeight="1">
      <c r="A9" s="39" t="s">
        <v>84</v>
      </c>
      <c r="B9" s="48">
        <f>SUM(B10)</f>
        <v>10903100</v>
      </c>
      <c r="C9" s="48">
        <f>SUM(C10)</f>
        <v>6363334.88</v>
      </c>
      <c r="D9" s="40">
        <f t="shared" si="0"/>
        <v>0.5836262053911273</v>
      </c>
      <c r="E9" s="43">
        <f t="shared" si="1"/>
        <v>-4539765.12</v>
      </c>
    </row>
    <row r="10" spans="1:6" s="8" customFormat="1" ht="27" customHeight="1">
      <c r="A10" s="39" t="s">
        <v>85</v>
      </c>
      <c r="B10" s="49">
        <v>10903100</v>
      </c>
      <c r="C10" s="50">
        <v>6363334.88</v>
      </c>
      <c r="D10" s="40">
        <f t="shared" si="0"/>
        <v>0.5836262053911273</v>
      </c>
      <c r="E10" s="43">
        <f t="shared" si="1"/>
        <v>-4539765.12</v>
      </c>
      <c r="F10" s="9"/>
    </row>
    <row r="11" spans="1:6" s="9" customFormat="1" ht="15">
      <c r="A11" s="39" t="s">
        <v>3</v>
      </c>
      <c r="B11" s="49">
        <f>SUM(B12:B15)</f>
        <v>6143030</v>
      </c>
      <c r="C11" s="49">
        <f>SUM(C12:C15)</f>
        <v>6977896.93</v>
      </c>
      <c r="D11" s="40">
        <f t="shared" si="0"/>
        <v>1.1359047457036673</v>
      </c>
      <c r="E11" s="43">
        <f t="shared" si="1"/>
        <v>834866.9299999997</v>
      </c>
      <c r="F11" s="8"/>
    </row>
    <row r="12" spans="1:5" s="8" customFormat="1" ht="30">
      <c r="A12" s="39" t="s">
        <v>147</v>
      </c>
      <c r="B12" s="64">
        <v>2272500</v>
      </c>
      <c r="C12" s="64">
        <v>3203276.93</v>
      </c>
      <c r="D12" s="40">
        <f>IF(B12=0,"   ",C12/B12)</f>
        <v>1.4095828074807482</v>
      </c>
      <c r="E12" s="43">
        <f>C12-B12</f>
        <v>930776.9300000002</v>
      </c>
    </row>
    <row r="13" spans="1:5" s="8" customFormat="1" ht="27.75" customHeight="1">
      <c r="A13" s="39" t="s">
        <v>162</v>
      </c>
      <c r="B13" s="64">
        <v>1493000</v>
      </c>
      <c r="C13" s="65">
        <v>1546401.79</v>
      </c>
      <c r="D13" s="40">
        <f>IF(B13=0,"   ",C13/B13)</f>
        <v>1.0357681111855326</v>
      </c>
      <c r="E13" s="43">
        <f t="shared" si="1"/>
        <v>53401.79000000004</v>
      </c>
    </row>
    <row r="14" spans="1:5" s="8" customFormat="1" ht="15">
      <c r="A14" s="39" t="s">
        <v>14</v>
      </c>
      <c r="B14" s="49">
        <v>1273400</v>
      </c>
      <c r="C14" s="50">
        <v>1340100.77</v>
      </c>
      <c r="D14" s="40">
        <f t="shared" si="0"/>
        <v>1.0523800612533376</v>
      </c>
      <c r="E14" s="43">
        <f t="shared" si="1"/>
        <v>66700.77000000002</v>
      </c>
    </row>
    <row r="15" spans="1:5" s="8" customFormat="1" ht="30">
      <c r="A15" s="39" t="s">
        <v>189</v>
      </c>
      <c r="B15" s="64">
        <v>1104130</v>
      </c>
      <c r="C15" s="65">
        <v>888117.44</v>
      </c>
      <c r="D15" s="40">
        <f t="shared" si="0"/>
        <v>0.8043594866546511</v>
      </c>
      <c r="E15" s="43">
        <f>C15-B15</f>
        <v>-216012.56000000006</v>
      </c>
    </row>
    <row r="16" spans="1:6" s="9" customFormat="1" ht="15">
      <c r="A16" s="39" t="s">
        <v>58</v>
      </c>
      <c r="B16" s="49">
        <f>SUM(B17:B21)</f>
        <v>12270100</v>
      </c>
      <c r="C16" s="49">
        <f>SUM(C17:C21)</f>
        <v>2643914.13</v>
      </c>
      <c r="D16" s="40">
        <f aca="true" t="shared" si="2" ref="D16:D21">IF(B16=0,"   ",C16/B16)</f>
        <v>0.2154761680833897</v>
      </c>
      <c r="E16" s="43">
        <f aca="true" t="shared" si="3" ref="E16:E21">C16-B16</f>
        <v>-9626185.870000001</v>
      </c>
      <c r="F16" s="8"/>
    </row>
    <row r="17" spans="1:6" s="8" customFormat="1" ht="15">
      <c r="A17" s="39" t="s">
        <v>59</v>
      </c>
      <c r="B17" s="49">
        <v>5963000</v>
      </c>
      <c r="C17" s="49">
        <v>807263.64</v>
      </c>
      <c r="D17" s="40">
        <f>IF(B17=0,"   ",C17/B17)</f>
        <v>0.13537877578400134</v>
      </c>
      <c r="E17" s="43">
        <f t="shared" si="3"/>
        <v>-5155736.36</v>
      </c>
      <c r="F17" s="9"/>
    </row>
    <row r="18" spans="1:5" s="9" customFormat="1" ht="15">
      <c r="A18" s="39" t="s">
        <v>111</v>
      </c>
      <c r="B18" s="49">
        <v>127700</v>
      </c>
      <c r="C18" s="65">
        <v>103925.76</v>
      </c>
      <c r="D18" s="40">
        <f>IF(B18=0,"   ",C18/B18)</f>
        <v>0.8138274079874706</v>
      </c>
      <c r="E18" s="43">
        <f>C18-B18</f>
        <v>-23774.240000000005</v>
      </c>
    </row>
    <row r="19" spans="1:6" s="9" customFormat="1" ht="15">
      <c r="A19" s="39" t="s">
        <v>112</v>
      </c>
      <c r="B19" s="49">
        <v>1411400</v>
      </c>
      <c r="C19" s="65">
        <v>152243.03</v>
      </c>
      <c r="D19" s="40">
        <f t="shared" si="2"/>
        <v>0.10786667847527277</v>
      </c>
      <c r="E19" s="43">
        <f t="shared" si="3"/>
        <v>-1259156.97</v>
      </c>
      <c r="F19" s="8"/>
    </row>
    <row r="20" spans="1:5" s="8" customFormat="1" ht="15">
      <c r="A20" s="39" t="s">
        <v>109</v>
      </c>
      <c r="B20" s="49">
        <v>1664400</v>
      </c>
      <c r="C20" s="49">
        <v>1075638.9</v>
      </c>
      <c r="D20" s="40">
        <f t="shared" si="2"/>
        <v>0.6462622566690699</v>
      </c>
      <c r="E20" s="43">
        <f t="shared" si="3"/>
        <v>-588761.1000000001</v>
      </c>
    </row>
    <row r="21" spans="1:5" s="8" customFormat="1" ht="15">
      <c r="A21" s="39" t="s">
        <v>110</v>
      </c>
      <c r="B21" s="49">
        <v>3103600</v>
      </c>
      <c r="C21" s="49">
        <v>504842.8</v>
      </c>
      <c r="D21" s="40">
        <f t="shared" si="2"/>
        <v>0.1626636164454182</v>
      </c>
      <c r="E21" s="43">
        <f t="shared" si="3"/>
        <v>-2598757.2</v>
      </c>
    </row>
    <row r="22" spans="1:5" s="8" customFormat="1" ht="30">
      <c r="A22" s="39" t="s">
        <v>39</v>
      </c>
      <c r="B22" s="49">
        <f>B23+B24</f>
        <v>110000</v>
      </c>
      <c r="C22" s="49">
        <f>C23+C24</f>
        <v>235461.21</v>
      </c>
      <c r="D22" s="40">
        <f aca="true" t="shared" si="4" ref="D22:D54">IF(B22=0,"   ",C22/B22)</f>
        <v>2.1405564545454543</v>
      </c>
      <c r="E22" s="43">
        <f aca="true" t="shared" si="5" ref="E22:E52">C22-B22</f>
        <v>125461.20999999999</v>
      </c>
    </row>
    <row r="23" spans="1:5" s="8" customFormat="1" ht="15">
      <c r="A23" s="39" t="s">
        <v>15</v>
      </c>
      <c r="B23" s="49">
        <v>110000</v>
      </c>
      <c r="C23" s="64">
        <v>239465.85</v>
      </c>
      <c r="D23" s="40">
        <f t="shared" si="4"/>
        <v>2.176962272727273</v>
      </c>
      <c r="E23" s="43">
        <f t="shared" si="5"/>
        <v>129465.85</v>
      </c>
    </row>
    <row r="24" spans="1:5" s="8" customFormat="1" ht="15">
      <c r="A24" s="39" t="s">
        <v>43</v>
      </c>
      <c r="B24" s="49">
        <v>0</v>
      </c>
      <c r="C24" s="64">
        <v>-4004.64</v>
      </c>
      <c r="D24" s="40" t="str">
        <f t="shared" si="4"/>
        <v>   </v>
      </c>
      <c r="E24" s="43">
        <f t="shared" si="5"/>
        <v>-4004.64</v>
      </c>
    </row>
    <row r="25" spans="1:5" s="8" customFormat="1" ht="15">
      <c r="A25" s="39" t="s">
        <v>16</v>
      </c>
      <c r="B25" s="49">
        <v>2423700</v>
      </c>
      <c r="C25" s="64">
        <v>773904.69</v>
      </c>
      <c r="D25" s="40">
        <f t="shared" si="4"/>
        <v>0.31930712959524693</v>
      </c>
      <c r="E25" s="43">
        <f t="shared" si="5"/>
        <v>-1649795.31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 t="str">
        <f t="shared" si="4"/>
        <v>   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114458030</v>
      </c>
      <c r="C27" s="51">
        <f>C7+C11+C16+C22+C25+C26+C9</f>
        <v>59921505.010000005</v>
      </c>
      <c r="D27" s="42">
        <f t="shared" si="4"/>
        <v>0.5235238192549706</v>
      </c>
      <c r="E27" s="44">
        <f t="shared" si="5"/>
        <v>-54536524.989999995</v>
      </c>
    </row>
    <row r="28" spans="1:5" s="8" customFormat="1" ht="30" customHeight="1">
      <c r="A28" s="39" t="s">
        <v>101</v>
      </c>
      <c r="B28" s="49">
        <f>SUM(B29:B31)</f>
        <v>9254200</v>
      </c>
      <c r="C28" s="49">
        <f>SUM(C29:C31)</f>
        <v>4093597.46</v>
      </c>
      <c r="D28" s="40">
        <f t="shared" si="4"/>
        <v>0.44235022584340083</v>
      </c>
      <c r="E28" s="43">
        <f t="shared" si="5"/>
        <v>-5160602.54</v>
      </c>
    </row>
    <row r="29" spans="1:5" s="8" customFormat="1" ht="15">
      <c r="A29" s="39" t="s">
        <v>57</v>
      </c>
      <c r="B29" s="49">
        <v>8021400</v>
      </c>
      <c r="C29" s="49">
        <v>3062829.3</v>
      </c>
      <c r="D29" s="40">
        <f t="shared" si="4"/>
        <v>0.38183226120128655</v>
      </c>
      <c r="E29" s="72">
        <f t="shared" si="5"/>
        <v>-4958570.7</v>
      </c>
    </row>
    <row r="30" spans="1:5" s="8" customFormat="1" ht="17.25" customHeight="1">
      <c r="A30" s="39" t="s">
        <v>121</v>
      </c>
      <c r="B30" s="49">
        <v>952800</v>
      </c>
      <c r="C30" s="50">
        <v>562101.14</v>
      </c>
      <c r="D30" s="40">
        <f t="shared" si="4"/>
        <v>0.5899466204869858</v>
      </c>
      <c r="E30" s="43">
        <f t="shared" si="5"/>
        <v>-390698.86</v>
      </c>
    </row>
    <row r="31" spans="1:5" s="8" customFormat="1" ht="91.5" customHeight="1">
      <c r="A31" s="39" t="s">
        <v>133</v>
      </c>
      <c r="B31" s="49">
        <v>280000</v>
      </c>
      <c r="C31" s="50">
        <v>468667.02</v>
      </c>
      <c r="D31" s="40">
        <f t="shared" si="4"/>
        <v>1.6738107857142859</v>
      </c>
      <c r="E31" s="43">
        <f t="shared" si="5"/>
        <v>188667.02000000002</v>
      </c>
    </row>
    <row r="32" spans="1:5" s="8" customFormat="1" ht="29.25" customHeight="1">
      <c r="A32" s="39" t="s">
        <v>17</v>
      </c>
      <c r="B32" s="49">
        <f>SUM(B33)</f>
        <v>165000</v>
      </c>
      <c r="C32" s="49">
        <f>SUM(C33)</f>
        <v>146858.34</v>
      </c>
      <c r="D32" s="40">
        <f t="shared" si="4"/>
        <v>0.8900505454545454</v>
      </c>
      <c r="E32" s="43">
        <f t="shared" si="5"/>
        <v>-18141.660000000003</v>
      </c>
    </row>
    <row r="33" spans="1:5" s="8" customFormat="1" ht="15">
      <c r="A33" s="39" t="s">
        <v>18</v>
      </c>
      <c r="B33" s="49">
        <v>165000</v>
      </c>
      <c r="C33" s="64">
        <v>146858.34</v>
      </c>
      <c r="D33" s="40">
        <f t="shared" si="4"/>
        <v>0.8900505454545454</v>
      </c>
      <c r="E33" s="43">
        <f t="shared" si="5"/>
        <v>-18141.660000000003</v>
      </c>
    </row>
    <row r="34" spans="1:5" s="8" customFormat="1" ht="30">
      <c r="A34" s="39" t="s">
        <v>100</v>
      </c>
      <c r="B34" s="49">
        <v>2203300</v>
      </c>
      <c r="C34" s="49">
        <v>1485061.79</v>
      </c>
      <c r="D34" s="40">
        <f t="shared" si="4"/>
        <v>0.6740170607724777</v>
      </c>
      <c r="E34" s="43">
        <f t="shared" si="5"/>
        <v>-718238.21</v>
      </c>
    </row>
    <row r="35" spans="1:5" s="8" customFormat="1" ht="30.75" customHeight="1">
      <c r="A35" s="39" t="s">
        <v>102</v>
      </c>
      <c r="B35" s="49">
        <f>B36+B37</f>
        <v>7046328.66</v>
      </c>
      <c r="C35" s="49">
        <f>C36+C37</f>
        <v>7664934.66</v>
      </c>
      <c r="D35" s="40">
        <f t="shared" si="4"/>
        <v>1.087791249862024</v>
      </c>
      <c r="E35" s="43">
        <f t="shared" si="5"/>
        <v>618606</v>
      </c>
    </row>
    <row r="36" spans="1:5" s="8" customFormat="1" ht="30">
      <c r="A36" s="39" t="s">
        <v>103</v>
      </c>
      <c r="B36" s="64">
        <v>2411480.66</v>
      </c>
      <c r="C36" s="49">
        <v>1103633.58</v>
      </c>
      <c r="D36" s="40">
        <f t="shared" si="4"/>
        <v>0.45765806805184994</v>
      </c>
      <c r="E36" s="43">
        <f t="shared" si="5"/>
        <v>-1307847.08</v>
      </c>
    </row>
    <row r="37" spans="1:5" s="8" customFormat="1" ht="30">
      <c r="A37" s="39" t="s">
        <v>88</v>
      </c>
      <c r="B37" s="49">
        <v>4634848</v>
      </c>
      <c r="C37" s="49">
        <v>6561301.08</v>
      </c>
      <c r="D37" s="40">
        <f t="shared" si="4"/>
        <v>1.4156453631273345</v>
      </c>
      <c r="E37" s="43">
        <f t="shared" si="5"/>
        <v>1926453.08</v>
      </c>
    </row>
    <row r="38" spans="1:5" s="8" customFormat="1" ht="15">
      <c r="A38" s="39" t="s">
        <v>19</v>
      </c>
      <c r="B38" s="49">
        <v>1400000</v>
      </c>
      <c r="C38" s="49">
        <v>513155.22</v>
      </c>
      <c r="D38" s="40">
        <f t="shared" si="4"/>
        <v>0.36653944285714285</v>
      </c>
      <c r="E38" s="43">
        <f t="shared" si="5"/>
        <v>-886844.78</v>
      </c>
    </row>
    <row r="39" spans="1:6" s="8" customFormat="1" ht="15">
      <c r="A39" s="39" t="s">
        <v>20</v>
      </c>
      <c r="B39" s="49">
        <f>B40+B41+B42</f>
        <v>1029754.5</v>
      </c>
      <c r="C39" s="49">
        <f>C40+C41+C42</f>
        <v>212455.24</v>
      </c>
      <c r="D39" s="40">
        <f t="shared" si="4"/>
        <v>0.20631639871445087</v>
      </c>
      <c r="E39" s="43">
        <f t="shared" si="5"/>
        <v>-817299.26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-38973.25</v>
      </c>
      <c r="D40" s="40" t="str">
        <f t="shared" si="4"/>
        <v>   </v>
      </c>
      <c r="E40" s="43">
        <f t="shared" si="5"/>
        <v>-38973.25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 t="str">
        <f t="shared" si="4"/>
        <v>   </v>
      </c>
      <c r="E41" s="43">
        <f t="shared" si="5"/>
        <v>0</v>
      </c>
    </row>
    <row r="42" spans="1:5" s="11" customFormat="1" ht="15" customHeight="1">
      <c r="A42" s="39" t="s">
        <v>203</v>
      </c>
      <c r="B42" s="49">
        <v>1029754.5</v>
      </c>
      <c r="C42" s="48">
        <v>251428.49</v>
      </c>
      <c r="D42" s="40">
        <f>IF(B42=0,"   ",C42/B42)</f>
        <v>0.2441635263550681</v>
      </c>
      <c r="E42" s="43">
        <f>C42-B42</f>
        <v>-778326.01</v>
      </c>
    </row>
    <row r="43" spans="1:5" s="11" customFormat="1" ht="15" customHeight="1">
      <c r="A43" s="58" t="s">
        <v>83</v>
      </c>
      <c r="B43" s="51">
        <f>B28+B32+B35+B38+B39+B34</f>
        <v>21098583.16</v>
      </c>
      <c r="C43" s="51">
        <f>C28+C32+C35+C38+C39+C34</f>
        <v>14116062.71</v>
      </c>
      <c r="D43" s="42">
        <f t="shared" si="4"/>
        <v>0.6690526374662971</v>
      </c>
      <c r="E43" s="44">
        <f t="shared" si="5"/>
        <v>-6982520.449999999</v>
      </c>
    </row>
    <row r="44" spans="1:5" s="11" customFormat="1" ht="14.25">
      <c r="A44" s="58" t="s">
        <v>4</v>
      </c>
      <c r="B44" s="51">
        <f>SUM(B27,B43)</f>
        <v>135556613.16</v>
      </c>
      <c r="C44" s="51">
        <f>SUM(C27,C43)</f>
        <v>74037567.72</v>
      </c>
      <c r="D44" s="42">
        <f t="shared" si="4"/>
        <v>0.5461745170087133</v>
      </c>
      <c r="E44" s="44">
        <f t="shared" si="5"/>
        <v>-61519045.44</v>
      </c>
    </row>
    <row r="45" spans="1:5" s="11" customFormat="1" ht="18" customHeight="1">
      <c r="A45" s="58" t="s">
        <v>70</v>
      </c>
      <c r="B45" s="51">
        <f>SUM(B46:B51)</f>
        <v>397677432.82</v>
      </c>
      <c r="C45" s="51">
        <f>SUM(C46:C51,)</f>
        <v>153179381.39</v>
      </c>
      <c r="D45" s="42">
        <f t="shared" si="4"/>
        <v>0.385184998564737</v>
      </c>
      <c r="E45" s="44">
        <f t="shared" si="5"/>
        <v>-244498051.43</v>
      </c>
    </row>
    <row r="46" spans="1:5" s="11" customFormat="1" ht="30" customHeight="1">
      <c r="A46" s="39" t="s">
        <v>44</v>
      </c>
      <c r="B46" s="49">
        <v>-106873200</v>
      </c>
      <c r="C46" s="49">
        <v>-106873200</v>
      </c>
      <c r="D46" s="40">
        <f t="shared" si="4"/>
        <v>1</v>
      </c>
      <c r="E46" s="43">
        <f t="shared" si="5"/>
        <v>0</v>
      </c>
    </row>
    <row r="47" spans="1:6" s="11" customFormat="1" ht="16.5" customHeight="1">
      <c r="A47" s="39" t="s">
        <v>96</v>
      </c>
      <c r="B47" s="49">
        <v>2772000</v>
      </c>
      <c r="C47" s="49">
        <v>1617000</v>
      </c>
      <c r="D47" s="40">
        <f t="shared" si="4"/>
        <v>0.5833333333333334</v>
      </c>
      <c r="E47" s="43">
        <f t="shared" si="5"/>
        <v>-1155000</v>
      </c>
      <c r="F47" s="8"/>
    </row>
    <row r="48" spans="1:5" s="8" customFormat="1" ht="16.5" customHeight="1">
      <c r="A48" s="39" t="s">
        <v>22</v>
      </c>
      <c r="B48" s="49">
        <v>307643992.82</v>
      </c>
      <c r="C48" s="50">
        <v>124902201.61</v>
      </c>
      <c r="D48" s="40">
        <f t="shared" si="4"/>
        <v>0.4059959060636665</v>
      </c>
      <c r="E48" s="43">
        <f t="shared" si="5"/>
        <v>-182741791.20999998</v>
      </c>
    </row>
    <row r="49" spans="1:5" s="8" customFormat="1" ht="16.5" customHeight="1">
      <c r="A49" s="39" t="s">
        <v>21</v>
      </c>
      <c r="B49" s="49">
        <v>183215140</v>
      </c>
      <c r="C49" s="50">
        <v>127684949.36</v>
      </c>
      <c r="D49" s="40">
        <f t="shared" si="4"/>
        <v>0.6969126533975304</v>
      </c>
      <c r="E49" s="43">
        <f t="shared" si="5"/>
        <v>-55530190.64</v>
      </c>
    </row>
    <row r="50" spans="1:5" s="8" customFormat="1" ht="16.5" customHeight="1">
      <c r="A50" s="39" t="s">
        <v>41</v>
      </c>
      <c r="B50" s="49">
        <v>10919500</v>
      </c>
      <c r="C50" s="50">
        <v>5871490.13</v>
      </c>
      <c r="D50" s="40">
        <f t="shared" si="4"/>
        <v>0.5377068666147717</v>
      </c>
      <c r="E50" s="43">
        <f t="shared" si="5"/>
        <v>-5048009.87</v>
      </c>
    </row>
    <row r="51" spans="1:5" s="8" customFormat="1" ht="17.25" customHeight="1">
      <c r="A51" s="39" t="s">
        <v>89</v>
      </c>
      <c r="B51" s="49">
        <v>0</v>
      </c>
      <c r="C51" s="50">
        <v>-23059.71</v>
      </c>
      <c r="D51" s="40" t="str">
        <f t="shared" si="4"/>
        <v>   </v>
      </c>
      <c r="E51" s="43">
        <f t="shared" si="5"/>
        <v>-23059.71</v>
      </c>
    </row>
    <row r="52" spans="1:6" s="8" customFormat="1" ht="16.5" customHeight="1">
      <c r="A52" s="58" t="s">
        <v>5</v>
      </c>
      <c r="B52" s="52">
        <f>SUM(B44,B45)</f>
        <v>533234045.98</v>
      </c>
      <c r="C52" s="52">
        <f>SUM(C44,C45)</f>
        <v>227216949.10999998</v>
      </c>
      <c r="D52" s="42">
        <f t="shared" si="4"/>
        <v>0.42611110603864594</v>
      </c>
      <c r="E52" s="44">
        <f t="shared" si="5"/>
        <v>-306017096.87</v>
      </c>
      <c r="F52" s="10"/>
    </row>
    <row r="53" spans="1:6" s="10" customFormat="1" ht="19.5" customHeight="1">
      <c r="A53" s="69" t="s">
        <v>6</v>
      </c>
      <c r="B53" s="53"/>
      <c r="C53" s="54"/>
      <c r="D53" s="40" t="str">
        <f t="shared" si="4"/>
        <v>   </v>
      </c>
      <c r="E53" s="41"/>
      <c r="F53" s="8"/>
    </row>
    <row r="54" spans="1:5" s="8" customFormat="1" ht="15">
      <c r="A54" s="39" t="s">
        <v>23</v>
      </c>
      <c r="B54" s="49">
        <f>B55+B64+B66+B67+B62+B65</f>
        <v>50563262.85</v>
      </c>
      <c r="C54" s="49">
        <f>C55+C64+C66+C67+C62+C65</f>
        <v>26617378.369999997</v>
      </c>
      <c r="D54" s="40">
        <f t="shared" si="4"/>
        <v>0.5264173407670031</v>
      </c>
      <c r="E54" s="43">
        <f aca="true" t="shared" si="6" ref="E54:E85">C54-B54</f>
        <v>-23945884.480000004</v>
      </c>
    </row>
    <row r="55" spans="1:5" s="8" customFormat="1" ht="15">
      <c r="A55" s="39" t="s">
        <v>24</v>
      </c>
      <c r="B55" s="49">
        <v>35956529.74</v>
      </c>
      <c r="C55" s="50">
        <v>19018208.3</v>
      </c>
      <c r="D55" s="40">
        <f aca="true" t="shared" si="7" ref="D55:D70">IF(B55=0,"   ",C55/B55)</f>
        <v>0.528922241315271</v>
      </c>
      <c r="E55" s="43">
        <f t="shared" si="6"/>
        <v>-16938321.44</v>
      </c>
    </row>
    <row r="56" spans="1:5" s="8" customFormat="1" ht="27.75" customHeight="1">
      <c r="A56" s="39" t="s">
        <v>176</v>
      </c>
      <c r="B56" s="64">
        <v>200</v>
      </c>
      <c r="C56" s="64">
        <v>200</v>
      </c>
      <c r="D56" s="40">
        <f t="shared" si="7"/>
        <v>1</v>
      </c>
      <c r="E56" s="43">
        <f t="shared" si="6"/>
        <v>0</v>
      </c>
    </row>
    <row r="57" spans="1:5" s="8" customFormat="1" ht="27" customHeight="1">
      <c r="A57" s="39" t="s">
        <v>177</v>
      </c>
      <c r="B57" s="64">
        <v>331800</v>
      </c>
      <c r="C57" s="64">
        <v>130448.03</v>
      </c>
      <c r="D57" s="40">
        <f t="shared" si="7"/>
        <v>0.3931525919228451</v>
      </c>
      <c r="E57" s="43">
        <f t="shared" si="6"/>
        <v>-201351.97</v>
      </c>
    </row>
    <row r="58" spans="1:5" s="8" customFormat="1" ht="15">
      <c r="A58" s="39" t="s">
        <v>178</v>
      </c>
      <c r="B58" s="64">
        <v>263100</v>
      </c>
      <c r="C58" s="65">
        <v>101587.18</v>
      </c>
      <c r="D58" s="40">
        <f t="shared" si="7"/>
        <v>0.3861162295705055</v>
      </c>
      <c r="E58" s="43">
        <f t="shared" si="6"/>
        <v>-161512.82</v>
      </c>
    </row>
    <row r="59" spans="1:5" s="8" customFormat="1" ht="28.5" customHeight="1">
      <c r="A59" s="39" t="s">
        <v>179</v>
      </c>
      <c r="B59" s="64">
        <v>1000</v>
      </c>
      <c r="C59" s="64">
        <v>0</v>
      </c>
      <c r="D59" s="40">
        <f t="shared" si="7"/>
        <v>0</v>
      </c>
      <c r="E59" s="43">
        <f t="shared" si="6"/>
        <v>-1000</v>
      </c>
    </row>
    <row r="60" spans="1:5" s="8" customFormat="1" ht="15">
      <c r="A60" s="39" t="s">
        <v>180</v>
      </c>
      <c r="B60" s="64">
        <v>59400</v>
      </c>
      <c r="C60" s="65">
        <v>25022.49</v>
      </c>
      <c r="D60" s="40">
        <f t="shared" si="7"/>
        <v>0.4212540404040404</v>
      </c>
      <c r="E60" s="43">
        <f t="shared" si="6"/>
        <v>-34377.509999999995</v>
      </c>
    </row>
    <row r="61" spans="1:5" s="8" customFormat="1" ht="15" customHeight="1">
      <c r="A61" s="56" t="s">
        <v>219</v>
      </c>
      <c r="B61" s="64">
        <v>1844500</v>
      </c>
      <c r="C61" s="65">
        <v>0</v>
      </c>
      <c r="D61" s="40">
        <f>IF(B61=0,"   ",C61/B61)</f>
        <v>0</v>
      </c>
      <c r="E61" s="43">
        <f>C61-B61</f>
        <v>-1844500</v>
      </c>
    </row>
    <row r="62" spans="1:5" s="8" customFormat="1" ht="15.75" customHeight="1">
      <c r="A62" s="39" t="s">
        <v>95</v>
      </c>
      <c r="B62" s="64">
        <f>B63</f>
        <v>8300</v>
      </c>
      <c r="C62" s="64">
        <f>C63</f>
        <v>8300</v>
      </c>
      <c r="D62" s="40">
        <f t="shared" si="7"/>
        <v>1</v>
      </c>
      <c r="E62" s="43">
        <f t="shared" si="6"/>
        <v>0</v>
      </c>
    </row>
    <row r="63" spans="1:5" s="8" customFormat="1" ht="30.75" customHeight="1">
      <c r="A63" s="39" t="s">
        <v>181</v>
      </c>
      <c r="B63" s="64">
        <v>8300</v>
      </c>
      <c r="C63" s="65">
        <v>8300</v>
      </c>
      <c r="D63" s="40">
        <f t="shared" si="7"/>
        <v>1</v>
      </c>
      <c r="E63" s="43">
        <f t="shared" si="6"/>
        <v>0</v>
      </c>
    </row>
    <row r="64" spans="1:5" s="8" customFormat="1" ht="15">
      <c r="A64" s="39" t="s">
        <v>35</v>
      </c>
      <c r="B64" s="64">
        <v>4045527.21</v>
      </c>
      <c r="C64" s="65">
        <v>1667761.49</v>
      </c>
      <c r="D64" s="40">
        <f t="shared" si="7"/>
        <v>0.4122482444012532</v>
      </c>
      <c r="E64" s="43">
        <f t="shared" si="6"/>
        <v>-2377765.7199999997</v>
      </c>
    </row>
    <row r="65" spans="1:5" s="8" customFormat="1" ht="15">
      <c r="A65" s="39" t="s">
        <v>108</v>
      </c>
      <c r="B65" s="65">
        <v>138373.9</v>
      </c>
      <c r="C65" s="65">
        <v>138373.9</v>
      </c>
      <c r="D65" s="40">
        <f t="shared" si="7"/>
        <v>1</v>
      </c>
      <c r="E65" s="43">
        <f t="shared" si="6"/>
        <v>0</v>
      </c>
    </row>
    <row r="66" spans="1:5" s="8" customFormat="1" ht="15">
      <c r="A66" s="39" t="s">
        <v>25</v>
      </c>
      <c r="B66" s="64">
        <v>14500</v>
      </c>
      <c r="C66" s="50">
        <v>0</v>
      </c>
      <c r="D66" s="40">
        <f t="shared" si="7"/>
        <v>0</v>
      </c>
      <c r="E66" s="43">
        <f t="shared" si="6"/>
        <v>-14500</v>
      </c>
    </row>
    <row r="67" spans="1:5" s="8" customFormat="1" ht="15">
      <c r="A67" s="39" t="s">
        <v>33</v>
      </c>
      <c r="B67" s="49">
        <f>B68+B69+B70+B72+B71+B73</f>
        <v>10400032</v>
      </c>
      <c r="C67" s="49">
        <f>C68+C69+C70+C72+C71+C73</f>
        <v>5784734.68</v>
      </c>
      <c r="D67" s="70">
        <f t="shared" si="7"/>
        <v>0.55622277700684</v>
      </c>
      <c r="E67" s="43">
        <f t="shared" si="6"/>
        <v>-4615297.32</v>
      </c>
    </row>
    <row r="68" spans="1:5" s="8" customFormat="1" ht="15">
      <c r="A68" s="39" t="s">
        <v>76</v>
      </c>
      <c r="B68" s="64">
        <v>8579632</v>
      </c>
      <c r="C68" s="65">
        <v>4746595.22</v>
      </c>
      <c r="D68" s="47">
        <f t="shared" si="7"/>
        <v>0.5532399548139127</v>
      </c>
      <c r="E68" s="43">
        <f t="shared" si="6"/>
        <v>-3833036.7800000003</v>
      </c>
    </row>
    <row r="69" spans="1:5" s="8" customFormat="1" ht="15">
      <c r="A69" s="39" t="s">
        <v>126</v>
      </c>
      <c r="B69" s="64">
        <v>623100</v>
      </c>
      <c r="C69" s="64">
        <v>520282.33</v>
      </c>
      <c r="D69" s="40">
        <f t="shared" si="7"/>
        <v>0.8349900978976088</v>
      </c>
      <c r="E69" s="43">
        <f t="shared" si="6"/>
        <v>-102817.66999999998</v>
      </c>
    </row>
    <row r="70" spans="1:5" s="8" customFormat="1" ht="15">
      <c r="A70" s="39" t="s">
        <v>104</v>
      </c>
      <c r="B70" s="64">
        <v>157000</v>
      </c>
      <c r="C70" s="65">
        <v>48664.13</v>
      </c>
      <c r="D70" s="40">
        <f t="shared" si="7"/>
        <v>0.3099626114649681</v>
      </c>
      <c r="E70" s="43">
        <f t="shared" si="6"/>
        <v>-108335.87</v>
      </c>
    </row>
    <row r="71" spans="1:5" s="8" customFormat="1" ht="30">
      <c r="A71" s="39" t="s">
        <v>142</v>
      </c>
      <c r="B71" s="64">
        <v>205000</v>
      </c>
      <c r="C71" s="65">
        <v>84000</v>
      </c>
      <c r="D71" s="40">
        <f>IF(B71=0,"   ",C71/B71)</f>
        <v>0.4097560975609756</v>
      </c>
      <c r="E71" s="43">
        <f>C71-B71</f>
        <v>-121000</v>
      </c>
    </row>
    <row r="72" spans="1:5" s="8" customFormat="1" ht="15">
      <c r="A72" s="57" t="s">
        <v>134</v>
      </c>
      <c r="B72" s="64">
        <v>390000</v>
      </c>
      <c r="C72" s="64">
        <v>385193</v>
      </c>
      <c r="D72" s="40">
        <f>IF(B72=0,"   ",C72/B72)</f>
        <v>0.987674358974359</v>
      </c>
      <c r="E72" s="43">
        <f>C72-B72</f>
        <v>-4807</v>
      </c>
    </row>
    <row r="73" spans="1:5" s="8" customFormat="1" ht="30">
      <c r="A73" s="57" t="s">
        <v>148</v>
      </c>
      <c r="B73" s="64">
        <v>445300</v>
      </c>
      <c r="C73" s="64">
        <v>0</v>
      </c>
      <c r="D73" s="40">
        <f>IF(B73=0,"   ",C73/B73)</f>
        <v>0</v>
      </c>
      <c r="E73" s="43">
        <f>C73-B73</f>
        <v>-445300</v>
      </c>
    </row>
    <row r="74" spans="1:5" s="8" customFormat="1" ht="15.75" customHeight="1">
      <c r="A74" s="39" t="s">
        <v>45</v>
      </c>
      <c r="B74" s="48">
        <f>SUM(B75)</f>
        <v>1451500</v>
      </c>
      <c r="C74" s="48">
        <f>SUM(C75)</f>
        <v>748631.29</v>
      </c>
      <c r="D74" s="40">
        <f aca="true" t="shared" si="8" ref="D74:D85">IF(B74=0,"   ",C74/B74)</f>
        <v>0.5157638925249742</v>
      </c>
      <c r="E74" s="43">
        <f t="shared" si="6"/>
        <v>-702868.71</v>
      </c>
    </row>
    <row r="75" spans="1:5" s="8" customFormat="1" ht="15">
      <c r="A75" s="39" t="s">
        <v>60</v>
      </c>
      <c r="B75" s="48">
        <v>1451500</v>
      </c>
      <c r="C75" s="48">
        <v>748631.29</v>
      </c>
      <c r="D75" s="40">
        <f t="shared" si="8"/>
        <v>0.5157638925249742</v>
      </c>
      <c r="E75" s="43">
        <f t="shared" si="6"/>
        <v>-702868.71</v>
      </c>
    </row>
    <row r="76" spans="1:5" s="8" customFormat="1" ht="30" customHeight="1">
      <c r="A76" s="39" t="s">
        <v>26</v>
      </c>
      <c r="B76" s="49">
        <f>B77+B78+B80+B81+B79+B82+B83+B84</f>
        <v>3809668</v>
      </c>
      <c r="C76" s="49">
        <f>C77+C78+C80+C81+C79+C82+C83+C84</f>
        <v>1894762.67</v>
      </c>
      <c r="D76" s="40">
        <f t="shared" si="8"/>
        <v>0.49735637593617077</v>
      </c>
      <c r="E76" s="43">
        <f t="shared" si="6"/>
        <v>-1914905.33</v>
      </c>
    </row>
    <row r="77" spans="1:5" s="8" customFormat="1" ht="15">
      <c r="A77" s="39" t="s">
        <v>71</v>
      </c>
      <c r="B77" s="64">
        <v>1251000</v>
      </c>
      <c r="C77" s="65">
        <v>800279.88</v>
      </c>
      <c r="D77" s="40">
        <f t="shared" si="8"/>
        <v>0.6397121342925659</v>
      </c>
      <c r="E77" s="43">
        <f t="shared" si="6"/>
        <v>-450720.12</v>
      </c>
    </row>
    <row r="78" spans="1:5" s="8" customFormat="1" ht="15">
      <c r="A78" s="39" t="s">
        <v>127</v>
      </c>
      <c r="B78" s="64">
        <v>1245968</v>
      </c>
      <c r="C78" s="65">
        <v>690143.23</v>
      </c>
      <c r="D78" s="40">
        <f t="shared" si="8"/>
        <v>0.5539012478651137</v>
      </c>
      <c r="E78" s="43">
        <f t="shared" si="6"/>
        <v>-555824.77</v>
      </c>
    </row>
    <row r="79" spans="1:5" s="8" customFormat="1" ht="15">
      <c r="A79" s="39" t="s">
        <v>128</v>
      </c>
      <c r="B79" s="64">
        <v>256300</v>
      </c>
      <c r="C79" s="65">
        <v>149202.64</v>
      </c>
      <c r="D79" s="40">
        <f>IF(B79=0,"   ",C79/B79)</f>
        <v>0.5821406164650801</v>
      </c>
      <c r="E79" s="43">
        <f>C79-B79</f>
        <v>-107097.35999999999</v>
      </c>
    </row>
    <row r="80" spans="1:6" s="8" customFormat="1" ht="15">
      <c r="A80" s="39" t="s">
        <v>61</v>
      </c>
      <c r="B80" s="48">
        <v>913400</v>
      </c>
      <c r="C80" s="48">
        <v>251936.92</v>
      </c>
      <c r="D80" s="40">
        <f t="shared" si="8"/>
        <v>0.2758232099846727</v>
      </c>
      <c r="E80" s="43">
        <f t="shared" si="6"/>
        <v>-661463.08</v>
      </c>
      <c r="F80"/>
    </row>
    <row r="81" spans="1:5" s="8" customFormat="1" ht="15">
      <c r="A81" s="39" t="s">
        <v>72</v>
      </c>
      <c r="B81" s="48">
        <v>23000</v>
      </c>
      <c r="C81" s="48">
        <v>0</v>
      </c>
      <c r="D81" s="40">
        <f t="shared" si="8"/>
        <v>0</v>
      </c>
      <c r="E81" s="43">
        <f t="shared" si="6"/>
        <v>-23000</v>
      </c>
    </row>
    <row r="82" spans="1:5" s="8" customFormat="1" ht="30">
      <c r="A82" s="56" t="s">
        <v>130</v>
      </c>
      <c r="B82" s="64">
        <v>93000</v>
      </c>
      <c r="C82" s="64">
        <v>3200</v>
      </c>
      <c r="D82" s="40">
        <f t="shared" si="8"/>
        <v>0.034408602150537634</v>
      </c>
      <c r="E82" s="43">
        <f t="shared" si="6"/>
        <v>-89800</v>
      </c>
    </row>
    <row r="83" spans="1:5" s="8" customFormat="1" ht="30">
      <c r="A83" s="56" t="s">
        <v>144</v>
      </c>
      <c r="B83" s="64">
        <v>12000</v>
      </c>
      <c r="C83" s="64">
        <v>0</v>
      </c>
      <c r="D83" s="40">
        <f>IF(B83=0,"   ",C83/B83)</f>
        <v>0</v>
      </c>
      <c r="E83" s="43">
        <f>C83-B83</f>
        <v>-12000</v>
      </c>
    </row>
    <row r="84" spans="1:5" s="8" customFormat="1" ht="30">
      <c r="A84" s="56" t="s">
        <v>145</v>
      </c>
      <c r="B84" s="64">
        <v>15000</v>
      </c>
      <c r="C84" s="64">
        <v>0</v>
      </c>
      <c r="D84" s="40">
        <f>IF(B84=0,"   ",C84/B84)</f>
        <v>0</v>
      </c>
      <c r="E84" s="43">
        <f>C84-B84</f>
        <v>-15000</v>
      </c>
    </row>
    <row r="85" spans="1:5" s="8" customFormat="1" ht="15">
      <c r="A85" s="39" t="s">
        <v>27</v>
      </c>
      <c r="B85" s="49">
        <f>B88+B99+B127+B96+B86</f>
        <v>55740037.77</v>
      </c>
      <c r="C85" s="49">
        <f>C88+C99+C127+C96+C86</f>
        <v>23558017.33</v>
      </c>
      <c r="D85" s="40">
        <f t="shared" si="8"/>
        <v>0.4226408569582854</v>
      </c>
      <c r="E85" s="43">
        <f t="shared" si="6"/>
        <v>-32182020.440000005</v>
      </c>
    </row>
    <row r="86" spans="1:5" s="8" customFormat="1" ht="15">
      <c r="A86" s="57" t="s">
        <v>140</v>
      </c>
      <c r="B86" s="64">
        <f>SUM(B87:B87)</f>
        <v>65000</v>
      </c>
      <c r="C86" s="64">
        <f>SUM(C87:C87)</f>
        <v>65000</v>
      </c>
      <c r="D86" s="40">
        <f aca="true" t="shared" si="9" ref="D86:D96">IF(B86=0,"   ",C86/B86)</f>
        <v>1</v>
      </c>
      <c r="E86" s="60">
        <f aca="true" t="shared" si="10" ref="E86:E96">C86-B86</f>
        <v>0</v>
      </c>
    </row>
    <row r="87" spans="1:5" ht="29.25" customHeight="1">
      <c r="A87" s="39" t="s">
        <v>141</v>
      </c>
      <c r="B87" s="48">
        <v>65000</v>
      </c>
      <c r="C87" s="48">
        <v>65000</v>
      </c>
      <c r="D87" s="40">
        <f t="shared" si="9"/>
        <v>1</v>
      </c>
      <c r="E87" s="60">
        <f t="shared" si="10"/>
        <v>0</v>
      </c>
    </row>
    <row r="88" spans="1:5" s="8" customFormat="1" ht="15">
      <c r="A88" s="57" t="s">
        <v>86</v>
      </c>
      <c r="B88" s="49">
        <f>B89+B90+B93</f>
        <v>1313600</v>
      </c>
      <c r="C88" s="49">
        <f>C89+C90+C93</f>
        <v>50000</v>
      </c>
      <c r="D88" s="40">
        <f t="shared" si="9"/>
        <v>0.03806333739342266</v>
      </c>
      <c r="E88" s="43">
        <f t="shared" si="10"/>
        <v>-1263600</v>
      </c>
    </row>
    <row r="89" spans="1:5" s="8" customFormat="1" ht="15">
      <c r="A89" s="57" t="s">
        <v>87</v>
      </c>
      <c r="B89" s="64">
        <v>50000</v>
      </c>
      <c r="C89" s="64">
        <v>50000</v>
      </c>
      <c r="D89" s="40">
        <f t="shared" si="9"/>
        <v>1</v>
      </c>
      <c r="E89" s="43">
        <f t="shared" si="10"/>
        <v>0</v>
      </c>
    </row>
    <row r="90" spans="1:5" s="8" customFormat="1" ht="30">
      <c r="A90" s="57" t="s">
        <v>94</v>
      </c>
      <c r="B90" s="64">
        <f>B91+B92</f>
        <v>91500</v>
      </c>
      <c r="C90" s="64">
        <f>C91+C92</f>
        <v>0</v>
      </c>
      <c r="D90" s="40">
        <f t="shared" si="9"/>
        <v>0</v>
      </c>
      <c r="E90" s="43">
        <f t="shared" si="10"/>
        <v>-91500</v>
      </c>
    </row>
    <row r="91" spans="1:5" s="8" customFormat="1" ht="15">
      <c r="A91" s="56" t="s">
        <v>67</v>
      </c>
      <c r="B91" s="64">
        <v>31500</v>
      </c>
      <c r="C91" s="64">
        <v>0</v>
      </c>
      <c r="D91" s="40">
        <f t="shared" si="9"/>
        <v>0</v>
      </c>
      <c r="E91" s="43">
        <f t="shared" si="10"/>
        <v>-31500</v>
      </c>
    </row>
    <row r="92" spans="1:6" s="8" customFormat="1" ht="15">
      <c r="A92" s="56" t="s">
        <v>63</v>
      </c>
      <c r="B92" s="64">
        <v>60000</v>
      </c>
      <c r="C92" s="64">
        <v>0</v>
      </c>
      <c r="D92" s="40">
        <f t="shared" si="9"/>
        <v>0</v>
      </c>
      <c r="E92" s="43">
        <f t="shared" si="10"/>
        <v>-60000</v>
      </c>
      <c r="F92"/>
    </row>
    <row r="93" spans="1:5" s="8" customFormat="1" ht="45">
      <c r="A93" s="57" t="s">
        <v>182</v>
      </c>
      <c r="B93" s="64">
        <f>B94+B95</f>
        <v>1172100</v>
      </c>
      <c r="C93" s="64">
        <f>C94+C95</f>
        <v>0</v>
      </c>
      <c r="D93" s="40">
        <f t="shared" si="9"/>
        <v>0</v>
      </c>
      <c r="E93" s="60">
        <f>C93-B93</f>
        <v>-1172100</v>
      </c>
    </row>
    <row r="94" spans="1:5" s="8" customFormat="1" ht="15">
      <c r="A94" s="56" t="s">
        <v>67</v>
      </c>
      <c r="B94" s="64">
        <v>1097600</v>
      </c>
      <c r="C94" s="64">
        <v>0</v>
      </c>
      <c r="D94" s="40">
        <f t="shared" si="9"/>
        <v>0</v>
      </c>
      <c r="E94" s="60">
        <f>C94-B94</f>
        <v>-1097600</v>
      </c>
    </row>
    <row r="95" spans="1:5" s="8" customFormat="1" ht="15">
      <c r="A95" s="56" t="s">
        <v>63</v>
      </c>
      <c r="B95" s="64">
        <v>74500</v>
      </c>
      <c r="C95" s="64">
        <v>0</v>
      </c>
      <c r="D95" s="40">
        <f t="shared" si="9"/>
        <v>0</v>
      </c>
      <c r="E95" s="43">
        <f>C95-B95</f>
        <v>-74500</v>
      </c>
    </row>
    <row r="96" spans="1:5" ht="15">
      <c r="A96" s="57" t="s">
        <v>114</v>
      </c>
      <c r="B96" s="48">
        <f>B97</f>
        <v>1804200</v>
      </c>
      <c r="C96" s="48">
        <f>C97</f>
        <v>900000</v>
      </c>
      <c r="D96" s="40">
        <f t="shared" si="9"/>
        <v>0.4988360492184902</v>
      </c>
      <c r="E96" s="60">
        <f t="shared" si="10"/>
        <v>-904200</v>
      </c>
    </row>
    <row r="97" spans="1:5" ht="27.75" customHeight="1">
      <c r="A97" s="57" t="s">
        <v>135</v>
      </c>
      <c r="B97" s="48">
        <v>1804200</v>
      </c>
      <c r="C97" s="48">
        <v>900000</v>
      </c>
      <c r="D97" s="40">
        <f>IF(B97=0,"   ",C97/B97)</f>
        <v>0.4988360492184902</v>
      </c>
      <c r="E97" s="60">
        <f>C97-B97</f>
        <v>-904200</v>
      </c>
    </row>
    <row r="98" spans="1:5" s="8" customFormat="1" ht="15">
      <c r="A98" s="56" t="s">
        <v>192</v>
      </c>
      <c r="B98" s="64">
        <v>4200</v>
      </c>
      <c r="C98" s="64">
        <v>0</v>
      </c>
      <c r="D98" s="40">
        <f>IF(B98=0,"   ",C98/B98)</f>
        <v>0</v>
      </c>
      <c r="E98" s="43">
        <f>C98-B98</f>
        <v>-4200</v>
      </c>
    </row>
    <row r="99" spans="1:5" s="8" customFormat="1" ht="15">
      <c r="A99" s="39" t="s">
        <v>28</v>
      </c>
      <c r="B99" s="49">
        <f>B104+B105+B109+B113+B117+B121+B125+B126+B100</f>
        <v>51387820.53</v>
      </c>
      <c r="C99" s="49">
        <f>C104+C105+C109+C113+C117+C121+C125+C126+C100</f>
        <v>22033673.75</v>
      </c>
      <c r="D99" s="40">
        <f aca="true" t="shared" si="11" ref="D99:D107">IF(B99=0,"   ",C99/B99)</f>
        <v>0.4287722951226708</v>
      </c>
      <c r="E99" s="43">
        <f aca="true" t="shared" si="12" ref="E99:E107">C99-B99</f>
        <v>-29354146.78</v>
      </c>
    </row>
    <row r="100" spans="1:5" ht="30">
      <c r="A100" s="39" t="s">
        <v>123</v>
      </c>
      <c r="B100" s="48">
        <f>SUM(B101:B103)</f>
        <v>2634509.6</v>
      </c>
      <c r="C100" s="48">
        <f>SUM(C101:C103)</f>
        <v>0</v>
      </c>
      <c r="D100" s="40">
        <f t="shared" si="11"/>
        <v>0</v>
      </c>
      <c r="E100" s="60">
        <f t="shared" si="12"/>
        <v>-2634509.6</v>
      </c>
    </row>
    <row r="101" spans="1:5" ht="15">
      <c r="A101" s="39" t="s">
        <v>118</v>
      </c>
      <c r="B101" s="48">
        <v>1580700</v>
      </c>
      <c r="C101" s="48">
        <v>0</v>
      </c>
      <c r="D101" s="40">
        <f t="shared" si="11"/>
        <v>0</v>
      </c>
      <c r="E101" s="60">
        <f t="shared" si="12"/>
        <v>-1580700</v>
      </c>
    </row>
    <row r="102" spans="1:5" ht="15">
      <c r="A102" s="39" t="s">
        <v>119</v>
      </c>
      <c r="B102" s="48">
        <v>790357.2</v>
      </c>
      <c r="C102" s="48">
        <v>0</v>
      </c>
      <c r="D102" s="40">
        <f t="shared" si="11"/>
        <v>0</v>
      </c>
      <c r="E102" s="60">
        <f t="shared" si="12"/>
        <v>-790357.2</v>
      </c>
    </row>
    <row r="103" spans="1:5" ht="15">
      <c r="A103" s="39" t="s">
        <v>136</v>
      </c>
      <c r="B103" s="48">
        <v>263452.4</v>
      </c>
      <c r="C103" s="48">
        <v>0</v>
      </c>
      <c r="D103" s="40">
        <f>IF(B103=0,"   ",C103/B103)</f>
        <v>0</v>
      </c>
      <c r="E103" s="60">
        <f t="shared" si="12"/>
        <v>-263452.4</v>
      </c>
    </row>
    <row r="104" spans="1:5" s="8" customFormat="1" ht="30">
      <c r="A104" s="39" t="s">
        <v>97</v>
      </c>
      <c r="B104" s="64">
        <v>861100</v>
      </c>
      <c r="C104" s="64">
        <v>0</v>
      </c>
      <c r="D104" s="40">
        <f t="shared" si="11"/>
        <v>0</v>
      </c>
      <c r="E104" s="43">
        <f t="shared" si="12"/>
        <v>-861100</v>
      </c>
    </row>
    <row r="105" spans="1:5" s="8" customFormat="1" ht="30">
      <c r="A105" s="39" t="s">
        <v>90</v>
      </c>
      <c r="B105" s="48">
        <f>B106+B107+B108</f>
        <v>1741300</v>
      </c>
      <c r="C105" s="48">
        <f>C106+C107+C108</f>
        <v>0</v>
      </c>
      <c r="D105" s="40">
        <f t="shared" si="11"/>
        <v>0</v>
      </c>
      <c r="E105" s="43">
        <f t="shared" si="12"/>
        <v>-1741300</v>
      </c>
    </row>
    <row r="106" spans="1:5" s="8" customFormat="1" ht="15">
      <c r="A106" s="56" t="s">
        <v>67</v>
      </c>
      <c r="B106" s="48">
        <v>1567100</v>
      </c>
      <c r="C106" s="48">
        <v>0</v>
      </c>
      <c r="D106" s="40">
        <f t="shared" si="11"/>
        <v>0</v>
      </c>
      <c r="E106" s="43">
        <f t="shared" si="12"/>
        <v>-1567100</v>
      </c>
    </row>
    <row r="107" spans="1:5" s="8" customFormat="1" ht="15">
      <c r="A107" s="56" t="s">
        <v>132</v>
      </c>
      <c r="B107" s="48">
        <v>174200</v>
      </c>
      <c r="C107" s="48">
        <v>0</v>
      </c>
      <c r="D107" s="40">
        <f t="shared" si="11"/>
        <v>0</v>
      </c>
      <c r="E107" s="43">
        <f t="shared" si="12"/>
        <v>-174200</v>
      </c>
    </row>
    <row r="108" spans="1:5" ht="15">
      <c r="A108" s="56" t="s">
        <v>119</v>
      </c>
      <c r="B108" s="48">
        <v>0</v>
      </c>
      <c r="C108" s="48">
        <v>0</v>
      </c>
      <c r="D108" s="40" t="str">
        <f>IF(B108=0,"   ",C108/B108)</f>
        <v>   </v>
      </c>
      <c r="E108" s="60">
        <f>C108-B108</f>
        <v>0</v>
      </c>
    </row>
    <row r="109" spans="1:5" s="8" customFormat="1" ht="30">
      <c r="A109" s="39" t="s">
        <v>149</v>
      </c>
      <c r="B109" s="64">
        <f>B110+B111+B112</f>
        <v>12258694.79</v>
      </c>
      <c r="C109" s="64">
        <f>C110+C111+C112</f>
        <v>8655082.71</v>
      </c>
      <c r="D109" s="40">
        <f aca="true" t="shared" si="13" ref="D109:D119">IF(B109=0,"   ",C109/B109)</f>
        <v>0.7060362345476098</v>
      </c>
      <c r="E109" s="43">
        <f aca="true" t="shared" si="14" ref="E109:E124">C109-B109</f>
        <v>-3603612.079999998</v>
      </c>
    </row>
    <row r="110" spans="1:5" s="8" customFormat="1" ht="15">
      <c r="A110" s="56" t="s">
        <v>67</v>
      </c>
      <c r="B110" s="64">
        <v>7923200</v>
      </c>
      <c r="C110" s="64">
        <v>7789574.44</v>
      </c>
      <c r="D110" s="40">
        <f t="shared" si="13"/>
        <v>0.9831349000403877</v>
      </c>
      <c r="E110" s="43">
        <f t="shared" si="14"/>
        <v>-133625.5599999996</v>
      </c>
    </row>
    <row r="111" spans="1:5" s="8" customFormat="1" ht="15">
      <c r="A111" s="56" t="s">
        <v>159</v>
      </c>
      <c r="B111" s="64">
        <v>880400</v>
      </c>
      <c r="C111" s="64">
        <v>865508.27</v>
      </c>
      <c r="D111" s="40">
        <f>IF(B111=0,"   ",C111/B111)</f>
        <v>0.9830852680599728</v>
      </c>
      <c r="E111" s="43">
        <f>C111-B111</f>
        <v>-14891.729999999981</v>
      </c>
    </row>
    <row r="112" spans="1:5" s="8" customFormat="1" ht="15">
      <c r="A112" s="56" t="s">
        <v>68</v>
      </c>
      <c r="B112" s="64">
        <v>3455094.79</v>
      </c>
      <c r="C112" s="64">
        <v>0</v>
      </c>
      <c r="D112" s="40">
        <f t="shared" si="13"/>
        <v>0</v>
      </c>
      <c r="E112" s="43">
        <f t="shared" si="14"/>
        <v>-3455094.79</v>
      </c>
    </row>
    <row r="113" spans="1:5" s="8" customFormat="1" ht="30">
      <c r="A113" s="39" t="s">
        <v>150</v>
      </c>
      <c r="B113" s="64">
        <f>B114+B115+B116</f>
        <v>15438700</v>
      </c>
      <c r="C113" s="64">
        <f>C114+C115+C116</f>
        <v>5967724.2</v>
      </c>
      <c r="D113" s="40">
        <f t="shared" si="13"/>
        <v>0.3865431804491311</v>
      </c>
      <c r="E113" s="43">
        <f t="shared" si="14"/>
        <v>-9470975.8</v>
      </c>
    </row>
    <row r="114" spans="1:5" s="8" customFormat="1" ht="15">
      <c r="A114" s="56" t="s">
        <v>67</v>
      </c>
      <c r="B114" s="64">
        <v>12721000</v>
      </c>
      <c r="C114" s="64">
        <v>5219164.33</v>
      </c>
      <c r="D114" s="40">
        <f t="shared" si="13"/>
        <v>0.4102794064932002</v>
      </c>
      <c r="E114" s="43">
        <f t="shared" si="14"/>
        <v>-7501835.67</v>
      </c>
    </row>
    <row r="115" spans="1:5" s="8" customFormat="1" ht="15">
      <c r="A115" s="56" t="s">
        <v>159</v>
      </c>
      <c r="B115" s="64">
        <v>1413400</v>
      </c>
      <c r="C115" s="64">
        <v>592723.87</v>
      </c>
      <c r="D115" s="40">
        <f t="shared" si="13"/>
        <v>0.4193603155511532</v>
      </c>
      <c r="E115" s="43">
        <f t="shared" si="14"/>
        <v>-820676.13</v>
      </c>
    </row>
    <row r="116" spans="1:5" s="8" customFormat="1" ht="15">
      <c r="A116" s="56" t="s">
        <v>68</v>
      </c>
      <c r="B116" s="64">
        <v>1304300</v>
      </c>
      <c r="C116" s="64">
        <v>155836</v>
      </c>
      <c r="D116" s="40">
        <f t="shared" si="13"/>
        <v>0.11947864755041018</v>
      </c>
      <c r="E116" s="43">
        <f t="shared" si="14"/>
        <v>-1148464</v>
      </c>
    </row>
    <row r="117" spans="1:5" ht="30.75" customHeight="1">
      <c r="A117" s="57" t="s">
        <v>151</v>
      </c>
      <c r="B117" s="48">
        <f>B118+B119+B120</f>
        <v>11739736.07</v>
      </c>
      <c r="C117" s="48">
        <f>C118+C119+C120</f>
        <v>2809241.59</v>
      </c>
      <c r="D117" s="40">
        <f t="shared" si="13"/>
        <v>0.23929341965180992</v>
      </c>
      <c r="E117" s="60">
        <f t="shared" si="14"/>
        <v>-8930494.48</v>
      </c>
    </row>
    <row r="118" spans="1:5" ht="15">
      <c r="A118" s="39" t="s">
        <v>122</v>
      </c>
      <c r="B118" s="48">
        <v>6658400</v>
      </c>
      <c r="C118" s="48">
        <v>1858749.9</v>
      </c>
      <c r="D118" s="40">
        <f t="shared" si="13"/>
        <v>0.27915864171572746</v>
      </c>
      <c r="E118" s="60">
        <f t="shared" si="14"/>
        <v>-4799650.1</v>
      </c>
    </row>
    <row r="119" spans="1:5" ht="15">
      <c r="A119" s="39" t="s">
        <v>146</v>
      </c>
      <c r="B119" s="48">
        <v>740300</v>
      </c>
      <c r="C119" s="48">
        <v>411002.1</v>
      </c>
      <c r="D119" s="40">
        <f t="shared" si="13"/>
        <v>0.5551831689855463</v>
      </c>
      <c r="E119" s="60">
        <f t="shared" si="14"/>
        <v>-329297.9</v>
      </c>
    </row>
    <row r="120" spans="1:5" ht="15">
      <c r="A120" s="39" t="s">
        <v>119</v>
      </c>
      <c r="B120" s="48">
        <v>4341036.07</v>
      </c>
      <c r="C120" s="48">
        <v>539489.59</v>
      </c>
      <c r="D120" s="40">
        <f>IF(B120=0,"   ",C120/B120)</f>
        <v>0.12427668909003098</v>
      </c>
      <c r="E120" s="60">
        <f t="shared" si="14"/>
        <v>-3801546.4800000004</v>
      </c>
    </row>
    <row r="121" spans="1:5" ht="15" customHeight="1">
      <c r="A121" s="57" t="s">
        <v>152</v>
      </c>
      <c r="B121" s="48">
        <f>B122+B123+B124</f>
        <v>6541925.07</v>
      </c>
      <c r="C121" s="48">
        <f>C122+C123+C124</f>
        <v>4601625.25</v>
      </c>
      <c r="D121" s="40">
        <f>IF(B121=0,"   ",C121/B121)</f>
        <v>0.703405373916947</v>
      </c>
      <c r="E121" s="60">
        <f t="shared" si="14"/>
        <v>-1940299.8200000003</v>
      </c>
    </row>
    <row r="122" spans="1:5" ht="15">
      <c r="A122" s="39" t="s">
        <v>122</v>
      </c>
      <c r="B122" s="48">
        <v>4589800</v>
      </c>
      <c r="C122" s="48">
        <v>3563820.8</v>
      </c>
      <c r="D122" s="40">
        <f>IF(B122=0,"   ",C122/B122)</f>
        <v>0.7764653797551091</v>
      </c>
      <c r="E122" s="60">
        <f t="shared" si="14"/>
        <v>-1025979.2000000002</v>
      </c>
    </row>
    <row r="123" spans="1:5" ht="15">
      <c r="A123" s="39" t="s">
        <v>146</v>
      </c>
      <c r="B123" s="48">
        <v>510500</v>
      </c>
      <c r="C123" s="48">
        <v>415405.2</v>
      </c>
      <c r="D123" s="40">
        <f>IF(B123=0,"   ",C123/B123)</f>
        <v>0.8137222331047992</v>
      </c>
      <c r="E123" s="60">
        <f t="shared" si="14"/>
        <v>-95094.79999999999</v>
      </c>
    </row>
    <row r="124" spans="1:5" ht="15">
      <c r="A124" s="39" t="s">
        <v>119</v>
      </c>
      <c r="B124" s="48">
        <v>1441625.07</v>
      </c>
      <c r="C124" s="48">
        <v>622399.25</v>
      </c>
      <c r="D124" s="40">
        <f>IF(B124=0,"   ",C124/B124)</f>
        <v>0.4317344800337025</v>
      </c>
      <c r="E124" s="60">
        <f t="shared" si="14"/>
        <v>-819225.8200000001</v>
      </c>
    </row>
    <row r="125" spans="1:5" s="8" customFormat="1" ht="15">
      <c r="A125" s="39" t="s">
        <v>113</v>
      </c>
      <c r="B125" s="48">
        <v>68700</v>
      </c>
      <c r="C125" s="48">
        <v>0</v>
      </c>
      <c r="D125" s="40">
        <f aca="true" t="shared" si="15" ref="D125:D130">IF(B125=0,"   ",C125/B125)</f>
        <v>0</v>
      </c>
      <c r="E125" s="43">
        <f aca="true" t="shared" si="16" ref="E125:E132">C125-B125</f>
        <v>-68700</v>
      </c>
    </row>
    <row r="126" spans="1:5" s="8" customFormat="1" ht="15">
      <c r="A126" s="39" t="s">
        <v>160</v>
      </c>
      <c r="B126" s="64">
        <v>103155</v>
      </c>
      <c r="C126" s="64">
        <v>0</v>
      </c>
      <c r="D126" s="40">
        <f t="shared" si="15"/>
        <v>0</v>
      </c>
      <c r="E126" s="60">
        <f>C126-B126</f>
        <v>-103155</v>
      </c>
    </row>
    <row r="127" spans="1:5" s="8" customFormat="1" ht="15">
      <c r="A127" s="39" t="s">
        <v>42</v>
      </c>
      <c r="B127" s="49">
        <f>SUM(B128:B129)</f>
        <v>1169417.24</v>
      </c>
      <c r="C127" s="49">
        <f>SUM(C128:C129)</f>
        <v>509343.58</v>
      </c>
      <c r="D127" s="40">
        <f t="shared" si="15"/>
        <v>0.43555333595047735</v>
      </c>
      <c r="E127" s="43">
        <f t="shared" si="16"/>
        <v>-660073.6599999999</v>
      </c>
    </row>
    <row r="128" spans="1:5" s="8" customFormat="1" ht="15">
      <c r="A128" s="39" t="s">
        <v>153</v>
      </c>
      <c r="B128" s="64">
        <v>800343.58</v>
      </c>
      <c r="C128" s="64">
        <v>489343.58</v>
      </c>
      <c r="D128" s="40">
        <f t="shared" si="15"/>
        <v>0.6114168867325706</v>
      </c>
      <c r="E128" s="60">
        <f t="shared" si="16"/>
        <v>-310999.99999999994</v>
      </c>
    </row>
    <row r="129" spans="1:5" s="8" customFormat="1" ht="45">
      <c r="A129" s="39" t="s">
        <v>129</v>
      </c>
      <c r="B129" s="64">
        <v>369073.66</v>
      </c>
      <c r="C129" s="64">
        <v>20000</v>
      </c>
      <c r="D129" s="40">
        <f>IF(B129=0,"   ",C129/B129)</f>
        <v>0.05418972462028312</v>
      </c>
      <c r="E129" s="60">
        <f t="shared" si="16"/>
        <v>-349073.66</v>
      </c>
    </row>
    <row r="130" spans="1:5" s="8" customFormat="1" ht="15">
      <c r="A130" s="39" t="s">
        <v>7</v>
      </c>
      <c r="B130" s="49">
        <f>B131+B134+B155+B177</f>
        <v>74127801.46000001</v>
      </c>
      <c r="C130" s="49">
        <f>C131+C134+C155+C177</f>
        <v>13531644.65</v>
      </c>
      <c r="D130" s="40">
        <f t="shared" si="15"/>
        <v>0.1825447994340125</v>
      </c>
      <c r="E130" s="43">
        <f t="shared" si="16"/>
        <v>-60596156.81000001</v>
      </c>
    </row>
    <row r="131" spans="1:5" s="8" customFormat="1" ht="15">
      <c r="A131" s="39" t="s">
        <v>62</v>
      </c>
      <c r="B131" s="49">
        <f>B132+B133</f>
        <v>1130000</v>
      </c>
      <c r="C131" s="49">
        <f>C132+C133</f>
        <v>359372.93000000005</v>
      </c>
      <c r="D131" s="40">
        <f>IF(B131=0,"   ",C131/B131)</f>
        <v>0.3180291415929204</v>
      </c>
      <c r="E131" s="43">
        <f t="shared" si="16"/>
        <v>-770627.07</v>
      </c>
    </row>
    <row r="132" spans="1:5" ht="30">
      <c r="A132" s="39" t="s">
        <v>154</v>
      </c>
      <c r="B132" s="48">
        <v>1060000</v>
      </c>
      <c r="C132" s="48">
        <v>338271.53</v>
      </c>
      <c r="D132" s="40">
        <f>IF(B132=0,"   ",C132/B132)</f>
        <v>0.3191240849056604</v>
      </c>
      <c r="E132" s="60">
        <f t="shared" si="16"/>
        <v>-721728.47</v>
      </c>
    </row>
    <row r="133" spans="1:5" ht="15">
      <c r="A133" s="39" t="s">
        <v>120</v>
      </c>
      <c r="B133" s="48">
        <v>70000</v>
      </c>
      <c r="C133" s="48">
        <v>21101.4</v>
      </c>
      <c r="D133" s="40">
        <f>IF(B133=0,"   ",C133/B133)</f>
        <v>0.30144857142857145</v>
      </c>
      <c r="E133" s="60">
        <f>C133-B133</f>
        <v>-48898.6</v>
      </c>
    </row>
    <row r="134" spans="1:5" ht="15">
      <c r="A134" s="39" t="s">
        <v>36</v>
      </c>
      <c r="B134" s="48">
        <f>B135+B136+B144+B145+B137+B148+B153+B141+B142+B143+B154</f>
        <v>25005708.150000002</v>
      </c>
      <c r="C134" s="48">
        <f>C135+C136+C144+C145+C137+C148+C153+C141+C142+C143+C154</f>
        <v>1476621.58</v>
      </c>
      <c r="D134" s="48">
        <f>IF(B134=0,"   ",C134/B134*100)</f>
        <v>5.905138023455656</v>
      </c>
      <c r="E134" s="60">
        <f aca="true" t="shared" si="17" ref="E134:E168">C134-B134</f>
        <v>-23529086.57</v>
      </c>
    </row>
    <row r="135" spans="1:5" ht="14.25" customHeight="1">
      <c r="A135" s="39" t="s">
        <v>139</v>
      </c>
      <c r="B135" s="48">
        <v>300000</v>
      </c>
      <c r="C135" s="48">
        <v>0</v>
      </c>
      <c r="D135" s="48">
        <f>IF(B135=0,"   ",C135/B135*100)</f>
        <v>0</v>
      </c>
      <c r="E135" s="60">
        <f t="shared" si="17"/>
        <v>-300000</v>
      </c>
    </row>
    <row r="136" spans="1:6" ht="15" customHeight="1">
      <c r="A136" s="39" t="s">
        <v>99</v>
      </c>
      <c r="B136" s="48">
        <v>118000</v>
      </c>
      <c r="C136" s="48">
        <v>11726.94</v>
      </c>
      <c r="D136" s="48">
        <f>IF(B136=0,"   ",C136/B136*100)</f>
        <v>9.938084745762712</v>
      </c>
      <c r="E136" s="60">
        <f t="shared" si="17"/>
        <v>-106273.06</v>
      </c>
      <c r="F136" s="8"/>
    </row>
    <row r="137" spans="1:5" ht="30">
      <c r="A137" s="56" t="s">
        <v>191</v>
      </c>
      <c r="B137" s="48">
        <f>SUM(B138:B140)</f>
        <v>2643603.38</v>
      </c>
      <c r="C137" s="48">
        <f>SUM(C138:C140)</f>
        <v>0</v>
      </c>
      <c r="D137" s="40">
        <f aca="true" t="shared" si="18" ref="D137:D147">IF(B137=0,"   ",C137/B137)</f>
        <v>0</v>
      </c>
      <c r="E137" s="60">
        <f t="shared" si="17"/>
        <v>-2643603.38</v>
      </c>
    </row>
    <row r="138" spans="1:5" ht="15">
      <c r="A138" s="39" t="s">
        <v>118</v>
      </c>
      <c r="B138" s="48">
        <v>1586162.02</v>
      </c>
      <c r="C138" s="48">
        <v>0</v>
      </c>
      <c r="D138" s="40">
        <f t="shared" si="18"/>
        <v>0</v>
      </c>
      <c r="E138" s="60">
        <f t="shared" si="17"/>
        <v>-1586162.02</v>
      </c>
    </row>
    <row r="139" spans="1:5" ht="15">
      <c r="A139" s="39" t="s">
        <v>137</v>
      </c>
      <c r="B139" s="48">
        <v>747240.56</v>
      </c>
      <c r="C139" s="48">
        <v>0</v>
      </c>
      <c r="D139" s="40">
        <f t="shared" si="18"/>
        <v>0</v>
      </c>
      <c r="E139" s="60">
        <f t="shared" si="17"/>
        <v>-747240.56</v>
      </c>
    </row>
    <row r="140" spans="1:5" ht="15">
      <c r="A140" s="39" t="s">
        <v>136</v>
      </c>
      <c r="B140" s="48">
        <v>310200.8</v>
      </c>
      <c r="C140" s="48">
        <v>0</v>
      </c>
      <c r="D140" s="40">
        <f t="shared" si="18"/>
        <v>0</v>
      </c>
      <c r="E140" s="60">
        <f t="shared" si="17"/>
        <v>-310200.8</v>
      </c>
    </row>
    <row r="141" spans="1:5" ht="30">
      <c r="A141" s="39" t="s">
        <v>212</v>
      </c>
      <c r="B141" s="48">
        <v>60000</v>
      </c>
      <c r="C141" s="48">
        <v>0</v>
      </c>
      <c r="D141" s="40">
        <f t="shared" si="18"/>
        <v>0</v>
      </c>
      <c r="E141" s="60">
        <f t="shared" si="17"/>
        <v>-60000</v>
      </c>
    </row>
    <row r="142" spans="1:5" ht="30">
      <c r="A142" s="39" t="s">
        <v>213</v>
      </c>
      <c r="B142" s="48">
        <v>90000</v>
      </c>
      <c r="C142" s="48">
        <v>0</v>
      </c>
      <c r="D142" s="40">
        <f t="shared" si="18"/>
        <v>0</v>
      </c>
      <c r="E142" s="60">
        <f t="shared" si="17"/>
        <v>-90000</v>
      </c>
    </row>
    <row r="143" spans="1:5" ht="30">
      <c r="A143" s="39" t="s">
        <v>217</v>
      </c>
      <c r="B143" s="48">
        <v>1628171.46</v>
      </c>
      <c r="C143" s="48">
        <v>210643</v>
      </c>
      <c r="D143" s="40">
        <f t="shared" si="18"/>
        <v>0.12937396654772465</v>
      </c>
      <c r="E143" s="60">
        <f t="shared" si="17"/>
        <v>-1417528.46</v>
      </c>
    </row>
    <row r="144" spans="1:5" ht="14.25" customHeight="1">
      <c r="A144" s="39" t="s">
        <v>183</v>
      </c>
      <c r="B144" s="48">
        <v>795407.51</v>
      </c>
      <c r="C144" s="48">
        <v>795407.51</v>
      </c>
      <c r="D144" s="40">
        <f t="shared" si="18"/>
        <v>1</v>
      </c>
      <c r="E144" s="60">
        <f t="shared" si="17"/>
        <v>0</v>
      </c>
    </row>
    <row r="145" spans="1:5" ht="30">
      <c r="A145" s="39" t="s">
        <v>184</v>
      </c>
      <c r="B145" s="48">
        <f>SUM(B146:B147)</f>
        <v>3640000</v>
      </c>
      <c r="C145" s="48">
        <f>SUM(C146:C147)</f>
        <v>0</v>
      </c>
      <c r="D145" s="40">
        <f t="shared" si="18"/>
        <v>0</v>
      </c>
      <c r="E145" s="60">
        <f t="shared" si="17"/>
        <v>-3640000</v>
      </c>
    </row>
    <row r="146" spans="1:5" ht="15">
      <c r="A146" s="39" t="s">
        <v>118</v>
      </c>
      <c r="B146" s="48">
        <v>3421600</v>
      </c>
      <c r="C146" s="48">
        <v>0</v>
      </c>
      <c r="D146" s="40">
        <f t="shared" si="18"/>
        <v>0</v>
      </c>
      <c r="E146" s="60">
        <f t="shared" si="17"/>
        <v>-3421600</v>
      </c>
    </row>
    <row r="147" spans="1:5" ht="15">
      <c r="A147" s="39" t="s">
        <v>119</v>
      </c>
      <c r="B147" s="48">
        <v>218400</v>
      </c>
      <c r="C147" s="48">
        <v>0</v>
      </c>
      <c r="D147" s="40">
        <f t="shared" si="18"/>
        <v>0</v>
      </c>
      <c r="E147" s="60">
        <f t="shared" si="17"/>
        <v>-218400</v>
      </c>
    </row>
    <row r="148" spans="1:5" ht="30">
      <c r="A148" s="39" t="s">
        <v>204</v>
      </c>
      <c r="B148" s="48">
        <f>SUM(B149:B152)</f>
        <v>15443899.7</v>
      </c>
      <c r="C148" s="48">
        <f>SUM(C149:C152)</f>
        <v>233844.13</v>
      </c>
      <c r="D148" s="40">
        <f aca="true" t="shared" si="19" ref="D148:D153">IF(B148=0,"   ",C148/B148)</f>
        <v>0.01514152089449273</v>
      </c>
      <c r="E148" s="60">
        <f t="shared" si="17"/>
        <v>-15210055.569999998</v>
      </c>
    </row>
    <row r="149" spans="1:5" ht="15">
      <c r="A149" s="39" t="s">
        <v>118</v>
      </c>
      <c r="B149" s="48">
        <v>14018820</v>
      </c>
      <c r="C149" s="48">
        <v>0</v>
      </c>
      <c r="D149" s="40">
        <f t="shared" si="19"/>
        <v>0</v>
      </c>
      <c r="E149" s="60">
        <f t="shared" si="17"/>
        <v>-14018820</v>
      </c>
    </row>
    <row r="150" spans="1:5" ht="15">
      <c r="A150" s="39" t="s">
        <v>206</v>
      </c>
      <c r="B150" s="48">
        <v>0</v>
      </c>
      <c r="C150" s="48">
        <v>0</v>
      </c>
      <c r="D150" s="40" t="str">
        <f t="shared" si="19"/>
        <v>   </v>
      </c>
      <c r="E150" s="60">
        <f>C150-B150</f>
        <v>0</v>
      </c>
    </row>
    <row r="151" spans="1:5" ht="15">
      <c r="A151" s="39" t="s">
        <v>146</v>
      </c>
      <c r="B151" s="48">
        <v>980940.7</v>
      </c>
      <c r="C151" s="48">
        <v>0</v>
      </c>
      <c r="D151" s="40">
        <f t="shared" si="19"/>
        <v>0</v>
      </c>
      <c r="E151" s="60">
        <f t="shared" si="17"/>
        <v>-980940.7</v>
      </c>
    </row>
    <row r="152" spans="1:5" ht="15">
      <c r="A152" s="39" t="s">
        <v>119</v>
      </c>
      <c r="B152" s="48">
        <v>444139</v>
      </c>
      <c r="C152" s="48">
        <v>233844.13</v>
      </c>
      <c r="D152" s="40">
        <f t="shared" si="19"/>
        <v>0.526511137279095</v>
      </c>
      <c r="E152" s="60">
        <f>C152-B152</f>
        <v>-210294.87</v>
      </c>
    </row>
    <row r="153" spans="1:5" ht="30">
      <c r="A153" s="39" t="s">
        <v>205</v>
      </c>
      <c r="B153" s="48">
        <v>225000</v>
      </c>
      <c r="C153" s="48">
        <v>225000</v>
      </c>
      <c r="D153" s="40">
        <f t="shared" si="19"/>
        <v>1</v>
      </c>
      <c r="E153" s="60">
        <f>C153-B153</f>
        <v>0</v>
      </c>
    </row>
    <row r="154" spans="1:5" ht="27.75" customHeight="1">
      <c r="A154" s="57" t="s">
        <v>218</v>
      </c>
      <c r="B154" s="48">
        <v>61626.1</v>
      </c>
      <c r="C154" s="48">
        <v>0</v>
      </c>
      <c r="D154" s="40">
        <f>IF(B154=0,"   ",C154/B154)</f>
        <v>0</v>
      </c>
      <c r="E154" s="60">
        <f>C154-B154</f>
        <v>-61626.1</v>
      </c>
    </row>
    <row r="155" spans="1:5" ht="15">
      <c r="A155" s="39" t="s">
        <v>40</v>
      </c>
      <c r="B155" s="48">
        <f>B156+B157+B158+B159+B160+B161+B165+B169+B173+B174+B175+B176</f>
        <v>47990393.31</v>
      </c>
      <c r="C155" s="48">
        <f>C156+C157+C158+C159+C160+C161+C165+C169+C173+C174+C175+C176</f>
        <v>11695100.14</v>
      </c>
      <c r="D155" s="48">
        <f>IF(B155=0,"   ",C155/B155*100)</f>
        <v>24.369669288713734</v>
      </c>
      <c r="E155" s="60">
        <f t="shared" si="17"/>
        <v>-36295293.17</v>
      </c>
    </row>
    <row r="156" spans="1:5" ht="15">
      <c r="A156" s="39" t="s">
        <v>77</v>
      </c>
      <c r="B156" s="48">
        <v>7934831.17</v>
      </c>
      <c r="C156" s="48">
        <v>3985728.45</v>
      </c>
      <c r="D156" s="48">
        <f>IF(B156=0,"   ",C156/B156*100)</f>
        <v>50.23079085878018</v>
      </c>
      <c r="E156" s="60">
        <f t="shared" si="17"/>
        <v>-3949102.7199999997</v>
      </c>
    </row>
    <row r="157" spans="1:5" ht="15">
      <c r="A157" s="39" t="s">
        <v>78</v>
      </c>
      <c r="B157" s="48">
        <v>250000</v>
      </c>
      <c r="C157" s="48">
        <v>250000</v>
      </c>
      <c r="D157" s="48">
        <f>IF(B157=0,"   ",C157/B157*100)</f>
        <v>100</v>
      </c>
      <c r="E157" s="60">
        <f t="shared" si="17"/>
        <v>0</v>
      </c>
    </row>
    <row r="158" spans="1:5" ht="14.25" customHeight="1">
      <c r="A158" s="39" t="s">
        <v>79</v>
      </c>
      <c r="B158" s="48">
        <v>100000</v>
      </c>
      <c r="C158" s="48">
        <v>0</v>
      </c>
      <c r="D158" s="48">
        <f>IF(B158=0,"   ",C158/B158*100)</f>
        <v>0</v>
      </c>
      <c r="E158" s="60">
        <f t="shared" si="17"/>
        <v>-100000</v>
      </c>
    </row>
    <row r="159" spans="1:5" ht="13.5" customHeight="1">
      <c r="A159" s="39" t="s">
        <v>185</v>
      </c>
      <c r="B159" s="48">
        <v>3166979.64</v>
      </c>
      <c r="C159" s="48">
        <v>2483544.62</v>
      </c>
      <c r="D159" s="48">
        <f>IF(B159=0,"   ",C159/B159*100)</f>
        <v>78.4199743071288</v>
      </c>
      <c r="E159" s="60">
        <f t="shared" si="17"/>
        <v>-683435.02</v>
      </c>
    </row>
    <row r="160" spans="1:5" ht="28.5" customHeight="1">
      <c r="A160" s="39" t="s">
        <v>131</v>
      </c>
      <c r="B160" s="48">
        <v>6000</v>
      </c>
      <c r="C160" s="48">
        <v>0</v>
      </c>
      <c r="D160" s="40">
        <f aca="true" t="shared" si="20" ref="D160:D168">IF(B160=0,"   ",C160/B160)</f>
        <v>0</v>
      </c>
      <c r="E160" s="60">
        <f>C160-B160</f>
        <v>-6000</v>
      </c>
    </row>
    <row r="161" spans="1:5" ht="27.75" customHeight="1">
      <c r="A161" s="57" t="s">
        <v>116</v>
      </c>
      <c r="B161" s="48">
        <f>B162+B164+B163</f>
        <v>5885076.760000001</v>
      </c>
      <c r="C161" s="48">
        <f>C162+C164+C163</f>
        <v>3069339.3000000003</v>
      </c>
      <c r="D161" s="40">
        <f t="shared" si="20"/>
        <v>0.5215461794588385</v>
      </c>
      <c r="E161" s="60">
        <f t="shared" si="17"/>
        <v>-2815737.4600000004</v>
      </c>
    </row>
    <row r="162" spans="1:5" ht="15">
      <c r="A162" s="39" t="s">
        <v>117</v>
      </c>
      <c r="B162" s="48">
        <v>5826225.99</v>
      </c>
      <c r="C162" s="49">
        <v>3038645.91</v>
      </c>
      <c r="D162" s="40">
        <f t="shared" si="20"/>
        <v>0.5215461801885923</v>
      </c>
      <c r="E162" s="60">
        <f t="shared" si="17"/>
        <v>-2787580.08</v>
      </c>
    </row>
    <row r="163" spans="1:5" ht="15">
      <c r="A163" s="39" t="s">
        <v>118</v>
      </c>
      <c r="B163" s="48">
        <v>41195.54</v>
      </c>
      <c r="C163" s="49">
        <v>21485.37</v>
      </c>
      <c r="D163" s="40">
        <f t="shared" si="20"/>
        <v>0.5215460217295367</v>
      </c>
      <c r="E163" s="60">
        <f t="shared" si="17"/>
        <v>-19710.170000000002</v>
      </c>
    </row>
    <row r="164" spans="1:5" ht="15">
      <c r="A164" s="57" t="s">
        <v>124</v>
      </c>
      <c r="B164" s="48">
        <v>17655.23</v>
      </c>
      <c r="C164" s="49">
        <v>9208.02</v>
      </c>
      <c r="D164" s="40">
        <f t="shared" si="20"/>
        <v>0.5215463066751326</v>
      </c>
      <c r="E164" s="60">
        <f t="shared" si="17"/>
        <v>-8447.21</v>
      </c>
    </row>
    <row r="165" spans="1:5" ht="30">
      <c r="A165" s="39" t="s">
        <v>191</v>
      </c>
      <c r="B165" s="48">
        <f>SUM(B166:B168)</f>
        <v>1310204.78</v>
      </c>
      <c r="C165" s="48">
        <f>SUM(C166:C168)</f>
        <v>104914</v>
      </c>
      <c r="D165" s="40">
        <f t="shared" si="20"/>
        <v>0.0800745056051467</v>
      </c>
      <c r="E165" s="60">
        <f t="shared" si="17"/>
        <v>-1205290.78</v>
      </c>
    </row>
    <row r="166" spans="1:5" ht="15">
      <c r="A166" s="39" t="s">
        <v>118</v>
      </c>
      <c r="B166" s="48">
        <v>814637.98</v>
      </c>
      <c r="C166" s="48">
        <v>62948.4</v>
      </c>
      <c r="D166" s="40">
        <f t="shared" si="20"/>
        <v>0.07727162438461316</v>
      </c>
      <c r="E166" s="60">
        <f t="shared" si="17"/>
        <v>-751689.58</v>
      </c>
    </row>
    <row r="167" spans="1:5" ht="15">
      <c r="A167" s="39" t="s">
        <v>119</v>
      </c>
      <c r="B167" s="48">
        <v>287035.1</v>
      </c>
      <c r="C167" s="48">
        <v>31474.2</v>
      </c>
      <c r="D167" s="40">
        <f t="shared" si="20"/>
        <v>0.10965279159238714</v>
      </c>
      <c r="E167" s="60">
        <f t="shared" si="17"/>
        <v>-255560.89999999997</v>
      </c>
    </row>
    <row r="168" spans="1:5" ht="15">
      <c r="A168" s="39" t="s">
        <v>136</v>
      </c>
      <c r="B168" s="48">
        <v>208531.7</v>
      </c>
      <c r="C168" s="48">
        <v>10491.4</v>
      </c>
      <c r="D168" s="40">
        <f t="shared" si="20"/>
        <v>0.0503108160533866</v>
      </c>
      <c r="E168" s="60">
        <f t="shared" si="17"/>
        <v>-198040.30000000002</v>
      </c>
    </row>
    <row r="169" spans="1:5" ht="30">
      <c r="A169" s="39" t="s">
        <v>193</v>
      </c>
      <c r="B169" s="48">
        <f>SUM(B170:B172)</f>
        <v>27863000.96</v>
      </c>
      <c r="C169" s="48">
        <f>SUM(C170:C172)</f>
        <v>1319600.53</v>
      </c>
      <c r="D169" s="40">
        <f aca="true" t="shared" si="21" ref="D169:D174">IF(B169=0,"   ",C169/B169)</f>
        <v>0.047360315993758624</v>
      </c>
      <c r="E169" s="60">
        <f aca="true" t="shared" si="22" ref="E169:E174">C169-B169</f>
        <v>-26543400.43</v>
      </c>
    </row>
    <row r="170" spans="1:5" ht="15">
      <c r="A170" s="39" t="s">
        <v>118</v>
      </c>
      <c r="B170" s="48">
        <v>26191000</v>
      </c>
      <c r="C170" s="48">
        <v>1240424.5</v>
      </c>
      <c r="D170" s="40">
        <f t="shared" si="21"/>
        <v>0.04736071551296247</v>
      </c>
      <c r="E170" s="60">
        <f t="shared" si="22"/>
        <v>-24950575.5</v>
      </c>
    </row>
    <row r="171" spans="1:5" ht="15">
      <c r="A171" s="39" t="s">
        <v>119</v>
      </c>
      <c r="B171" s="48">
        <v>1393138.3</v>
      </c>
      <c r="C171" s="48">
        <v>65980.03</v>
      </c>
      <c r="D171" s="40">
        <f t="shared" si="21"/>
        <v>0.047360717884218674</v>
      </c>
      <c r="E171" s="60">
        <f t="shared" si="22"/>
        <v>-1327158.27</v>
      </c>
    </row>
    <row r="172" spans="1:5" ht="15">
      <c r="A172" s="39" t="s">
        <v>136</v>
      </c>
      <c r="B172" s="48">
        <v>278862.66</v>
      </c>
      <c r="C172" s="48">
        <v>13196</v>
      </c>
      <c r="D172" s="40">
        <f t="shared" si="21"/>
        <v>0.04732078507750016</v>
      </c>
      <c r="E172" s="60">
        <f t="shared" si="22"/>
        <v>-265666.66</v>
      </c>
    </row>
    <row r="173" spans="1:5" ht="13.5" customHeight="1">
      <c r="A173" s="39" t="s">
        <v>207</v>
      </c>
      <c r="B173" s="48">
        <v>805500</v>
      </c>
      <c r="C173" s="48">
        <v>0</v>
      </c>
      <c r="D173" s="40">
        <f t="shared" si="21"/>
        <v>0</v>
      </c>
      <c r="E173" s="60">
        <f t="shared" si="22"/>
        <v>-805500</v>
      </c>
    </row>
    <row r="174" spans="1:5" ht="27.75" customHeight="1">
      <c r="A174" s="39" t="s">
        <v>208</v>
      </c>
      <c r="B174" s="48">
        <v>300000</v>
      </c>
      <c r="C174" s="48">
        <v>300000</v>
      </c>
      <c r="D174" s="40">
        <f t="shared" si="21"/>
        <v>1</v>
      </c>
      <c r="E174" s="60">
        <f t="shared" si="22"/>
        <v>0</v>
      </c>
    </row>
    <row r="175" spans="1:5" ht="27.75" customHeight="1">
      <c r="A175" s="39" t="s">
        <v>214</v>
      </c>
      <c r="B175" s="48">
        <v>268800</v>
      </c>
      <c r="C175" s="48">
        <v>129831.24</v>
      </c>
      <c r="D175" s="40">
        <f>IF(B175=0,"   ",C175/B175)</f>
        <v>0.48300312500000003</v>
      </c>
      <c r="E175" s="60">
        <f>C175-B175</f>
        <v>-138968.76</v>
      </c>
    </row>
    <row r="176" spans="1:5" ht="27.75" customHeight="1">
      <c r="A176" s="39" t="s">
        <v>215</v>
      </c>
      <c r="B176" s="48">
        <v>100000</v>
      </c>
      <c r="C176" s="48">
        <v>52142</v>
      </c>
      <c r="D176" s="40">
        <f>IF(B176=0,"   ",C176/B176)</f>
        <v>0.52142</v>
      </c>
      <c r="E176" s="60">
        <f>C176-B176</f>
        <v>-47858</v>
      </c>
    </row>
    <row r="177" spans="1:5" ht="15">
      <c r="A177" s="39" t="s">
        <v>194</v>
      </c>
      <c r="B177" s="48">
        <f>B178</f>
        <v>1700</v>
      </c>
      <c r="C177" s="48">
        <f>C178</f>
        <v>550</v>
      </c>
      <c r="D177" s="48">
        <f>D178</f>
        <v>0.3235294117647059</v>
      </c>
      <c r="E177" s="48">
        <f>E178</f>
        <v>-1150</v>
      </c>
    </row>
    <row r="178" spans="1:5" s="8" customFormat="1" ht="15">
      <c r="A178" s="57" t="s">
        <v>195</v>
      </c>
      <c r="B178" s="64">
        <v>1700</v>
      </c>
      <c r="C178" s="65">
        <v>550</v>
      </c>
      <c r="D178" s="40">
        <f>IF(B178=0,"   ",C178/B178)</f>
        <v>0.3235294117647059</v>
      </c>
      <c r="E178" s="60">
        <f aca="true" t="shared" si="23" ref="E178:E207">C178-B178</f>
        <v>-1150</v>
      </c>
    </row>
    <row r="179" spans="1:5" s="8" customFormat="1" ht="15">
      <c r="A179" s="39" t="s">
        <v>64</v>
      </c>
      <c r="B179" s="49">
        <f>B180</f>
        <v>40000</v>
      </c>
      <c r="C179" s="49">
        <f>C180</f>
        <v>0</v>
      </c>
      <c r="D179" s="40">
        <f aca="true" t="shared" si="24" ref="D179:D184">IF(B179=0,"   ",C179/B179)</f>
        <v>0</v>
      </c>
      <c r="E179" s="43">
        <f t="shared" si="23"/>
        <v>-40000</v>
      </c>
    </row>
    <row r="180" spans="1:5" s="8" customFormat="1" ht="15">
      <c r="A180" s="39" t="s">
        <v>65</v>
      </c>
      <c r="B180" s="48">
        <v>40000</v>
      </c>
      <c r="C180" s="48">
        <v>0</v>
      </c>
      <c r="D180" s="40">
        <f t="shared" si="24"/>
        <v>0</v>
      </c>
      <c r="E180" s="43">
        <f t="shared" si="23"/>
        <v>-40000</v>
      </c>
    </row>
    <row r="181" spans="1:5" s="8" customFormat="1" ht="15">
      <c r="A181" s="39" t="s">
        <v>8</v>
      </c>
      <c r="B181" s="64">
        <f>B182+B196+B218+B224+B221</f>
        <v>400882360.34</v>
      </c>
      <c r="C181" s="64">
        <f>C182+C196+C218+C224+C221</f>
        <v>224670722.06999996</v>
      </c>
      <c r="D181" s="40">
        <f t="shared" si="24"/>
        <v>0.560440528935846</v>
      </c>
      <c r="E181" s="43">
        <f t="shared" si="23"/>
        <v>-176211638.27</v>
      </c>
    </row>
    <row r="182" spans="1:5" s="8" customFormat="1" ht="15">
      <c r="A182" s="39" t="s">
        <v>46</v>
      </c>
      <c r="B182" s="64">
        <f>B183+B185+B189+B192+B195</f>
        <v>149822931</v>
      </c>
      <c r="C182" s="64">
        <f>C183+C185+C189+C192+C195</f>
        <v>103029699.32999998</v>
      </c>
      <c r="D182" s="40">
        <f t="shared" si="24"/>
        <v>0.687676436726498</v>
      </c>
      <c r="E182" s="43">
        <f t="shared" si="23"/>
        <v>-46793231.67000002</v>
      </c>
    </row>
    <row r="183" spans="1:5" s="8" customFormat="1" ht="15">
      <c r="A183" s="39" t="s">
        <v>91</v>
      </c>
      <c r="B183" s="64">
        <v>40360190</v>
      </c>
      <c r="C183" s="65">
        <v>29993240</v>
      </c>
      <c r="D183" s="40">
        <f t="shared" si="24"/>
        <v>0.743139217134508</v>
      </c>
      <c r="E183" s="43">
        <f t="shared" si="23"/>
        <v>-10366950</v>
      </c>
    </row>
    <row r="184" spans="1:5" s="8" customFormat="1" ht="17.25" customHeight="1">
      <c r="A184" s="56" t="s">
        <v>92</v>
      </c>
      <c r="B184" s="64">
        <v>35145400</v>
      </c>
      <c r="C184" s="65">
        <v>26759500</v>
      </c>
      <c r="D184" s="40">
        <f t="shared" si="24"/>
        <v>0.7613940942484649</v>
      </c>
      <c r="E184" s="43">
        <f t="shared" si="23"/>
        <v>-8385900</v>
      </c>
    </row>
    <row r="185" spans="1:5" s="8" customFormat="1" ht="30">
      <c r="A185" s="57" t="s">
        <v>155</v>
      </c>
      <c r="B185" s="64">
        <f>SUM(B186:B188)</f>
        <v>96262315</v>
      </c>
      <c r="C185" s="64">
        <f>SUM(C186:C188)</f>
        <v>72595719.32999998</v>
      </c>
      <c r="D185" s="40">
        <f aca="true" t="shared" si="25" ref="D185:D195">IF(B185=0,"   ",C185/B185)</f>
        <v>0.7541447484407577</v>
      </c>
      <c r="E185" s="43">
        <f t="shared" si="23"/>
        <v>-23666595.670000017</v>
      </c>
    </row>
    <row r="186" spans="1:5" ht="15">
      <c r="A186" s="39" t="s">
        <v>156</v>
      </c>
      <c r="B186" s="48">
        <v>89584363</v>
      </c>
      <c r="C186" s="48">
        <v>71869762.13</v>
      </c>
      <c r="D186" s="40">
        <f t="shared" si="25"/>
        <v>0.802257891033952</v>
      </c>
      <c r="E186" s="60">
        <f t="shared" si="23"/>
        <v>-17714600.870000005</v>
      </c>
    </row>
    <row r="187" spans="1:5" ht="15">
      <c r="A187" s="39" t="s">
        <v>118</v>
      </c>
      <c r="B187" s="48">
        <v>5879122.15</v>
      </c>
      <c r="C187" s="48">
        <v>362978.6</v>
      </c>
      <c r="D187" s="40">
        <f t="shared" si="25"/>
        <v>0.06174027188735991</v>
      </c>
      <c r="E187" s="60">
        <f t="shared" si="23"/>
        <v>-5516143.550000001</v>
      </c>
    </row>
    <row r="188" spans="1:5" ht="15">
      <c r="A188" s="39" t="s">
        <v>124</v>
      </c>
      <c r="B188" s="48">
        <v>798829.85</v>
      </c>
      <c r="C188" s="48">
        <v>362978.6</v>
      </c>
      <c r="D188" s="40">
        <f t="shared" si="25"/>
        <v>0.4543878774685247</v>
      </c>
      <c r="E188" s="60">
        <f t="shared" si="23"/>
        <v>-435851.25</v>
      </c>
    </row>
    <row r="189" spans="1:5" s="8" customFormat="1" ht="75">
      <c r="A189" s="57" t="s">
        <v>196</v>
      </c>
      <c r="B189" s="64">
        <f>SUM(B190:B191)</f>
        <v>3420000</v>
      </c>
      <c r="C189" s="64">
        <f>SUM(C190:C191)</f>
        <v>440740</v>
      </c>
      <c r="D189" s="40">
        <f t="shared" si="25"/>
        <v>0.12887134502923978</v>
      </c>
      <c r="E189" s="43">
        <f t="shared" si="23"/>
        <v>-2979260</v>
      </c>
    </row>
    <row r="190" spans="1:5" ht="15">
      <c r="A190" s="39" t="s">
        <v>118</v>
      </c>
      <c r="B190" s="48">
        <v>3214800</v>
      </c>
      <c r="C190" s="48">
        <v>414295.6</v>
      </c>
      <c r="D190" s="40">
        <f t="shared" si="25"/>
        <v>0.12887134502923975</v>
      </c>
      <c r="E190" s="60">
        <f t="shared" si="23"/>
        <v>-2800504.4</v>
      </c>
    </row>
    <row r="191" spans="1:5" ht="15">
      <c r="A191" s="39" t="s">
        <v>124</v>
      </c>
      <c r="B191" s="48">
        <v>205200</v>
      </c>
      <c r="C191" s="48">
        <v>26444.4</v>
      </c>
      <c r="D191" s="40">
        <f t="shared" si="25"/>
        <v>0.12887134502923978</v>
      </c>
      <c r="E191" s="60">
        <f t="shared" si="23"/>
        <v>-178755.6</v>
      </c>
    </row>
    <row r="192" spans="1:5" s="8" customFormat="1" ht="45">
      <c r="A192" s="57" t="s">
        <v>197</v>
      </c>
      <c r="B192" s="64">
        <f>SUM(B193:B194)</f>
        <v>9580426</v>
      </c>
      <c r="C192" s="64">
        <f>SUM(C193:C194)</f>
        <v>0</v>
      </c>
      <c r="D192" s="40">
        <f t="shared" si="25"/>
        <v>0</v>
      </c>
      <c r="E192" s="43">
        <f t="shared" si="23"/>
        <v>-9580426</v>
      </c>
    </row>
    <row r="193" spans="1:5" ht="15">
      <c r="A193" s="39" t="s">
        <v>118</v>
      </c>
      <c r="B193" s="48">
        <v>9005600</v>
      </c>
      <c r="C193" s="48">
        <v>0</v>
      </c>
      <c r="D193" s="40">
        <f t="shared" si="25"/>
        <v>0</v>
      </c>
      <c r="E193" s="60">
        <f t="shared" si="23"/>
        <v>-9005600</v>
      </c>
    </row>
    <row r="194" spans="1:5" ht="15">
      <c r="A194" s="39" t="s">
        <v>124</v>
      </c>
      <c r="B194" s="48">
        <v>574826</v>
      </c>
      <c r="C194" s="48">
        <v>0</v>
      </c>
      <c r="D194" s="40">
        <f t="shared" si="25"/>
        <v>0</v>
      </c>
      <c r="E194" s="60">
        <f t="shared" si="23"/>
        <v>-574826</v>
      </c>
    </row>
    <row r="195" spans="1:5" ht="46.5" customHeight="1">
      <c r="A195" s="39" t="s">
        <v>198</v>
      </c>
      <c r="B195" s="48">
        <v>200000</v>
      </c>
      <c r="C195" s="48">
        <v>0</v>
      </c>
      <c r="D195" s="40">
        <f t="shared" si="25"/>
        <v>0</v>
      </c>
      <c r="E195" s="60">
        <f t="shared" si="23"/>
        <v>-200000</v>
      </c>
    </row>
    <row r="196" spans="1:5" s="8" customFormat="1" ht="15">
      <c r="A196" s="39" t="s">
        <v>47</v>
      </c>
      <c r="B196" s="64">
        <f>B197+B199+B217+B214</f>
        <v>217025080.44</v>
      </c>
      <c r="C196" s="64">
        <f>C197+C199+C217+C214</f>
        <v>101765527.63</v>
      </c>
      <c r="D196" s="40">
        <f aca="true" t="shared" si="26" ref="D196:D219">IF(B196=0,"   ",C196/B196)</f>
        <v>0.4689113692467202</v>
      </c>
      <c r="E196" s="43">
        <f t="shared" si="23"/>
        <v>-115259552.81</v>
      </c>
    </row>
    <row r="197" spans="1:5" s="8" customFormat="1" ht="15">
      <c r="A197" s="39" t="s">
        <v>91</v>
      </c>
      <c r="B197" s="64">
        <v>116156397.99</v>
      </c>
      <c r="C197" s="64">
        <v>82120613.6</v>
      </c>
      <c r="D197" s="40">
        <f t="shared" si="26"/>
        <v>0.7069831281017326</v>
      </c>
      <c r="E197" s="43">
        <f t="shared" si="23"/>
        <v>-34035784.39</v>
      </c>
    </row>
    <row r="198" spans="1:5" s="8" customFormat="1" ht="15.75" customHeight="1">
      <c r="A198" s="56" t="s">
        <v>92</v>
      </c>
      <c r="B198" s="64">
        <v>105927400</v>
      </c>
      <c r="C198" s="64">
        <v>75147500</v>
      </c>
      <c r="D198" s="40">
        <f t="shared" si="26"/>
        <v>0.7094245681476181</v>
      </c>
      <c r="E198" s="43">
        <f t="shared" si="23"/>
        <v>-30779900</v>
      </c>
    </row>
    <row r="199" spans="1:5" s="8" customFormat="1" ht="15">
      <c r="A199" s="39" t="s">
        <v>81</v>
      </c>
      <c r="B199" s="64">
        <f>B200+B203+B204+B211+B208</f>
        <v>95791682.45000002</v>
      </c>
      <c r="C199" s="64">
        <f>C200+C203+C204+C211+C208</f>
        <v>14601636.019999998</v>
      </c>
      <c r="D199" s="40">
        <f t="shared" si="26"/>
        <v>0.15243114690695148</v>
      </c>
      <c r="E199" s="43">
        <f t="shared" si="23"/>
        <v>-81190046.43000002</v>
      </c>
    </row>
    <row r="200" spans="1:5" s="8" customFormat="1" ht="45">
      <c r="A200" s="57" t="s">
        <v>157</v>
      </c>
      <c r="B200" s="64">
        <f>SUM(B201:B202)</f>
        <v>27976808.51</v>
      </c>
      <c r="C200" s="64">
        <f>SUM(C201:C202)</f>
        <v>1782902.97</v>
      </c>
      <c r="D200" s="40">
        <f t="shared" si="26"/>
        <v>0.06372788981140293</v>
      </c>
      <c r="E200" s="43">
        <f t="shared" si="23"/>
        <v>-26193905.540000003</v>
      </c>
    </row>
    <row r="201" spans="1:5" ht="15">
      <c r="A201" s="39" t="s">
        <v>118</v>
      </c>
      <c r="B201" s="48">
        <v>26298200</v>
      </c>
      <c r="C201" s="48">
        <v>1675928.79</v>
      </c>
      <c r="D201" s="40">
        <f t="shared" si="26"/>
        <v>0.06372788974150322</v>
      </c>
      <c r="E201" s="60">
        <f t="shared" si="23"/>
        <v>-24622271.21</v>
      </c>
    </row>
    <row r="202" spans="1:5" ht="15">
      <c r="A202" s="39" t="s">
        <v>124</v>
      </c>
      <c r="B202" s="48">
        <v>1678608.51</v>
      </c>
      <c r="C202" s="48">
        <v>106974.18</v>
      </c>
      <c r="D202" s="40">
        <f t="shared" si="26"/>
        <v>0.0637278909064985</v>
      </c>
      <c r="E202" s="60">
        <f t="shared" si="23"/>
        <v>-1571634.33</v>
      </c>
    </row>
    <row r="203" spans="1:5" s="8" customFormat="1" ht="45">
      <c r="A203" s="56" t="s">
        <v>163</v>
      </c>
      <c r="B203" s="64">
        <v>8905700</v>
      </c>
      <c r="C203" s="65">
        <v>5871490.13</v>
      </c>
      <c r="D203" s="40">
        <f aca="true" t="shared" si="27" ref="D203:D213">IF(B203=0,"   ",C203/B203)</f>
        <v>0.659295746544348</v>
      </c>
      <c r="E203" s="43">
        <f t="shared" si="23"/>
        <v>-3034209.87</v>
      </c>
    </row>
    <row r="204" spans="1:5" s="8" customFormat="1" ht="43.5" customHeight="1">
      <c r="A204" s="56" t="s">
        <v>164</v>
      </c>
      <c r="B204" s="64">
        <f>SUM(B205:B207)</f>
        <v>6616162</v>
      </c>
      <c r="C204" s="64">
        <f>SUM(C205:C207)</f>
        <v>2666949.9799999995</v>
      </c>
      <c r="D204" s="40">
        <f t="shared" si="27"/>
        <v>0.40309623313334825</v>
      </c>
      <c r="E204" s="43">
        <f t="shared" si="23"/>
        <v>-3949212.0200000005</v>
      </c>
    </row>
    <row r="205" spans="1:5" s="8" customFormat="1" ht="15" customHeight="1">
      <c r="A205" s="56" t="s">
        <v>168</v>
      </c>
      <c r="B205" s="64">
        <v>6550000</v>
      </c>
      <c r="C205" s="64">
        <v>2640280.44</v>
      </c>
      <c r="D205" s="40">
        <f t="shared" si="27"/>
        <v>0.4030962503816794</v>
      </c>
      <c r="E205" s="43">
        <f t="shared" si="23"/>
        <v>-3909719.56</v>
      </c>
    </row>
    <row r="206" spans="1:5" s="8" customFormat="1" ht="15.75" customHeight="1">
      <c r="A206" s="56" t="s">
        <v>169</v>
      </c>
      <c r="B206" s="64">
        <v>33081</v>
      </c>
      <c r="C206" s="64">
        <v>13334.76</v>
      </c>
      <c r="D206" s="40">
        <f t="shared" si="27"/>
        <v>0.4030942232701551</v>
      </c>
      <c r="E206" s="43">
        <f t="shared" si="23"/>
        <v>-19746.239999999998</v>
      </c>
    </row>
    <row r="207" spans="1:5" s="8" customFormat="1" ht="15.75" customHeight="1">
      <c r="A207" s="56" t="s">
        <v>170</v>
      </c>
      <c r="B207" s="48">
        <v>33081</v>
      </c>
      <c r="C207" s="48">
        <v>13334.78</v>
      </c>
      <c r="D207" s="40">
        <f t="shared" si="27"/>
        <v>0.4030948278468003</v>
      </c>
      <c r="E207" s="60">
        <f t="shared" si="23"/>
        <v>-19746.22</v>
      </c>
    </row>
    <row r="208" spans="1:5" s="8" customFormat="1" ht="73.5" customHeight="1">
      <c r="A208" s="57" t="s">
        <v>199</v>
      </c>
      <c r="B208" s="64">
        <f>SUM(B209:B210)</f>
        <v>49777678.74</v>
      </c>
      <c r="C208" s="64">
        <f>SUM(C209:C210)</f>
        <v>1979061.74</v>
      </c>
      <c r="D208" s="40">
        <f t="shared" si="27"/>
        <v>0.03975801584354875</v>
      </c>
      <c r="E208" s="43">
        <f>C208-B208</f>
        <v>-47798617</v>
      </c>
    </row>
    <row r="209" spans="1:5" s="8" customFormat="1" ht="15.75" customHeight="1">
      <c r="A209" s="56" t="s">
        <v>169</v>
      </c>
      <c r="B209" s="64">
        <v>46791018</v>
      </c>
      <c r="C209" s="64">
        <v>1860318</v>
      </c>
      <c r="D209" s="40">
        <f t="shared" si="27"/>
        <v>0.03975801509597419</v>
      </c>
      <c r="E209" s="43">
        <f>C209-B209</f>
        <v>-44930700</v>
      </c>
    </row>
    <row r="210" spans="1:5" ht="15">
      <c r="A210" s="56" t="s">
        <v>170</v>
      </c>
      <c r="B210" s="48">
        <v>2986660.74</v>
      </c>
      <c r="C210" s="48">
        <v>118743.74</v>
      </c>
      <c r="D210" s="40">
        <f t="shared" si="27"/>
        <v>0.03975802755555022</v>
      </c>
      <c r="E210" s="60">
        <f>C210-B210</f>
        <v>-2867917</v>
      </c>
    </row>
    <row r="211" spans="1:5" s="8" customFormat="1" ht="73.5" customHeight="1">
      <c r="A211" s="57" t="s">
        <v>209</v>
      </c>
      <c r="B211" s="64">
        <f>SUM(B212:B213)</f>
        <v>2515333.2</v>
      </c>
      <c r="C211" s="64">
        <f>SUM(C212:C213)</f>
        <v>2301231.2</v>
      </c>
      <c r="D211" s="40">
        <f t="shared" si="27"/>
        <v>0.9148812570835546</v>
      </c>
      <c r="E211" s="43">
        <f aca="true" t="shared" si="28" ref="E211:E217">C211-B211</f>
        <v>-214102</v>
      </c>
    </row>
    <row r="212" spans="1:5" s="8" customFormat="1" ht="15.75" customHeight="1">
      <c r="A212" s="56" t="s">
        <v>169</v>
      </c>
      <c r="B212" s="64">
        <v>2364413.33</v>
      </c>
      <c r="C212" s="64">
        <v>2163157.33</v>
      </c>
      <c r="D212" s="40">
        <f t="shared" si="27"/>
        <v>0.914881210723</v>
      </c>
      <c r="E212" s="43">
        <f t="shared" si="28"/>
        <v>-201256</v>
      </c>
    </row>
    <row r="213" spans="1:5" ht="15">
      <c r="A213" s="56" t="s">
        <v>170</v>
      </c>
      <c r="B213" s="48">
        <v>150919.87</v>
      </c>
      <c r="C213" s="48">
        <v>138073.87</v>
      </c>
      <c r="D213" s="40">
        <f t="shared" si="27"/>
        <v>0.9148819833995351</v>
      </c>
      <c r="E213" s="60">
        <f t="shared" si="28"/>
        <v>-12846</v>
      </c>
    </row>
    <row r="214" spans="1:5" s="8" customFormat="1" ht="45" customHeight="1">
      <c r="A214" s="56" t="s">
        <v>190</v>
      </c>
      <c r="B214" s="64">
        <f>SUM(B215:B216)</f>
        <v>4997000</v>
      </c>
      <c r="C214" s="64">
        <f>SUM(C215:C216)</f>
        <v>4997000</v>
      </c>
      <c r="D214" s="40">
        <f t="shared" si="26"/>
        <v>1</v>
      </c>
      <c r="E214" s="43">
        <f t="shared" si="28"/>
        <v>0</v>
      </c>
    </row>
    <row r="215" spans="1:5" ht="15">
      <c r="A215" s="39" t="s">
        <v>118</v>
      </c>
      <c r="B215" s="48">
        <v>4947000</v>
      </c>
      <c r="C215" s="48">
        <v>4947000</v>
      </c>
      <c r="D215" s="40">
        <f t="shared" si="26"/>
        <v>1</v>
      </c>
      <c r="E215" s="60">
        <f t="shared" si="28"/>
        <v>0</v>
      </c>
    </row>
    <row r="216" spans="1:5" ht="15">
      <c r="A216" s="39" t="s">
        <v>124</v>
      </c>
      <c r="B216" s="48">
        <v>50000</v>
      </c>
      <c r="C216" s="48">
        <v>50000</v>
      </c>
      <c r="D216" s="40">
        <f t="shared" si="26"/>
        <v>1</v>
      </c>
      <c r="E216" s="60">
        <f t="shared" si="28"/>
        <v>0</v>
      </c>
    </row>
    <row r="217" spans="1:5" s="8" customFormat="1" ht="15">
      <c r="A217" s="57" t="s">
        <v>138</v>
      </c>
      <c r="B217" s="64">
        <v>80000</v>
      </c>
      <c r="C217" s="64">
        <v>46278.01</v>
      </c>
      <c r="D217" s="40">
        <f t="shared" si="26"/>
        <v>0.578475125</v>
      </c>
      <c r="E217" s="43">
        <f t="shared" si="28"/>
        <v>-33721.99</v>
      </c>
    </row>
    <row r="218" spans="1:5" s="8" customFormat="1" ht="15">
      <c r="A218" s="39" t="s">
        <v>115</v>
      </c>
      <c r="B218" s="64">
        <f>B219+B220</f>
        <v>27027248.9</v>
      </c>
      <c r="C218" s="64">
        <f>C219+C220</f>
        <v>15441640</v>
      </c>
      <c r="D218" s="40">
        <f t="shared" si="26"/>
        <v>0.5713359897314595</v>
      </c>
      <c r="E218" s="43">
        <f aca="true" t="shared" si="29" ref="E218:E225">C218-B218</f>
        <v>-11585608.899999999</v>
      </c>
    </row>
    <row r="219" spans="1:5" s="8" customFormat="1" ht="15">
      <c r="A219" s="39" t="s">
        <v>80</v>
      </c>
      <c r="B219" s="64">
        <v>14437948.9</v>
      </c>
      <c r="C219" s="65">
        <v>11451300</v>
      </c>
      <c r="D219" s="40">
        <f t="shared" si="26"/>
        <v>0.7931389755784494</v>
      </c>
      <c r="E219" s="43">
        <f t="shared" si="29"/>
        <v>-2986648.9000000004</v>
      </c>
    </row>
    <row r="220" spans="1:5" s="8" customFormat="1" ht="27.75" customHeight="1">
      <c r="A220" s="57" t="s">
        <v>143</v>
      </c>
      <c r="B220" s="48">
        <v>12589300</v>
      </c>
      <c r="C220" s="48">
        <v>3990340</v>
      </c>
      <c r="D220" s="40">
        <f aca="true" t="shared" si="30" ref="D220:D225">IF(B220=0,"   ",C220/B220)</f>
        <v>0.3169628176308452</v>
      </c>
      <c r="E220" s="43">
        <f t="shared" si="29"/>
        <v>-8598960</v>
      </c>
    </row>
    <row r="221" spans="1:5" s="8" customFormat="1" ht="15">
      <c r="A221" s="57" t="s">
        <v>48</v>
      </c>
      <c r="B221" s="64">
        <f>B223+B222</f>
        <v>1188300</v>
      </c>
      <c r="C221" s="64">
        <f>C223+C222</f>
        <v>861634.6</v>
      </c>
      <c r="D221" s="40">
        <f t="shared" si="30"/>
        <v>0.7250985441386855</v>
      </c>
      <c r="E221" s="43">
        <f t="shared" si="29"/>
        <v>-326665.4</v>
      </c>
    </row>
    <row r="222" spans="1:5" s="8" customFormat="1" ht="15">
      <c r="A222" s="39" t="s">
        <v>200</v>
      </c>
      <c r="B222" s="64">
        <v>1140300</v>
      </c>
      <c r="C222" s="64">
        <v>861634.6</v>
      </c>
      <c r="D222" s="40">
        <f t="shared" si="30"/>
        <v>0.755620976935894</v>
      </c>
      <c r="E222" s="43">
        <f t="shared" si="29"/>
        <v>-278665.4</v>
      </c>
    </row>
    <row r="223" spans="1:5" s="8" customFormat="1" ht="15">
      <c r="A223" s="39" t="s">
        <v>186</v>
      </c>
      <c r="B223" s="64">
        <v>48000</v>
      </c>
      <c r="C223" s="64">
        <v>0</v>
      </c>
      <c r="D223" s="40">
        <f t="shared" si="30"/>
        <v>0</v>
      </c>
      <c r="E223" s="43">
        <f t="shared" si="29"/>
        <v>-48000</v>
      </c>
    </row>
    <row r="224" spans="1:5" s="8" customFormat="1" ht="15">
      <c r="A224" s="39" t="s">
        <v>49</v>
      </c>
      <c r="B224" s="64">
        <f>B225</f>
        <v>5818800</v>
      </c>
      <c r="C224" s="64">
        <f>C225</f>
        <v>3572220.51</v>
      </c>
      <c r="D224" s="40">
        <f t="shared" si="30"/>
        <v>0.6139101722004536</v>
      </c>
      <c r="E224" s="43">
        <f t="shared" si="29"/>
        <v>-2246579.49</v>
      </c>
    </row>
    <row r="225" spans="1:5" s="8" customFormat="1" ht="60">
      <c r="A225" s="39" t="s">
        <v>187</v>
      </c>
      <c r="B225" s="64">
        <v>5818800</v>
      </c>
      <c r="C225" s="65">
        <v>3572220.51</v>
      </c>
      <c r="D225" s="40">
        <f t="shared" si="30"/>
        <v>0.6139101722004536</v>
      </c>
      <c r="E225" s="43">
        <f t="shared" si="29"/>
        <v>-2246579.49</v>
      </c>
    </row>
    <row r="226" spans="1:5" s="8" customFormat="1" ht="16.5" customHeight="1">
      <c r="A226" s="39" t="s">
        <v>69</v>
      </c>
      <c r="B226" s="71">
        <f>SUM(B227,)</f>
        <v>38587521.230000004</v>
      </c>
      <c r="C226" s="71">
        <f>SUM(C227,)</f>
        <v>14539042.04</v>
      </c>
      <c r="D226" s="40">
        <f aca="true" t="shared" si="31" ref="D226:D244">IF(B226=0,"   ",C226/B226)</f>
        <v>0.37678092752681325</v>
      </c>
      <c r="E226" s="43">
        <f aca="true" t="shared" si="32" ref="E226:E244">C226-B226</f>
        <v>-24048479.190000005</v>
      </c>
    </row>
    <row r="227" spans="1:5" s="8" customFormat="1" ht="13.5" customHeight="1">
      <c r="A227" s="39" t="s">
        <v>50</v>
      </c>
      <c r="B227" s="64">
        <f>B229+B244+B228+B245</f>
        <v>38587521.230000004</v>
      </c>
      <c r="C227" s="64">
        <f>C229+C244+C228+C245</f>
        <v>14539042.04</v>
      </c>
      <c r="D227" s="40">
        <f t="shared" si="31"/>
        <v>0.37678092752681325</v>
      </c>
      <c r="E227" s="43">
        <f t="shared" si="32"/>
        <v>-24048479.190000005</v>
      </c>
    </row>
    <row r="228" spans="1:5" s="8" customFormat="1" ht="15">
      <c r="A228" s="39" t="s">
        <v>80</v>
      </c>
      <c r="B228" s="64">
        <v>24246000</v>
      </c>
      <c r="C228" s="65">
        <v>13024441.28</v>
      </c>
      <c r="D228" s="40">
        <f t="shared" si="31"/>
        <v>0.5371789689020869</v>
      </c>
      <c r="E228" s="43">
        <f t="shared" si="32"/>
        <v>-11221558.72</v>
      </c>
    </row>
    <row r="229" spans="1:5" s="8" customFormat="1" ht="15">
      <c r="A229" s="39" t="s">
        <v>81</v>
      </c>
      <c r="B229" s="64">
        <f>B230+B233+B237+B241</f>
        <v>11708988.05</v>
      </c>
      <c r="C229" s="64">
        <f>C230+C233+C237+C241</f>
        <v>1445514.79</v>
      </c>
      <c r="D229" s="40">
        <f t="shared" si="31"/>
        <v>0.12345343456046998</v>
      </c>
      <c r="E229" s="43">
        <f t="shared" si="32"/>
        <v>-10263473.260000002</v>
      </c>
    </row>
    <row r="230" spans="1:5" ht="27.75" customHeight="1">
      <c r="A230" s="39" t="s">
        <v>158</v>
      </c>
      <c r="B230" s="64">
        <f>SUM(B231:B232)</f>
        <v>133000</v>
      </c>
      <c r="C230" s="64">
        <f>SUM(C231:C232)</f>
        <v>132978.72</v>
      </c>
      <c r="D230" s="40">
        <f t="shared" si="31"/>
        <v>0.9998400000000001</v>
      </c>
      <c r="E230" s="60">
        <f t="shared" si="32"/>
        <v>-21.279999999998836</v>
      </c>
    </row>
    <row r="231" spans="1:5" s="8" customFormat="1" ht="13.5" customHeight="1">
      <c r="A231" s="56" t="s">
        <v>67</v>
      </c>
      <c r="B231" s="48">
        <v>125000</v>
      </c>
      <c r="C231" s="48">
        <v>125000</v>
      </c>
      <c r="D231" s="40">
        <f t="shared" si="31"/>
        <v>1</v>
      </c>
      <c r="E231" s="43">
        <f t="shared" si="32"/>
        <v>0</v>
      </c>
    </row>
    <row r="232" spans="1:5" ht="14.25" customHeight="1">
      <c r="A232" s="56" t="s">
        <v>68</v>
      </c>
      <c r="B232" s="48">
        <v>8000</v>
      </c>
      <c r="C232" s="48">
        <v>7978.72</v>
      </c>
      <c r="D232" s="40">
        <f t="shared" si="31"/>
        <v>0.99734</v>
      </c>
      <c r="E232" s="60">
        <f t="shared" si="32"/>
        <v>-21.279999999999745</v>
      </c>
    </row>
    <row r="233" spans="1:5" s="8" customFormat="1" ht="42" customHeight="1">
      <c r="A233" s="57" t="s">
        <v>165</v>
      </c>
      <c r="B233" s="64">
        <f>B234+B235+B236</f>
        <v>1684030.0499999998</v>
      </c>
      <c r="C233" s="64">
        <f>C234+C235+C236</f>
        <v>962536.0700000001</v>
      </c>
      <c r="D233" s="40">
        <f t="shared" si="31"/>
        <v>0.5715670394361432</v>
      </c>
      <c r="E233" s="43">
        <f t="shared" si="32"/>
        <v>-721493.9799999997</v>
      </c>
    </row>
    <row r="234" spans="1:5" s="8" customFormat="1" ht="13.5" customHeight="1">
      <c r="A234" s="56" t="s">
        <v>73</v>
      </c>
      <c r="B234" s="64">
        <v>1650683.23</v>
      </c>
      <c r="C234" s="64">
        <v>943476.04</v>
      </c>
      <c r="D234" s="40">
        <f t="shared" si="31"/>
        <v>0.571566986840958</v>
      </c>
      <c r="E234" s="43">
        <f t="shared" si="32"/>
        <v>-707207.19</v>
      </c>
    </row>
    <row r="235" spans="1:5" s="8" customFormat="1" ht="13.5" customHeight="1">
      <c r="A235" s="56" t="s">
        <v>67</v>
      </c>
      <c r="B235" s="64">
        <v>16673.41</v>
      </c>
      <c r="C235" s="64">
        <v>9530.06</v>
      </c>
      <c r="D235" s="40">
        <f t="shared" si="31"/>
        <v>0.5715723418304953</v>
      </c>
      <c r="E235" s="43">
        <f t="shared" si="32"/>
        <v>-7143.35</v>
      </c>
    </row>
    <row r="236" spans="1:5" ht="14.25" customHeight="1">
      <c r="A236" s="56" t="s">
        <v>68</v>
      </c>
      <c r="B236" s="48">
        <v>16673.41</v>
      </c>
      <c r="C236" s="48">
        <v>9529.97</v>
      </c>
      <c r="D236" s="40">
        <f>IF(B236=0,"   ",C236/B236)</f>
        <v>0.5715669440144517</v>
      </c>
      <c r="E236" s="60">
        <f>C236-B236</f>
        <v>-7143.4400000000005</v>
      </c>
    </row>
    <row r="237" spans="1:5" s="8" customFormat="1" ht="27.75" customHeight="1">
      <c r="A237" s="39" t="s">
        <v>166</v>
      </c>
      <c r="B237" s="64">
        <f>B238+B239+B240</f>
        <v>350000</v>
      </c>
      <c r="C237" s="64">
        <f>C238+C239+C240</f>
        <v>350000</v>
      </c>
      <c r="D237" s="40">
        <f t="shared" si="31"/>
        <v>1</v>
      </c>
      <c r="E237" s="43">
        <f t="shared" si="32"/>
        <v>0</v>
      </c>
    </row>
    <row r="238" spans="1:5" s="8" customFormat="1" ht="13.5" customHeight="1">
      <c r="A238" s="56" t="s">
        <v>73</v>
      </c>
      <c r="B238" s="64">
        <v>200000</v>
      </c>
      <c r="C238" s="64">
        <v>200000</v>
      </c>
      <c r="D238" s="40">
        <f t="shared" si="31"/>
        <v>1</v>
      </c>
      <c r="E238" s="43">
        <f t="shared" si="32"/>
        <v>0</v>
      </c>
    </row>
    <row r="239" spans="1:5" s="8" customFormat="1" ht="13.5" customHeight="1">
      <c r="A239" s="56" t="s">
        <v>67</v>
      </c>
      <c r="B239" s="64">
        <v>100000</v>
      </c>
      <c r="C239" s="64">
        <v>100000</v>
      </c>
      <c r="D239" s="40">
        <f t="shared" si="31"/>
        <v>1</v>
      </c>
      <c r="E239" s="43">
        <f t="shared" si="32"/>
        <v>0</v>
      </c>
    </row>
    <row r="240" spans="1:5" ht="14.25" customHeight="1">
      <c r="A240" s="56" t="s">
        <v>68</v>
      </c>
      <c r="B240" s="48">
        <v>50000</v>
      </c>
      <c r="C240" s="48">
        <v>50000</v>
      </c>
      <c r="D240" s="40">
        <f t="shared" si="31"/>
        <v>1</v>
      </c>
      <c r="E240" s="60">
        <f t="shared" si="32"/>
        <v>0</v>
      </c>
    </row>
    <row r="241" spans="1:5" s="8" customFormat="1" ht="29.25" customHeight="1">
      <c r="A241" s="57" t="s">
        <v>188</v>
      </c>
      <c r="B241" s="64">
        <f>SUM(B242:B243)</f>
        <v>9541958</v>
      </c>
      <c r="C241" s="64">
        <f>SUM(C242:C243)</f>
        <v>0</v>
      </c>
      <c r="D241" s="40">
        <f t="shared" si="31"/>
        <v>0</v>
      </c>
      <c r="E241" s="43">
        <f t="shared" si="32"/>
        <v>-9541958</v>
      </c>
    </row>
    <row r="242" spans="1:5" s="8" customFormat="1" ht="13.5" customHeight="1">
      <c r="A242" s="56" t="s">
        <v>67</v>
      </c>
      <c r="B242" s="64">
        <v>8969440</v>
      </c>
      <c r="C242" s="64">
        <v>0</v>
      </c>
      <c r="D242" s="40">
        <f t="shared" si="31"/>
        <v>0</v>
      </c>
      <c r="E242" s="43">
        <f t="shared" si="32"/>
        <v>-8969440</v>
      </c>
    </row>
    <row r="243" spans="1:5" ht="14.25" customHeight="1">
      <c r="A243" s="56" t="s">
        <v>68</v>
      </c>
      <c r="B243" s="64">
        <v>572518</v>
      </c>
      <c r="C243" s="48">
        <v>0</v>
      </c>
      <c r="D243" s="40">
        <f t="shared" si="31"/>
        <v>0</v>
      </c>
      <c r="E243" s="60">
        <f t="shared" si="32"/>
        <v>-572518</v>
      </c>
    </row>
    <row r="244" spans="1:5" s="8" customFormat="1" ht="30">
      <c r="A244" s="39" t="s">
        <v>161</v>
      </c>
      <c r="B244" s="49">
        <v>1154460.82</v>
      </c>
      <c r="C244" s="49">
        <v>69085.97</v>
      </c>
      <c r="D244" s="40">
        <f t="shared" si="31"/>
        <v>0.059842628526795734</v>
      </c>
      <c r="E244" s="43">
        <f t="shared" si="32"/>
        <v>-1085374.85</v>
      </c>
    </row>
    <row r="245" spans="1:5" s="8" customFormat="1" ht="15">
      <c r="A245" s="39" t="s">
        <v>210</v>
      </c>
      <c r="B245" s="49">
        <v>1478072.36</v>
      </c>
      <c r="C245" s="49">
        <v>0</v>
      </c>
      <c r="D245" s="40">
        <f>IF(B245=0,"   ",C245/B245)</f>
        <v>0</v>
      </c>
      <c r="E245" s="43">
        <f>C245-B245</f>
        <v>-1478072.36</v>
      </c>
    </row>
    <row r="246" spans="1:5" ht="16.5" customHeight="1">
      <c r="A246" s="39" t="s">
        <v>9</v>
      </c>
      <c r="B246" s="49">
        <f>SUM(B247,B248,B257)</f>
        <v>20644127.47</v>
      </c>
      <c r="C246" s="49">
        <f>SUM(C247,C248,C257)</f>
        <v>18735609.78</v>
      </c>
      <c r="D246" s="40">
        <f aca="true" t="shared" si="33" ref="D246:D256">IF(B246=0,"   ",C246/B246)</f>
        <v>0.9075515449721258</v>
      </c>
      <c r="E246" s="43">
        <f aca="true" t="shared" si="34" ref="E246:E274">C246-B246</f>
        <v>-1908517.6899999976</v>
      </c>
    </row>
    <row r="247" spans="1:6" ht="14.25" customHeight="1">
      <c r="A247" s="39" t="s">
        <v>51</v>
      </c>
      <c r="B247" s="64">
        <v>56000</v>
      </c>
      <c r="C247" s="65">
        <v>14166.21</v>
      </c>
      <c r="D247" s="40">
        <f t="shared" si="33"/>
        <v>0.2529680357142857</v>
      </c>
      <c r="E247" s="43">
        <f t="shared" si="34"/>
        <v>-41833.79</v>
      </c>
      <c r="F247" s="8"/>
    </row>
    <row r="248" spans="1:5" s="8" customFormat="1" ht="13.5" customHeight="1">
      <c r="A248" s="39" t="s">
        <v>37</v>
      </c>
      <c r="B248" s="49">
        <f>B249+B253+B250</f>
        <v>2874051.51</v>
      </c>
      <c r="C248" s="49">
        <f>C249+C253+C250</f>
        <v>1181283.89</v>
      </c>
      <c r="D248" s="40">
        <f t="shared" si="33"/>
        <v>0.41101695146723377</v>
      </c>
      <c r="E248" s="43">
        <f t="shared" si="34"/>
        <v>-1692767.6199999999</v>
      </c>
    </row>
    <row r="249" spans="1:5" s="8" customFormat="1" ht="13.5" customHeight="1">
      <c r="A249" s="39" t="s">
        <v>52</v>
      </c>
      <c r="B249" s="64">
        <v>50000</v>
      </c>
      <c r="C249" s="64">
        <v>0</v>
      </c>
      <c r="D249" s="40">
        <f t="shared" si="33"/>
        <v>0</v>
      </c>
      <c r="E249" s="43">
        <f t="shared" si="34"/>
        <v>-50000</v>
      </c>
    </row>
    <row r="250" spans="1:5" s="8" customFormat="1" ht="27" customHeight="1">
      <c r="A250" s="39" t="s">
        <v>105</v>
      </c>
      <c r="B250" s="64">
        <f>B251+B252</f>
        <v>2324900</v>
      </c>
      <c r="C250" s="64">
        <f>C251+C252</f>
        <v>1181283.89</v>
      </c>
      <c r="D250" s="40">
        <f t="shared" si="33"/>
        <v>0.5081009462772592</v>
      </c>
      <c r="E250" s="43">
        <f t="shared" si="34"/>
        <v>-1143616.11</v>
      </c>
    </row>
    <row r="251" spans="1:5" s="8" customFormat="1" ht="13.5" customHeight="1">
      <c r="A251" s="56" t="s">
        <v>107</v>
      </c>
      <c r="B251" s="64">
        <v>581800</v>
      </c>
      <c r="C251" s="64">
        <v>253038.77</v>
      </c>
      <c r="D251" s="40">
        <f t="shared" si="33"/>
        <v>0.434923977311791</v>
      </c>
      <c r="E251" s="43">
        <f t="shared" si="34"/>
        <v>-328761.23</v>
      </c>
    </row>
    <row r="252" spans="1:5" s="8" customFormat="1" ht="13.5" customHeight="1">
      <c r="A252" s="56" t="s">
        <v>106</v>
      </c>
      <c r="B252" s="64">
        <v>1743100</v>
      </c>
      <c r="C252" s="64">
        <v>928245.12</v>
      </c>
      <c r="D252" s="40">
        <f t="shared" si="33"/>
        <v>0.5325254546497619</v>
      </c>
      <c r="E252" s="43">
        <f t="shared" si="34"/>
        <v>-814854.88</v>
      </c>
    </row>
    <row r="253" spans="1:5" s="8" customFormat="1" ht="30.75" customHeight="1">
      <c r="A253" s="57" t="s">
        <v>167</v>
      </c>
      <c r="B253" s="64">
        <f>B255+B254+B256</f>
        <v>499151.51</v>
      </c>
      <c r="C253" s="64">
        <f>C255+C254+C256</f>
        <v>0</v>
      </c>
      <c r="D253" s="40">
        <f t="shared" si="33"/>
        <v>0</v>
      </c>
      <c r="E253" s="43">
        <f t="shared" si="34"/>
        <v>-499151.51</v>
      </c>
    </row>
    <row r="254" spans="1:5" s="8" customFormat="1" ht="13.5" customHeight="1">
      <c r="A254" s="56" t="s">
        <v>73</v>
      </c>
      <c r="B254" s="64">
        <v>487200</v>
      </c>
      <c r="C254" s="64">
        <v>0</v>
      </c>
      <c r="D254" s="40">
        <f t="shared" si="33"/>
        <v>0</v>
      </c>
      <c r="E254" s="43">
        <f t="shared" si="34"/>
        <v>-487200</v>
      </c>
    </row>
    <row r="255" spans="1:5" s="8" customFormat="1" ht="13.5" customHeight="1">
      <c r="A255" s="56" t="s">
        <v>67</v>
      </c>
      <c r="B255" s="64">
        <v>4921.21</v>
      </c>
      <c r="C255" s="64">
        <v>0</v>
      </c>
      <c r="D255" s="40">
        <f t="shared" si="33"/>
        <v>0</v>
      </c>
      <c r="E255" s="43">
        <f t="shared" si="34"/>
        <v>-4921.21</v>
      </c>
    </row>
    <row r="256" spans="1:5" s="8" customFormat="1" ht="13.5" customHeight="1">
      <c r="A256" s="56" t="s">
        <v>68</v>
      </c>
      <c r="B256" s="64">
        <v>7030.3</v>
      </c>
      <c r="C256" s="64">
        <v>0</v>
      </c>
      <c r="D256" s="40">
        <f t="shared" si="33"/>
        <v>0</v>
      </c>
      <c r="E256" s="43">
        <f t="shared" si="34"/>
        <v>-7030.3</v>
      </c>
    </row>
    <row r="257" spans="1:5" s="8" customFormat="1" ht="14.25" customHeight="1">
      <c r="A257" s="39" t="s">
        <v>38</v>
      </c>
      <c r="B257" s="49">
        <f>B263+B260+B259+B258</f>
        <v>17714075.96</v>
      </c>
      <c r="C257" s="49">
        <f>C263+C260+C259+C258</f>
        <v>17540159.68</v>
      </c>
      <c r="D257" s="40">
        <f aca="true" t="shared" si="35" ref="D257:D274">IF(B257=0,"   ",C257/B257)</f>
        <v>0.9901820292295958</v>
      </c>
      <c r="E257" s="43">
        <f t="shared" si="34"/>
        <v>-173916.2800000012</v>
      </c>
    </row>
    <row r="258" spans="1:5" s="8" customFormat="1" ht="28.5" customHeight="1">
      <c r="A258" s="39" t="s">
        <v>93</v>
      </c>
      <c r="B258" s="64">
        <v>151000</v>
      </c>
      <c r="C258" s="65">
        <v>132204.24</v>
      </c>
      <c r="D258" s="40">
        <f t="shared" si="35"/>
        <v>0.8755247682119205</v>
      </c>
      <c r="E258" s="43">
        <f t="shared" si="34"/>
        <v>-18795.76000000001</v>
      </c>
    </row>
    <row r="259" spans="1:5" s="8" customFormat="1" ht="14.25" customHeight="1">
      <c r="A259" s="39" t="s">
        <v>53</v>
      </c>
      <c r="B259" s="64">
        <v>265400</v>
      </c>
      <c r="C259" s="65">
        <v>110279.48</v>
      </c>
      <c r="D259" s="40">
        <f t="shared" si="35"/>
        <v>0.4155217784476262</v>
      </c>
      <c r="E259" s="43">
        <f t="shared" si="34"/>
        <v>-155120.52000000002</v>
      </c>
    </row>
    <row r="260" spans="1:5" s="8" customFormat="1" ht="14.25" customHeight="1">
      <c r="A260" s="39" t="s">
        <v>75</v>
      </c>
      <c r="B260" s="64">
        <f>B261+B262</f>
        <v>4226640</v>
      </c>
      <c r="C260" s="64">
        <f>C261+C262</f>
        <v>4226640</v>
      </c>
      <c r="D260" s="40">
        <f t="shared" si="35"/>
        <v>1</v>
      </c>
      <c r="E260" s="43">
        <f t="shared" si="34"/>
        <v>0</v>
      </c>
    </row>
    <row r="261" spans="1:5" s="8" customFormat="1" ht="13.5" customHeight="1">
      <c r="A261" s="56" t="s">
        <v>73</v>
      </c>
      <c r="B261" s="64">
        <v>2092186.8</v>
      </c>
      <c r="C261" s="64">
        <v>2092186.8</v>
      </c>
      <c r="D261" s="40">
        <f t="shared" si="35"/>
        <v>1</v>
      </c>
      <c r="E261" s="43">
        <f t="shared" si="34"/>
        <v>0</v>
      </c>
    </row>
    <row r="262" spans="1:5" s="8" customFormat="1" ht="13.5" customHeight="1">
      <c r="A262" s="56" t="s">
        <v>67</v>
      </c>
      <c r="B262" s="64">
        <v>2134453.2</v>
      </c>
      <c r="C262" s="64">
        <v>2134453.2</v>
      </c>
      <c r="D262" s="40">
        <f t="shared" si="35"/>
        <v>1</v>
      </c>
      <c r="E262" s="43">
        <f t="shared" si="34"/>
        <v>0</v>
      </c>
    </row>
    <row r="263" spans="1:5" s="8" customFormat="1" ht="27.75" customHeight="1">
      <c r="A263" s="39" t="s">
        <v>66</v>
      </c>
      <c r="B263" s="64">
        <f>B264+B265+B266</f>
        <v>13071035.959999999</v>
      </c>
      <c r="C263" s="64">
        <f>C264+C265+C266</f>
        <v>13071035.959999999</v>
      </c>
      <c r="D263" s="40">
        <f>IF(B263=0,"   ",C263/B263)</f>
        <v>1</v>
      </c>
      <c r="E263" s="43">
        <f t="shared" si="34"/>
        <v>0</v>
      </c>
    </row>
    <row r="264" spans="1:5" s="8" customFormat="1" ht="14.25" customHeight="1">
      <c r="A264" s="56" t="s">
        <v>73</v>
      </c>
      <c r="B264" s="64">
        <v>9259804.1</v>
      </c>
      <c r="C264" s="64">
        <v>9259804.1</v>
      </c>
      <c r="D264" s="40">
        <f>IF(B264=0,"   ",C264/B264)</f>
        <v>1</v>
      </c>
      <c r="E264" s="43">
        <f t="shared" si="34"/>
        <v>0</v>
      </c>
    </row>
    <row r="265" spans="1:5" s="8" customFormat="1" ht="15" customHeight="1">
      <c r="A265" s="56" t="s">
        <v>67</v>
      </c>
      <c r="B265" s="64">
        <v>2715231.86</v>
      </c>
      <c r="C265" s="64">
        <v>2715231.86</v>
      </c>
      <c r="D265" s="40">
        <f>IF(B265=0,"   ",C265/B265)</f>
        <v>1</v>
      </c>
      <c r="E265" s="43">
        <f t="shared" si="34"/>
        <v>0</v>
      </c>
    </row>
    <row r="266" spans="1:5" s="8" customFormat="1" ht="13.5" customHeight="1">
      <c r="A266" s="56" t="s">
        <v>125</v>
      </c>
      <c r="B266" s="64">
        <v>1096000</v>
      </c>
      <c r="C266" s="64">
        <v>1096000</v>
      </c>
      <c r="D266" s="40">
        <f>IF(B266=0,"   ",C266/B266)</f>
        <v>1</v>
      </c>
      <c r="E266" s="43">
        <f t="shared" si="34"/>
        <v>0</v>
      </c>
    </row>
    <row r="267" spans="1:6" s="8" customFormat="1" ht="15" customHeight="1">
      <c r="A267" s="39" t="s">
        <v>54</v>
      </c>
      <c r="B267" s="49">
        <f>B271+B268</f>
        <v>2060000</v>
      </c>
      <c r="C267" s="49">
        <f>C271+C268</f>
        <v>251462.14</v>
      </c>
      <c r="D267" s="40">
        <f t="shared" si="35"/>
        <v>0.12206900000000001</v>
      </c>
      <c r="E267" s="43">
        <f t="shared" si="34"/>
        <v>-1808537.8599999999</v>
      </c>
      <c r="F267" s="4"/>
    </row>
    <row r="268" spans="1:5" s="8" customFormat="1" ht="30.75" customHeight="1">
      <c r="A268" s="39" t="s">
        <v>201</v>
      </c>
      <c r="B268" s="64">
        <f>B269+B270</f>
        <v>1500000</v>
      </c>
      <c r="C268" s="64">
        <f>C269+C270</f>
        <v>0</v>
      </c>
      <c r="D268" s="40"/>
      <c r="E268" s="43"/>
    </row>
    <row r="269" spans="1:5" s="8" customFormat="1" ht="13.5" customHeight="1">
      <c r="A269" s="56" t="s">
        <v>67</v>
      </c>
      <c r="B269" s="64">
        <v>1410000</v>
      </c>
      <c r="C269" s="64">
        <v>0</v>
      </c>
      <c r="D269" s="40">
        <f>IF(B269=0,"   ",C269/B269)</f>
        <v>0</v>
      </c>
      <c r="E269" s="43">
        <f>C269-B269</f>
        <v>-1410000</v>
      </c>
    </row>
    <row r="270" spans="1:5" s="8" customFormat="1" ht="13.5" customHeight="1">
      <c r="A270" s="56" t="s">
        <v>68</v>
      </c>
      <c r="B270" s="64">
        <v>90000</v>
      </c>
      <c r="C270" s="64">
        <v>0</v>
      </c>
      <c r="D270" s="40">
        <f>IF(B270=0,"   ",C270/B270)</f>
        <v>0</v>
      </c>
      <c r="E270" s="43">
        <f>C270-B270</f>
        <v>-90000</v>
      </c>
    </row>
    <row r="271" spans="1:5" ht="14.25" customHeight="1">
      <c r="A271" s="39" t="s">
        <v>202</v>
      </c>
      <c r="B271" s="49">
        <v>560000</v>
      </c>
      <c r="C271" s="50">
        <v>251462.14</v>
      </c>
      <c r="D271" s="40">
        <f t="shared" si="35"/>
        <v>0.44903953571428573</v>
      </c>
      <c r="E271" s="43">
        <f t="shared" si="34"/>
        <v>-308537.86</v>
      </c>
    </row>
    <row r="272" spans="1:5" ht="29.25" customHeight="1">
      <c r="A272" s="39" t="s">
        <v>55</v>
      </c>
      <c r="B272" s="49">
        <f>B273</f>
        <v>3181.12</v>
      </c>
      <c r="C272" s="49">
        <f>C273</f>
        <v>0</v>
      </c>
      <c r="D272" s="40">
        <f t="shared" si="35"/>
        <v>0</v>
      </c>
      <c r="E272" s="43">
        <f t="shared" si="34"/>
        <v>-3181.12</v>
      </c>
    </row>
    <row r="273" spans="1:6" ht="13.5" customHeight="1">
      <c r="A273" s="39" t="s">
        <v>56</v>
      </c>
      <c r="B273" s="64">
        <v>3181.12</v>
      </c>
      <c r="C273" s="50">
        <v>0</v>
      </c>
      <c r="D273" s="40">
        <f t="shared" si="35"/>
        <v>0</v>
      </c>
      <c r="E273" s="43">
        <f t="shared" si="34"/>
        <v>-3181.12</v>
      </c>
      <c r="F273" s="8"/>
    </row>
    <row r="274" spans="1:5" s="8" customFormat="1" ht="14.25">
      <c r="A274" s="58" t="s">
        <v>10</v>
      </c>
      <c r="B274" s="52">
        <f>B54+B74+B76+B85+B130+B179+B181+B226+B246+B267+B272</f>
        <v>647909460.24</v>
      </c>
      <c r="C274" s="52">
        <f>C54+C74+C76+C85+C130+C179+C181+C226+C246+C267+C272</f>
        <v>324547270.3399999</v>
      </c>
      <c r="D274" s="42">
        <f t="shared" si="35"/>
        <v>0.5009145417012131</v>
      </c>
      <c r="E274" s="44">
        <f t="shared" si="34"/>
        <v>-323362189.9000001</v>
      </c>
    </row>
    <row r="275" spans="1:5" s="8" customFormat="1" ht="15.75" hidden="1" thickBot="1">
      <c r="A275" s="45" t="s">
        <v>11</v>
      </c>
      <c r="B275" s="55" t="e">
        <f>B56+B58+#REF!+B69+#REF!+B80+#REF!+#REF!+#REF!+#REF!+#REF!+#REF!+#REF!+#REF!+#REF!</f>
        <v>#REF!</v>
      </c>
      <c r="C275" s="46"/>
      <c r="D275" s="42" t="e">
        <f>IF(B275=0,"   ",C275/B275)</f>
        <v>#REF!</v>
      </c>
      <c r="E275" s="44" t="e">
        <f>C275-B275</f>
        <v>#REF!</v>
      </c>
    </row>
    <row r="276" spans="1:5" s="8" customFormat="1" ht="15.75" hidden="1" thickBot="1">
      <c r="A276" s="33" t="s">
        <v>12</v>
      </c>
      <c r="B276" s="55" t="e">
        <f>B57+#REF!+#REF!+#REF!+#REF!+#REF!+#REF!+#REF!+#REF!+#REF!+#REF!+#REF!+#REF!+B246+B66</f>
        <v>#REF!</v>
      </c>
      <c r="C276" s="34">
        <v>815256</v>
      </c>
      <c r="D276" s="42" t="e">
        <f>IF(B276=0,"   ",C276/B276)</f>
        <v>#REF!</v>
      </c>
      <c r="E276" s="44" t="e">
        <f>C276-B276</f>
        <v>#REF!</v>
      </c>
    </row>
    <row r="277" spans="1:6" s="8" customFormat="1" ht="15.75" hidden="1" thickBot="1">
      <c r="A277" s="35" t="s">
        <v>13</v>
      </c>
      <c r="B277" s="55" t="e">
        <f>#REF!+#REF!+B64+#REF!+#REF!+B81+#REF!+#REF!+#REF!+#REF!+#REF!+#REF!+#REF!+B247+B67</f>
        <v>#REF!</v>
      </c>
      <c r="C277" s="36">
        <v>1700000</v>
      </c>
      <c r="D277" s="42" t="e">
        <f>IF(B277=0,"   ",C277/B277)</f>
        <v>#REF!</v>
      </c>
      <c r="E277" s="44" t="e">
        <f>C277-B277</f>
        <v>#REF!</v>
      </c>
      <c r="F277"/>
    </row>
    <row r="278" spans="1:5" ht="19.5" customHeight="1" thickBot="1">
      <c r="A278" s="61" t="s">
        <v>74</v>
      </c>
      <c r="B278" s="62">
        <f>B52-B274</f>
        <v>-114675414.25999999</v>
      </c>
      <c r="C278" s="62">
        <f>C52-C274</f>
        <v>-97330321.22999993</v>
      </c>
      <c r="D278" s="74">
        <f>IF(B278=0,"   ",C278/B278)</f>
        <v>0.8487461925302134</v>
      </c>
      <c r="E278" s="75">
        <f>C278-B278</f>
        <v>17345093.03000006</v>
      </c>
    </row>
    <row r="279" spans="1:5" ht="2.25" customHeight="1">
      <c r="A279" s="66"/>
      <c r="B279" s="67"/>
      <c r="C279" s="67"/>
      <c r="D279" s="67"/>
      <c r="E279" s="68"/>
    </row>
    <row r="280" spans="1:5" ht="29.25" customHeight="1">
      <c r="A280" s="59" t="s">
        <v>171</v>
      </c>
      <c r="B280" s="67"/>
      <c r="C280" s="67"/>
      <c r="D280" s="67"/>
      <c r="E280" s="68"/>
    </row>
    <row r="281" spans="1:5" ht="15" customHeight="1">
      <c r="A281" s="59" t="s">
        <v>34</v>
      </c>
      <c r="B281" s="67"/>
      <c r="C281" s="80" t="s">
        <v>172</v>
      </c>
      <c r="D281" s="80"/>
      <c r="E281" s="68"/>
    </row>
    <row r="282" spans="1:5" ht="39.75" customHeight="1">
      <c r="A282" s="73"/>
      <c r="B282" s="67"/>
      <c r="C282" s="67"/>
      <c r="D282" s="67"/>
      <c r="E282" s="68"/>
    </row>
    <row r="283" spans="1:5" ht="19.5" customHeight="1">
      <c r="A283" s="73"/>
      <c r="B283" s="67"/>
      <c r="C283" s="67"/>
      <c r="D283" s="67"/>
      <c r="E283" s="68"/>
    </row>
    <row r="284" spans="1:5" ht="19.5" customHeight="1">
      <c r="A284" s="73"/>
      <c r="B284" s="67"/>
      <c r="C284" s="67"/>
      <c r="D284" s="67"/>
      <c r="E284" s="68"/>
    </row>
    <row r="285" spans="1:6" ht="19.5" customHeight="1">
      <c r="A285" s="66"/>
      <c r="B285" s="67"/>
      <c r="C285" s="67"/>
      <c r="D285" s="67"/>
      <c r="E285" s="68"/>
      <c r="F285" s="8"/>
    </row>
    <row r="286" spans="1:5" s="8" customFormat="1" ht="20.25" customHeight="1">
      <c r="A286" s="59"/>
      <c r="B286" s="59"/>
      <c r="C286" s="79"/>
      <c r="D286" s="79"/>
      <c r="E286" s="79"/>
    </row>
    <row r="287" spans="1:5" s="8" customFormat="1" ht="9.75" customHeight="1" hidden="1">
      <c r="A287" s="32"/>
      <c r="B287" s="32"/>
      <c r="C287" s="37"/>
      <c r="D287" s="32"/>
      <c r="E287" s="38"/>
    </row>
    <row r="288" spans="1:5" s="8" customFormat="1" ht="14.25" customHeight="1" hidden="1">
      <c r="A288" s="18"/>
      <c r="B288" s="18"/>
      <c r="C288" s="76"/>
      <c r="D288" s="76"/>
      <c r="E288" s="76"/>
    </row>
    <row r="289" spans="1:5" s="8" customFormat="1" ht="17.25" customHeight="1">
      <c r="A289" s="59"/>
      <c r="B289" s="18"/>
      <c r="C289" s="59"/>
      <c r="D289" s="63"/>
      <c r="E289" s="63"/>
    </row>
    <row r="290" spans="3:5" s="8" customFormat="1" ht="12.75">
      <c r="C290" s="7"/>
      <c r="E290" s="2"/>
    </row>
    <row r="291" spans="3:5" s="8" customFormat="1" ht="12.75">
      <c r="C291" s="7"/>
      <c r="E291" s="2"/>
    </row>
    <row r="292" spans="3:5" s="8" customFormat="1" ht="12.75">
      <c r="C292" s="7"/>
      <c r="E292" s="2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6" s="8" customFormat="1" ht="12.75">
      <c r="C298" s="7"/>
      <c r="E298" s="2"/>
      <c r="F298" s="4"/>
    </row>
    <row r="307" ht="11.25" customHeight="1"/>
    <row r="308" ht="11.25" customHeight="1" hidden="1"/>
    <row r="309" ht="12.75" hidden="1"/>
    <row r="310" ht="12.75" hidden="1"/>
    <row r="311" ht="12.75" hidden="1"/>
    <row r="312" ht="12.75" hidden="1"/>
    <row r="313" ht="12.75" hidden="1"/>
    <row r="314" ht="12.75" hidden="1"/>
  </sheetData>
  <sheetProtection/>
  <mergeCells count="4">
    <mergeCell ref="C288:E288"/>
    <mergeCell ref="A1:E1"/>
    <mergeCell ref="C286:E286"/>
    <mergeCell ref="C281:D281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4" max="4" man="1"/>
    <brk id="1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2021-07-12T10:49:00Z</cp:lastPrinted>
  <dcterms:created xsi:type="dcterms:W3CDTF">2001-03-21T05:21:19Z</dcterms:created>
  <dcterms:modified xsi:type="dcterms:W3CDTF">2021-08-10T05:09:10Z</dcterms:modified>
  <cp:category/>
  <cp:version/>
  <cp:contentType/>
  <cp:contentStatus/>
</cp:coreProperties>
</file>