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60" windowWidth="15576" windowHeight="12504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оперативка!$A$2:$Y$211</definedName>
  </definedNames>
  <calcPr calcId="125725"/>
</workbook>
</file>

<file path=xl/calcChain.xml><?xml version="1.0" encoding="utf-8"?>
<calcChain xmlns="http://schemas.openxmlformats.org/spreadsheetml/2006/main">
  <c r="O139" i="1"/>
  <c r="R139"/>
  <c r="X148"/>
  <c r="X151"/>
  <c r="F148" l="1"/>
  <c r="B181"/>
  <c r="R148"/>
  <c r="T203"/>
  <c r="U151"/>
  <c r="C96"/>
  <c r="F127" l="1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E127"/>
  <c r="K163"/>
  <c r="G122"/>
  <c r="J203" l="1"/>
  <c r="J97"/>
  <c r="U203"/>
  <c r="I203"/>
  <c r="H203"/>
  <c r="Y203"/>
  <c r="X203"/>
  <c r="O203"/>
  <c r="G203"/>
  <c r="B160" l="1"/>
  <c r="L139" l="1"/>
  <c r="M121" l="1"/>
  <c r="X163" l="1"/>
  <c r="C133" l="1"/>
  <c r="J139"/>
  <c r="J163"/>
  <c r="J160"/>
  <c r="V160"/>
  <c r="V121"/>
  <c r="D145" l="1"/>
  <c r="D130"/>
  <c r="D132"/>
  <c r="D136"/>
  <c r="D111"/>
  <c r="T139"/>
  <c r="R151" l="1"/>
  <c r="E139" l="1"/>
  <c r="F97" l="1"/>
  <c r="G97"/>
  <c r="H97"/>
  <c r="I97"/>
  <c r="K97"/>
  <c r="L97"/>
  <c r="M97"/>
  <c r="N97"/>
  <c r="O97"/>
  <c r="P97"/>
  <c r="Q97"/>
  <c r="R97"/>
  <c r="S97"/>
  <c r="T97"/>
  <c r="U97"/>
  <c r="V97"/>
  <c r="W97"/>
  <c r="X97"/>
  <c r="Y97"/>
  <c r="Y106" s="1"/>
  <c r="E97"/>
  <c r="C91"/>
  <c r="C97" l="1"/>
  <c r="D97" s="1"/>
  <c r="W148"/>
  <c r="S163" l="1"/>
  <c r="J148"/>
  <c r="P106" l="1"/>
  <c r="H139" l="1"/>
  <c r="W160"/>
  <c r="C161"/>
  <c r="D161" s="1"/>
  <c r="C162"/>
  <c r="D162" s="1"/>
  <c r="N177"/>
  <c r="G139"/>
  <c r="Q160"/>
  <c r="P160" l="1"/>
  <c r="L120"/>
  <c r="L121"/>
  <c r="Y121"/>
  <c r="Q120"/>
  <c r="Q121"/>
  <c r="O121"/>
  <c r="N121"/>
  <c r="L99" l="1"/>
  <c r="G99"/>
  <c r="E121" l="1"/>
  <c r="I163" l="1"/>
  <c r="C126"/>
  <c r="E177" l="1"/>
  <c r="K139" l="1"/>
  <c r="G120" l="1"/>
  <c r="H121" l="1"/>
  <c r="E148"/>
  <c r="P121" l="1"/>
  <c r="P119"/>
  <c r="P118"/>
  <c r="X139"/>
  <c r="C137"/>
  <c r="D137" s="1"/>
  <c r="B177"/>
  <c r="C179"/>
  <c r="C180"/>
  <c r="C182"/>
  <c r="D182" s="1"/>
  <c r="C183"/>
  <c r="D183" s="1"/>
  <c r="C184"/>
  <c r="B118"/>
  <c r="G177"/>
  <c r="H177"/>
  <c r="I177"/>
  <c r="J177"/>
  <c r="K177"/>
  <c r="L177"/>
  <c r="M177"/>
  <c r="O177"/>
  <c r="P177"/>
  <c r="Q177"/>
  <c r="R177"/>
  <c r="S177"/>
  <c r="T177"/>
  <c r="U177"/>
  <c r="V177"/>
  <c r="W177"/>
  <c r="X177"/>
  <c r="Y177"/>
  <c r="F177"/>
  <c r="R121"/>
  <c r="J100"/>
  <c r="B99"/>
  <c r="D180" l="1"/>
  <c r="C181"/>
  <c r="P148"/>
  <c r="B163" l="1"/>
  <c r="B139"/>
  <c r="O118" l="1"/>
  <c r="J121"/>
  <c r="H120"/>
  <c r="E120" l="1"/>
  <c r="W121" l="1"/>
  <c r="S121"/>
  <c r="F121"/>
  <c r="I121" l="1"/>
  <c r="H163" l="1"/>
  <c r="U121" l="1"/>
  <c r="B121"/>
  <c r="B119"/>
  <c r="B120"/>
  <c r="H119" l="1"/>
  <c r="O148"/>
  <c r="O120"/>
  <c r="G119"/>
  <c r="C143" l="1"/>
  <c r="D143" s="1"/>
  <c r="N148"/>
  <c r="N120"/>
  <c r="C103"/>
  <c r="D103" s="1"/>
  <c r="B199" l="1"/>
  <c r="T148" l="1"/>
  <c r="R120" l="1"/>
  <c r="M120"/>
  <c r="O119"/>
  <c r="S106" l="1"/>
  <c r="X121"/>
  <c r="F120" l="1"/>
  <c r="S120"/>
  <c r="W120"/>
  <c r="M187"/>
  <c r="M148"/>
  <c r="M119"/>
  <c r="M118"/>
  <c r="K121"/>
  <c r="T121"/>
  <c r="T120"/>
  <c r="Q119" l="1"/>
  <c r="U118"/>
  <c r="N119"/>
  <c r="N118"/>
  <c r="B148" l="1"/>
  <c r="K120" l="1"/>
  <c r="K119"/>
  <c r="K118"/>
  <c r="I118"/>
  <c r="I119"/>
  <c r="I120"/>
  <c r="H118"/>
  <c r="V119" l="1"/>
  <c r="V118"/>
  <c r="Q118" l="1"/>
  <c r="Y119"/>
  <c r="J119" l="1"/>
  <c r="K148"/>
  <c r="U119"/>
  <c r="T119" l="1"/>
  <c r="T118"/>
  <c r="X120"/>
  <c r="W119" l="1"/>
  <c r="W118"/>
  <c r="F119"/>
  <c r="F118"/>
  <c r="Y120" l="1"/>
  <c r="Y118"/>
  <c r="L118" l="1"/>
  <c r="L119"/>
  <c r="R119"/>
  <c r="R118"/>
  <c r="J118" l="1"/>
  <c r="S119" l="1"/>
  <c r="S118"/>
  <c r="E119" l="1"/>
  <c r="E118"/>
  <c r="G118"/>
  <c r="C98" l="1"/>
  <c r="D174"/>
  <c r="D175"/>
  <c r="C99" l="1"/>
  <c r="D99" s="1"/>
  <c r="D98"/>
  <c r="I187"/>
  <c r="D85" l="1"/>
  <c r="C86"/>
  <c r="D86" s="1"/>
  <c r="D87"/>
  <c r="D88"/>
  <c r="C89"/>
  <c r="D89" s="1"/>
  <c r="D90"/>
  <c r="D91"/>
  <c r="D92"/>
  <c r="D93"/>
  <c r="D94"/>
  <c r="P203" l="1"/>
  <c r="P187"/>
  <c r="O187" l="1"/>
  <c r="D179" l="1"/>
  <c r="C189"/>
  <c r="D189" s="1"/>
  <c r="C190" l="1"/>
  <c r="K202" l="1"/>
  <c r="C197" l="1"/>
  <c r="C193"/>
  <c r="C192"/>
  <c r="D78"/>
  <c r="D80"/>
  <c r="D81"/>
  <c r="D95"/>
  <c r="F198" l="1"/>
  <c r="G198"/>
  <c r="H198"/>
  <c r="I198"/>
  <c r="J198"/>
  <c r="K198"/>
  <c r="L198"/>
  <c r="M198"/>
  <c r="N198"/>
  <c r="O198"/>
  <c r="P198"/>
  <c r="Q198"/>
  <c r="R198"/>
  <c r="S198"/>
  <c r="T198"/>
  <c r="U198"/>
  <c r="V198"/>
  <c r="W198"/>
  <c r="X198"/>
  <c r="Y198"/>
  <c r="E198"/>
  <c r="F194"/>
  <c r="G194"/>
  <c r="H194"/>
  <c r="I194"/>
  <c r="J194"/>
  <c r="K194"/>
  <c r="L194"/>
  <c r="M194"/>
  <c r="N194"/>
  <c r="O194"/>
  <c r="P194"/>
  <c r="Q194"/>
  <c r="R194"/>
  <c r="S194"/>
  <c r="T194"/>
  <c r="U194"/>
  <c r="V194"/>
  <c r="W194"/>
  <c r="X194"/>
  <c r="Y194"/>
  <c r="E194"/>
  <c r="W209" l="1"/>
  <c r="K209"/>
  <c r="K211" s="1"/>
  <c r="R59"/>
  <c r="E59"/>
  <c r="X187" l="1"/>
  <c r="Y187" l="1"/>
  <c r="F59" l="1"/>
  <c r="Q59" l="1"/>
  <c r="B44" l="1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W59" l="1"/>
  <c r="F82" l="1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E82"/>
  <c r="G59" l="1"/>
  <c r="H59"/>
  <c r="I59"/>
  <c r="J59"/>
  <c r="K59"/>
  <c r="L59"/>
  <c r="M59"/>
  <c r="N59"/>
  <c r="O59"/>
  <c r="P59"/>
  <c r="S59"/>
  <c r="T59"/>
  <c r="U59"/>
  <c r="V59"/>
  <c r="X59"/>
  <c r="Y59"/>
  <c r="C59" l="1"/>
  <c r="B59"/>
  <c r="B84" s="1"/>
  <c r="D59" l="1"/>
  <c r="C42" l="1"/>
  <c r="C45"/>
  <c r="D45" s="1"/>
  <c r="C46"/>
  <c r="D46" s="1"/>
  <c r="C49"/>
  <c r="D49" s="1"/>
  <c r="C53"/>
  <c r="D53" l="1"/>
  <c r="C82"/>
  <c r="D82" s="1"/>
  <c r="C55"/>
  <c r="D55" s="1"/>
  <c r="S26" l="1"/>
  <c r="D15" l="1"/>
  <c r="D18"/>
  <c r="D19"/>
  <c r="B11"/>
  <c r="Y26" l="1"/>
  <c r="C47" l="1"/>
  <c r="D47" s="1"/>
  <c r="C48"/>
  <c r="D48" s="1"/>
  <c r="B36" l="1"/>
  <c r="B34"/>
  <c r="W13"/>
  <c r="R34" l="1"/>
  <c r="S32"/>
  <c r="E36" l="1"/>
  <c r="B26"/>
  <c r="F34"/>
  <c r="B13" l="1"/>
  <c r="B17"/>
  <c r="B22"/>
  <c r="B24"/>
  <c r="B29"/>
  <c r="B32"/>
  <c r="B54"/>
  <c r="F11" l="1"/>
  <c r="G11"/>
  <c r="H11"/>
  <c r="I11"/>
  <c r="K11"/>
  <c r="L11"/>
  <c r="M11"/>
  <c r="N11"/>
  <c r="O11"/>
  <c r="P11"/>
  <c r="Q11"/>
  <c r="R11"/>
  <c r="S11"/>
  <c r="T11"/>
  <c r="U11"/>
  <c r="V11"/>
  <c r="W11"/>
  <c r="X11"/>
  <c r="E11"/>
  <c r="S36" l="1"/>
  <c r="S34"/>
  <c r="C27" l="1"/>
  <c r="C83" l="1"/>
  <c r="D83" s="1"/>
  <c r="E99"/>
  <c r="F99"/>
  <c r="H99"/>
  <c r="I99"/>
  <c r="J99"/>
  <c r="K99"/>
  <c r="M99"/>
  <c r="N99"/>
  <c r="O99"/>
  <c r="P99"/>
  <c r="Q99"/>
  <c r="R99"/>
  <c r="S99"/>
  <c r="T99"/>
  <c r="U99"/>
  <c r="V99"/>
  <c r="W99"/>
  <c r="X99"/>
  <c r="Y99"/>
  <c r="B100"/>
  <c r="E100"/>
  <c r="F100"/>
  <c r="G100"/>
  <c r="H100"/>
  <c r="I100"/>
  <c r="K100"/>
  <c r="L100"/>
  <c r="M100"/>
  <c r="N100"/>
  <c r="O100"/>
  <c r="P100"/>
  <c r="Q100"/>
  <c r="R100"/>
  <c r="S100"/>
  <c r="T100"/>
  <c r="U100"/>
  <c r="V100"/>
  <c r="W100"/>
  <c r="X100"/>
  <c r="Y100"/>
  <c r="C101"/>
  <c r="D101" s="1"/>
  <c r="C102"/>
  <c r="D102" s="1"/>
  <c r="C104"/>
  <c r="D104" s="1"/>
  <c r="C105"/>
  <c r="B106"/>
  <c r="E106"/>
  <c r="F106"/>
  <c r="G106"/>
  <c r="H106"/>
  <c r="I106"/>
  <c r="J106"/>
  <c r="K106"/>
  <c r="L106"/>
  <c r="M106"/>
  <c r="N106"/>
  <c r="O106"/>
  <c r="Q106"/>
  <c r="R106"/>
  <c r="T106"/>
  <c r="U106"/>
  <c r="V106"/>
  <c r="W106"/>
  <c r="X106"/>
  <c r="C107"/>
  <c r="D107" s="1"/>
  <c r="C108"/>
  <c r="D108" s="1"/>
  <c r="C109"/>
  <c r="D109" s="1"/>
  <c r="C110"/>
  <c r="C112"/>
  <c r="D112" s="1"/>
  <c r="B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C114"/>
  <c r="D114" s="1"/>
  <c r="C115"/>
  <c r="D115" s="1"/>
  <c r="C116"/>
  <c r="D116" s="1"/>
  <c r="C117"/>
  <c r="X118"/>
  <c r="X119"/>
  <c r="J120"/>
  <c r="G121"/>
  <c r="C123"/>
  <c r="D123" s="1"/>
  <c r="C124"/>
  <c r="D124" s="1"/>
  <c r="H125"/>
  <c r="M125"/>
  <c r="P125"/>
  <c r="R125"/>
  <c r="T125"/>
  <c r="X125"/>
  <c r="C127"/>
  <c r="D127" s="1"/>
  <c r="C128"/>
  <c r="D128" s="1"/>
  <c r="C131"/>
  <c r="D131" s="1"/>
  <c r="B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B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B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C140"/>
  <c r="D140" s="1"/>
  <c r="C141"/>
  <c r="D141" s="1"/>
  <c r="B144"/>
  <c r="E144"/>
  <c r="F144"/>
  <c r="G144"/>
  <c r="H144"/>
  <c r="I144"/>
  <c r="J144"/>
  <c r="K144"/>
  <c r="L144"/>
  <c r="M144"/>
  <c r="N144"/>
  <c r="O144"/>
  <c r="P144"/>
  <c r="R144"/>
  <c r="S144"/>
  <c r="T144"/>
  <c r="U144"/>
  <c r="V144"/>
  <c r="W144"/>
  <c r="X144"/>
  <c r="Y144"/>
  <c r="C146"/>
  <c r="D146" s="1"/>
  <c r="B147"/>
  <c r="E147"/>
  <c r="F147"/>
  <c r="G147"/>
  <c r="H147"/>
  <c r="I147"/>
  <c r="J147"/>
  <c r="K147"/>
  <c r="L147"/>
  <c r="M147"/>
  <c r="O147"/>
  <c r="P147"/>
  <c r="R147"/>
  <c r="S147"/>
  <c r="T147"/>
  <c r="U147"/>
  <c r="W147"/>
  <c r="X147"/>
  <c r="Y147"/>
  <c r="C149"/>
  <c r="D149" s="1"/>
  <c r="C150"/>
  <c r="G151"/>
  <c r="C152"/>
  <c r="D152" s="1"/>
  <c r="C153"/>
  <c r="D153" s="1"/>
  <c r="B154"/>
  <c r="H154"/>
  <c r="N154"/>
  <c r="R154"/>
  <c r="S154"/>
  <c r="W154"/>
  <c r="C155"/>
  <c r="D155" s="1"/>
  <c r="C156"/>
  <c r="D156" s="1"/>
  <c r="B157"/>
  <c r="M157"/>
  <c r="T157"/>
  <c r="U157"/>
  <c r="C158"/>
  <c r="C159"/>
  <c r="X160"/>
  <c r="M163"/>
  <c r="C164"/>
  <c r="D164" s="1"/>
  <c r="C165"/>
  <c r="D165" s="1"/>
  <c r="B166"/>
  <c r="Q166"/>
  <c r="T166"/>
  <c r="C167"/>
  <c r="D167" s="1"/>
  <c r="C168"/>
  <c r="D168" s="1"/>
  <c r="B169"/>
  <c r="G169"/>
  <c r="L169"/>
  <c r="U169"/>
  <c r="C170"/>
  <c r="D170" s="1"/>
  <c r="C171"/>
  <c r="D171" s="1"/>
  <c r="B172"/>
  <c r="G172"/>
  <c r="J172"/>
  <c r="K172"/>
  <c r="L172"/>
  <c r="R172"/>
  <c r="U172"/>
  <c r="X172"/>
  <c r="C173"/>
  <c r="C176"/>
  <c r="C178"/>
  <c r="D178" s="1"/>
  <c r="E181"/>
  <c r="F181"/>
  <c r="G181"/>
  <c r="H181"/>
  <c r="I181"/>
  <c r="J181"/>
  <c r="K181"/>
  <c r="L181"/>
  <c r="M181"/>
  <c r="N181"/>
  <c r="O181"/>
  <c r="P181"/>
  <c r="Q181"/>
  <c r="R181"/>
  <c r="S181"/>
  <c r="T181"/>
  <c r="U181"/>
  <c r="V181"/>
  <c r="W181"/>
  <c r="X181"/>
  <c r="Y181"/>
  <c r="D184"/>
  <c r="C185"/>
  <c r="D185" s="1"/>
  <c r="C186"/>
  <c r="D186" s="1"/>
  <c r="E187"/>
  <c r="F187"/>
  <c r="G187"/>
  <c r="H187"/>
  <c r="J187"/>
  <c r="K187"/>
  <c r="L187"/>
  <c r="N187"/>
  <c r="Q187"/>
  <c r="R187"/>
  <c r="S187"/>
  <c r="T187"/>
  <c r="U187"/>
  <c r="V187"/>
  <c r="W187"/>
  <c r="C188"/>
  <c r="D188" s="1"/>
  <c r="D192"/>
  <c r="D193"/>
  <c r="B194"/>
  <c r="B195"/>
  <c r="E195"/>
  <c r="F195"/>
  <c r="G195"/>
  <c r="H195"/>
  <c r="I195"/>
  <c r="J195"/>
  <c r="K195"/>
  <c r="L195"/>
  <c r="M195"/>
  <c r="N195"/>
  <c r="O195"/>
  <c r="P195"/>
  <c r="Q195"/>
  <c r="R195"/>
  <c r="S195"/>
  <c r="T195"/>
  <c r="U195"/>
  <c r="V195"/>
  <c r="W195"/>
  <c r="X195"/>
  <c r="Y195"/>
  <c r="C196"/>
  <c r="D197"/>
  <c r="B198"/>
  <c r="E199"/>
  <c r="F199"/>
  <c r="G199"/>
  <c r="H199"/>
  <c r="I199"/>
  <c r="J199"/>
  <c r="K199"/>
  <c r="L199"/>
  <c r="M199"/>
  <c r="N199"/>
  <c r="O199"/>
  <c r="P199"/>
  <c r="Q199"/>
  <c r="R199"/>
  <c r="S199"/>
  <c r="T199"/>
  <c r="U199"/>
  <c r="V199"/>
  <c r="W199"/>
  <c r="X199"/>
  <c r="Y199"/>
  <c r="C200"/>
  <c r="D200" s="1"/>
  <c r="C201"/>
  <c r="D201" s="1"/>
  <c r="B202"/>
  <c r="B203"/>
  <c r="K203"/>
  <c r="L203"/>
  <c r="C204"/>
  <c r="C206"/>
  <c r="D206" s="1"/>
  <c r="B207"/>
  <c r="C208"/>
  <c r="D208" s="1"/>
  <c r="E209"/>
  <c r="E211" s="1"/>
  <c r="F209"/>
  <c r="F211" s="1"/>
  <c r="G209"/>
  <c r="G211" s="1"/>
  <c r="H209"/>
  <c r="H211" s="1"/>
  <c r="I209"/>
  <c r="I211" s="1"/>
  <c r="J209"/>
  <c r="J211" s="1"/>
  <c r="L209"/>
  <c r="L211" s="1"/>
  <c r="M209"/>
  <c r="M211" s="1"/>
  <c r="N209"/>
  <c r="N211" s="1"/>
  <c r="O209"/>
  <c r="O211" s="1"/>
  <c r="P209"/>
  <c r="P211" s="1"/>
  <c r="Q209"/>
  <c r="Q211" s="1"/>
  <c r="R209"/>
  <c r="R211" s="1"/>
  <c r="S209"/>
  <c r="S211" s="1"/>
  <c r="T209"/>
  <c r="T211" s="1"/>
  <c r="U209"/>
  <c r="U211" s="1"/>
  <c r="V209"/>
  <c r="V211" s="1"/>
  <c r="W211"/>
  <c r="X209"/>
  <c r="X211" s="1"/>
  <c r="Y209"/>
  <c r="Y211" s="1"/>
  <c r="C210"/>
  <c r="C213"/>
  <c r="C214"/>
  <c r="C215"/>
  <c r="C216"/>
  <c r="C217"/>
  <c r="D105" l="1"/>
  <c r="C118"/>
  <c r="D118" s="1"/>
  <c r="C139"/>
  <c r="D139" s="1"/>
  <c r="D133"/>
  <c r="C160"/>
  <c r="D160" s="1"/>
  <c r="D181"/>
  <c r="D176"/>
  <c r="C177"/>
  <c r="D177" s="1"/>
  <c r="C100"/>
  <c r="D100" s="1"/>
  <c r="C148"/>
  <c r="D148" s="1"/>
  <c r="D196"/>
  <c r="C199"/>
  <c r="C205"/>
  <c r="D205" s="1"/>
  <c r="D210"/>
  <c r="B209"/>
  <c r="B211" s="1"/>
  <c r="C106"/>
  <c r="C134"/>
  <c r="D134" s="1"/>
  <c r="C157"/>
  <c r="D157" s="1"/>
  <c r="C194"/>
  <c r="D194" s="1"/>
  <c r="C198"/>
  <c r="D198" s="1"/>
  <c r="C207"/>
  <c r="D207" s="1"/>
  <c r="C166"/>
  <c r="D166" s="1"/>
  <c r="C129"/>
  <c r="D129" s="1"/>
  <c r="C125"/>
  <c r="D125" s="1"/>
  <c r="C113"/>
  <c r="D113" s="1"/>
  <c r="C172"/>
  <c r="D172" s="1"/>
  <c r="C163"/>
  <c r="D163" s="1"/>
  <c r="C154"/>
  <c r="D154" s="1"/>
  <c r="C151"/>
  <c r="C142"/>
  <c r="D142" s="1"/>
  <c r="C203"/>
  <c r="C202"/>
  <c r="D202" s="1"/>
  <c r="C195"/>
  <c r="C169"/>
  <c r="D169" s="1"/>
  <c r="C135"/>
  <c r="D135" s="1"/>
  <c r="C147"/>
  <c r="D147" s="1"/>
  <c r="C120"/>
  <c r="D120" s="1"/>
  <c r="C119"/>
  <c r="D119" s="1"/>
  <c r="C187"/>
  <c r="D187" s="1"/>
  <c r="C138"/>
  <c r="D138" s="1"/>
  <c r="C122"/>
  <c r="C121"/>
  <c r="D121" s="1"/>
  <c r="C60"/>
  <c r="D60" s="1"/>
  <c r="C209" l="1"/>
  <c r="C144"/>
  <c r="D144" s="1"/>
  <c r="C16"/>
  <c r="D209" l="1"/>
  <c r="C211"/>
  <c r="D211" s="1"/>
  <c r="C17"/>
  <c r="D17" s="1"/>
  <c r="D16"/>
  <c r="L26"/>
  <c r="M26"/>
  <c r="C58" l="1"/>
  <c r="D58" s="1"/>
  <c r="M13" l="1"/>
  <c r="N13"/>
  <c r="O13"/>
  <c r="P13"/>
  <c r="Q13"/>
  <c r="R13"/>
  <c r="S13"/>
  <c r="T13"/>
  <c r="U13"/>
  <c r="V13"/>
  <c r="X13"/>
  <c r="Y13"/>
  <c r="E13"/>
  <c r="F13"/>
  <c r="G13"/>
  <c r="H13"/>
  <c r="I13"/>
  <c r="J13"/>
  <c r="K13"/>
  <c r="L13"/>
  <c r="C50" l="1"/>
  <c r="D50" s="1"/>
  <c r="C51"/>
  <c r="D51" s="1"/>
  <c r="C52"/>
  <c r="D52" s="1"/>
  <c r="C56"/>
  <c r="D56" s="1"/>
  <c r="C57"/>
  <c r="D57" s="1"/>
  <c r="F32" l="1"/>
  <c r="G32"/>
  <c r="H32"/>
  <c r="I32"/>
  <c r="J32"/>
  <c r="K32"/>
  <c r="L32"/>
  <c r="M32"/>
  <c r="N32"/>
  <c r="O32"/>
  <c r="P32"/>
  <c r="Q32"/>
  <c r="R32"/>
  <c r="T32"/>
  <c r="U32"/>
  <c r="V32"/>
  <c r="W32"/>
  <c r="X32"/>
  <c r="Y32"/>
  <c r="F39" l="1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E39"/>
  <c r="C25"/>
  <c r="D25" s="1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E24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E22"/>
  <c r="C239" l="1"/>
  <c r="C233" l="1"/>
  <c r="C231" l="1"/>
  <c r="C229"/>
  <c r="C228"/>
  <c r="C227"/>
  <c r="C226"/>
  <c r="C225"/>
  <c r="C79"/>
  <c r="D79" s="1"/>
  <c r="C77"/>
  <c r="D77" s="1"/>
  <c r="C76"/>
  <c r="D76" s="1"/>
  <c r="C75"/>
  <c r="D75" s="1"/>
  <c r="C74"/>
  <c r="D74" s="1"/>
  <c r="C73"/>
  <c r="D73" s="1"/>
  <c r="C72"/>
  <c r="D72" s="1"/>
  <c r="C71"/>
  <c r="D71" s="1"/>
  <c r="C70"/>
  <c r="D70" s="1"/>
  <c r="C69"/>
  <c r="D69" s="1"/>
  <c r="C68"/>
  <c r="D68" s="1"/>
  <c r="C67"/>
  <c r="C66"/>
  <c r="D66" s="1"/>
  <c r="C65"/>
  <c r="D65" s="1"/>
  <c r="C64"/>
  <c r="D64" s="1"/>
  <c r="C63"/>
  <c r="D63" s="1"/>
  <c r="C62"/>
  <c r="C61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C54" s="1"/>
  <c r="D54" s="1"/>
  <c r="C43"/>
  <c r="D43" s="1"/>
  <c r="D42"/>
  <c r="C41"/>
  <c r="C40"/>
  <c r="D40" s="1"/>
  <c r="C38"/>
  <c r="D38" s="1"/>
  <c r="C37"/>
  <c r="Y36"/>
  <c r="X36"/>
  <c r="W36"/>
  <c r="V36"/>
  <c r="U36"/>
  <c r="T36"/>
  <c r="R36"/>
  <c r="Q36"/>
  <c r="P36"/>
  <c r="O36"/>
  <c r="N36"/>
  <c r="M36"/>
  <c r="L36"/>
  <c r="K36"/>
  <c r="J36"/>
  <c r="I36"/>
  <c r="H36"/>
  <c r="G36"/>
  <c r="F36"/>
  <c r="C35"/>
  <c r="D35" s="1"/>
  <c r="Y34"/>
  <c r="X34"/>
  <c r="W34"/>
  <c r="V34"/>
  <c r="U34"/>
  <c r="T34"/>
  <c r="Q34"/>
  <c r="P34"/>
  <c r="O34"/>
  <c r="N34"/>
  <c r="M34"/>
  <c r="L34"/>
  <c r="K34"/>
  <c r="J34"/>
  <c r="I34"/>
  <c r="H34"/>
  <c r="G34"/>
  <c r="E34"/>
  <c r="C33"/>
  <c r="D33" s="1"/>
  <c r="E32"/>
  <c r="C31"/>
  <c r="C30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C28"/>
  <c r="X26"/>
  <c r="W26"/>
  <c r="V26"/>
  <c r="U26"/>
  <c r="T26"/>
  <c r="R26"/>
  <c r="Q26"/>
  <c r="P26"/>
  <c r="O26"/>
  <c r="N26"/>
  <c r="K26"/>
  <c r="J26"/>
  <c r="I26"/>
  <c r="H26"/>
  <c r="G26"/>
  <c r="F26"/>
  <c r="E26"/>
  <c r="C23"/>
  <c r="D23" s="1"/>
  <c r="C21"/>
  <c r="D21" s="1"/>
  <c r="C20"/>
  <c r="Y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C14"/>
  <c r="D14" s="1"/>
  <c r="C12"/>
  <c r="D12" s="1"/>
  <c r="C10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C8"/>
  <c r="C7"/>
  <c r="C44" l="1"/>
  <c r="D44" s="1"/>
  <c r="D41"/>
  <c r="D67"/>
  <c r="C84"/>
  <c r="D84" s="1"/>
  <c r="C22"/>
  <c r="D22" s="1"/>
  <c r="C24"/>
  <c r="D24" s="1"/>
  <c r="C32"/>
  <c r="D32" s="1"/>
  <c r="D20"/>
  <c r="C13"/>
  <c r="D13" s="1"/>
  <c r="C34"/>
  <c r="C9"/>
  <c r="C26"/>
  <c r="C29"/>
  <c r="C36"/>
  <c r="C39"/>
  <c r="D31"/>
  <c r="D62"/>
  <c r="D30"/>
  <c r="D61"/>
</calcChain>
</file>

<file path=xl/sharedStrings.xml><?xml version="1.0" encoding="utf-8"?>
<sst xmlns="http://schemas.openxmlformats.org/spreadsheetml/2006/main" count="252" uniqueCount="204">
  <si>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</si>
  <si>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</si>
  <si>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</si>
  <si>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</si>
  <si>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</si>
  <si>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</si>
  <si>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</si>
  <si>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</si>
  <si>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</si>
  <si>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</si>
  <si>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</si>
  <si>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</si>
  <si>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</si>
  <si>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</si>
  <si>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</si>
  <si>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</si>
  <si>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</si>
  <si>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</si>
  <si>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</si>
  <si>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</si>
  <si>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</si>
  <si>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</si>
  <si>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</si>
  <si>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</si>
  <si>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</si>
  <si>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</si>
  <si>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</si>
  <si>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</si>
  <si>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</si>
  <si>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</si>
  <si>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</si>
  <si>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</si>
  <si>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</si>
  <si>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</si>
  <si>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</si>
  <si>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</si>
  <si>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</si>
  <si>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</si>
  <si>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</si>
  <si>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</si>
  <si>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</si>
  <si>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</si>
  <si>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</si>
  <si>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</si>
  <si>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</si>
  <si>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</si>
  <si>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</si>
  <si>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</si>
  <si>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</si>
  <si>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</si>
  <si>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</si>
  <si>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</si>
  <si>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</si>
  <si>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</si>
  <si>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</si>
  <si>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</si>
  <si>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</si>
  <si>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</si>
  <si>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</si>
  <si>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</si>
  <si>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</si>
  <si>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</si>
  <si>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</si>
  <si>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</si>
  <si>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</si>
  <si>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</si>
  <si>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</si>
  <si>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</si>
  <si>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</si>
  <si>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</si>
  <si>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</si>
  <si>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</si>
  <si>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</si>
  <si>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</si>
  <si>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</si>
  <si>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</si>
  <si>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</si>
  <si>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</si>
  <si>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</si>
  <si>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</si>
  <si>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</si>
  <si>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</si>
  <si>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</si>
  <si>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</si>
  <si>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</si>
  <si>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</si>
  <si>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</si>
  <si>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</si>
  <si>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</si>
  <si>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</si>
  <si>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</si>
  <si>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</si>
  <si>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</si>
  <si>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</si>
  <si>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</si>
  <si>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</si>
  <si>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</si>
  <si>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</si>
  <si>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</si>
  <si>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</si>
  <si>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</si>
  <si>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</si>
  <si>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</si>
  <si>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</si>
  <si>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</si>
  <si>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</si>
  <si>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</si>
  <si>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</si>
  <si>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</si>
  <si>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</si>
  <si>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</si>
  <si>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</si>
  <si>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</si>
  <si>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</si>
  <si>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</si>
  <si>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</si>
  <si>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</si>
  <si>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</si>
  <si>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</si>
  <si>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</si>
  <si>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</si>
  <si>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</si>
  <si>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</si>
  <si>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</si>
  <si>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</si>
  <si>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</si>
  <si>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</si>
  <si>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</si>
  <si>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</si>
  <si>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</si>
  <si>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</si>
  <si>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</si>
  <si>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</si>
  <si>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</si>
  <si>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</si>
  <si>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</si>
  <si>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</si>
  <si>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</si>
  <si>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</si>
  <si>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</si>
  <si>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</si>
  <si>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</si>
  <si>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</si>
  <si>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</si>
  <si>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</si>
  <si>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</si>
  <si>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</si>
  <si>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</si>
  <si>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</si>
  <si>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</si>
  <si>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</si>
  <si>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</si>
  <si>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</si>
  <si>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</si>
  <si>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</si>
  <si>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</si>
  <si>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</si>
  <si>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</si>
  <si>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</si>
  <si>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</si>
  <si>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</si>
  <si>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</si>
  <si>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</si>
  <si>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</si>
  <si>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</si>
  <si>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</si>
  <si>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</si>
  <si>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</si>
  <si>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</si>
  <si>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</si>
  <si>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</si>
  <si>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</si>
  <si>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</si>
  <si>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</si>
  <si>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</si>
  <si>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</si>
  <si>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</si>
  <si>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</si>
  <si>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</si>
  <si>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</si>
  <si>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</si>
  <si>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</si>
  <si>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</si>
  <si>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</si>
  <si>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</si>
  <si>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</si>
  <si>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</si>
  <si>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</si>
  <si>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</si>
  <si>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</si>
  <si>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</si>
  <si>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</si>
  <si>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</si>
  <si>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</si>
  <si>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</si>
  <si>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</si>
  <si>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</si>
  <si>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</si>
  <si>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</si>
  <si>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</si>
  <si>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</si>
  <si>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</si>
  <si>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Количество комбайнов, ед.</t>
  </si>
  <si>
    <t>Информация о сельскохозяйственных работах по состоянию на 12 октября 2021 г. (сельскохозяйственные организации и крупные К(Ф)Х)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</si>
</sst>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2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6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164" fontId="10" fillId="3" borderId="2" xfId="2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2" fillId="2" borderId="0" xfId="0" applyFont="1" applyFill="1" applyBorder="1"/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1" fontId="8" fillId="0" borderId="3" xfId="2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0" fontId="2" fillId="3" borderId="0" xfId="0" applyFont="1" applyFill="1" applyBorder="1"/>
    <xf numFmtId="3" fontId="8" fillId="3" borderId="2" xfId="0" applyNumberFormat="1" applyFont="1" applyFill="1" applyBorder="1" applyAlignment="1">
      <alignment horizontal="center" vertical="center" wrapText="1"/>
    </xf>
    <xf numFmtId="9" fontId="11" fillId="3" borderId="2" xfId="2" applyNumberFormat="1" applyFont="1" applyFill="1" applyBorder="1" applyAlignment="1">
      <alignment horizontal="center" vertical="center" wrapText="1"/>
    </xf>
    <xf numFmtId="1" fontId="8" fillId="3" borderId="2" xfId="2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3" fontId="18" fillId="3" borderId="2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/>
    </xf>
    <xf numFmtId="3" fontId="11" fillId="3" borderId="3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3" fontId="16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8" fillId="0" borderId="3" xfId="2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/>
    </xf>
    <xf numFmtId="165" fontId="15" fillId="2" borderId="3" xfId="0" applyNumberFormat="1" applyFont="1" applyFill="1" applyBorder="1" applyAlignment="1">
      <alignment horizontal="center" vertical="center" wrapText="1"/>
    </xf>
    <xf numFmtId="164" fontId="15" fillId="2" borderId="3" xfId="2" applyNumberFormat="1" applyFont="1" applyFill="1" applyBorder="1" applyAlignment="1">
      <alignment horizontal="center" vertical="center" wrapText="1"/>
    </xf>
    <xf numFmtId="0" fontId="15" fillId="2" borderId="3" xfId="2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3" fontId="16" fillId="2" borderId="2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Right="0"/>
    <pageSetUpPr fitToPage="1"/>
  </sheetPr>
  <dimension ref="A1:AI239"/>
  <sheetViews>
    <sheetView tabSelected="1" view="pageBreakPreview" topLeftCell="A2" zoomScale="50" zoomScaleNormal="70" zoomScaleSheetLayoutView="50" zoomScalePageLayoutView="82" workbookViewId="0">
      <pane xSplit="3" ySplit="5" topLeftCell="O121" activePane="bottomRight" state="frozen"/>
      <selection activeCell="A2" sqref="A2"/>
      <selection pane="topRight" activeCell="F2" sqref="F2"/>
      <selection pane="bottomLeft" activeCell="A7" sqref="A7"/>
      <selection pane="bottomRight" activeCell="A3" sqref="A3"/>
    </sheetView>
  </sheetViews>
  <sheetFormatPr defaultColWidth="9.109375" defaultRowHeight="16.8" outlineLevelRow="1"/>
  <cols>
    <col min="1" max="1" width="99.88671875" style="75" customWidth="1"/>
    <col min="2" max="2" width="19.33203125" style="2" hidden="1" customWidth="1"/>
    <col min="3" max="3" width="14.5546875" style="112" hidden="1" customWidth="1"/>
    <col min="4" max="4" width="21.44140625" style="2" hidden="1" customWidth="1"/>
    <col min="5" max="8" width="13.6640625" style="1" hidden="1" customWidth="1"/>
    <col min="9" max="9" width="14" style="1" hidden="1" customWidth="1"/>
    <col min="10" max="10" width="13.6640625" style="204" hidden="1" customWidth="1"/>
    <col min="11" max="12" width="13.6640625" style="158" hidden="1" customWidth="1"/>
    <col min="13" max="14" width="13.6640625" style="1" hidden="1" customWidth="1"/>
    <col min="15" max="15" width="13.6640625" style="158" customWidth="1"/>
    <col min="16" max="16" width="13.6640625" style="158" hidden="1" customWidth="1"/>
    <col min="17" max="17" width="13.5546875" style="1" hidden="1" customWidth="1"/>
    <col min="18" max="18" width="13.6640625" style="1" hidden="1" customWidth="1"/>
    <col min="19" max="20" width="13.6640625" style="158" hidden="1" customWidth="1"/>
    <col min="21" max="22" width="13.6640625" style="1" hidden="1" customWidth="1"/>
    <col min="23" max="23" width="13.6640625" style="158" hidden="1" customWidth="1"/>
    <col min="24" max="24" width="13.6640625" style="204" hidden="1" customWidth="1"/>
    <col min="25" max="25" width="13.6640625" style="1" hidden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>
      <c r="A1" s="1"/>
      <c r="Y1" s="3"/>
    </row>
    <row r="2" spans="1:26" s="4" customFormat="1" ht="51.75" customHeight="1">
      <c r="A2" s="256" t="s">
        <v>203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</row>
    <row r="3" spans="1:26" s="4" customFormat="1" ht="12.75" customHeight="1" thickBot="1">
      <c r="A3" s="5"/>
      <c r="B3" s="5"/>
      <c r="C3" s="113"/>
      <c r="D3" s="5"/>
      <c r="E3" s="5"/>
      <c r="F3" s="5"/>
      <c r="G3" s="5" t="s">
        <v>1</v>
      </c>
      <c r="H3" s="5"/>
      <c r="I3" s="5"/>
      <c r="J3" s="241"/>
      <c r="K3" s="113"/>
      <c r="L3" s="113"/>
      <c r="M3" s="5"/>
      <c r="N3" s="5"/>
      <c r="O3" s="113"/>
      <c r="P3" s="113"/>
      <c r="Q3" s="5"/>
      <c r="R3" s="5"/>
      <c r="S3" s="113"/>
      <c r="T3" s="113"/>
      <c r="U3" s="5"/>
      <c r="V3" s="5"/>
      <c r="W3" s="113"/>
      <c r="X3" s="234" t="s">
        <v>2</v>
      </c>
      <c r="Y3" s="6"/>
    </row>
    <row r="4" spans="1:26" s="105" customFormat="1" ht="17.25" customHeight="1" thickBot="1">
      <c r="A4" s="257" t="s">
        <v>3</v>
      </c>
      <c r="B4" s="260" t="s">
        <v>195</v>
      </c>
      <c r="C4" s="253" t="s">
        <v>197</v>
      </c>
      <c r="D4" s="253" t="s">
        <v>196</v>
      </c>
      <c r="E4" s="263" t="s">
        <v>4</v>
      </c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5"/>
    </row>
    <row r="5" spans="1:26" s="105" customFormat="1" ht="87" customHeight="1">
      <c r="A5" s="258"/>
      <c r="B5" s="261"/>
      <c r="C5" s="254"/>
      <c r="D5" s="254"/>
      <c r="E5" s="251" t="s">
        <v>5</v>
      </c>
      <c r="F5" s="251" t="s">
        <v>6</v>
      </c>
      <c r="G5" s="251" t="s">
        <v>7</v>
      </c>
      <c r="H5" s="251" t="s">
        <v>8</v>
      </c>
      <c r="I5" s="251" t="s">
        <v>9</v>
      </c>
      <c r="J5" s="251" t="s">
        <v>10</v>
      </c>
      <c r="K5" s="251" t="s">
        <v>11</v>
      </c>
      <c r="L5" s="251" t="s">
        <v>12</v>
      </c>
      <c r="M5" s="251" t="s">
        <v>13</v>
      </c>
      <c r="N5" s="251" t="s">
        <v>14</v>
      </c>
      <c r="O5" s="251" t="s">
        <v>15</v>
      </c>
      <c r="P5" s="251" t="s">
        <v>16</v>
      </c>
      <c r="Q5" s="251" t="s">
        <v>17</v>
      </c>
      <c r="R5" s="251" t="s">
        <v>18</v>
      </c>
      <c r="S5" s="251" t="s">
        <v>19</v>
      </c>
      <c r="T5" s="251" t="s">
        <v>20</v>
      </c>
      <c r="U5" s="251" t="s">
        <v>21</v>
      </c>
      <c r="V5" s="251" t="s">
        <v>22</v>
      </c>
      <c r="W5" s="251" t="s">
        <v>23</v>
      </c>
      <c r="X5" s="251" t="s">
        <v>24</v>
      </c>
      <c r="Y5" s="251" t="s">
        <v>25</v>
      </c>
    </row>
    <row r="6" spans="1:26" s="105" customFormat="1" ht="70.2" customHeight="1" thickBot="1">
      <c r="A6" s="259"/>
      <c r="B6" s="262"/>
      <c r="C6" s="255"/>
      <c r="D6" s="255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6" s="2" customFormat="1" ht="30" hidden="1" customHeight="1">
      <c r="A7" s="7" t="s">
        <v>26</v>
      </c>
      <c r="B7" s="8">
        <v>49185</v>
      </c>
      <c r="C7" s="103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205">
        <v>3235</v>
      </c>
      <c r="K7" s="104">
        <v>2215</v>
      </c>
      <c r="L7" s="104">
        <v>2793</v>
      </c>
      <c r="M7" s="10">
        <v>2281</v>
      </c>
      <c r="N7" s="10">
        <v>692</v>
      </c>
      <c r="O7" s="104">
        <v>1579</v>
      </c>
      <c r="P7" s="104">
        <v>1997</v>
      </c>
      <c r="Q7" s="10">
        <v>2796</v>
      </c>
      <c r="R7" s="10">
        <v>3011</v>
      </c>
      <c r="S7" s="104">
        <v>3199</v>
      </c>
      <c r="T7" s="104">
        <v>2334</v>
      </c>
      <c r="U7" s="10">
        <v>2066</v>
      </c>
      <c r="V7" s="10">
        <v>685</v>
      </c>
      <c r="W7" s="104">
        <v>1885</v>
      </c>
      <c r="X7" s="205">
        <v>3999</v>
      </c>
      <c r="Y7" s="10">
        <v>2145</v>
      </c>
    </row>
    <row r="8" spans="1:26" s="12" customFormat="1" ht="30" hidden="1" customHeight="1">
      <c r="A8" s="11" t="s">
        <v>27</v>
      </c>
      <c r="B8" s="8">
        <v>51397</v>
      </c>
      <c r="C8" s="103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205">
        <v>3226</v>
      </c>
      <c r="K8" s="104">
        <v>2363</v>
      </c>
      <c r="L8" s="104">
        <v>2824</v>
      </c>
      <c r="M8" s="10">
        <v>2281</v>
      </c>
      <c r="N8" s="10">
        <v>1032</v>
      </c>
      <c r="O8" s="104">
        <v>1615</v>
      </c>
      <c r="P8" s="104">
        <v>1997</v>
      </c>
      <c r="Q8" s="10">
        <v>2940</v>
      </c>
      <c r="R8" s="10">
        <v>3134</v>
      </c>
      <c r="S8" s="104">
        <v>3405</v>
      </c>
      <c r="T8" s="104">
        <v>2451.8000000000002</v>
      </c>
      <c r="U8" s="10">
        <v>2094</v>
      </c>
      <c r="V8" s="10">
        <v>789</v>
      </c>
      <c r="W8" s="104">
        <v>1958</v>
      </c>
      <c r="X8" s="205">
        <v>4026</v>
      </c>
      <c r="Y8" s="10">
        <v>2149</v>
      </c>
    </row>
    <row r="9" spans="1:26" s="12" customFormat="1" ht="30" hidden="1" customHeight="1">
      <c r="A9" s="13" t="s">
        <v>28</v>
      </c>
      <c r="B9" s="14">
        <v>1.04</v>
      </c>
      <c r="C9" s="114">
        <f t="shared" ref="C9:Y9" si="0">C8/C7</f>
        <v>1.0393732772377775</v>
      </c>
      <c r="D9" s="15"/>
      <c r="E9" s="71">
        <f t="shared" si="0"/>
        <v>1.1025145067698259</v>
      </c>
      <c r="F9" s="71">
        <f t="shared" si="0"/>
        <v>1.0056100981767182</v>
      </c>
      <c r="G9" s="71">
        <f t="shared" si="0"/>
        <v>1.0890969495620659</v>
      </c>
      <c r="H9" s="71">
        <f t="shared" si="0"/>
        <v>1.0029870560902754</v>
      </c>
      <c r="I9" s="71">
        <f t="shared" si="0"/>
        <v>1.0019723865877712</v>
      </c>
      <c r="J9" s="206">
        <f t="shared" si="0"/>
        <v>0.9972179289026275</v>
      </c>
      <c r="K9" s="159">
        <f t="shared" si="0"/>
        <v>1.0668171557562076</v>
      </c>
      <c r="L9" s="159">
        <f t="shared" si="0"/>
        <v>1.0110991765127104</v>
      </c>
      <c r="M9" s="71">
        <f t="shared" si="0"/>
        <v>1</v>
      </c>
      <c r="N9" s="71">
        <f t="shared" si="0"/>
        <v>1.4913294797687862</v>
      </c>
      <c r="O9" s="159">
        <f t="shared" si="0"/>
        <v>1.0227992400253325</v>
      </c>
      <c r="P9" s="159">
        <f t="shared" si="0"/>
        <v>1</v>
      </c>
      <c r="Q9" s="71">
        <f t="shared" si="0"/>
        <v>1.0515021459227467</v>
      </c>
      <c r="R9" s="71">
        <f t="shared" si="0"/>
        <v>1.0408502158751245</v>
      </c>
      <c r="S9" s="159">
        <f t="shared" si="0"/>
        <v>1.0643951234760862</v>
      </c>
      <c r="T9" s="159">
        <f t="shared" si="0"/>
        <v>1.0504712939160241</v>
      </c>
      <c r="U9" s="71">
        <f t="shared" si="0"/>
        <v>1.0135527589545015</v>
      </c>
      <c r="V9" s="71">
        <f t="shared" si="0"/>
        <v>1.1518248175182482</v>
      </c>
      <c r="W9" s="159">
        <f t="shared" si="0"/>
        <v>1.0387267904509283</v>
      </c>
      <c r="X9" s="206">
        <f t="shared" si="0"/>
        <v>1.0067516879219804</v>
      </c>
      <c r="Y9" s="71">
        <f t="shared" si="0"/>
        <v>1.0018648018648018</v>
      </c>
    </row>
    <row r="10" spans="1:26" s="101" customFormat="1" ht="30" hidden="1" customHeight="1">
      <c r="A10" s="102" t="s">
        <v>29</v>
      </c>
      <c r="B10" s="103">
        <v>50516</v>
      </c>
      <c r="C10" s="103">
        <f>SUM(E10:Y10)</f>
        <v>48176.800000000003</v>
      </c>
      <c r="D10" s="15"/>
      <c r="E10" s="104">
        <v>2160</v>
      </c>
      <c r="F10" s="104">
        <v>1434</v>
      </c>
      <c r="G10" s="104">
        <v>3606</v>
      </c>
      <c r="H10" s="10">
        <v>2592</v>
      </c>
      <c r="I10" s="104">
        <v>1471</v>
      </c>
      <c r="J10" s="205">
        <v>2785</v>
      </c>
      <c r="K10" s="104">
        <v>2213</v>
      </c>
      <c r="L10" s="104">
        <v>2769</v>
      </c>
      <c r="M10" s="104">
        <v>2182</v>
      </c>
      <c r="N10" s="104">
        <v>1032</v>
      </c>
      <c r="O10" s="104">
        <v>1568</v>
      </c>
      <c r="P10" s="104">
        <v>1965</v>
      </c>
      <c r="Q10" s="104">
        <v>2880</v>
      </c>
      <c r="R10" s="104">
        <v>3094</v>
      </c>
      <c r="S10" s="104">
        <v>3405</v>
      </c>
      <c r="T10" s="104">
        <v>2104.8000000000002</v>
      </c>
      <c r="U10" s="104">
        <v>2024</v>
      </c>
      <c r="V10" s="104">
        <v>789</v>
      </c>
      <c r="W10" s="104">
        <v>1928</v>
      </c>
      <c r="X10" s="205">
        <v>4026</v>
      </c>
      <c r="Y10" s="104">
        <v>2149</v>
      </c>
    </row>
    <row r="11" spans="1:26" s="12" customFormat="1" ht="30" hidden="1" customHeight="1">
      <c r="A11" s="11" t="s">
        <v>30</v>
      </c>
      <c r="B11" s="14">
        <f>B10/B8</f>
        <v>0.982858921726949</v>
      </c>
      <c r="C11" s="114">
        <v>0.97</v>
      </c>
      <c r="D11" s="15"/>
      <c r="E11" s="71">
        <f>E10/E8</f>
        <v>0.94736842105263153</v>
      </c>
      <c r="F11" s="71">
        <f t="shared" ref="F11:X11" si="1">F10/F8</f>
        <v>1</v>
      </c>
      <c r="G11" s="71">
        <f t="shared" si="1"/>
        <v>1</v>
      </c>
      <c r="H11" s="71">
        <f t="shared" si="1"/>
        <v>0.85771012574454009</v>
      </c>
      <c r="I11" s="71">
        <f t="shared" si="1"/>
        <v>0.96522309711286092</v>
      </c>
      <c r="J11" s="206">
        <v>1</v>
      </c>
      <c r="K11" s="159">
        <f t="shared" si="1"/>
        <v>0.93652137113838341</v>
      </c>
      <c r="L11" s="159">
        <f t="shared" si="1"/>
        <v>0.98052407932011332</v>
      </c>
      <c r="M11" s="71">
        <f t="shared" si="1"/>
        <v>0.95659798334064006</v>
      </c>
      <c r="N11" s="71">
        <f t="shared" si="1"/>
        <v>1</v>
      </c>
      <c r="O11" s="159">
        <f t="shared" si="1"/>
        <v>0.97089783281733744</v>
      </c>
      <c r="P11" s="159">
        <f t="shared" si="1"/>
        <v>0.98397596394591891</v>
      </c>
      <c r="Q11" s="71">
        <f t="shared" si="1"/>
        <v>0.97959183673469385</v>
      </c>
      <c r="R11" s="71">
        <f t="shared" si="1"/>
        <v>0.98723675813656664</v>
      </c>
      <c r="S11" s="159">
        <f t="shared" si="1"/>
        <v>1</v>
      </c>
      <c r="T11" s="159">
        <f t="shared" si="1"/>
        <v>0.8584713271881883</v>
      </c>
      <c r="U11" s="71">
        <f t="shared" si="1"/>
        <v>0.96657115568290353</v>
      </c>
      <c r="V11" s="71">
        <f t="shared" si="1"/>
        <v>1</v>
      </c>
      <c r="W11" s="159">
        <f t="shared" si="1"/>
        <v>0.98467824310520935</v>
      </c>
      <c r="X11" s="206">
        <f t="shared" si="1"/>
        <v>1</v>
      </c>
      <c r="Y11" s="71">
        <v>0.998</v>
      </c>
    </row>
    <row r="12" spans="1:26" s="12" customFormat="1" ht="30" hidden="1" customHeight="1">
      <c r="A12" s="13" t="s">
        <v>31</v>
      </c>
      <c r="B12" s="8">
        <v>18816</v>
      </c>
      <c r="C12" s="103">
        <f>SUM(E12:Y12)</f>
        <v>21120</v>
      </c>
      <c r="D12" s="15">
        <f t="shared" ref="D12:D19" si="2">C12/B12</f>
        <v>1.1224489795918366</v>
      </c>
      <c r="E12" s="76">
        <v>1000</v>
      </c>
      <c r="F12" s="76">
        <v>270</v>
      </c>
      <c r="G12" s="76">
        <v>2550</v>
      </c>
      <c r="H12" s="76">
        <v>765</v>
      </c>
      <c r="I12" s="76">
        <v>198</v>
      </c>
      <c r="J12" s="207">
        <v>2650</v>
      </c>
      <c r="K12" s="160">
        <v>1076</v>
      </c>
      <c r="L12" s="160">
        <v>1094</v>
      </c>
      <c r="M12" s="76">
        <v>585</v>
      </c>
      <c r="N12" s="76">
        <v>60</v>
      </c>
      <c r="O12" s="160">
        <v>816</v>
      </c>
      <c r="P12" s="160">
        <v>350</v>
      </c>
      <c r="Q12" s="76">
        <v>1320</v>
      </c>
      <c r="R12" s="76">
        <v>1400</v>
      </c>
      <c r="S12" s="160">
        <v>1983</v>
      </c>
      <c r="T12" s="160">
        <v>1069</v>
      </c>
      <c r="U12" s="76">
        <v>962</v>
      </c>
      <c r="V12" s="76">
        <v>572</v>
      </c>
      <c r="W12" s="160">
        <v>480</v>
      </c>
      <c r="X12" s="207">
        <v>1500</v>
      </c>
      <c r="Y12" s="76">
        <v>420</v>
      </c>
    </row>
    <row r="13" spans="1:26" s="12" customFormat="1" ht="30" hidden="1" customHeight="1">
      <c r="A13" s="13" t="s">
        <v>32</v>
      </c>
      <c r="B13" s="15">
        <f>B12/B8</f>
        <v>0.36609140611319729</v>
      </c>
      <c r="C13" s="115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208">
        <f t="shared" si="3"/>
        <v>0.82145071295722261</v>
      </c>
      <c r="K13" s="161">
        <f t="shared" si="3"/>
        <v>0.45535336436732965</v>
      </c>
      <c r="L13" s="161">
        <f t="shared" si="3"/>
        <v>0.38739376770538242</v>
      </c>
      <c r="M13" s="16">
        <f t="shared" ref="M13:Y13" si="4">M12/M8</f>
        <v>0.25646646207803597</v>
      </c>
      <c r="N13" s="16">
        <f t="shared" si="4"/>
        <v>5.8139534883720929E-2</v>
      </c>
      <c r="O13" s="161">
        <f t="shared" si="4"/>
        <v>0.50526315789473686</v>
      </c>
      <c r="P13" s="161">
        <f t="shared" si="4"/>
        <v>0.17526289434151227</v>
      </c>
      <c r="Q13" s="16">
        <f t="shared" si="4"/>
        <v>0.44897959183673469</v>
      </c>
      <c r="R13" s="16">
        <f t="shared" si="4"/>
        <v>0.44671346522016592</v>
      </c>
      <c r="S13" s="161">
        <f t="shared" si="4"/>
        <v>0.58237885462555061</v>
      </c>
      <c r="T13" s="161">
        <f t="shared" si="4"/>
        <v>0.43600619952687819</v>
      </c>
      <c r="U13" s="16">
        <f t="shared" si="4"/>
        <v>0.45940783190066858</v>
      </c>
      <c r="V13" s="16">
        <f t="shared" si="4"/>
        <v>0.72496831432192654</v>
      </c>
      <c r="W13" s="161">
        <f t="shared" si="4"/>
        <v>0.24514811031664965</v>
      </c>
      <c r="X13" s="208">
        <f t="shared" si="4"/>
        <v>0.37257824143070045</v>
      </c>
      <c r="Y13" s="16">
        <f t="shared" si="4"/>
        <v>0.19543973941368079</v>
      </c>
    </row>
    <row r="14" spans="1:26" s="12" customFormat="1" ht="30" hidden="1" customHeight="1">
      <c r="A14" s="18" t="s">
        <v>33</v>
      </c>
      <c r="B14" s="8">
        <v>5184</v>
      </c>
      <c r="C14" s="103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205">
        <v>250</v>
      </c>
      <c r="K14" s="104">
        <v>1040</v>
      </c>
      <c r="L14" s="104"/>
      <c r="M14" s="10">
        <v>630</v>
      </c>
      <c r="N14" s="10"/>
      <c r="O14" s="104"/>
      <c r="P14" s="104">
        <v>620</v>
      </c>
      <c r="Q14" s="10"/>
      <c r="R14" s="10">
        <v>340</v>
      </c>
      <c r="S14" s="104">
        <v>250</v>
      </c>
      <c r="T14" s="104"/>
      <c r="U14" s="10">
        <v>101</v>
      </c>
      <c r="V14" s="10"/>
      <c r="W14" s="104">
        <v>80</v>
      </c>
      <c r="X14" s="205">
        <v>370</v>
      </c>
      <c r="Y14" s="10"/>
    </row>
    <row r="15" spans="1:26" s="12" customFormat="1" ht="30" hidden="1" customHeight="1">
      <c r="A15" s="11" t="s">
        <v>34</v>
      </c>
      <c r="B15" s="8">
        <v>20000.3</v>
      </c>
      <c r="C15" s="103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205">
        <v>1046</v>
      </c>
      <c r="K15" s="104">
        <v>965.7</v>
      </c>
      <c r="L15" s="104">
        <v>1272</v>
      </c>
      <c r="M15" s="10">
        <v>779.2</v>
      </c>
      <c r="N15" s="10">
        <v>418</v>
      </c>
      <c r="O15" s="104">
        <v>542</v>
      </c>
      <c r="P15" s="104">
        <v>1129</v>
      </c>
      <c r="Q15" s="10">
        <v>1318</v>
      </c>
      <c r="R15" s="10">
        <v>1036</v>
      </c>
      <c r="S15" s="104">
        <v>1268.5</v>
      </c>
      <c r="T15" s="104">
        <v>857</v>
      </c>
      <c r="U15" s="10">
        <v>661</v>
      </c>
      <c r="V15" s="10">
        <v>187.6</v>
      </c>
      <c r="W15" s="104">
        <v>1099</v>
      </c>
      <c r="X15" s="205">
        <v>1550</v>
      </c>
      <c r="Y15" s="10">
        <v>787</v>
      </c>
    </row>
    <row r="16" spans="1:26" s="2" customFormat="1" ht="30" hidden="1" customHeight="1">
      <c r="A16" s="11" t="s">
        <v>35</v>
      </c>
      <c r="B16" s="19">
        <v>11053</v>
      </c>
      <c r="C16" s="116">
        <f>SUM(E16:Y16)</f>
        <v>11553.500000000002</v>
      </c>
      <c r="D16" s="15">
        <f t="shared" si="2"/>
        <v>1.0452818239392021</v>
      </c>
      <c r="E16" s="72">
        <v>268.39999999999998</v>
      </c>
      <c r="F16" s="72">
        <v>181.8</v>
      </c>
      <c r="G16" s="72">
        <v>597.6</v>
      </c>
      <c r="H16" s="72">
        <v>1396.4</v>
      </c>
      <c r="I16" s="72">
        <v>363.2</v>
      </c>
      <c r="J16" s="209">
        <v>496.3</v>
      </c>
      <c r="K16" s="162">
        <v>781</v>
      </c>
      <c r="L16" s="162">
        <v>850.5</v>
      </c>
      <c r="M16" s="72">
        <v>782.1</v>
      </c>
      <c r="N16" s="72">
        <v>210</v>
      </c>
      <c r="O16" s="162">
        <v>484.8</v>
      </c>
      <c r="P16" s="162">
        <v>248.3</v>
      </c>
      <c r="Q16" s="72">
        <v>516.20000000000005</v>
      </c>
      <c r="R16" s="72">
        <v>356</v>
      </c>
      <c r="S16" s="162">
        <v>868</v>
      </c>
      <c r="T16" s="162">
        <v>561.20000000000005</v>
      </c>
      <c r="U16" s="72">
        <v>219.8</v>
      </c>
      <c r="V16" s="72">
        <v>145.1</v>
      </c>
      <c r="W16" s="162">
        <v>605.70000000000005</v>
      </c>
      <c r="X16" s="209">
        <v>1368.7</v>
      </c>
      <c r="Y16" s="72">
        <v>252.4</v>
      </c>
      <c r="Z16" s="20"/>
    </row>
    <row r="17" spans="1:26" s="2" customFormat="1" ht="30" hidden="1" customHeight="1">
      <c r="A17" s="18" t="s">
        <v>36</v>
      </c>
      <c r="B17" s="15">
        <f>B16/B15</f>
        <v>0.5526417103743444</v>
      </c>
      <c r="C17" s="115">
        <f>C16/C15</f>
        <v>0.57767500000000005</v>
      </c>
      <c r="D17" s="15">
        <f t="shared" si="2"/>
        <v>1.0452975031665612</v>
      </c>
      <c r="E17" s="16">
        <f t="shared" ref="E17:W17" si="5">E16/E15</f>
        <v>0.22108731466227347</v>
      </c>
      <c r="F17" s="16">
        <f t="shared" si="5"/>
        <v>0.30350584307178635</v>
      </c>
      <c r="G17" s="16">
        <f t="shared" si="5"/>
        <v>0.41043956043956048</v>
      </c>
      <c r="H17" s="16">
        <f t="shared" si="5"/>
        <v>1.19718792866941</v>
      </c>
      <c r="I17" s="16">
        <f t="shared" si="5"/>
        <v>0.56049382716049378</v>
      </c>
      <c r="J17" s="208">
        <f t="shared" si="5"/>
        <v>0.47447418738049713</v>
      </c>
      <c r="K17" s="161">
        <f t="shared" si="5"/>
        <v>0.8087397742570156</v>
      </c>
      <c r="L17" s="161">
        <f t="shared" si="5"/>
        <v>0.66863207547169812</v>
      </c>
      <c r="M17" s="16">
        <f t="shared" si="5"/>
        <v>1.0037217659137576</v>
      </c>
      <c r="N17" s="16">
        <f t="shared" si="5"/>
        <v>0.50239234449760761</v>
      </c>
      <c r="O17" s="161">
        <f t="shared" si="5"/>
        <v>0.89446494464944648</v>
      </c>
      <c r="P17" s="161">
        <f t="shared" si="5"/>
        <v>0.21992914083259524</v>
      </c>
      <c r="Q17" s="16">
        <f t="shared" si="5"/>
        <v>0.39165402124430959</v>
      </c>
      <c r="R17" s="16">
        <f t="shared" si="5"/>
        <v>0.34362934362934361</v>
      </c>
      <c r="S17" s="161">
        <f t="shared" si="5"/>
        <v>0.68427276310603069</v>
      </c>
      <c r="T17" s="161">
        <f t="shared" si="5"/>
        <v>0.65484247374562432</v>
      </c>
      <c r="U17" s="16">
        <f t="shared" si="5"/>
        <v>0.33252647503782151</v>
      </c>
      <c r="V17" s="16">
        <f t="shared" si="5"/>
        <v>0.77345415778251603</v>
      </c>
      <c r="W17" s="161">
        <f t="shared" si="5"/>
        <v>0.55113739763421299</v>
      </c>
      <c r="X17" s="208">
        <v>0.72699999999999998</v>
      </c>
      <c r="Y17" s="16">
        <f>Y16/Y15</f>
        <v>0.32071156289707753</v>
      </c>
      <c r="Z17" s="21"/>
    </row>
    <row r="18" spans="1:26" s="2" customFormat="1" ht="30" hidden="1" customHeight="1">
      <c r="A18" s="11" t="s">
        <v>37</v>
      </c>
      <c r="B18" s="15">
        <v>0.86799999999999999</v>
      </c>
      <c r="C18" s="115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208">
        <v>1.083</v>
      </c>
      <c r="K18" s="161">
        <v>2.1429999999999998</v>
      </c>
      <c r="L18" s="161">
        <v>1.0509999999999999</v>
      </c>
      <c r="M18" s="16">
        <v>0.63500000000000001</v>
      </c>
      <c r="N18" s="16">
        <v>1.077</v>
      </c>
      <c r="O18" s="161">
        <v>0.67700000000000005</v>
      </c>
      <c r="P18" s="161">
        <v>0.59299999999999997</v>
      </c>
      <c r="Q18" s="16">
        <v>0.6</v>
      </c>
      <c r="R18" s="16">
        <v>0.85699999999999998</v>
      </c>
      <c r="S18" s="161">
        <v>0.88300000000000001</v>
      </c>
      <c r="T18" s="161">
        <v>0.30599999999999999</v>
      </c>
      <c r="U18" s="16">
        <v>0.8</v>
      </c>
      <c r="V18" s="16">
        <v>0.69299999999999995</v>
      </c>
      <c r="W18" s="161">
        <v>0.75</v>
      </c>
      <c r="X18" s="208">
        <v>1.319</v>
      </c>
      <c r="Y18" s="16">
        <v>1.4259999999999999</v>
      </c>
      <c r="Z18" s="21"/>
    </row>
    <row r="19" spans="1:26" s="2" customFormat="1" ht="30" hidden="1" customHeight="1">
      <c r="A19" s="11" t="s">
        <v>38</v>
      </c>
      <c r="B19" s="15">
        <v>0.65500000000000003</v>
      </c>
      <c r="C19" s="115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208">
        <v>1.1180000000000001</v>
      </c>
      <c r="K19" s="161">
        <v>3.464</v>
      </c>
      <c r="L19" s="161">
        <v>0.377</v>
      </c>
      <c r="M19" s="16">
        <v>0.4</v>
      </c>
      <c r="N19" s="16">
        <v>1.548</v>
      </c>
      <c r="O19" s="161">
        <v>0.63300000000000001</v>
      </c>
      <c r="P19" s="161">
        <v>5.6000000000000001E-2</v>
      </c>
      <c r="Q19" s="16">
        <v>0.42199999999999999</v>
      </c>
      <c r="R19" s="16">
        <v>8.6999999999999994E-2</v>
      </c>
      <c r="S19" s="161">
        <v>0.97899999999999998</v>
      </c>
      <c r="T19" s="161">
        <v>0.313</v>
      </c>
      <c r="U19" s="16">
        <v>0</v>
      </c>
      <c r="V19" s="16">
        <v>1.6830000000000001</v>
      </c>
      <c r="W19" s="161">
        <v>0.752</v>
      </c>
      <c r="X19" s="208">
        <v>0.54900000000000004</v>
      </c>
      <c r="Y19" s="16">
        <v>0.152</v>
      </c>
      <c r="Z19" s="21"/>
    </row>
    <row r="20" spans="1:26" s="12" customFormat="1" ht="30" hidden="1" customHeight="1">
      <c r="A20" s="22" t="s">
        <v>39</v>
      </c>
      <c r="B20" s="23">
        <v>93232</v>
      </c>
      <c r="C20" s="99">
        <f>SUM(E20:Y20)</f>
        <v>100587</v>
      </c>
      <c r="D20" s="15">
        <f t="shared" ref="D20:D35" si="6">C20/B20</f>
        <v>1.0788892225845204</v>
      </c>
      <c r="E20" s="97">
        <v>7450</v>
      </c>
      <c r="F20" s="97">
        <v>3328</v>
      </c>
      <c r="G20" s="97">
        <v>5500</v>
      </c>
      <c r="H20" s="97">
        <v>6469</v>
      </c>
      <c r="I20" s="97">
        <v>3383</v>
      </c>
      <c r="J20" s="210">
        <v>7890</v>
      </c>
      <c r="K20" s="194">
        <v>2903</v>
      </c>
      <c r="L20" s="123">
        <v>4065</v>
      </c>
      <c r="M20" s="97">
        <v>5356</v>
      </c>
      <c r="N20" s="97">
        <v>1683</v>
      </c>
      <c r="O20" s="123">
        <v>2415</v>
      </c>
      <c r="P20" s="194">
        <v>5502</v>
      </c>
      <c r="Q20" s="97">
        <v>7063</v>
      </c>
      <c r="R20" s="97">
        <v>4830</v>
      </c>
      <c r="S20" s="194">
        <v>7951</v>
      </c>
      <c r="T20" s="194">
        <v>4344</v>
      </c>
      <c r="U20" s="97">
        <v>2600</v>
      </c>
      <c r="V20" s="97">
        <v>2415</v>
      </c>
      <c r="W20" s="123">
        <v>6142</v>
      </c>
      <c r="X20" s="210">
        <v>6912</v>
      </c>
      <c r="Y20" s="97">
        <v>2386</v>
      </c>
    </row>
    <row r="21" spans="1:26" s="12" customFormat="1" ht="30" hidden="1" customHeight="1">
      <c r="A21" s="25" t="s">
        <v>40</v>
      </c>
      <c r="B21" s="23">
        <v>0</v>
      </c>
      <c r="C21" s="99">
        <f>SUM(E21:Y21)</f>
        <v>0</v>
      </c>
      <c r="D21" s="15" t="e">
        <f t="shared" si="6"/>
        <v>#DIV/0!</v>
      </c>
      <c r="E21" s="26"/>
      <c r="F21" s="26"/>
      <c r="G21" s="26"/>
      <c r="H21" s="184"/>
      <c r="I21" s="26"/>
      <c r="J21" s="211"/>
      <c r="K21" s="242"/>
      <c r="L21" s="100"/>
      <c r="M21" s="26"/>
      <c r="N21" s="26"/>
      <c r="O21" s="100"/>
      <c r="P21" s="242"/>
      <c r="Q21" s="26"/>
      <c r="R21" s="26"/>
      <c r="S21" s="240"/>
      <c r="T21" s="188"/>
      <c r="U21" s="26"/>
      <c r="V21" s="26"/>
      <c r="W21" s="100"/>
      <c r="X21" s="211"/>
      <c r="Y21" s="26"/>
    </row>
    <row r="22" spans="1:26" s="12" customFormat="1" ht="30" hidden="1" customHeight="1">
      <c r="A22" s="25" t="s">
        <v>41</v>
      </c>
      <c r="B22" s="9">
        <f>B21/B20</f>
        <v>0</v>
      </c>
      <c r="C22" s="117">
        <f>C21/C20</f>
        <v>0</v>
      </c>
      <c r="D22" s="15" t="e">
        <f t="shared" si="6"/>
        <v>#DIV/0!</v>
      </c>
      <c r="E22" s="30">
        <f t="shared" ref="E22:Y22" si="7">E21/E20</f>
        <v>0</v>
      </c>
      <c r="F22" s="30">
        <f t="shared" si="7"/>
        <v>0</v>
      </c>
      <c r="G22" s="30">
        <f t="shared" si="7"/>
        <v>0</v>
      </c>
      <c r="H22" s="96">
        <f t="shared" si="7"/>
        <v>0</v>
      </c>
      <c r="I22" s="30">
        <f t="shared" si="7"/>
        <v>0</v>
      </c>
      <c r="J22" s="212">
        <f t="shared" si="7"/>
        <v>0</v>
      </c>
      <c r="K22" s="120">
        <f t="shared" si="7"/>
        <v>0</v>
      </c>
      <c r="L22" s="120">
        <f t="shared" si="7"/>
        <v>0</v>
      </c>
      <c r="M22" s="30">
        <f t="shared" si="7"/>
        <v>0</v>
      </c>
      <c r="N22" s="30">
        <f t="shared" si="7"/>
        <v>0</v>
      </c>
      <c r="O22" s="120">
        <f t="shared" si="7"/>
        <v>0</v>
      </c>
      <c r="P22" s="120">
        <f t="shared" si="7"/>
        <v>0</v>
      </c>
      <c r="Q22" s="30">
        <f t="shared" si="7"/>
        <v>0</v>
      </c>
      <c r="R22" s="30">
        <f t="shared" si="7"/>
        <v>0</v>
      </c>
      <c r="S22" s="120">
        <f t="shared" si="7"/>
        <v>0</v>
      </c>
      <c r="T22" s="120">
        <f t="shared" si="7"/>
        <v>0</v>
      </c>
      <c r="U22" s="30">
        <f t="shared" si="7"/>
        <v>0</v>
      </c>
      <c r="V22" s="30">
        <f t="shared" si="7"/>
        <v>0</v>
      </c>
      <c r="W22" s="120">
        <f t="shared" si="7"/>
        <v>0</v>
      </c>
      <c r="X22" s="212">
        <f t="shared" si="7"/>
        <v>0</v>
      </c>
      <c r="Y22" s="30">
        <f t="shared" si="7"/>
        <v>0</v>
      </c>
    </row>
    <row r="23" spans="1:26" s="12" customFormat="1" ht="30" hidden="1" customHeight="1">
      <c r="A23" s="25" t="s">
        <v>42</v>
      </c>
      <c r="B23" s="23">
        <v>0</v>
      </c>
      <c r="C23" s="118">
        <f>SUM(E23:Y23)</f>
        <v>0</v>
      </c>
      <c r="D23" s="15" t="e">
        <f t="shared" si="6"/>
        <v>#DIV/0!</v>
      </c>
      <c r="E23" s="26"/>
      <c r="F23" s="26"/>
      <c r="G23" s="26"/>
      <c r="H23" s="184"/>
      <c r="I23" s="26"/>
      <c r="J23" s="211"/>
      <c r="K23" s="242"/>
      <c r="L23" s="100"/>
      <c r="M23" s="26"/>
      <c r="N23" s="26"/>
      <c r="O23" s="100"/>
      <c r="P23" s="242"/>
      <c r="Q23" s="26"/>
      <c r="R23" s="26"/>
      <c r="S23" s="240"/>
      <c r="T23" s="188"/>
      <c r="U23" s="26"/>
      <c r="V23" s="26"/>
      <c r="W23" s="100"/>
      <c r="X23" s="211"/>
      <c r="Y23" s="26"/>
    </row>
    <row r="24" spans="1:26" s="12" customFormat="1" ht="30" hidden="1" customHeight="1">
      <c r="A24" s="25" t="s">
        <v>43</v>
      </c>
      <c r="B24" s="15" t="e">
        <f>B23/B21</f>
        <v>#DIV/0!</v>
      </c>
      <c r="C24" s="115" t="e">
        <f>C23/C21</f>
        <v>#DIV/0!</v>
      </c>
      <c r="D24" s="15" t="e">
        <f t="shared" si="6"/>
        <v>#DIV/0!</v>
      </c>
      <c r="E24" s="16" t="e">
        <f>E23/E21</f>
        <v>#DIV/0!</v>
      </c>
      <c r="F24" s="16" t="e">
        <f t="shared" ref="F24:Y24" si="8">F23/F21</f>
        <v>#DIV/0!</v>
      </c>
      <c r="G24" s="16" t="e">
        <f t="shared" si="8"/>
        <v>#DIV/0!</v>
      </c>
      <c r="H24" s="16" t="e">
        <f t="shared" si="8"/>
        <v>#DIV/0!</v>
      </c>
      <c r="I24" s="16" t="e">
        <f t="shared" si="8"/>
        <v>#DIV/0!</v>
      </c>
      <c r="J24" s="208" t="e">
        <f t="shared" si="8"/>
        <v>#DIV/0!</v>
      </c>
      <c r="K24" s="161" t="e">
        <f t="shared" si="8"/>
        <v>#DIV/0!</v>
      </c>
      <c r="L24" s="161" t="e">
        <f t="shared" si="8"/>
        <v>#DIV/0!</v>
      </c>
      <c r="M24" s="16" t="e">
        <f t="shared" si="8"/>
        <v>#DIV/0!</v>
      </c>
      <c r="N24" s="16" t="e">
        <f t="shared" si="8"/>
        <v>#DIV/0!</v>
      </c>
      <c r="O24" s="161" t="e">
        <f t="shared" si="8"/>
        <v>#DIV/0!</v>
      </c>
      <c r="P24" s="161" t="e">
        <f t="shared" si="8"/>
        <v>#DIV/0!</v>
      </c>
      <c r="Q24" s="16" t="e">
        <f t="shared" si="8"/>
        <v>#DIV/0!</v>
      </c>
      <c r="R24" s="16" t="e">
        <f t="shared" si="8"/>
        <v>#DIV/0!</v>
      </c>
      <c r="S24" s="161" t="e">
        <f t="shared" si="8"/>
        <v>#DIV/0!</v>
      </c>
      <c r="T24" s="161" t="e">
        <f t="shared" si="8"/>
        <v>#DIV/0!</v>
      </c>
      <c r="U24" s="16" t="e">
        <f t="shared" si="8"/>
        <v>#DIV/0!</v>
      </c>
      <c r="V24" s="16" t="e">
        <f t="shared" si="8"/>
        <v>#DIV/0!</v>
      </c>
      <c r="W24" s="161" t="e">
        <f t="shared" si="8"/>
        <v>#DIV/0!</v>
      </c>
      <c r="X24" s="208" t="e">
        <f t="shared" si="8"/>
        <v>#DIV/0!</v>
      </c>
      <c r="Y24" s="16" t="e">
        <f t="shared" si="8"/>
        <v>#DIV/0!</v>
      </c>
    </row>
    <row r="25" spans="1:26" s="101" customFormat="1" ht="30" hidden="1" customHeight="1">
      <c r="A25" s="98" t="s">
        <v>44</v>
      </c>
      <c r="B25" s="99">
        <v>74303</v>
      </c>
      <c r="C25" s="99">
        <f>SUM(E25:Y25)</f>
        <v>80216</v>
      </c>
      <c r="D25" s="15">
        <f t="shared" si="6"/>
        <v>1.0795795593717616</v>
      </c>
      <c r="E25" s="100">
        <v>4020</v>
      </c>
      <c r="F25" s="100">
        <v>1320</v>
      </c>
      <c r="G25" s="100">
        <v>5350</v>
      </c>
      <c r="H25" s="184">
        <v>5589</v>
      </c>
      <c r="I25" s="100">
        <v>2541</v>
      </c>
      <c r="J25" s="211">
        <v>7625</v>
      </c>
      <c r="K25" s="242">
        <v>2903</v>
      </c>
      <c r="L25" s="100">
        <v>3126</v>
      </c>
      <c r="M25" s="100">
        <v>3815</v>
      </c>
      <c r="N25" s="100">
        <v>1200</v>
      </c>
      <c r="O25" s="100">
        <v>2121</v>
      </c>
      <c r="P25" s="242">
        <v>4567</v>
      </c>
      <c r="Q25" s="100">
        <v>5830</v>
      </c>
      <c r="R25" s="100">
        <v>3780</v>
      </c>
      <c r="S25" s="240">
        <v>7124</v>
      </c>
      <c r="T25" s="188">
        <v>3390</v>
      </c>
      <c r="U25" s="100">
        <v>2010</v>
      </c>
      <c r="V25" s="100">
        <v>1195</v>
      </c>
      <c r="W25" s="100">
        <v>5200</v>
      </c>
      <c r="X25" s="211">
        <v>5710</v>
      </c>
      <c r="Y25" s="100">
        <v>1800</v>
      </c>
    </row>
    <row r="26" spans="1:26" s="12" customFormat="1" ht="30" hidden="1" customHeight="1">
      <c r="A26" s="18" t="s">
        <v>45</v>
      </c>
      <c r="B26" s="28">
        <f t="shared" ref="B26:X26" si="9">B25/B20</f>
        <v>0.79696885189634459</v>
      </c>
      <c r="C26" s="119">
        <f t="shared" si="9"/>
        <v>0.79747879944724465</v>
      </c>
      <c r="D26" s="15"/>
      <c r="E26" s="29">
        <f t="shared" si="9"/>
        <v>0.53959731543624156</v>
      </c>
      <c r="F26" s="29">
        <f t="shared" si="9"/>
        <v>0.39663461538461536</v>
      </c>
      <c r="G26" s="29">
        <f t="shared" si="9"/>
        <v>0.97272727272727277</v>
      </c>
      <c r="H26" s="29">
        <f t="shared" si="9"/>
        <v>0.86396660998608754</v>
      </c>
      <c r="I26" s="29">
        <f t="shared" si="9"/>
        <v>0.75110848359444282</v>
      </c>
      <c r="J26" s="213">
        <f t="shared" si="9"/>
        <v>0.96641318124207853</v>
      </c>
      <c r="K26" s="195">
        <f t="shared" si="9"/>
        <v>1</v>
      </c>
      <c r="L26" s="128">
        <f t="shared" si="9"/>
        <v>0.76900369003690039</v>
      </c>
      <c r="M26" s="29">
        <f t="shared" si="9"/>
        <v>0.71228528752800602</v>
      </c>
      <c r="N26" s="29">
        <f t="shared" si="9"/>
        <v>0.71301247771836007</v>
      </c>
      <c r="O26" s="128">
        <f t="shared" si="9"/>
        <v>0.87826086956521743</v>
      </c>
      <c r="P26" s="195">
        <f t="shared" si="9"/>
        <v>0.83006179571065064</v>
      </c>
      <c r="Q26" s="29">
        <f t="shared" si="9"/>
        <v>0.82542828826277781</v>
      </c>
      <c r="R26" s="29">
        <f t="shared" si="9"/>
        <v>0.78260869565217395</v>
      </c>
      <c r="S26" s="195">
        <f>S25/S20</f>
        <v>0.89598792604703814</v>
      </c>
      <c r="T26" s="195">
        <f t="shared" si="9"/>
        <v>0.78038674033149169</v>
      </c>
      <c r="U26" s="29">
        <f t="shared" si="9"/>
        <v>0.77307692307692311</v>
      </c>
      <c r="V26" s="29">
        <f t="shared" si="9"/>
        <v>0.49482401656314701</v>
      </c>
      <c r="W26" s="128">
        <f t="shared" si="9"/>
        <v>0.84662976229241294</v>
      </c>
      <c r="X26" s="213">
        <f t="shared" si="9"/>
        <v>0.82609953703703709</v>
      </c>
      <c r="Y26" s="29">
        <f>Y25/Y20</f>
        <v>0.7544006705783739</v>
      </c>
    </row>
    <row r="27" spans="1:26" s="95" customFormat="1" ht="30" hidden="1" customHeight="1">
      <c r="A27" s="92" t="s">
        <v>193</v>
      </c>
      <c r="B27" s="93">
        <v>243</v>
      </c>
      <c r="C27" s="99">
        <f>SUM(E27:Y27)</f>
        <v>22</v>
      </c>
      <c r="D27" s="94"/>
      <c r="E27" s="36">
        <v>5</v>
      </c>
      <c r="F27" s="36"/>
      <c r="G27" s="36">
        <v>2</v>
      </c>
      <c r="H27" s="36">
        <v>3</v>
      </c>
      <c r="I27" s="36"/>
      <c r="J27" s="214"/>
      <c r="K27" s="163"/>
      <c r="L27" s="163"/>
      <c r="M27" s="36"/>
      <c r="N27" s="36"/>
      <c r="O27" s="163"/>
      <c r="P27" s="163">
        <v>2</v>
      </c>
      <c r="Q27" s="36">
        <v>2</v>
      </c>
      <c r="R27" s="36"/>
      <c r="S27" s="163">
        <v>2</v>
      </c>
      <c r="T27" s="163">
        <v>2</v>
      </c>
      <c r="U27" s="36"/>
      <c r="V27" s="36"/>
      <c r="W27" s="163"/>
      <c r="X27" s="214">
        <v>4</v>
      </c>
      <c r="Y27" s="36"/>
    </row>
    <row r="28" spans="1:26" s="12" customFormat="1" ht="30" hidden="1" customHeight="1">
      <c r="A28" s="25" t="s">
        <v>46</v>
      </c>
      <c r="B28" s="23">
        <v>31856</v>
      </c>
      <c r="C28" s="99">
        <f>SUM(E28:Y28)</f>
        <v>2386</v>
      </c>
      <c r="D28" s="15"/>
      <c r="E28" s="26"/>
      <c r="F28" s="26"/>
      <c r="G28" s="26"/>
      <c r="H28" s="184"/>
      <c r="I28" s="26"/>
      <c r="J28" s="211"/>
      <c r="K28" s="242"/>
      <c r="L28" s="100"/>
      <c r="M28" s="26"/>
      <c r="N28" s="26"/>
      <c r="O28" s="100"/>
      <c r="P28" s="242"/>
      <c r="Q28" s="26"/>
      <c r="R28" s="26"/>
      <c r="S28" s="240"/>
      <c r="T28" s="188"/>
      <c r="U28" s="26"/>
      <c r="V28" s="26"/>
      <c r="W28" s="100"/>
      <c r="X28" s="211"/>
      <c r="Y28" s="26">
        <v>2386</v>
      </c>
    </row>
    <row r="29" spans="1:26" s="12" customFormat="1" ht="30" hidden="1" customHeight="1">
      <c r="A29" s="18" t="s">
        <v>45</v>
      </c>
      <c r="B29" s="9">
        <f t="shared" ref="B29:Y29" si="10">B28/B20</f>
        <v>0.34168525828041874</v>
      </c>
      <c r="C29" s="117">
        <f t="shared" si="10"/>
        <v>2.3720759143825744E-2</v>
      </c>
      <c r="D29" s="15"/>
      <c r="E29" s="30">
        <f t="shared" si="10"/>
        <v>0</v>
      </c>
      <c r="F29" s="30">
        <f t="shared" si="10"/>
        <v>0</v>
      </c>
      <c r="G29" s="30">
        <f t="shared" si="10"/>
        <v>0</v>
      </c>
      <c r="H29" s="96">
        <f t="shared" si="10"/>
        <v>0</v>
      </c>
      <c r="I29" s="30">
        <f t="shared" si="10"/>
        <v>0</v>
      </c>
      <c r="J29" s="212">
        <f t="shared" si="10"/>
        <v>0</v>
      </c>
      <c r="K29" s="120">
        <f t="shared" si="10"/>
        <v>0</v>
      </c>
      <c r="L29" s="120">
        <f t="shared" si="10"/>
        <v>0</v>
      </c>
      <c r="M29" s="30">
        <f t="shared" si="10"/>
        <v>0</v>
      </c>
      <c r="N29" s="30">
        <f t="shared" si="10"/>
        <v>0</v>
      </c>
      <c r="O29" s="120">
        <f t="shared" si="10"/>
        <v>0</v>
      </c>
      <c r="P29" s="120">
        <f t="shared" si="10"/>
        <v>0</v>
      </c>
      <c r="Q29" s="30">
        <f t="shared" si="10"/>
        <v>0</v>
      </c>
      <c r="R29" s="30">
        <f t="shared" si="10"/>
        <v>0</v>
      </c>
      <c r="S29" s="120">
        <f t="shared" si="10"/>
        <v>0</v>
      </c>
      <c r="T29" s="120">
        <f t="shared" si="10"/>
        <v>0</v>
      </c>
      <c r="U29" s="30">
        <f t="shared" si="10"/>
        <v>0</v>
      </c>
      <c r="V29" s="30">
        <f t="shared" si="10"/>
        <v>0</v>
      </c>
      <c r="W29" s="120">
        <f t="shared" si="10"/>
        <v>0</v>
      </c>
      <c r="X29" s="212">
        <f t="shared" si="10"/>
        <v>0</v>
      </c>
      <c r="Y29" s="30">
        <f t="shared" si="10"/>
        <v>1</v>
      </c>
    </row>
    <row r="30" spans="1:26" s="12" customFormat="1" ht="30" hidden="1" customHeight="1">
      <c r="A30" s="11" t="s">
        <v>198</v>
      </c>
      <c r="B30" s="23">
        <v>100430</v>
      </c>
      <c r="C30" s="99">
        <f>SUM(E30:Y30)</f>
        <v>112331</v>
      </c>
      <c r="D30" s="15">
        <f t="shared" si="6"/>
        <v>1.118500448073285</v>
      </c>
      <c r="E30" s="31">
        <v>1313</v>
      </c>
      <c r="F30" s="31">
        <v>2654</v>
      </c>
      <c r="G30" s="31">
        <v>12055</v>
      </c>
      <c r="H30" s="182">
        <v>7721</v>
      </c>
      <c r="I30" s="31">
        <v>7872</v>
      </c>
      <c r="J30" s="215">
        <v>5664</v>
      </c>
      <c r="K30" s="164">
        <v>3828</v>
      </c>
      <c r="L30" s="164">
        <v>4764</v>
      </c>
      <c r="M30" s="31">
        <v>3224</v>
      </c>
      <c r="N30" s="31">
        <v>4170</v>
      </c>
      <c r="O30" s="164">
        <v>4426</v>
      </c>
      <c r="P30" s="164">
        <v>5536</v>
      </c>
      <c r="Q30" s="31">
        <v>6072</v>
      </c>
      <c r="R30" s="31">
        <v>3878</v>
      </c>
      <c r="S30" s="164">
        <v>5992</v>
      </c>
      <c r="T30" s="164">
        <v>5365</v>
      </c>
      <c r="U30" s="31">
        <v>1827</v>
      </c>
      <c r="V30" s="31">
        <v>2003</v>
      </c>
      <c r="W30" s="164">
        <v>9137</v>
      </c>
      <c r="X30" s="215">
        <v>8348</v>
      </c>
      <c r="Y30" s="31">
        <v>6482</v>
      </c>
    </row>
    <row r="31" spans="1:26" s="12" customFormat="1" ht="30" hidden="1" customHeight="1">
      <c r="A31" s="13" t="s">
        <v>47</v>
      </c>
      <c r="B31" s="23"/>
      <c r="C31" s="99">
        <f>SUM(E31:Y31)</f>
        <v>0</v>
      </c>
      <c r="D31" s="15" t="e">
        <f t="shared" si="6"/>
        <v>#DIV/0!</v>
      </c>
      <c r="E31" s="31"/>
      <c r="F31" s="31"/>
      <c r="G31" s="31"/>
      <c r="H31" s="182"/>
      <c r="I31" s="31"/>
      <c r="J31" s="215"/>
      <c r="K31" s="164"/>
      <c r="L31" s="164"/>
      <c r="M31" s="31"/>
      <c r="N31" s="31"/>
      <c r="O31" s="164"/>
      <c r="P31" s="164"/>
      <c r="Q31" s="31"/>
      <c r="R31" s="31"/>
      <c r="S31" s="164"/>
      <c r="T31" s="164"/>
      <c r="U31" s="31"/>
      <c r="V31" s="31"/>
      <c r="W31" s="164"/>
      <c r="X31" s="215"/>
      <c r="Y31" s="31"/>
    </row>
    <row r="32" spans="1:26" s="12" customFormat="1" ht="30" hidden="1" customHeight="1">
      <c r="A32" s="18" t="s">
        <v>41</v>
      </c>
      <c r="B32" s="30">
        <f>B31/B30</f>
        <v>0</v>
      </c>
      <c r="C32" s="120">
        <f>C31/C30</f>
        <v>0</v>
      </c>
      <c r="D32" s="15" t="e">
        <f t="shared" si="6"/>
        <v>#DIV/0!</v>
      </c>
      <c r="E32" s="30">
        <f>E31/E30</f>
        <v>0</v>
      </c>
      <c r="F32" s="30">
        <f t="shared" ref="F32:Y32" si="11">F31/F30</f>
        <v>0</v>
      </c>
      <c r="G32" s="30">
        <f t="shared" si="11"/>
        <v>0</v>
      </c>
      <c r="H32" s="96">
        <f t="shared" si="11"/>
        <v>0</v>
      </c>
      <c r="I32" s="30">
        <f t="shared" si="11"/>
        <v>0</v>
      </c>
      <c r="J32" s="212">
        <f t="shared" si="11"/>
        <v>0</v>
      </c>
      <c r="K32" s="120">
        <f t="shared" si="11"/>
        <v>0</v>
      </c>
      <c r="L32" s="120">
        <f t="shared" si="11"/>
        <v>0</v>
      </c>
      <c r="M32" s="30">
        <f t="shared" si="11"/>
        <v>0</v>
      </c>
      <c r="N32" s="30">
        <f t="shared" si="11"/>
        <v>0</v>
      </c>
      <c r="O32" s="120">
        <f t="shared" si="11"/>
        <v>0</v>
      </c>
      <c r="P32" s="120">
        <f>P31/Q30</f>
        <v>0</v>
      </c>
      <c r="Q32" s="30">
        <f>Q31/R30</f>
        <v>0</v>
      </c>
      <c r="R32" s="30">
        <f>R31/S30</f>
        <v>0</v>
      </c>
      <c r="S32" s="120">
        <f>S31/T30</f>
        <v>0</v>
      </c>
      <c r="T32" s="120">
        <f t="shared" si="11"/>
        <v>0</v>
      </c>
      <c r="U32" s="30">
        <f t="shared" si="11"/>
        <v>0</v>
      </c>
      <c r="V32" s="30">
        <f t="shared" si="11"/>
        <v>0</v>
      </c>
      <c r="W32" s="120">
        <f t="shared" si="11"/>
        <v>0</v>
      </c>
      <c r="X32" s="212">
        <f t="shared" si="11"/>
        <v>0</v>
      </c>
      <c r="Y32" s="30">
        <f t="shared" si="11"/>
        <v>0</v>
      </c>
    </row>
    <row r="33" spans="1:29" s="12" customFormat="1" ht="30" hidden="1" customHeight="1">
      <c r="A33" s="13" t="s">
        <v>48</v>
      </c>
      <c r="B33" s="23">
        <v>23719</v>
      </c>
      <c r="C33" s="99">
        <f>SUM(E33:Y33)</f>
        <v>37073</v>
      </c>
      <c r="D33" s="15">
        <f t="shared" si="6"/>
        <v>1.5630085585395674</v>
      </c>
      <c r="E33" s="26">
        <v>300</v>
      </c>
      <c r="F33" s="26">
        <v>450</v>
      </c>
      <c r="G33" s="26">
        <v>7450</v>
      </c>
      <c r="H33" s="184">
        <v>190</v>
      </c>
      <c r="I33" s="26">
        <v>1045</v>
      </c>
      <c r="J33" s="211">
        <v>2307</v>
      </c>
      <c r="K33" s="242">
        <v>1738</v>
      </c>
      <c r="L33" s="100">
        <v>557</v>
      </c>
      <c r="M33" s="26">
        <v>507</v>
      </c>
      <c r="N33" s="26">
        <v>850</v>
      </c>
      <c r="O33" s="100">
        <v>864</v>
      </c>
      <c r="P33" s="242">
        <v>4757</v>
      </c>
      <c r="Q33" s="26">
        <v>657</v>
      </c>
      <c r="R33" s="26">
        <v>85</v>
      </c>
      <c r="S33" s="240">
        <v>2843</v>
      </c>
      <c r="T33" s="188">
        <v>2602</v>
      </c>
      <c r="U33" s="26">
        <v>2010</v>
      </c>
      <c r="V33" s="26"/>
      <c r="W33" s="100">
        <v>3320</v>
      </c>
      <c r="X33" s="211">
        <v>3518</v>
      </c>
      <c r="Y33" s="26">
        <v>1023</v>
      </c>
    </row>
    <row r="34" spans="1:29" s="12" customFormat="1" ht="30" hidden="1" customHeight="1">
      <c r="A34" s="13" t="s">
        <v>45</v>
      </c>
      <c r="B34" s="28">
        <f t="shared" ref="B34:Y34" si="12">B33/B30</f>
        <v>0.23617444986557801</v>
      </c>
      <c r="C34" s="119">
        <f t="shared" si="12"/>
        <v>0.33003356152798424</v>
      </c>
      <c r="D34" s="15"/>
      <c r="E34" s="29">
        <f t="shared" si="12"/>
        <v>0.22848438690022849</v>
      </c>
      <c r="F34" s="29">
        <f t="shared" si="12"/>
        <v>0.16955538809344387</v>
      </c>
      <c r="G34" s="29">
        <f t="shared" si="12"/>
        <v>0.61800082953131485</v>
      </c>
      <c r="H34" s="29">
        <f t="shared" si="12"/>
        <v>2.4608211371583991E-2</v>
      </c>
      <c r="I34" s="29">
        <f t="shared" si="12"/>
        <v>0.1327489837398374</v>
      </c>
      <c r="J34" s="213">
        <f t="shared" si="12"/>
        <v>0.4073093220338983</v>
      </c>
      <c r="K34" s="195">
        <f t="shared" si="12"/>
        <v>0.45402298850574713</v>
      </c>
      <c r="L34" s="128">
        <f t="shared" si="12"/>
        <v>0.11691855583543241</v>
      </c>
      <c r="M34" s="29">
        <f t="shared" si="12"/>
        <v>0.15725806451612903</v>
      </c>
      <c r="N34" s="29">
        <f t="shared" si="12"/>
        <v>0.2038369304556355</v>
      </c>
      <c r="O34" s="128">
        <f t="shared" si="12"/>
        <v>0.19521012200632626</v>
      </c>
      <c r="P34" s="195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195">
        <f>S33/T30</f>
        <v>0.52991612301957125</v>
      </c>
      <c r="T34" s="195">
        <f t="shared" si="12"/>
        <v>0.48499534016775397</v>
      </c>
      <c r="U34" s="29">
        <f t="shared" si="12"/>
        <v>1.1001642036124795</v>
      </c>
      <c r="V34" s="29">
        <f t="shared" si="12"/>
        <v>0</v>
      </c>
      <c r="W34" s="128">
        <f t="shared" si="12"/>
        <v>0.36335777607529823</v>
      </c>
      <c r="X34" s="213">
        <f t="shared" si="12"/>
        <v>0.42141830378533779</v>
      </c>
      <c r="Y34" s="29">
        <f t="shared" si="12"/>
        <v>0.1578216599814872</v>
      </c>
    </row>
    <row r="35" spans="1:29" s="12" customFormat="1" ht="30" hidden="1" customHeight="1">
      <c r="A35" s="25" t="s">
        <v>49</v>
      </c>
      <c r="B35" s="23">
        <v>70716</v>
      </c>
      <c r="C35" s="99">
        <f>SUM(E35:Y35)</f>
        <v>85594</v>
      </c>
      <c r="D35" s="15">
        <f t="shared" si="6"/>
        <v>1.2103908592114938</v>
      </c>
      <c r="E35" s="26">
        <v>1313</v>
      </c>
      <c r="F35" s="26">
        <v>2654</v>
      </c>
      <c r="G35" s="26">
        <v>11210</v>
      </c>
      <c r="H35" s="184">
        <v>2058</v>
      </c>
      <c r="I35" s="26">
        <v>2915</v>
      </c>
      <c r="J35" s="211">
        <v>5661</v>
      </c>
      <c r="K35" s="242">
        <v>3691</v>
      </c>
      <c r="L35" s="100">
        <v>3502</v>
      </c>
      <c r="M35" s="26">
        <v>1901</v>
      </c>
      <c r="N35" s="26">
        <v>4170</v>
      </c>
      <c r="O35" s="100">
        <v>2757</v>
      </c>
      <c r="P35" s="242">
        <v>5060</v>
      </c>
      <c r="Q35" s="26">
        <v>6072</v>
      </c>
      <c r="R35" s="26">
        <v>1930</v>
      </c>
      <c r="S35" s="240">
        <v>4302</v>
      </c>
      <c r="T35" s="188">
        <v>3210</v>
      </c>
      <c r="U35" s="26">
        <v>1827</v>
      </c>
      <c r="V35" s="26">
        <v>639</v>
      </c>
      <c r="W35" s="100">
        <v>6480</v>
      </c>
      <c r="X35" s="211">
        <v>7742</v>
      </c>
      <c r="Y35" s="26">
        <v>6500</v>
      </c>
    </row>
    <row r="36" spans="1:29" s="12" customFormat="1" ht="30" hidden="1" customHeight="1">
      <c r="A36" s="18" t="s">
        <v>45</v>
      </c>
      <c r="B36" s="9">
        <f t="shared" ref="B36:Y36" si="13">B35/B30</f>
        <v>0.70413223140495873</v>
      </c>
      <c r="C36" s="117">
        <f t="shared" si="13"/>
        <v>0.76198021917369207</v>
      </c>
      <c r="D36" s="15"/>
      <c r="E36" s="96">
        <f t="shared" si="13"/>
        <v>1</v>
      </c>
      <c r="F36" s="30">
        <f t="shared" si="13"/>
        <v>1</v>
      </c>
      <c r="G36" s="30">
        <f t="shared" si="13"/>
        <v>0.92990460389879714</v>
      </c>
      <c r="H36" s="96">
        <f t="shared" si="13"/>
        <v>0.26654578422484132</v>
      </c>
      <c r="I36" s="30">
        <f t="shared" si="13"/>
        <v>0.37029979674796748</v>
      </c>
      <c r="J36" s="212">
        <f t="shared" si="13"/>
        <v>0.99947033898305082</v>
      </c>
      <c r="K36" s="120">
        <f t="shared" si="13"/>
        <v>0.96421107628004177</v>
      </c>
      <c r="L36" s="120">
        <f t="shared" si="13"/>
        <v>0.73509655751469349</v>
      </c>
      <c r="M36" s="30">
        <f t="shared" si="13"/>
        <v>0.58964019851116622</v>
      </c>
      <c r="N36" s="30">
        <f t="shared" si="13"/>
        <v>1</v>
      </c>
      <c r="O36" s="120">
        <f t="shared" si="13"/>
        <v>0.62291007681879806</v>
      </c>
      <c r="P36" s="120">
        <f>P35/Q30</f>
        <v>0.83333333333333337</v>
      </c>
      <c r="Q36" s="30">
        <f>Q35/R30</f>
        <v>1.5657555440948943</v>
      </c>
      <c r="R36" s="30">
        <f>R35/S30</f>
        <v>0.3220961281708945</v>
      </c>
      <c r="S36" s="120">
        <f>S35/T30</f>
        <v>0.80186393289841562</v>
      </c>
      <c r="T36" s="120">
        <f t="shared" si="13"/>
        <v>0.59832246039142589</v>
      </c>
      <c r="U36" s="30">
        <f t="shared" si="13"/>
        <v>1</v>
      </c>
      <c r="V36" s="30">
        <f t="shared" si="13"/>
        <v>0.31902146779830254</v>
      </c>
      <c r="W36" s="120">
        <f t="shared" si="13"/>
        <v>0.70920433402648575</v>
      </c>
      <c r="X36" s="212">
        <f t="shared" si="13"/>
        <v>0.92740776233828459</v>
      </c>
      <c r="Y36" s="30">
        <f t="shared" si="13"/>
        <v>1.0027769207034867</v>
      </c>
      <c r="Z36" s="30"/>
      <c r="AA36" s="30"/>
      <c r="AB36" s="30"/>
      <c r="AC36" s="30"/>
    </row>
    <row r="37" spans="1:29" s="12" customFormat="1" ht="30" hidden="1" customHeight="1">
      <c r="A37" s="22" t="s">
        <v>50</v>
      </c>
      <c r="B37" s="23"/>
      <c r="C37" s="118">
        <f>SUM(E37:Y37)</f>
        <v>0</v>
      </c>
      <c r="D37" s="15"/>
      <c r="E37" s="24"/>
      <c r="F37" s="24"/>
      <c r="G37" s="24"/>
      <c r="H37" s="24"/>
      <c r="I37" s="24"/>
      <c r="J37" s="216"/>
      <c r="K37" s="165"/>
      <c r="L37" s="165"/>
      <c r="M37" s="24"/>
      <c r="N37" s="24"/>
      <c r="O37" s="165"/>
      <c r="P37" s="165"/>
      <c r="Q37" s="24"/>
      <c r="R37" s="24"/>
      <c r="S37" s="165"/>
      <c r="T37" s="165"/>
      <c r="U37" s="24"/>
      <c r="V37" s="24"/>
      <c r="W37" s="165"/>
      <c r="X37" s="216"/>
      <c r="Y37" s="24"/>
    </row>
    <row r="38" spans="1:29" s="12" customFormat="1" ht="30" hidden="1" customHeight="1">
      <c r="A38" s="25" t="s">
        <v>51</v>
      </c>
      <c r="B38" s="23">
        <v>139212</v>
      </c>
      <c r="C38" s="99">
        <f>SUM(E38:Y38)</f>
        <v>139230</v>
      </c>
      <c r="D38" s="15">
        <f>C38/B38</f>
        <v>1.000129299198345</v>
      </c>
      <c r="E38" s="26">
        <v>1025</v>
      </c>
      <c r="F38" s="26">
        <v>4950</v>
      </c>
      <c r="G38" s="26">
        <v>13720</v>
      </c>
      <c r="H38" s="184">
        <v>4029</v>
      </c>
      <c r="I38" s="26">
        <v>4278</v>
      </c>
      <c r="J38" s="211">
        <v>23280</v>
      </c>
      <c r="K38" s="242">
        <v>5979</v>
      </c>
      <c r="L38" s="100">
        <v>7512</v>
      </c>
      <c r="M38" s="26">
        <v>2544</v>
      </c>
      <c r="N38" s="26">
        <v>1200</v>
      </c>
      <c r="O38" s="100">
        <v>1307</v>
      </c>
      <c r="P38" s="242">
        <v>7310</v>
      </c>
      <c r="Q38" s="26">
        <v>10515</v>
      </c>
      <c r="R38" s="26">
        <v>3451</v>
      </c>
      <c r="S38" s="240">
        <v>6030</v>
      </c>
      <c r="T38" s="188">
        <v>6504</v>
      </c>
      <c r="U38" s="26">
        <v>4560</v>
      </c>
      <c r="V38" s="26">
        <v>791</v>
      </c>
      <c r="W38" s="100">
        <v>3600</v>
      </c>
      <c r="X38" s="211">
        <v>20765</v>
      </c>
      <c r="Y38" s="26">
        <v>5880</v>
      </c>
    </row>
    <row r="39" spans="1:29" s="12" customFormat="1" ht="30" hidden="1" customHeight="1">
      <c r="A39" s="18" t="s">
        <v>52</v>
      </c>
      <c r="B39" s="9"/>
      <c r="C39" s="117" t="e">
        <f>C38/C37</f>
        <v>#DIV/0!</v>
      </c>
      <c r="D39" s="15"/>
      <c r="E39" s="30" t="e">
        <f>E38/E37</f>
        <v>#DIV/0!</v>
      </c>
      <c r="F39" s="30" t="e">
        <f t="shared" ref="F39:Y39" si="14">F38/F37</f>
        <v>#DIV/0!</v>
      </c>
      <c r="G39" s="30" t="e">
        <f t="shared" si="14"/>
        <v>#DIV/0!</v>
      </c>
      <c r="H39" s="96" t="e">
        <f t="shared" si="14"/>
        <v>#DIV/0!</v>
      </c>
      <c r="I39" s="30" t="e">
        <f t="shared" si="14"/>
        <v>#DIV/0!</v>
      </c>
      <c r="J39" s="212" t="e">
        <f t="shared" si="14"/>
        <v>#DIV/0!</v>
      </c>
      <c r="K39" s="120" t="e">
        <f t="shared" si="14"/>
        <v>#DIV/0!</v>
      </c>
      <c r="L39" s="120" t="e">
        <f t="shared" si="14"/>
        <v>#DIV/0!</v>
      </c>
      <c r="M39" s="30" t="e">
        <f t="shared" si="14"/>
        <v>#DIV/0!</v>
      </c>
      <c r="N39" s="30" t="e">
        <f t="shared" si="14"/>
        <v>#DIV/0!</v>
      </c>
      <c r="O39" s="120" t="e">
        <f t="shared" si="14"/>
        <v>#DIV/0!</v>
      </c>
      <c r="P39" s="120" t="e">
        <f t="shared" si="14"/>
        <v>#DIV/0!</v>
      </c>
      <c r="Q39" s="30" t="e">
        <f t="shared" si="14"/>
        <v>#DIV/0!</v>
      </c>
      <c r="R39" s="30" t="e">
        <f t="shared" si="14"/>
        <v>#DIV/0!</v>
      </c>
      <c r="S39" s="120" t="e">
        <f t="shared" si="14"/>
        <v>#DIV/0!</v>
      </c>
      <c r="T39" s="120" t="e">
        <f t="shared" si="14"/>
        <v>#DIV/0!</v>
      </c>
      <c r="U39" s="30" t="e">
        <f t="shared" si="14"/>
        <v>#DIV/0!</v>
      </c>
      <c r="V39" s="30" t="e">
        <f t="shared" si="14"/>
        <v>#DIV/0!</v>
      </c>
      <c r="W39" s="120" t="e">
        <f t="shared" si="14"/>
        <v>#DIV/0!</v>
      </c>
      <c r="X39" s="212" t="e">
        <f t="shared" si="14"/>
        <v>#DIV/0!</v>
      </c>
      <c r="Y39" s="30" t="e">
        <f t="shared" si="14"/>
        <v>#DIV/0!</v>
      </c>
    </row>
    <row r="40" spans="1:29" s="12" customFormat="1" ht="30" hidden="1" customHeight="1">
      <c r="A40" s="77" t="s">
        <v>53</v>
      </c>
      <c r="B40" s="23">
        <v>69535</v>
      </c>
      <c r="C40" s="99">
        <f>SUM(E40:Y40)</f>
        <v>77845</v>
      </c>
      <c r="D40" s="15">
        <f>C40/B40</f>
        <v>1.1195081613575897</v>
      </c>
      <c r="E40" s="26">
        <v>2520</v>
      </c>
      <c r="F40" s="26">
        <v>3013</v>
      </c>
      <c r="G40" s="26">
        <v>8720</v>
      </c>
      <c r="H40" s="184">
        <v>3500</v>
      </c>
      <c r="I40" s="26">
        <v>3353</v>
      </c>
      <c r="J40" s="211">
        <v>6053</v>
      </c>
      <c r="K40" s="242">
        <v>2109</v>
      </c>
      <c r="L40" s="100">
        <v>6490</v>
      </c>
      <c r="M40" s="26">
        <v>1987</v>
      </c>
      <c r="N40" s="26">
        <v>1000</v>
      </c>
      <c r="O40" s="100">
        <v>1146</v>
      </c>
      <c r="P40" s="242">
        <v>5490</v>
      </c>
      <c r="Q40" s="26">
        <v>5913</v>
      </c>
      <c r="R40" s="26">
        <v>1327</v>
      </c>
      <c r="S40" s="240">
        <v>8078</v>
      </c>
      <c r="T40" s="188">
        <v>1168</v>
      </c>
      <c r="U40" s="26"/>
      <c r="V40" s="26">
        <v>461</v>
      </c>
      <c r="W40" s="100">
        <v>1946</v>
      </c>
      <c r="X40" s="211">
        <v>8971</v>
      </c>
      <c r="Y40" s="26">
        <v>4600</v>
      </c>
    </row>
    <row r="41" spans="1:29" s="111" customFormat="1" ht="30" hidden="1" customHeight="1">
      <c r="A41" s="108" t="s">
        <v>166</v>
      </c>
      <c r="B41" s="109">
        <v>193991</v>
      </c>
      <c r="C41" s="121">
        <f>SUM(E41:Y41)</f>
        <v>200000</v>
      </c>
      <c r="D41" s="15">
        <f t="shared" ref="D41:D49" si="15">C41/B41</f>
        <v>1.0309756638194556</v>
      </c>
      <c r="E41" s="107">
        <v>11110</v>
      </c>
      <c r="F41" s="107">
        <v>6140</v>
      </c>
      <c r="G41" s="107">
        <v>12339</v>
      </c>
      <c r="H41" s="107">
        <v>11471</v>
      </c>
      <c r="I41" s="107">
        <v>5750</v>
      </c>
      <c r="J41" s="217">
        <v>14350</v>
      </c>
      <c r="K41" s="166">
        <v>10584</v>
      </c>
      <c r="L41" s="166">
        <v>11052</v>
      </c>
      <c r="M41" s="107">
        <v>8587</v>
      </c>
      <c r="N41" s="107">
        <v>3080</v>
      </c>
      <c r="O41" s="166">
        <v>6853</v>
      </c>
      <c r="P41" s="166">
        <v>8720</v>
      </c>
      <c r="Q41" s="107">
        <v>10537</v>
      </c>
      <c r="R41" s="107">
        <v>11813</v>
      </c>
      <c r="S41" s="166">
        <v>12879</v>
      </c>
      <c r="T41" s="166">
        <v>9969</v>
      </c>
      <c r="U41" s="107">
        <v>8990</v>
      </c>
      <c r="V41" s="107">
        <v>3072</v>
      </c>
      <c r="W41" s="166">
        <v>7856</v>
      </c>
      <c r="X41" s="217">
        <v>15839</v>
      </c>
      <c r="Y41" s="107">
        <v>9009</v>
      </c>
      <c r="Z41" s="110"/>
    </row>
    <row r="42" spans="1:29" s="2" customFormat="1" ht="30" hidden="1" customHeight="1">
      <c r="A42" s="32" t="s">
        <v>164</v>
      </c>
      <c r="B42" s="23">
        <v>205022</v>
      </c>
      <c r="C42" s="99">
        <f>SUM(E42:Y42)</f>
        <v>215982</v>
      </c>
      <c r="D42" s="15">
        <f t="shared" si="15"/>
        <v>1.0534576777126357</v>
      </c>
      <c r="E42" s="10">
        <v>10433</v>
      </c>
      <c r="F42" s="10">
        <v>6462</v>
      </c>
      <c r="G42" s="10">
        <v>13630</v>
      </c>
      <c r="H42" s="10">
        <v>13451</v>
      </c>
      <c r="I42" s="10">
        <v>6121</v>
      </c>
      <c r="J42" s="205">
        <v>14548</v>
      </c>
      <c r="K42" s="104">
        <v>10791</v>
      </c>
      <c r="L42" s="104">
        <v>11180</v>
      </c>
      <c r="M42" s="10">
        <v>11063</v>
      </c>
      <c r="N42" s="10">
        <v>3805</v>
      </c>
      <c r="O42" s="104">
        <v>6773</v>
      </c>
      <c r="P42" s="104">
        <v>8728</v>
      </c>
      <c r="Q42" s="10">
        <v>10944</v>
      </c>
      <c r="R42" s="10">
        <v>13883</v>
      </c>
      <c r="S42" s="104">
        <v>12912</v>
      </c>
      <c r="T42" s="104">
        <v>10980</v>
      </c>
      <c r="U42" s="10">
        <v>9809</v>
      </c>
      <c r="V42" s="10">
        <v>2801</v>
      </c>
      <c r="W42" s="104">
        <v>8138</v>
      </c>
      <c r="X42" s="205">
        <v>19132</v>
      </c>
      <c r="Y42" s="10">
        <v>10398</v>
      </c>
      <c r="Z42" s="20"/>
    </row>
    <row r="43" spans="1:29" s="2" customFormat="1" ht="30" hidden="1" customHeight="1">
      <c r="A43" s="17" t="s">
        <v>192</v>
      </c>
      <c r="B43" s="23">
        <v>6024</v>
      </c>
      <c r="C43" s="99">
        <f>SUM(E43:Y43)</f>
        <v>13240</v>
      </c>
      <c r="D43" s="15">
        <f t="shared" si="15"/>
        <v>2.1978751660026559</v>
      </c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205">
        <v>537</v>
      </c>
      <c r="K43" s="104">
        <v>0</v>
      </c>
      <c r="L43" s="104">
        <v>533</v>
      </c>
      <c r="M43" s="10">
        <v>1262</v>
      </c>
      <c r="N43" s="10">
        <v>140</v>
      </c>
      <c r="O43" s="104">
        <v>438</v>
      </c>
      <c r="P43" s="104">
        <v>952</v>
      </c>
      <c r="Q43" s="10">
        <v>545</v>
      </c>
      <c r="R43" s="10">
        <v>330</v>
      </c>
      <c r="S43" s="104">
        <v>1600</v>
      </c>
      <c r="T43" s="104">
        <v>340</v>
      </c>
      <c r="U43" s="10">
        <v>340</v>
      </c>
      <c r="V43" s="10">
        <v>150</v>
      </c>
      <c r="W43" s="104">
        <v>410</v>
      </c>
      <c r="X43" s="205">
        <v>1552</v>
      </c>
      <c r="Y43" s="10">
        <v>525</v>
      </c>
      <c r="Z43" s="20"/>
    </row>
    <row r="44" spans="1:29" s="2" customFormat="1" ht="35.1" hidden="1" customHeight="1">
      <c r="A44" s="18" t="s">
        <v>52</v>
      </c>
      <c r="B44" s="33">
        <f>B42/B41</f>
        <v>1.0568634627379621</v>
      </c>
      <c r="C44" s="122">
        <f>C42/C41</f>
        <v>1.0799099999999999</v>
      </c>
      <c r="D44" s="15">
        <f t="shared" si="15"/>
        <v>1.0218065417857596</v>
      </c>
      <c r="E44" s="35">
        <f t="shared" ref="E44:W44" si="16">E42/E41</f>
        <v>0.93906390639063908</v>
      </c>
      <c r="F44" s="35">
        <f t="shared" si="16"/>
        <v>1.0524429967426709</v>
      </c>
      <c r="G44" s="35">
        <f t="shared" si="16"/>
        <v>1.1046276035335116</v>
      </c>
      <c r="H44" s="35">
        <f t="shared" si="16"/>
        <v>1.1726091883881091</v>
      </c>
      <c r="I44" s="35">
        <f t="shared" si="16"/>
        <v>1.0645217391304347</v>
      </c>
      <c r="J44" s="218">
        <f t="shared" si="16"/>
        <v>1.0137979094076655</v>
      </c>
      <c r="K44" s="199">
        <f t="shared" si="16"/>
        <v>1.0195578231292517</v>
      </c>
      <c r="L44" s="167">
        <f t="shared" si="16"/>
        <v>1.0115816141874774</v>
      </c>
      <c r="M44" s="35">
        <f t="shared" si="16"/>
        <v>1.2883428438337021</v>
      </c>
      <c r="N44" s="35">
        <f t="shared" si="16"/>
        <v>1.2353896103896105</v>
      </c>
      <c r="O44" s="167">
        <f t="shared" si="16"/>
        <v>0.98832628046111193</v>
      </c>
      <c r="P44" s="199">
        <f t="shared" si="16"/>
        <v>1.0009174311926605</v>
      </c>
      <c r="Q44" s="35">
        <f t="shared" si="16"/>
        <v>1.0386257948182596</v>
      </c>
      <c r="R44" s="35">
        <f t="shared" si="16"/>
        <v>1.1752306780665369</v>
      </c>
      <c r="S44" s="199">
        <f t="shared" si="16"/>
        <v>1.0025623107384114</v>
      </c>
      <c r="T44" s="199">
        <f t="shared" si="16"/>
        <v>1.101414384592236</v>
      </c>
      <c r="U44" s="35">
        <f t="shared" si="16"/>
        <v>1.0911012235817574</v>
      </c>
      <c r="V44" s="35">
        <f t="shared" si="16"/>
        <v>0.91178385416666663</v>
      </c>
      <c r="W44" s="167">
        <f t="shared" si="16"/>
        <v>1.0358961303462322</v>
      </c>
      <c r="X44" s="218">
        <f>X42/X41</f>
        <v>1.2079045394279941</v>
      </c>
      <c r="Y44" s="35">
        <f>Y42/Y41</f>
        <v>1.1541791541791542</v>
      </c>
      <c r="Z44" s="21"/>
    </row>
    <row r="45" spans="1:29" s="2" customFormat="1" ht="30" hidden="1" customHeight="1">
      <c r="A45" s="18" t="s">
        <v>165</v>
      </c>
      <c r="B45" s="23">
        <v>82473</v>
      </c>
      <c r="C45" s="99">
        <f>SUM(E45:Y45)</f>
        <v>97108</v>
      </c>
      <c r="D45" s="15">
        <f t="shared" si="15"/>
        <v>1.1774520145987171</v>
      </c>
      <c r="E45" s="34">
        <v>8600</v>
      </c>
      <c r="F45" s="34">
        <v>3662</v>
      </c>
      <c r="G45" s="34">
        <v>6396</v>
      </c>
      <c r="H45" s="145">
        <v>4124</v>
      </c>
      <c r="I45" s="34">
        <v>2373</v>
      </c>
      <c r="J45" s="219">
        <v>6484</v>
      </c>
      <c r="K45" s="146">
        <v>5777</v>
      </c>
      <c r="L45" s="146">
        <v>4081</v>
      </c>
      <c r="M45" s="34">
        <v>5538</v>
      </c>
      <c r="N45" s="34">
        <v>906</v>
      </c>
      <c r="O45" s="146">
        <v>2666</v>
      </c>
      <c r="P45" s="146">
        <v>2077</v>
      </c>
      <c r="Q45" s="34">
        <v>6697</v>
      </c>
      <c r="R45" s="34">
        <v>6750</v>
      </c>
      <c r="S45" s="146">
        <v>5059</v>
      </c>
      <c r="T45" s="146">
        <v>3198</v>
      </c>
      <c r="U45" s="34">
        <v>4120</v>
      </c>
      <c r="V45" s="34">
        <v>1037</v>
      </c>
      <c r="W45" s="146">
        <v>2510</v>
      </c>
      <c r="X45" s="219">
        <v>10141</v>
      </c>
      <c r="Y45" s="34">
        <v>4912</v>
      </c>
      <c r="Z45" s="21"/>
    </row>
    <row r="46" spans="1:29" s="2" customFormat="1" ht="30" hidden="1" customHeight="1">
      <c r="A46" s="18" t="s">
        <v>54</v>
      </c>
      <c r="B46" s="23">
        <v>96858</v>
      </c>
      <c r="C46" s="99">
        <f>SUM(E46:Y46)</f>
        <v>93512</v>
      </c>
      <c r="D46" s="15">
        <f t="shared" si="15"/>
        <v>0.96545458299779063</v>
      </c>
      <c r="E46" s="26">
        <v>1005</v>
      </c>
      <c r="F46" s="26">
        <v>2462</v>
      </c>
      <c r="G46" s="26">
        <v>5534</v>
      </c>
      <c r="H46" s="184">
        <v>7508</v>
      </c>
      <c r="I46" s="26">
        <v>2995</v>
      </c>
      <c r="J46" s="211">
        <v>6911</v>
      </c>
      <c r="K46" s="242">
        <v>2971</v>
      </c>
      <c r="L46" s="100">
        <v>5009</v>
      </c>
      <c r="M46" s="148">
        <v>4236</v>
      </c>
      <c r="N46" s="26">
        <v>1747</v>
      </c>
      <c r="O46" s="100">
        <v>3463</v>
      </c>
      <c r="P46" s="242">
        <v>5363</v>
      </c>
      <c r="Q46" s="26">
        <v>2936</v>
      </c>
      <c r="R46" s="26">
        <v>5550</v>
      </c>
      <c r="S46" s="240">
        <v>6995</v>
      </c>
      <c r="T46" s="188">
        <v>6060</v>
      </c>
      <c r="U46" s="26">
        <v>5960</v>
      </c>
      <c r="V46" s="26">
        <v>1456</v>
      </c>
      <c r="W46" s="100">
        <v>3287</v>
      </c>
      <c r="X46" s="211">
        <v>7194</v>
      </c>
      <c r="Y46" s="26">
        <v>4870</v>
      </c>
      <c r="Z46" s="21"/>
    </row>
    <row r="47" spans="1:29" s="2" customFormat="1" ht="35.1" hidden="1" customHeight="1">
      <c r="A47" s="18" t="s">
        <v>55</v>
      </c>
      <c r="B47" s="23">
        <v>1022</v>
      </c>
      <c r="C47" s="99">
        <f>SUM(E47:Y47)</f>
        <v>880</v>
      </c>
      <c r="D47" s="15">
        <f t="shared" si="15"/>
        <v>0.86105675146771032</v>
      </c>
      <c r="E47" s="34"/>
      <c r="F47" s="34"/>
      <c r="G47" s="34"/>
      <c r="H47" s="145">
        <v>500</v>
      </c>
      <c r="I47" s="34"/>
      <c r="J47" s="219"/>
      <c r="K47" s="146"/>
      <c r="L47" s="146"/>
      <c r="M47" s="34">
        <v>90</v>
      </c>
      <c r="N47" s="34"/>
      <c r="O47" s="146"/>
      <c r="P47" s="146">
        <v>100</v>
      </c>
      <c r="Q47" s="34"/>
      <c r="R47" s="34"/>
      <c r="S47" s="146">
        <v>30</v>
      </c>
      <c r="T47" s="146">
        <v>80</v>
      </c>
      <c r="U47" s="34">
        <v>80</v>
      </c>
      <c r="V47" s="34"/>
      <c r="W47" s="146"/>
      <c r="X47" s="219"/>
      <c r="Y47" s="34"/>
      <c r="Z47" s="21"/>
    </row>
    <row r="48" spans="1:29" s="2" customFormat="1" ht="35.1" hidden="1" customHeight="1">
      <c r="A48" s="18" t="s">
        <v>56</v>
      </c>
      <c r="B48" s="23">
        <v>369</v>
      </c>
      <c r="C48" s="99">
        <f>SUM(E48:Y48)</f>
        <v>732</v>
      </c>
      <c r="D48" s="15">
        <f t="shared" si="15"/>
        <v>1.9837398373983739</v>
      </c>
      <c r="E48" s="34">
        <v>395</v>
      </c>
      <c r="F48" s="34">
        <v>3</v>
      </c>
      <c r="G48" s="34"/>
      <c r="H48" s="145">
        <v>60</v>
      </c>
      <c r="I48" s="34"/>
      <c r="J48" s="219">
        <v>129</v>
      </c>
      <c r="K48" s="146"/>
      <c r="L48" s="146"/>
      <c r="M48" s="34"/>
      <c r="N48" s="34"/>
      <c r="O48" s="146"/>
      <c r="P48" s="146"/>
      <c r="Q48" s="34"/>
      <c r="R48" s="34">
        <v>10</v>
      </c>
      <c r="S48" s="146"/>
      <c r="T48" s="146"/>
      <c r="U48" s="34"/>
      <c r="V48" s="34"/>
      <c r="W48" s="146"/>
      <c r="X48" s="219">
        <v>135</v>
      </c>
      <c r="Y48" s="34"/>
      <c r="Z48" s="21"/>
    </row>
    <row r="49" spans="1:26" s="2" customFormat="1" ht="30" hidden="1" customHeight="1">
      <c r="A49" s="18" t="s">
        <v>57</v>
      </c>
      <c r="B49" s="23">
        <v>7033</v>
      </c>
      <c r="C49" s="99">
        <f>SUM(E49:Y49)</f>
        <v>8737</v>
      </c>
      <c r="D49" s="15">
        <f t="shared" si="15"/>
        <v>1.2422863642826674</v>
      </c>
      <c r="E49" s="26">
        <v>223</v>
      </c>
      <c r="F49" s="26">
        <v>56</v>
      </c>
      <c r="G49" s="26">
        <v>230</v>
      </c>
      <c r="H49" s="184">
        <v>901</v>
      </c>
      <c r="I49" s="26">
        <v>115</v>
      </c>
      <c r="J49" s="211">
        <v>976</v>
      </c>
      <c r="K49" s="242">
        <v>220</v>
      </c>
      <c r="L49" s="100">
        <v>418</v>
      </c>
      <c r="M49" s="26">
        <v>1034</v>
      </c>
      <c r="N49" s="26">
        <v>79</v>
      </c>
      <c r="O49" s="100">
        <v>109</v>
      </c>
      <c r="P49" s="242">
        <v>365</v>
      </c>
      <c r="Q49" s="26">
        <v>278</v>
      </c>
      <c r="R49" s="26">
        <v>278</v>
      </c>
      <c r="S49" s="240">
        <v>506</v>
      </c>
      <c r="T49" s="188">
        <v>612</v>
      </c>
      <c r="U49" s="26">
        <v>120</v>
      </c>
      <c r="V49" s="26">
        <v>50</v>
      </c>
      <c r="W49" s="100">
        <v>1222</v>
      </c>
      <c r="X49" s="211">
        <v>803</v>
      </c>
      <c r="Y49" s="26">
        <v>142</v>
      </c>
      <c r="Z49" s="21"/>
    </row>
    <row r="50" spans="1:26" s="2" customFormat="1" ht="30" hidden="1" customHeight="1" outlineLevel="1">
      <c r="A50" s="17" t="s">
        <v>167</v>
      </c>
      <c r="B50" s="23">
        <v>226467</v>
      </c>
      <c r="C50" s="99">
        <f t="shared" ref="C50:C60" si="17">SUM(E50:Y50)</f>
        <v>251282.7</v>
      </c>
      <c r="D50" s="15">
        <f t="shared" ref="D50:D59" si="18">C50/B50</f>
        <v>1.1095775543456663</v>
      </c>
      <c r="E50" s="34">
        <v>16210</v>
      </c>
      <c r="F50" s="145">
        <v>7285</v>
      </c>
      <c r="G50" s="34">
        <v>14622</v>
      </c>
      <c r="H50" s="145">
        <v>19245</v>
      </c>
      <c r="I50" s="34">
        <v>7276</v>
      </c>
      <c r="J50" s="219">
        <v>14075</v>
      </c>
      <c r="K50" s="146">
        <v>12741</v>
      </c>
      <c r="L50" s="146">
        <v>10847</v>
      </c>
      <c r="M50" s="146">
        <v>10560</v>
      </c>
      <c r="N50" s="34">
        <v>5290.7</v>
      </c>
      <c r="O50" s="146">
        <v>6870</v>
      </c>
      <c r="P50" s="146">
        <v>12845</v>
      </c>
      <c r="Q50" s="34">
        <v>18420</v>
      </c>
      <c r="R50" s="34">
        <v>17000</v>
      </c>
      <c r="S50" s="146">
        <v>16185</v>
      </c>
      <c r="T50" s="146">
        <v>10339</v>
      </c>
      <c r="U50" s="34">
        <v>4200</v>
      </c>
      <c r="V50" s="34">
        <v>5216</v>
      </c>
      <c r="W50" s="146">
        <v>8130</v>
      </c>
      <c r="X50" s="219">
        <v>22583</v>
      </c>
      <c r="Y50" s="34">
        <v>11343</v>
      </c>
      <c r="Z50" s="21"/>
    </row>
    <row r="51" spans="1:26" s="2" customFormat="1" ht="30" hidden="1" customHeight="1" outlineLevel="1">
      <c r="A51" s="17" t="s">
        <v>168</v>
      </c>
      <c r="B51" s="23">
        <v>117550</v>
      </c>
      <c r="C51" s="99">
        <f t="shared" si="17"/>
        <v>174015.7</v>
      </c>
      <c r="D51" s="15">
        <f t="shared" si="18"/>
        <v>1.4803547426626968</v>
      </c>
      <c r="E51" s="34">
        <v>15320</v>
      </c>
      <c r="F51" s="145">
        <v>7285</v>
      </c>
      <c r="G51" s="34">
        <v>13750</v>
      </c>
      <c r="H51" s="145">
        <v>1000</v>
      </c>
      <c r="I51" s="34">
        <v>1220</v>
      </c>
      <c r="J51" s="219">
        <v>13650</v>
      </c>
      <c r="K51" s="146">
        <v>12741</v>
      </c>
      <c r="L51" s="146">
        <v>6626</v>
      </c>
      <c r="M51" s="146">
        <v>9780</v>
      </c>
      <c r="N51" s="34">
        <v>5290.7</v>
      </c>
      <c r="O51" s="146">
        <v>3534</v>
      </c>
      <c r="P51" s="146">
        <v>12845</v>
      </c>
      <c r="Q51" s="34">
        <v>18420</v>
      </c>
      <c r="R51" s="34">
        <v>7560</v>
      </c>
      <c r="S51" s="146">
        <v>5586</v>
      </c>
      <c r="T51" s="146">
        <v>2678</v>
      </c>
      <c r="U51" s="34">
        <v>4100</v>
      </c>
      <c r="V51" s="34">
        <v>5216</v>
      </c>
      <c r="W51" s="146">
        <v>6680</v>
      </c>
      <c r="X51" s="219">
        <v>17948</v>
      </c>
      <c r="Y51" s="34">
        <v>2786</v>
      </c>
      <c r="Z51" s="21"/>
    </row>
    <row r="52" spans="1:26" s="2" customFormat="1" ht="45" hidden="1" customHeight="1">
      <c r="A52" s="11" t="s">
        <v>58</v>
      </c>
      <c r="B52" s="23"/>
      <c r="C52" s="99">
        <f t="shared" si="17"/>
        <v>0</v>
      </c>
      <c r="D52" s="15" t="e">
        <f t="shared" si="18"/>
        <v>#DIV/0!</v>
      </c>
      <c r="E52" s="34"/>
      <c r="F52" s="34"/>
      <c r="G52" s="34"/>
      <c r="H52" s="145"/>
      <c r="I52" s="34"/>
      <c r="J52" s="219"/>
      <c r="K52" s="146"/>
      <c r="L52" s="146"/>
      <c r="M52" s="34"/>
      <c r="N52" s="34"/>
      <c r="O52" s="146"/>
      <c r="P52" s="146"/>
      <c r="Q52" s="34"/>
      <c r="R52" s="34"/>
      <c r="S52" s="146"/>
      <c r="T52" s="146"/>
      <c r="U52" s="34"/>
      <c r="V52" s="34"/>
      <c r="W52" s="146"/>
      <c r="X52" s="219"/>
      <c r="Y52" s="34"/>
      <c r="Z52" s="20"/>
    </row>
    <row r="53" spans="1:26" s="2" customFormat="1" ht="38.25" hidden="1" customHeight="1">
      <c r="A53" s="32" t="s">
        <v>59</v>
      </c>
      <c r="B53" s="23">
        <v>4999</v>
      </c>
      <c r="C53" s="99">
        <f t="shared" si="17"/>
        <v>5003.3999999999996</v>
      </c>
      <c r="D53" s="15">
        <f t="shared" si="18"/>
        <v>1.0008801760352071</v>
      </c>
      <c r="E53" s="34">
        <v>89</v>
      </c>
      <c r="F53" s="34">
        <v>131</v>
      </c>
      <c r="G53" s="34">
        <v>623</v>
      </c>
      <c r="H53" s="145">
        <v>334</v>
      </c>
      <c r="I53" s="34">
        <v>16</v>
      </c>
      <c r="J53" s="219">
        <v>142</v>
      </c>
      <c r="K53" s="146">
        <v>836</v>
      </c>
      <c r="L53" s="146">
        <v>681.5</v>
      </c>
      <c r="M53" s="34">
        <v>191</v>
      </c>
      <c r="N53" s="34">
        <v>33</v>
      </c>
      <c r="O53" s="146">
        <v>215</v>
      </c>
      <c r="P53" s="146">
        <v>222</v>
      </c>
      <c r="Q53" s="34">
        <v>67</v>
      </c>
      <c r="R53" s="34">
        <v>449</v>
      </c>
      <c r="S53" s="146">
        <v>193</v>
      </c>
      <c r="T53" s="146">
        <v>40</v>
      </c>
      <c r="U53" s="34">
        <v>101</v>
      </c>
      <c r="V53" s="34">
        <v>3.9</v>
      </c>
      <c r="W53" s="146">
        <v>319</v>
      </c>
      <c r="X53" s="219">
        <v>317</v>
      </c>
      <c r="Y53" s="34"/>
      <c r="Z53" s="20"/>
    </row>
    <row r="54" spans="1:26" s="2" customFormat="1" ht="45" hidden="1" customHeight="1">
      <c r="A54" s="18" t="s">
        <v>52</v>
      </c>
      <c r="B54" s="33" t="e">
        <f>B53/B52</f>
        <v>#DIV/0!</v>
      </c>
      <c r="C54" s="99" t="e">
        <f t="shared" si="17"/>
        <v>#DIV/0!</v>
      </c>
      <c r="D54" s="15" t="e">
        <f t="shared" si="18"/>
        <v>#DIV/0!</v>
      </c>
      <c r="E54" s="35" t="e">
        <f t="shared" ref="E54:Y54" si="19">E53/E52</f>
        <v>#DIV/0!</v>
      </c>
      <c r="F54" s="35" t="e">
        <f t="shared" si="19"/>
        <v>#DIV/0!</v>
      </c>
      <c r="G54" s="35" t="e">
        <f t="shared" si="19"/>
        <v>#DIV/0!</v>
      </c>
      <c r="H54" s="35" t="e">
        <f t="shared" si="19"/>
        <v>#DIV/0!</v>
      </c>
      <c r="I54" s="35" t="e">
        <f t="shared" si="19"/>
        <v>#DIV/0!</v>
      </c>
      <c r="J54" s="218" t="e">
        <f t="shared" si="19"/>
        <v>#DIV/0!</v>
      </c>
      <c r="K54" s="199" t="e">
        <f t="shared" si="19"/>
        <v>#DIV/0!</v>
      </c>
      <c r="L54" s="167" t="e">
        <f t="shared" si="19"/>
        <v>#DIV/0!</v>
      </c>
      <c r="M54" s="35" t="e">
        <f t="shared" si="19"/>
        <v>#DIV/0!</v>
      </c>
      <c r="N54" s="35" t="e">
        <f t="shared" si="19"/>
        <v>#DIV/0!</v>
      </c>
      <c r="O54" s="167" t="e">
        <f t="shared" si="19"/>
        <v>#DIV/0!</v>
      </c>
      <c r="P54" s="199" t="e">
        <f t="shared" si="19"/>
        <v>#DIV/0!</v>
      </c>
      <c r="Q54" s="35" t="e">
        <f t="shared" si="19"/>
        <v>#DIV/0!</v>
      </c>
      <c r="R54" s="35" t="e">
        <f t="shared" si="19"/>
        <v>#DIV/0!</v>
      </c>
      <c r="S54" s="199" t="e">
        <f t="shared" si="19"/>
        <v>#DIV/0!</v>
      </c>
      <c r="T54" s="199" t="e">
        <f t="shared" si="19"/>
        <v>#DIV/0!</v>
      </c>
      <c r="U54" s="35" t="e">
        <f t="shared" si="19"/>
        <v>#DIV/0!</v>
      </c>
      <c r="V54" s="35" t="e">
        <f t="shared" si="19"/>
        <v>#DIV/0!</v>
      </c>
      <c r="W54" s="167" t="e">
        <f t="shared" si="19"/>
        <v>#DIV/0!</v>
      </c>
      <c r="X54" s="218" t="e">
        <f t="shared" si="19"/>
        <v>#DIV/0!</v>
      </c>
      <c r="Y54" s="35" t="e">
        <f t="shared" si="19"/>
        <v>#DIV/0!</v>
      </c>
      <c r="Z54" s="21"/>
    </row>
    <row r="55" spans="1:26" s="2" customFormat="1" ht="30" hidden="1" customHeight="1" outlineLevel="1">
      <c r="A55" s="17" t="s">
        <v>60</v>
      </c>
      <c r="B55" s="23">
        <v>2763</v>
      </c>
      <c r="C55" s="99">
        <f t="shared" si="17"/>
        <v>2632</v>
      </c>
      <c r="D55" s="147">
        <f t="shared" si="18"/>
        <v>0.95258776692001446</v>
      </c>
      <c r="E55" s="148">
        <v>85</v>
      </c>
      <c r="F55" s="148">
        <v>71</v>
      </c>
      <c r="G55" s="148">
        <v>623</v>
      </c>
      <c r="H55" s="184">
        <v>300</v>
      </c>
      <c r="I55" s="148"/>
      <c r="J55" s="211">
        <v>145</v>
      </c>
      <c r="K55" s="242">
        <v>619</v>
      </c>
      <c r="L55" s="100"/>
      <c r="M55" s="148">
        <v>30</v>
      </c>
      <c r="N55" s="148">
        <v>33</v>
      </c>
      <c r="O55" s="100"/>
      <c r="P55" s="242">
        <v>221</v>
      </c>
      <c r="Q55" s="148">
        <v>67</v>
      </c>
      <c r="R55" s="148"/>
      <c r="S55" s="240"/>
      <c r="T55" s="188">
        <v>20</v>
      </c>
      <c r="U55" s="148"/>
      <c r="V55" s="148">
        <v>101</v>
      </c>
      <c r="W55" s="100"/>
      <c r="X55" s="211">
        <v>317</v>
      </c>
      <c r="Y55" s="148"/>
      <c r="Z55" s="21"/>
    </row>
    <row r="56" spans="1:26" s="2" customFormat="1" ht="45" hidden="1" customHeight="1">
      <c r="A56" s="11" t="s">
        <v>159</v>
      </c>
      <c r="B56" s="23"/>
      <c r="C56" s="99">
        <f t="shared" si="17"/>
        <v>0</v>
      </c>
      <c r="D56" s="147" t="e">
        <f t="shared" si="18"/>
        <v>#DIV/0!</v>
      </c>
      <c r="E56" s="148"/>
      <c r="F56" s="148"/>
      <c r="G56" s="148"/>
      <c r="H56" s="184"/>
      <c r="I56" s="148"/>
      <c r="J56" s="211"/>
      <c r="K56" s="242"/>
      <c r="L56" s="100"/>
      <c r="M56" s="148"/>
      <c r="N56" s="148"/>
      <c r="O56" s="100"/>
      <c r="P56" s="242"/>
      <c r="Q56" s="148"/>
      <c r="R56" s="148"/>
      <c r="S56" s="240"/>
      <c r="T56" s="188"/>
      <c r="U56" s="148"/>
      <c r="V56" s="148"/>
      <c r="W56" s="100"/>
      <c r="X56" s="211"/>
      <c r="Y56" s="148"/>
      <c r="Z56" s="20"/>
    </row>
    <row r="57" spans="1:26" s="2" customFormat="1" ht="45" hidden="1" customHeight="1">
      <c r="A57" s="32" t="s">
        <v>160</v>
      </c>
      <c r="B57" s="27">
        <v>860</v>
      </c>
      <c r="C57" s="118">
        <f t="shared" si="17"/>
        <v>828.3</v>
      </c>
      <c r="D57" s="147">
        <f t="shared" si="18"/>
        <v>0.96313953488372084</v>
      </c>
      <c r="E57" s="148">
        <v>13</v>
      </c>
      <c r="F57" s="148">
        <v>103</v>
      </c>
      <c r="G57" s="148">
        <v>73</v>
      </c>
      <c r="H57" s="184">
        <v>4</v>
      </c>
      <c r="I57" s="148">
        <v>8</v>
      </c>
      <c r="J57" s="211">
        <v>5</v>
      </c>
      <c r="K57" s="242">
        <v>113</v>
      </c>
      <c r="L57" s="100">
        <v>53</v>
      </c>
      <c r="M57" s="148">
        <v>32</v>
      </c>
      <c r="N57" s="51">
        <v>7</v>
      </c>
      <c r="O57" s="100">
        <v>35</v>
      </c>
      <c r="P57" s="242">
        <v>104</v>
      </c>
      <c r="Q57" s="148"/>
      <c r="R57" s="148">
        <v>22</v>
      </c>
      <c r="S57" s="240">
        <v>35.299999999999997</v>
      </c>
      <c r="T57" s="188">
        <v>31</v>
      </c>
      <c r="U57" s="148"/>
      <c r="V57" s="148">
        <v>17</v>
      </c>
      <c r="W57" s="100">
        <v>96</v>
      </c>
      <c r="X57" s="211">
        <v>67</v>
      </c>
      <c r="Y57" s="148">
        <v>10</v>
      </c>
      <c r="Z57" s="20"/>
    </row>
    <row r="58" spans="1:26" s="2" customFormat="1" ht="30" hidden="1" customHeight="1">
      <c r="A58" s="13" t="s">
        <v>194</v>
      </c>
      <c r="B58" s="27">
        <v>520</v>
      </c>
      <c r="C58" s="118">
        <f t="shared" si="17"/>
        <v>528</v>
      </c>
      <c r="D58" s="147">
        <f t="shared" si="18"/>
        <v>1.0153846153846153</v>
      </c>
      <c r="E58" s="148"/>
      <c r="F58" s="148"/>
      <c r="G58" s="148">
        <v>505</v>
      </c>
      <c r="H58" s="51"/>
      <c r="I58" s="148"/>
      <c r="J58" s="211"/>
      <c r="K58" s="242"/>
      <c r="L58" s="100">
        <v>11</v>
      </c>
      <c r="M58" s="51"/>
      <c r="N58" s="51"/>
      <c r="O58" s="100"/>
      <c r="P58" s="242"/>
      <c r="Q58" s="148"/>
      <c r="R58" s="148"/>
      <c r="S58" s="240"/>
      <c r="T58" s="188"/>
      <c r="U58" s="148">
        <v>4</v>
      </c>
      <c r="V58" s="148"/>
      <c r="W58" s="100"/>
      <c r="X58" s="211">
        <v>3</v>
      </c>
      <c r="Y58" s="148">
        <v>5</v>
      </c>
      <c r="Z58" s="20"/>
    </row>
    <row r="59" spans="1:26" s="105" customFormat="1" ht="30" hidden="1" customHeight="1">
      <c r="A59" s="18" t="s">
        <v>199</v>
      </c>
      <c r="B59" s="27">
        <f>B60+B63+B64+B66+B70+B71</f>
        <v>25765</v>
      </c>
      <c r="C59" s="118">
        <f>SUM(E59:Y59)</f>
        <v>23943.5</v>
      </c>
      <c r="D59" s="147">
        <f t="shared" si="18"/>
        <v>0.92930331845526881</v>
      </c>
      <c r="E59" s="148">
        <f>E60+E63+E64+E66+E69+E70+E71</f>
        <v>3896</v>
      </c>
      <c r="F59" s="148">
        <f>F60+F63+F64+F66+F69+F70+F71</f>
        <v>97</v>
      </c>
      <c r="G59" s="148">
        <f t="shared" ref="G59:Y59" si="20">G60+G63+G64+G66+G69+G70+G71</f>
        <v>1081</v>
      </c>
      <c r="H59" s="184">
        <f t="shared" si="20"/>
        <v>1400</v>
      </c>
      <c r="I59" s="148">
        <f t="shared" si="20"/>
        <v>927</v>
      </c>
      <c r="J59" s="211">
        <f t="shared" si="20"/>
        <v>3562</v>
      </c>
      <c r="K59" s="242">
        <f t="shared" si="20"/>
        <v>268</v>
      </c>
      <c r="L59" s="100">
        <f t="shared" si="20"/>
        <v>857</v>
      </c>
      <c r="M59" s="148">
        <f t="shared" si="20"/>
        <v>689</v>
      </c>
      <c r="N59" s="148">
        <f t="shared" si="20"/>
        <v>90</v>
      </c>
      <c r="O59" s="100">
        <f t="shared" si="20"/>
        <v>0</v>
      </c>
      <c r="P59" s="242">
        <f t="shared" si="20"/>
        <v>404</v>
      </c>
      <c r="Q59" s="148">
        <f t="shared" si="20"/>
        <v>3862</v>
      </c>
      <c r="R59" s="148">
        <f>R60+R63+R64+R66+R69+R70+R71</f>
        <v>186</v>
      </c>
      <c r="S59" s="240">
        <f t="shared" si="20"/>
        <v>1638</v>
      </c>
      <c r="T59" s="188">
        <f t="shared" si="20"/>
        <v>40</v>
      </c>
      <c r="U59" s="148">
        <f t="shared" si="20"/>
        <v>1923</v>
      </c>
      <c r="V59" s="148">
        <f t="shared" si="20"/>
        <v>585</v>
      </c>
      <c r="W59" s="100">
        <f t="shared" si="20"/>
        <v>1474.5</v>
      </c>
      <c r="X59" s="211">
        <f t="shared" si="20"/>
        <v>964</v>
      </c>
      <c r="Y59" s="148">
        <f t="shared" si="20"/>
        <v>0</v>
      </c>
      <c r="Z59" s="21"/>
    </row>
    <row r="60" spans="1:26" s="2" customFormat="1" ht="30" hidden="1" customHeight="1">
      <c r="A60" s="18" t="s">
        <v>61</v>
      </c>
      <c r="B60" s="23">
        <v>461</v>
      </c>
      <c r="C60" s="118">
        <f t="shared" si="17"/>
        <v>652</v>
      </c>
      <c r="D60" s="147">
        <f t="shared" ref="D60:D66" si="21">C60/B60</f>
        <v>1.4143167028199566</v>
      </c>
      <c r="E60" s="148"/>
      <c r="F60" s="148"/>
      <c r="G60" s="148">
        <v>300</v>
      </c>
      <c r="H60" s="184"/>
      <c r="I60" s="148"/>
      <c r="J60" s="211"/>
      <c r="K60" s="242"/>
      <c r="L60" s="100"/>
      <c r="M60" s="148"/>
      <c r="N60" s="148"/>
      <c r="O60" s="100"/>
      <c r="P60" s="242"/>
      <c r="Q60" s="148"/>
      <c r="R60" s="148"/>
      <c r="S60" s="240"/>
      <c r="T60" s="188"/>
      <c r="U60" s="148">
        <v>330</v>
      </c>
      <c r="V60" s="148"/>
      <c r="W60" s="100"/>
      <c r="X60" s="211">
        <v>22</v>
      </c>
      <c r="Y60" s="148"/>
      <c r="Z60" s="20"/>
    </row>
    <row r="61" spans="1:26" s="2" customFormat="1" ht="30" hidden="1" customHeight="1" outlineLevel="1">
      <c r="A61" s="17" t="s">
        <v>62</v>
      </c>
      <c r="B61" s="23"/>
      <c r="C61" s="99">
        <f t="shared" ref="C61:C74" si="22">SUM(E61:Y61)</f>
        <v>0</v>
      </c>
      <c r="D61" s="147" t="e">
        <f t="shared" si="21"/>
        <v>#DIV/0!</v>
      </c>
      <c r="E61" s="148"/>
      <c r="F61" s="148"/>
      <c r="G61" s="148"/>
      <c r="H61" s="184"/>
      <c r="I61" s="148"/>
      <c r="J61" s="211"/>
      <c r="K61" s="242"/>
      <c r="L61" s="100"/>
      <c r="M61" s="148"/>
      <c r="N61" s="148"/>
      <c r="O61" s="100"/>
      <c r="P61" s="242"/>
      <c r="Q61" s="148"/>
      <c r="R61" s="148"/>
      <c r="S61" s="240"/>
      <c r="T61" s="188"/>
      <c r="U61" s="148"/>
      <c r="V61" s="148"/>
      <c r="W61" s="100"/>
      <c r="X61" s="211"/>
      <c r="Y61" s="148"/>
      <c r="Z61" s="21"/>
    </row>
    <row r="62" spans="1:26" s="2" customFormat="1" ht="30" hidden="1" customHeight="1" outlineLevel="1">
      <c r="A62" s="17" t="s">
        <v>63</v>
      </c>
      <c r="B62" s="23"/>
      <c r="C62" s="99">
        <f t="shared" si="22"/>
        <v>0</v>
      </c>
      <c r="D62" s="147" t="e">
        <f t="shared" si="21"/>
        <v>#DIV/0!</v>
      </c>
      <c r="E62" s="148"/>
      <c r="F62" s="148"/>
      <c r="G62" s="148"/>
      <c r="H62" s="184"/>
      <c r="I62" s="148"/>
      <c r="J62" s="211"/>
      <c r="K62" s="242"/>
      <c r="L62" s="100"/>
      <c r="M62" s="148"/>
      <c r="N62" s="148"/>
      <c r="O62" s="100"/>
      <c r="P62" s="242"/>
      <c r="Q62" s="148"/>
      <c r="R62" s="148"/>
      <c r="S62" s="240"/>
      <c r="T62" s="188"/>
      <c r="U62" s="148"/>
      <c r="V62" s="148"/>
      <c r="W62" s="100"/>
      <c r="X62" s="211"/>
      <c r="Y62" s="148"/>
      <c r="Z62" s="21"/>
    </row>
    <row r="63" spans="1:26" s="2" customFormat="1" ht="30" hidden="1" customHeight="1">
      <c r="A63" s="18" t="s">
        <v>64</v>
      </c>
      <c r="B63" s="23">
        <v>11994</v>
      </c>
      <c r="C63" s="99">
        <f t="shared" si="22"/>
        <v>10112</v>
      </c>
      <c r="D63" s="147">
        <f t="shared" si="21"/>
        <v>0.84308821077205265</v>
      </c>
      <c r="E63" s="36">
        <v>3057</v>
      </c>
      <c r="F63" s="36">
        <v>20</v>
      </c>
      <c r="G63" s="36">
        <v>5</v>
      </c>
      <c r="H63" s="36"/>
      <c r="I63" s="36">
        <v>80</v>
      </c>
      <c r="J63" s="214">
        <v>1276</v>
      </c>
      <c r="K63" s="163">
        <v>100</v>
      </c>
      <c r="L63" s="163">
        <v>362</v>
      </c>
      <c r="M63" s="36"/>
      <c r="N63" s="36">
        <v>90</v>
      </c>
      <c r="O63" s="163"/>
      <c r="P63" s="163">
        <v>367</v>
      </c>
      <c r="Q63" s="36">
        <v>1134</v>
      </c>
      <c r="R63" s="36"/>
      <c r="S63" s="163">
        <v>1000</v>
      </c>
      <c r="T63" s="163"/>
      <c r="U63" s="36">
        <v>30</v>
      </c>
      <c r="V63" s="36">
        <v>585</v>
      </c>
      <c r="W63" s="163">
        <v>1395</v>
      </c>
      <c r="X63" s="214">
        <v>611</v>
      </c>
      <c r="Y63" s="36"/>
      <c r="Z63" s="21"/>
    </row>
    <row r="64" spans="1:26" s="2" customFormat="1" ht="30" hidden="1" customHeight="1">
      <c r="A64" s="18" t="s">
        <v>65</v>
      </c>
      <c r="B64" s="23">
        <v>7412</v>
      </c>
      <c r="C64" s="99">
        <f t="shared" si="22"/>
        <v>4736</v>
      </c>
      <c r="D64" s="147">
        <f t="shared" si="21"/>
        <v>0.63896384241770099</v>
      </c>
      <c r="E64" s="36"/>
      <c r="F64" s="36">
        <v>69</v>
      </c>
      <c r="G64" s="36">
        <v>35</v>
      </c>
      <c r="H64" s="36">
        <v>778</v>
      </c>
      <c r="I64" s="36">
        <v>344</v>
      </c>
      <c r="J64" s="214">
        <v>1646</v>
      </c>
      <c r="K64" s="163">
        <v>168</v>
      </c>
      <c r="L64" s="163"/>
      <c r="M64" s="36">
        <v>689</v>
      </c>
      <c r="N64" s="36"/>
      <c r="O64" s="163"/>
      <c r="P64" s="163">
        <v>37</v>
      </c>
      <c r="Q64" s="36"/>
      <c r="R64" s="36">
        <v>170</v>
      </c>
      <c r="S64" s="163">
        <v>551</v>
      </c>
      <c r="T64" s="163">
        <v>10</v>
      </c>
      <c r="U64" s="36"/>
      <c r="V64" s="36"/>
      <c r="W64" s="163">
        <v>8</v>
      </c>
      <c r="X64" s="214">
        <v>231</v>
      </c>
      <c r="Y64" s="36"/>
      <c r="Z64" s="21"/>
    </row>
    <row r="65" spans="1:26" s="2" customFormat="1" ht="30" hidden="1" customHeight="1">
      <c r="A65" s="18" t="s">
        <v>66</v>
      </c>
      <c r="B65" s="23">
        <v>10283</v>
      </c>
      <c r="C65" s="99">
        <f t="shared" si="22"/>
        <v>10996</v>
      </c>
      <c r="D65" s="147">
        <f t="shared" si="21"/>
        <v>1.0693377419041137</v>
      </c>
      <c r="E65" s="36"/>
      <c r="F65" s="36">
        <v>264</v>
      </c>
      <c r="G65" s="36">
        <v>930</v>
      </c>
      <c r="H65" s="36">
        <v>1238</v>
      </c>
      <c r="I65" s="36">
        <v>313</v>
      </c>
      <c r="J65" s="214">
        <v>135</v>
      </c>
      <c r="K65" s="163">
        <v>148</v>
      </c>
      <c r="L65" s="163">
        <v>884</v>
      </c>
      <c r="M65" s="36">
        <v>257</v>
      </c>
      <c r="N65" s="36">
        <v>310</v>
      </c>
      <c r="O65" s="163">
        <v>373</v>
      </c>
      <c r="P65" s="163">
        <v>836</v>
      </c>
      <c r="Q65" s="36">
        <v>307</v>
      </c>
      <c r="R65" s="36">
        <v>125</v>
      </c>
      <c r="S65" s="163">
        <v>343</v>
      </c>
      <c r="T65" s="163">
        <v>1756</v>
      </c>
      <c r="U65" s="36">
        <v>290</v>
      </c>
      <c r="V65" s="36"/>
      <c r="W65" s="163">
        <v>550</v>
      </c>
      <c r="X65" s="214">
        <v>1167</v>
      </c>
      <c r="Y65" s="36">
        <v>770</v>
      </c>
      <c r="Z65" s="21"/>
    </row>
    <row r="66" spans="1:26" s="2" customFormat="1" ht="30" hidden="1" customHeight="1">
      <c r="A66" s="18" t="s">
        <v>67</v>
      </c>
      <c r="B66" s="23">
        <v>2087</v>
      </c>
      <c r="C66" s="99">
        <f t="shared" si="22"/>
        <v>3201</v>
      </c>
      <c r="D66" s="147">
        <f t="shared" si="21"/>
        <v>1.53378054623862</v>
      </c>
      <c r="E66" s="36"/>
      <c r="F66" s="36"/>
      <c r="G66" s="36">
        <v>711</v>
      </c>
      <c r="H66" s="36"/>
      <c r="I66" s="36">
        <v>85</v>
      </c>
      <c r="J66" s="214">
        <v>640</v>
      </c>
      <c r="K66" s="163"/>
      <c r="L66" s="163">
        <v>350</v>
      </c>
      <c r="M66" s="36"/>
      <c r="N66" s="36"/>
      <c r="O66" s="163"/>
      <c r="P66" s="163"/>
      <c r="Q66" s="36"/>
      <c r="R66" s="36"/>
      <c r="S66" s="163"/>
      <c r="T66" s="163"/>
      <c r="U66" s="36">
        <v>1315</v>
      </c>
      <c r="V66" s="36"/>
      <c r="W66" s="163"/>
      <c r="X66" s="214">
        <v>100</v>
      </c>
      <c r="Y66" s="36"/>
      <c r="Z66" s="21"/>
    </row>
    <row r="67" spans="1:26" s="2" customFormat="1" ht="30" hidden="1" customHeight="1">
      <c r="A67" s="18" t="s">
        <v>68</v>
      </c>
      <c r="B67" s="23">
        <v>18624</v>
      </c>
      <c r="C67" s="99">
        <f t="shared" si="22"/>
        <v>18190</v>
      </c>
      <c r="D67" s="147">
        <f t="shared" ref="D67:D131" si="23">C67/B67</f>
        <v>0.97669673539518898</v>
      </c>
      <c r="E67" s="36">
        <v>32</v>
      </c>
      <c r="F67" s="36">
        <v>180</v>
      </c>
      <c r="G67" s="36">
        <v>1602</v>
      </c>
      <c r="H67" s="36">
        <v>696</v>
      </c>
      <c r="I67" s="36">
        <v>608</v>
      </c>
      <c r="J67" s="214">
        <v>2310</v>
      </c>
      <c r="K67" s="163">
        <v>354</v>
      </c>
      <c r="L67" s="163">
        <v>1836</v>
      </c>
      <c r="M67" s="36">
        <v>203</v>
      </c>
      <c r="N67" s="36">
        <v>148</v>
      </c>
      <c r="O67" s="163">
        <v>312</v>
      </c>
      <c r="P67" s="163">
        <v>1460</v>
      </c>
      <c r="Q67" s="36">
        <v>1452</v>
      </c>
      <c r="R67" s="36">
        <v>609</v>
      </c>
      <c r="S67" s="163">
        <v>353</v>
      </c>
      <c r="T67" s="163">
        <v>850</v>
      </c>
      <c r="U67" s="36">
        <v>30</v>
      </c>
      <c r="V67" s="36">
        <v>52</v>
      </c>
      <c r="W67" s="163">
        <v>392</v>
      </c>
      <c r="X67" s="214">
        <v>4020</v>
      </c>
      <c r="Y67" s="36">
        <v>691</v>
      </c>
      <c r="Z67" s="21"/>
    </row>
    <row r="68" spans="1:26" s="2" customFormat="1" ht="30" hidden="1" customHeight="1">
      <c r="A68" s="18" t="s">
        <v>69</v>
      </c>
      <c r="B68" s="23">
        <v>11812</v>
      </c>
      <c r="C68" s="99">
        <f t="shared" si="22"/>
        <v>9124</v>
      </c>
      <c r="D68" s="147">
        <f t="shared" si="23"/>
        <v>0.77243481205553677</v>
      </c>
      <c r="E68" s="36">
        <v>80</v>
      </c>
      <c r="F68" s="36">
        <v>319</v>
      </c>
      <c r="G68" s="36">
        <v>560</v>
      </c>
      <c r="H68" s="36">
        <v>806</v>
      </c>
      <c r="I68" s="36">
        <v>465</v>
      </c>
      <c r="J68" s="214">
        <v>1130</v>
      </c>
      <c r="K68" s="163">
        <v>305</v>
      </c>
      <c r="L68" s="163">
        <v>120</v>
      </c>
      <c r="M68" s="36">
        <v>183</v>
      </c>
      <c r="N68" s="36">
        <v>10</v>
      </c>
      <c r="O68" s="163">
        <v>582</v>
      </c>
      <c r="P68" s="163">
        <v>749</v>
      </c>
      <c r="Q68" s="36">
        <v>206</v>
      </c>
      <c r="R68" s="36">
        <v>640</v>
      </c>
      <c r="S68" s="163">
        <v>1679</v>
      </c>
      <c r="T68" s="163">
        <v>278</v>
      </c>
      <c r="U68" s="36"/>
      <c r="V68" s="36">
        <v>99</v>
      </c>
      <c r="W68" s="163">
        <v>139</v>
      </c>
      <c r="X68" s="214">
        <v>390</v>
      </c>
      <c r="Y68" s="36">
        <v>384</v>
      </c>
      <c r="Z68" s="21"/>
    </row>
    <row r="69" spans="1:26" s="2" customFormat="1" ht="30" hidden="1" customHeight="1">
      <c r="A69" s="18" t="s">
        <v>70</v>
      </c>
      <c r="B69" s="23">
        <v>504</v>
      </c>
      <c r="C69" s="99">
        <f t="shared" si="22"/>
        <v>501</v>
      </c>
      <c r="D69" s="147">
        <f t="shared" si="23"/>
        <v>0.99404761904761907</v>
      </c>
      <c r="E69" s="36"/>
      <c r="F69" s="36"/>
      <c r="G69" s="36"/>
      <c r="H69" s="36">
        <v>20</v>
      </c>
      <c r="I69" s="36"/>
      <c r="J69" s="214"/>
      <c r="K69" s="163"/>
      <c r="L69" s="163"/>
      <c r="M69" s="36"/>
      <c r="N69" s="36"/>
      <c r="O69" s="163"/>
      <c r="P69" s="163"/>
      <c r="Q69" s="36">
        <v>210</v>
      </c>
      <c r="R69" s="36">
        <v>16</v>
      </c>
      <c r="S69" s="163">
        <v>87</v>
      </c>
      <c r="T69" s="163"/>
      <c r="U69" s="36">
        <v>168</v>
      </c>
      <c r="V69" s="36"/>
      <c r="W69" s="163"/>
      <c r="X69" s="214"/>
      <c r="Y69" s="36"/>
      <c r="Z69" s="21"/>
    </row>
    <row r="70" spans="1:26" s="2" customFormat="1" ht="30" hidden="1" customHeight="1">
      <c r="A70" s="18" t="s">
        <v>71</v>
      </c>
      <c r="B70" s="23">
        <v>2435</v>
      </c>
      <c r="C70" s="99">
        <f t="shared" si="22"/>
        <v>3215.5</v>
      </c>
      <c r="D70" s="147">
        <f t="shared" si="23"/>
        <v>1.3205338809034908</v>
      </c>
      <c r="E70" s="148">
        <v>520</v>
      </c>
      <c r="F70" s="148">
        <v>8</v>
      </c>
      <c r="G70" s="27"/>
      <c r="H70" s="184">
        <v>35</v>
      </c>
      <c r="I70" s="149">
        <v>33</v>
      </c>
      <c r="J70" s="214"/>
      <c r="K70" s="163"/>
      <c r="L70" s="163"/>
      <c r="M70" s="36"/>
      <c r="N70" s="36"/>
      <c r="O70" s="163"/>
      <c r="P70" s="163"/>
      <c r="Q70" s="36">
        <v>2518</v>
      </c>
      <c r="R70" s="36"/>
      <c r="S70" s="163"/>
      <c r="T70" s="163">
        <v>30</v>
      </c>
      <c r="U70" s="36"/>
      <c r="V70" s="36"/>
      <c r="W70" s="177">
        <v>71.5</v>
      </c>
      <c r="X70" s="214"/>
      <c r="Y70" s="36"/>
      <c r="Z70" s="21"/>
    </row>
    <row r="71" spans="1:26" s="2" customFormat="1" ht="30" hidden="1" customHeight="1">
      <c r="A71" s="18" t="s">
        <v>72</v>
      </c>
      <c r="B71" s="23">
        <v>1376</v>
      </c>
      <c r="C71" s="99">
        <f t="shared" si="22"/>
        <v>1526</v>
      </c>
      <c r="D71" s="147">
        <f t="shared" si="23"/>
        <v>1.1090116279069768</v>
      </c>
      <c r="E71" s="36">
        <v>319</v>
      </c>
      <c r="F71" s="36"/>
      <c r="G71" s="36">
        <v>30</v>
      </c>
      <c r="H71" s="36">
        <v>567</v>
      </c>
      <c r="I71" s="36">
        <v>385</v>
      </c>
      <c r="J71" s="214"/>
      <c r="K71" s="163"/>
      <c r="L71" s="163">
        <v>145</v>
      </c>
      <c r="M71" s="36"/>
      <c r="N71" s="36"/>
      <c r="O71" s="163"/>
      <c r="P71" s="163"/>
      <c r="Q71" s="36"/>
      <c r="R71" s="36"/>
      <c r="S71" s="163"/>
      <c r="T71" s="163"/>
      <c r="U71" s="36">
        <v>80</v>
      </c>
      <c r="V71" s="36"/>
      <c r="W71" s="163"/>
      <c r="X71" s="214"/>
      <c r="Y71" s="36"/>
      <c r="Z71" s="21"/>
    </row>
    <row r="72" spans="1:26" s="2" customFormat="1" ht="30" hidden="1" customHeight="1">
      <c r="A72" s="18" t="s">
        <v>73</v>
      </c>
      <c r="B72" s="23"/>
      <c r="C72" s="99">
        <f t="shared" si="22"/>
        <v>0</v>
      </c>
      <c r="D72" s="147" t="e">
        <f t="shared" si="23"/>
        <v>#DIV/0!</v>
      </c>
      <c r="E72" s="36"/>
      <c r="F72" s="36"/>
      <c r="G72" s="36"/>
      <c r="H72" s="36"/>
      <c r="I72" s="36"/>
      <c r="J72" s="214"/>
      <c r="K72" s="163"/>
      <c r="L72" s="163"/>
      <c r="M72" s="36"/>
      <c r="N72" s="36"/>
      <c r="O72" s="163"/>
      <c r="P72" s="163"/>
      <c r="Q72" s="36"/>
      <c r="R72" s="36"/>
      <c r="S72" s="163"/>
      <c r="T72" s="163"/>
      <c r="U72" s="36"/>
      <c r="V72" s="36"/>
      <c r="W72" s="163"/>
      <c r="X72" s="214"/>
      <c r="Y72" s="36"/>
      <c r="Z72" s="21"/>
    </row>
    <row r="73" spans="1:26" s="2" customFormat="1" ht="30" hidden="1" customHeight="1">
      <c r="A73" s="18" t="s">
        <v>74</v>
      </c>
      <c r="B73" s="23">
        <v>97</v>
      </c>
      <c r="C73" s="99">
        <f t="shared" si="22"/>
        <v>99.78</v>
      </c>
      <c r="D73" s="147">
        <f t="shared" si="23"/>
        <v>1.0286597938144331</v>
      </c>
      <c r="E73" s="36"/>
      <c r="F73" s="36"/>
      <c r="G73" s="36"/>
      <c r="H73" s="36">
        <v>16</v>
      </c>
      <c r="I73" s="36"/>
      <c r="J73" s="214"/>
      <c r="K73" s="163"/>
      <c r="L73" s="163"/>
      <c r="M73" s="36"/>
      <c r="N73" s="36"/>
      <c r="O73" s="163"/>
      <c r="P73" s="163"/>
      <c r="Q73" s="36"/>
      <c r="R73" s="36">
        <v>30</v>
      </c>
      <c r="S73" s="163">
        <v>15.78</v>
      </c>
      <c r="T73" s="163"/>
      <c r="U73" s="36"/>
      <c r="V73" s="36"/>
      <c r="W73" s="163">
        <v>38</v>
      </c>
      <c r="X73" s="214"/>
      <c r="Y73" s="36"/>
      <c r="Z73" s="21"/>
    </row>
    <row r="74" spans="1:26" ht="30" hidden="1" customHeight="1">
      <c r="A74" s="11" t="s">
        <v>75</v>
      </c>
      <c r="B74" s="23"/>
      <c r="C74" s="99">
        <f t="shared" si="22"/>
        <v>0</v>
      </c>
      <c r="D74" s="147" t="e">
        <f t="shared" si="23"/>
        <v>#DIV/0!</v>
      </c>
      <c r="E74" s="36"/>
      <c r="F74" s="36"/>
      <c r="G74" s="36"/>
      <c r="H74" s="36"/>
      <c r="I74" s="36"/>
      <c r="J74" s="214"/>
      <c r="K74" s="163"/>
      <c r="L74" s="163"/>
      <c r="M74" s="36"/>
      <c r="N74" s="36"/>
      <c r="O74" s="163"/>
      <c r="P74" s="163"/>
      <c r="Q74" s="36"/>
      <c r="R74" s="36"/>
      <c r="S74" s="163"/>
      <c r="T74" s="163"/>
      <c r="U74" s="36"/>
      <c r="V74" s="36"/>
      <c r="W74" s="163"/>
      <c r="X74" s="214"/>
      <c r="Y74" s="36"/>
    </row>
    <row r="75" spans="1:26" ht="30" hidden="1" customHeight="1">
      <c r="A75" s="32" t="s">
        <v>76</v>
      </c>
      <c r="B75" s="23">
        <v>105</v>
      </c>
      <c r="C75" s="99">
        <f>SUM(E75:Y75)</f>
        <v>101.78</v>
      </c>
      <c r="D75" s="147">
        <f t="shared" si="23"/>
        <v>0.96933333333333338</v>
      </c>
      <c r="E75" s="36"/>
      <c r="F75" s="36"/>
      <c r="G75" s="36"/>
      <c r="H75" s="36">
        <v>16</v>
      </c>
      <c r="I75" s="36"/>
      <c r="J75" s="214"/>
      <c r="K75" s="163"/>
      <c r="L75" s="163"/>
      <c r="M75" s="36"/>
      <c r="N75" s="36"/>
      <c r="O75" s="163"/>
      <c r="P75" s="163"/>
      <c r="Q75" s="36"/>
      <c r="R75" s="36">
        <v>32</v>
      </c>
      <c r="S75" s="163">
        <v>15.78</v>
      </c>
      <c r="T75" s="163"/>
      <c r="U75" s="36"/>
      <c r="V75" s="36"/>
      <c r="W75" s="163">
        <v>38</v>
      </c>
      <c r="X75" s="214"/>
      <c r="Y75" s="36"/>
    </row>
    <row r="76" spans="1:26" ht="45" hidden="1" customHeight="1">
      <c r="A76" s="13" t="s">
        <v>52</v>
      </c>
      <c r="B76" s="33"/>
      <c r="C76" s="99">
        <f>SUM(E76:Y76)</f>
        <v>0</v>
      </c>
      <c r="D76" s="147" t="e">
        <f t="shared" si="23"/>
        <v>#DIV/0!</v>
      </c>
      <c r="E76" s="35"/>
      <c r="F76" s="35"/>
      <c r="G76" s="35"/>
      <c r="H76" s="35"/>
      <c r="I76" s="35"/>
      <c r="J76" s="218"/>
      <c r="K76" s="199"/>
      <c r="L76" s="167"/>
      <c r="M76" s="35"/>
      <c r="N76" s="35"/>
      <c r="O76" s="167"/>
      <c r="P76" s="199"/>
      <c r="Q76" s="35"/>
      <c r="R76" s="35"/>
      <c r="S76" s="199"/>
      <c r="T76" s="199"/>
      <c r="U76" s="35"/>
      <c r="V76" s="35"/>
      <c r="W76" s="167"/>
      <c r="X76" s="218"/>
      <c r="Y76" s="35"/>
    </row>
    <row r="77" spans="1:26" ht="45" hidden="1" customHeight="1">
      <c r="A77" s="13" t="s">
        <v>77</v>
      </c>
      <c r="B77" s="33"/>
      <c r="C77" s="99">
        <f>SUM(E77:Y77)</f>
        <v>0</v>
      </c>
      <c r="D77" s="147" t="e">
        <f t="shared" si="23"/>
        <v>#DIV/0!</v>
      </c>
      <c r="E77" s="37"/>
      <c r="F77" s="37"/>
      <c r="G77" s="37"/>
      <c r="H77" s="37"/>
      <c r="I77" s="37"/>
      <c r="J77" s="220"/>
      <c r="K77" s="168"/>
      <c r="L77" s="168"/>
      <c r="M77" s="37"/>
      <c r="N77" s="37"/>
      <c r="O77" s="168"/>
      <c r="P77" s="168"/>
      <c r="Q77" s="37"/>
      <c r="R77" s="37"/>
      <c r="S77" s="168"/>
      <c r="T77" s="168"/>
      <c r="U77" s="37"/>
      <c r="V77" s="37"/>
      <c r="W77" s="168"/>
      <c r="X77" s="220"/>
      <c r="Y77" s="37"/>
    </row>
    <row r="78" spans="1:26" ht="45" hidden="1" customHeight="1">
      <c r="A78" s="13"/>
      <c r="B78" s="33"/>
      <c r="C78" s="123"/>
      <c r="D78" s="147" t="e">
        <f t="shared" si="23"/>
        <v>#DIV/0!</v>
      </c>
      <c r="E78" s="37"/>
      <c r="F78" s="37"/>
      <c r="G78" s="37"/>
      <c r="H78" s="37"/>
      <c r="I78" s="37"/>
      <c r="J78" s="220"/>
      <c r="K78" s="168"/>
      <c r="L78" s="168"/>
      <c r="M78" s="37"/>
      <c r="N78" s="37"/>
      <c r="O78" s="168"/>
      <c r="P78" s="168"/>
      <c r="Q78" s="37"/>
      <c r="R78" s="37"/>
      <c r="S78" s="168"/>
      <c r="T78" s="168"/>
      <c r="U78" s="37"/>
      <c r="V78" s="37"/>
      <c r="W78" s="168"/>
      <c r="X78" s="220"/>
      <c r="Y78" s="37"/>
    </row>
    <row r="79" spans="1:26" s="4" customFormat="1" ht="45" hidden="1" customHeight="1">
      <c r="A79" s="74" t="s">
        <v>78</v>
      </c>
      <c r="B79" s="39"/>
      <c r="C79" s="124">
        <f>SUM(E79:Y79)</f>
        <v>0</v>
      </c>
      <c r="D79" s="147" t="e">
        <f t="shared" si="23"/>
        <v>#DIV/0!</v>
      </c>
      <c r="E79" s="73"/>
      <c r="F79" s="73"/>
      <c r="G79" s="73"/>
      <c r="H79" s="73"/>
      <c r="I79" s="73"/>
      <c r="J79" s="221"/>
      <c r="K79" s="169"/>
      <c r="L79" s="169"/>
      <c r="M79" s="73"/>
      <c r="N79" s="73"/>
      <c r="O79" s="169"/>
      <c r="P79" s="169"/>
      <c r="Q79" s="73"/>
      <c r="R79" s="73"/>
      <c r="S79" s="169"/>
      <c r="T79" s="169"/>
      <c r="U79" s="73"/>
      <c r="V79" s="73"/>
      <c r="W79" s="169"/>
      <c r="X79" s="221"/>
      <c r="Y79" s="73"/>
    </row>
    <row r="80" spans="1:26" ht="45" hidden="1" customHeight="1">
      <c r="A80" s="13"/>
      <c r="B80" s="33"/>
      <c r="C80" s="123"/>
      <c r="D80" s="147" t="e">
        <f t="shared" si="23"/>
        <v>#DIV/0!</v>
      </c>
      <c r="E80" s="37"/>
      <c r="F80" s="37"/>
      <c r="G80" s="37"/>
      <c r="H80" s="37"/>
      <c r="I80" s="37"/>
      <c r="J80" s="220"/>
      <c r="K80" s="168"/>
      <c r="L80" s="168"/>
      <c r="M80" s="37"/>
      <c r="N80" s="37"/>
      <c r="O80" s="168"/>
      <c r="P80" s="168"/>
      <c r="Q80" s="37"/>
      <c r="R80" s="37"/>
      <c r="S80" s="168"/>
      <c r="T80" s="168"/>
      <c r="U80" s="37"/>
      <c r="V80" s="37"/>
      <c r="W80" s="168"/>
      <c r="X80" s="220"/>
      <c r="Y80" s="37"/>
    </row>
    <row r="81" spans="1:26" ht="45" hidden="1" customHeight="1">
      <c r="A81" s="13"/>
      <c r="B81" s="33"/>
      <c r="C81" s="116"/>
      <c r="D81" s="147" t="e">
        <f t="shared" si="23"/>
        <v>#DIV/0!</v>
      </c>
      <c r="E81" s="40"/>
      <c r="F81" s="40"/>
      <c r="G81" s="40"/>
      <c r="H81" s="40"/>
      <c r="I81" s="40"/>
      <c r="J81" s="222"/>
      <c r="K81" s="127"/>
      <c r="L81" s="127"/>
      <c r="M81" s="40"/>
      <c r="N81" s="40"/>
      <c r="O81" s="127"/>
      <c r="P81" s="127"/>
      <c r="Q81" s="40"/>
      <c r="R81" s="40"/>
      <c r="S81" s="127"/>
      <c r="T81" s="127"/>
      <c r="U81" s="40"/>
      <c r="V81" s="40"/>
      <c r="W81" s="127"/>
      <c r="X81" s="222"/>
      <c r="Y81" s="40"/>
    </row>
    <row r="82" spans="1:26" s="42" customFormat="1" ht="45" hidden="1" customHeight="1">
      <c r="A82" s="13" t="s">
        <v>79</v>
      </c>
      <c r="B82" s="41">
        <v>1593</v>
      </c>
      <c r="C82" s="125">
        <f>SUM(E82:Y82)</f>
        <v>13580</v>
      </c>
      <c r="D82" s="147">
        <f t="shared" si="23"/>
        <v>8.5247959824231003</v>
      </c>
      <c r="E82" s="106">
        <f t="shared" ref="E82:Y82" si="24">(E42-E83)</f>
        <v>1303</v>
      </c>
      <c r="F82" s="106">
        <f t="shared" si="24"/>
        <v>286</v>
      </c>
      <c r="G82" s="106">
        <f t="shared" si="24"/>
        <v>0</v>
      </c>
      <c r="H82" s="106">
        <f t="shared" si="24"/>
        <v>1056</v>
      </c>
      <c r="I82" s="106">
        <f t="shared" si="24"/>
        <v>20</v>
      </c>
      <c r="J82" s="223">
        <f t="shared" si="24"/>
        <v>106</v>
      </c>
      <c r="K82" s="170">
        <f t="shared" si="24"/>
        <v>6</v>
      </c>
      <c r="L82" s="170">
        <f t="shared" si="24"/>
        <v>379</v>
      </c>
      <c r="M82" s="106">
        <f t="shared" si="24"/>
        <v>1213</v>
      </c>
      <c r="N82" s="106">
        <f t="shared" si="24"/>
        <v>400</v>
      </c>
      <c r="O82" s="170">
        <f t="shared" si="24"/>
        <v>637</v>
      </c>
      <c r="P82" s="170">
        <f t="shared" si="24"/>
        <v>170</v>
      </c>
      <c r="Q82" s="106">
        <f t="shared" si="24"/>
        <v>355</v>
      </c>
      <c r="R82" s="106">
        <f t="shared" si="24"/>
        <v>1439</v>
      </c>
      <c r="S82" s="170">
        <f t="shared" si="24"/>
        <v>1184</v>
      </c>
      <c r="T82" s="170">
        <f t="shared" si="24"/>
        <v>1474</v>
      </c>
      <c r="U82" s="106">
        <f t="shared" si="24"/>
        <v>-391</v>
      </c>
      <c r="V82" s="106">
        <f t="shared" si="24"/>
        <v>400</v>
      </c>
      <c r="W82" s="170">
        <f t="shared" si="24"/>
        <v>485</v>
      </c>
      <c r="X82" s="223">
        <f t="shared" si="24"/>
        <v>1681</v>
      </c>
      <c r="Y82" s="106">
        <f t="shared" si="24"/>
        <v>1377</v>
      </c>
    </row>
    <row r="83" spans="1:26" ht="45" hidden="1" customHeight="1">
      <c r="A83" s="13" t="s">
        <v>80</v>
      </c>
      <c r="B83" s="23"/>
      <c r="C83" s="99">
        <f>SUM(E83:Y83)</f>
        <v>202402</v>
      </c>
      <c r="D83" s="147" t="e">
        <f t="shared" si="23"/>
        <v>#DIV/0!</v>
      </c>
      <c r="E83" s="149">
        <v>9130</v>
      </c>
      <c r="F83" s="149">
        <v>6176</v>
      </c>
      <c r="G83" s="149">
        <v>13630</v>
      </c>
      <c r="H83" s="182">
        <v>12395</v>
      </c>
      <c r="I83" s="149">
        <v>6101</v>
      </c>
      <c r="J83" s="215">
        <v>14442</v>
      </c>
      <c r="K83" s="164">
        <v>10785</v>
      </c>
      <c r="L83" s="164">
        <v>10801</v>
      </c>
      <c r="M83" s="149">
        <v>9850</v>
      </c>
      <c r="N83" s="149">
        <v>3405</v>
      </c>
      <c r="O83" s="164">
        <v>6136</v>
      </c>
      <c r="P83" s="164">
        <v>8558</v>
      </c>
      <c r="Q83" s="149">
        <v>10589</v>
      </c>
      <c r="R83" s="149">
        <v>12444</v>
      </c>
      <c r="S83" s="164">
        <v>11728</v>
      </c>
      <c r="T83" s="164">
        <v>9506</v>
      </c>
      <c r="U83" s="149">
        <v>10200</v>
      </c>
      <c r="V83" s="149">
        <v>2401</v>
      </c>
      <c r="W83" s="164">
        <v>7653</v>
      </c>
      <c r="X83" s="215">
        <v>17451</v>
      </c>
      <c r="Y83" s="149">
        <v>9021</v>
      </c>
      <c r="Z83" s="20"/>
    </row>
    <row r="84" spans="1:26" ht="45" hidden="1" customHeight="1">
      <c r="A84" s="13" t="s">
        <v>200</v>
      </c>
      <c r="B84" s="99">
        <f>B42+B53+B57+B58+B59+B65+B67+B68</f>
        <v>277885</v>
      </c>
      <c r="C84" s="99">
        <f>C42+C53+C57+C58+C59+C65+C67+C68</f>
        <v>284595.19999999995</v>
      </c>
      <c r="D84" s="147">
        <f t="shared" si="23"/>
        <v>1.0241473991039458</v>
      </c>
      <c r="E84" s="149"/>
      <c r="F84" s="149"/>
      <c r="G84" s="149"/>
      <c r="H84" s="182"/>
      <c r="I84" s="149"/>
      <c r="J84" s="215"/>
      <c r="K84" s="164"/>
      <c r="L84" s="164"/>
      <c r="M84" s="149"/>
      <c r="N84" s="149"/>
      <c r="O84" s="164"/>
      <c r="P84" s="164"/>
      <c r="Q84" s="149"/>
      <c r="R84" s="149"/>
      <c r="S84" s="164"/>
      <c r="T84" s="164"/>
      <c r="U84" s="149"/>
      <c r="V84" s="149"/>
      <c r="W84" s="164"/>
      <c r="X84" s="215"/>
      <c r="Y84" s="149"/>
    </row>
    <row r="85" spans="1:26" s="42" customFormat="1" ht="45" hidden="1" customHeight="1">
      <c r="A85" s="13" t="s">
        <v>81</v>
      </c>
      <c r="B85" s="41"/>
      <c r="C85" s="125"/>
      <c r="D85" s="147" t="e">
        <f t="shared" si="23"/>
        <v>#DIV/0!</v>
      </c>
      <c r="E85" s="148"/>
      <c r="F85" s="148"/>
      <c r="G85" s="148"/>
      <c r="H85" s="184"/>
      <c r="I85" s="148"/>
      <c r="J85" s="211"/>
      <c r="K85" s="242"/>
      <c r="L85" s="100"/>
      <c r="M85" s="148"/>
      <c r="N85" s="148"/>
      <c r="O85" s="100"/>
      <c r="P85" s="242"/>
      <c r="Q85" s="148"/>
      <c r="R85" s="148"/>
      <c r="S85" s="240"/>
      <c r="T85" s="188"/>
      <c r="U85" s="148"/>
      <c r="V85" s="148"/>
      <c r="W85" s="100"/>
      <c r="X85" s="211"/>
      <c r="Y85" s="148"/>
    </row>
    <row r="86" spans="1:26" ht="45" hidden="1" customHeight="1">
      <c r="A86" s="13" t="s">
        <v>82</v>
      </c>
      <c r="B86" s="34"/>
      <c r="C86" s="118">
        <f>SUM(E86:Y86)</f>
        <v>0</v>
      </c>
      <c r="D86" s="147" t="e">
        <f t="shared" si="23"/>
        <v>#DIV/0!</v>
      </c>
      <c r="E86" s="148"/>
      <c r="F86" s="148"/>
      <c r="G86" s="148"/>
      <c r="H86" s="184"/>
      <c r="I86" s="148"/>
      <c r="J86" s="211"/>
      <c r="K86" s="242"/>
      <c r="L86" s="100"/>
      <c r="M86" s="148"/>
      <c r="N86" s="51"/>
      <c r="O86" s="100"/>
      <c r="P86" s="242"/>
      <c r="Q86" s="148"/>
      <c r="R86" s="148"/>
      <c r="S86" s="240"/>
      <c r="T86" s="188"/>
      <c r="U86" s="148"/>
      <c r="V86" s="148"/>
      <c r="W86" s="100"/>
      <c r="X86" s="211"/>
      <c r="Y86" s="148"/>
    </row>
    <row r="87" spans="1:26" ht="45" hidden="1" customHeight="1">
      <c r="A87" s="43" t="s">
        <v>83</v>
      </c>
      <c r="B87" s="44"/>
      <c r="C87" s="126"/>
      <c r="D87" s="147" t="e">
        <f t="shared" si="23"/>
        <v>#DIV/0!</v>
      </c>
      <c r="E87" s="149"/>
      <c r="F87" s="149"/>
      <c r="G87" s="149"/>
      <c r="H87" s="182"/>
      <c r="I87" s="149"/>
      <c r="J87" s="215"/>
      <c r="K87" s="164"/>
      <c r="L87" s="164"/>
      <c r="M87" s="149"/>
      <c r="N87" s="149"/>
      <c r="O87" s="164"/>
      <c r="P87" s="164"/>
      <c r="Q87" s="149"/>
      <c r="R87" s="149"/>
      <c r="S87" s="164"/>
      <c r="T87" s="164"/>
      <c r="U87" s="149"/>
      <c r="V87" s="149"/>
      <c r="W87" s="164"/>
      <c r="X87" s="215"/>
      <c r="Y87" s="149"/>
    </row>
    <row r="88" spans="1:26" ht="45" hidden="1" customHeight="1">
      <c r="A88" s="13" t="s">
        <v>84</v>
      </c>
      <c r="B88" s="40"/>
      <c r="C88" s="127"/>
      <c r="D88" s="147" t="e">
        <f t="shared" si="23"/>
        <v>#DIV/0!</v>
      </c>
      <c r="E88" s="149"/>
      <c r="F88" s="149"/>
      <c r="G88" s="149"/>
      <c r="H88" s="182"/>
      <c r="I88" s="149"/>
      <c r="J88" s="215"/>
      <c r="K88" s="164"/>
      <c r="L88" s="164"/>
      <c r="M88" s="149"/>
      <c r="N88" s="149"/>
      <c r="O88" s="164"/>
      <c r="P88" s="164"/>
      <c r="Q88" s="149"/>
      <c r="R88" s="149"/>
      <c r="S88" s="164"/>
      <c r="T88" s="164"/>
      <c r="U88" s="149"/>
      <c r="V88" s="149"/>
      <c r="W88" s="164"/>
      <c r="X88" s="215"/>
      <c r="Y88" s="149"/>
    </row>
    <row r="89" spans="1:26" ht="45" hidden="1" customHeight="1">
      <c r="A89" s="13" t="s">
        <v>85</v>
      </c>
      <c r="B89" s="29"/>
      <c r="C89" s="128" t="e">
        <f>C88/C87</f>
        <v>#DIV/0!</v>
      </c>
      <c r="D89" s="147" t="e">
        <f t="shared" si="23"/>
        <v>#DIV/0!</v>
      </c>
      <c r="E89" s="149"/>
      <c r="F89" s="149"/>
      <c r="G89" s="149"/>
      <c r="H89" s="182"/>
      <c r="I89" s="149"/>
      <c r="J89" s="215"/>
      <c r="K89" s="164"/>
      <c r="L89" s="164"/>
      <c r="M89" s="149"/>
      <c r="N89" s="149"/>
      <c r="O89" s="164"/>
      <c r="P89" s="164"/>
      <c r="Q89" s="149"/>
      <c r="R89" s="149"/>
      <c r="S89" s="164"/>
      <c r="T89" s="164"/>
      <c r="U89" s="149"/>
      <c r="V89" s="149"/>
      <c r="W89" s="164"/>
      <c r="X89" s="215"/>
      <c r="Y89" s="149"/>
    </row>
    <row r="90" spans="1:26" ht="45" hidden="1" customHeight="1">
      <c r="A90" s="43" t="s">
        <v>175</v>
      </c>
      <c r="B90" s="79"/>
      <c r="C90" s="129"/>
      <c r="D90" s="147" t="e">
        <f t="shared" si="23"/>
        <v>#DIV/0!</v>
      </c>
      <c r="E90" s="91"/>
      <c r="F90" s="91"/>
      <c r="G90" s="91"/>
      <c r="H90" s="91"/>
      <c r="I90" s="91"/>
      <c r="J90" s="224"/>
      <c r="K90" s="171"/>
      <c r="L90" s="171"/>
      <c r="M90" s="91"/>
      <c r="N90" s="91"/>
      <c r="O90" s="171"/>
      <c r="P90" s="171"/>
      <c r="Q90" s="91"/>
      <c r="R90" s="91"/>
      <c r="S90" s="171"/>
      <c r="T90" s="171"/>
      <c r="U90" s="91"/>
      <c r="V90" s="91"/>
      <c r="W90" s="171"/>
      <c r="X90" s="224"/>
      <c r="Y90" s="91"/>
    </row>
    <row r="91" spans="1:26" s="12" customFormat="1" ht="45" hidden="1" customHeight="1" outlineLevel="1">
      <c r="A91" s="45" t="s">
        <v>86</v>
      </c>
      <c r="B91" s="23"/>
      <c r="C91" s="118">
        <f>SUM(E91:Y91)</f>
        <v>304757</v>
      </c>
      <c r="D91" s="147" t="e">
        <f t="shared" si="23"/>
        <v>#DIV/0!</v>
      </c>
      <c r="E91" s="149">
        <v>16521</v>
      </c>
      <c r="F91" s="149">
        <v>8356</v>
      </c>
      <c r="G91" s="149">
        <v>18182</v>
      </c>
      <c r="H91" s="182">
        <v>19400</v>
      </c>
      <c r="I91" s="149">
        <v>8961</v>
      </c>
      <c r="J91" s="238">
        <v>24100</v>
      </c>
      <c r="K91" s="164">
        <v>13696</v>
      </c>
      <c r="L91" s="164">
        <v>14786</v>
      </c>
      <c r="M91" s="149">
        <v>15564</v>
      </c>
      <c r="N91" s="149">
        <v>5291</v>
      </c>
      <c r="O91" s="164">
        <v>8662</v>
      </c>
      <c r="P91" s="164">
        <v>13233</v>
      </c>
      <c r="Q91" s="149">
        <v>17415</v>
      </c>
      <c r="R91" s="149">
        <v>18227</v>
      </c>
      <c r="S91" s="164">
        <v>19452</v>
      </c>
      <c r="T91" s="164">
        <v>15466</v>
      </c>
      <c r="U91" s="149">
        <v>11706</v>
      </c>
      <c r="V91" s="149">
        <v>5216</v>
      </c>
      <c r="W91" s="164">
        <v>14221</v>
      </c>
      <c r="X91" s="238">
        <v>24124</v>
      </c>
      <c r="Y91" s="149">
        <v>12178</v>
      </c>
    </row>
    <row r="92" spans="1:26" s="12" customFormat="1" ht="45" hidden="1" customHeight="1" outlineLevel="1">
      <c r="A92" s="45" t="s">
        <v>91</v>
      </c>
      <c r="B92" s="38"/>
      <c r="C92" s="100"/>
      <c r="D92" s="147" t="e">
        <f t="shared" si="23"/>
        <v>#DIV/0!</v>
      </c>
      <c r="E92" s="149"/>
      <c r="F92" s="149"/>
      <c r="G92" s="149"/>
      <c r="H92" s="182"/>
      <c r="I92" s="149"/>
      <c r="J92" s="238"/>
      <c r="K92" s="164"/>
      <c r="L92" s="164"/>
      <c r="M92" s="149"/>
      <c r="N92" s="149"/>
      <c r="O92" s="164"/>
      <c r="P92" s="164"/>
      <c r="Q92" s="149"/>
      <c r="R92" s="149"/>
      <c r="S92" s="164"/>
      <c r="T92" s="164"/>
      <c r="U92" s="149"/>
      <c r="V92" s="149"/>
      <c r="W92" s="164"/>
      <c r="X92" s="238"/>
      <c r="Y92" s="149"/>
    </row>
    <row r="93" spans="1:26" s="12" customFormat="1" ht="45" hidden="1" customHeight="1" outlineLevel="1">
      <c r="A93" s="45" t="s">
        <v>152</v>
      </c>
      <c r="B93" s="38"/>
      <c r="C93" s="100"/>
      <c r="D93" s="147" t="e">
        <f t="shared" si="23"/>
        <v>#DIV/0!</v>
      </c>
      <c r="E93" s="149"/>
      <c r="F93" s="149"/>
      <c r="G93" s="149"/>
      <c r="H93" s="182"/>
      <c r="I93" s="149"/>
      <c r="J93" s="238"/>
      <c r="K93" s="164"/>
      <c r="L93" s="164"/>
      <c r="M93" s="149"/>
      <c r="N93" s="149"/>
      <c r="O93" s="164"/>
      <c r="P93" s="164"/>
      <c r="Q93" s="149"/>
      <c r="R93" s="149"/>
      <c r="S93" s="164"/>
      <c r="T93" s="164"/>
      <c r="U93" s="149"/>
      <c r="V93" s="149"/>
      <c r="W93" s="164"/>
      <c r="X93" s="238"/>
      <c r="Y93" s="149"/>
    </row>
    <row r="94" spans="1:26" s="12" customFormat="1" ht="45" hidden="1" customHeight="1" outlineLevel="1">
      <c r="A94" s="45" t="s">
        <v>153</v>
      </c>
      <c r="B94" s="38"/>
      <c r="C94" s="100"/>
      <c r="D94" s="147" t="e">
        <f t="shared" si="23"/>
        <v>#DIV/0!</v>
      </c>
      <c r="E94" s="149"/>
      <c r="F94" s="149"/>
      <c r="G94" s="149"/>
      <c r="H94" s="182"/>
      <c r="I94" s="149"/>
      <c r="J94" s="238"/>
      <c r="K94" s="164"/>
      <c r="L94" s="164"/>
      <c r="M94" s="149"/>
      <c r="N94" s="149"/>
      <c r="O94" s="164"/>
      <c r="P94" s="164"/>
      <c r="Q94" s="149"/>
      <c r="R94" s="149"/>
      <c r="S94" s="164"/>
      <c r="T94" s="164"/>
      <c r="U94" s="149"/>
      <c r="V94" s="149"/>
      <c r="W94" s="164"/>
      <c r="X94" s="238"/>
      <c r="Y94" s="149"/>
    </row>
    <row r="95" spans="1:26" s="47" customFormat="1" ht="45" hidden="1" customHeight="1" outlineLevel="1">
      <c r="A95" s="13" t="s">
        <v>87</v>
      </c>
      <c r="B95" s="38"/>
      <c r="C95" s="100"/>
      <c r="D95" s="147" t="e">
        <f t="shared" si="23"/>
        <v>#DIV/0!</v>
      </c>
      <c r="E95" s="149"/>
      <c r="F95" s="149"/>
      <c r="G95" s="149"/>
      <c r="H95" s="182"/>
      <c r="I95" s="149"/>
      <c r="J95" s="238"/>
      <c r="K95" s="164"/>
      <c r="L95" s="164"/>
      <c r="M95" s="149"/>
      <c r="N95" s="149"/>
      <c r="O95" s="164"/>
      <c r="P95" s="164"/>
      <c r="Q95" s="149"/>
      <c r="R95" s="149"/>
      <c r="S95" s="164"/>
      <c r="T95" s="164"/>
      <c r="U95" s="149"/>
      <c r="V95" s="149"/>
      <c r="W95" s="164"/>
      <c r="X95" s="238"/>
      <c r="Y95" s="149"/>
    </row>
    <row r="96" spans="1:26" s="47" customFormat="1" ht="45" hidden="1" customHeight="1" outlineLevel="1">
      <c r="A96" s="13" t="s">
        <v>88</v>
      </c>
      <c r="B96" s="38"/>
      <c r="C96" s="192">
        <f>SUM(E96:Y96)</f>
        <v>4353</v>
      </c>
      <c r="D96" s="147"/>
      <c r="E96" s="149">
        <v>2600</v>
      </c>
      <c r="F96" s="149"/>
      <c r="G96" s="149"/>
      <c r="H96" s="182">
        <v>74</v>
      </c>
      <c r="I96" s="149"/>
      <c r="J96" s="238"/>
      <c r="K96" s="164">
        <v>325</v>
      </c>
      <c r="L96" s="164"/>
      <c r="M96" s="149"/>
      <c r="N96" s="149"/>
      <c r="O96" s="164">
        <v>143</v>
      </c>
      <c r="P96" s="164"/>
      <c r="Q96" s="149">
        <v>724</v>
      </c>
      <c r="R96" s="149"/>
      <c r="S96" s="164"/>
      <c r="T96" s="164">
        <v>487</v>
      </c>
      <c r="U96" s="149"/>
      <c r="V96" s="149"/>
      <c r="W96" s="164"/>
      <c r="X96" s="238"/>
      <c r="Y96" s="149"/>
    </row>
    <row r="97" spans="1:27" s="12" customFormat="1" ht="45" customHeight="1" outlineLevel="1">
      <c r="A97" s="11" t="s">
        <v>89</v>
      </c>
      <c r="B97" s="27">
        <v>291493</v>
      </c>
      <c r="C97" s="118">
        <f>SUM(E97:Y97)</f>
        <v>300404</v>
      </c>
      <c r="D97" s="147">
        <f t="shared" si="23"/>
        <v>1.0305702023719265</v>
      </c>
      <c r="E97" s="149">
        <f>E91-E96</f>
        <v>13921</v>
      </c>
      <c r="F97" s="149">
        <f t="shared" ref="F97:Y97" si="25">F91-F96</f>
        <v>8356</v>
      </c>
      <c r="G97" s="149">
        <f t="shared" si="25"/>
        <v>18182</v>
      </c>
      <c r="H97" s="182">
        <f t="shared" si="25"/>
        <v>19326</v>
      </c>
      <c r="I97" s="149">
        <f t="shared" si="25"/>
        <v>8961</v>
      </c>
      <c r="J97" s="238">
        <f>J91-J96</f>
        <v>24100</v>
      </c>
      <c r="K97" s="164">
        <f t="shared" si="25"/>
        <v>13371</v>
      </c>
      <c r="L97" s="164">
        <f t="shared" si="25"/>
        <v>14786</v>
      </c>
      <c r="M97" s="149">
        <f t="shared" si="25"/>
        <v>15564</v>
      </c>
      <c r="N97" s="149">
        <f t="shared" si="25"/>
        <v>5291</v>
      </c>
      <c r="O97" s="164">
        <f t="shared" si="25"/>
        <v>8519</v>
      </c>
      <c r="P97" s="164">
        <f t="shared" si="25"/>
        <v>13233</v>
      </c>
      <c r="Q97" s="149">
        <f t="shared" si="25"/>
        <v>16691</v>
      </c>
      <c r="R97" s="149">
        <f t="shared" si="25"/>
        <v>18227</v>
      </c>
      <c r="S97" s="164">
        <f t="shared" si="25"/>
        <v>19452</v>
      </c>
      <c r="T97" s="164">
        <f t="shared" si="25"/>
        <v>14979</v>
      </c>
      <c r="U97" s="149">
        <f t="shared" si="25"/>
        <v>11706</v>
      </c>
      <c r="V97" s="149">
        <f t="shared" si="25"/>
        <v>5216</v>
      </c>
      <c r="W97" s="164">
        <f t="shared" si="25"/>
        <v>14221</v>
      </c>
      <c r="X97" s="182">
        <f t="shared" si="25"/>
        <v>24124</v>
      </c>
      <c r="Y97" s="149">
        <f t="shared" si="25"/>
        <v>12178</v>
      </c>
    </row>
    <row r="98" spans="1:27" s="12" customFormat="1" ht="45" customHeight="1">
      <c r="A98" s="32" t="s">
        <v>90</v>
      </c>
      <c r="B98" s="23">
        <v>177232</v>
      </c>
      <c r="C98" s="118">
        <f>SUM(E98:Y98)</f>
        <v>291273</v>
      </c>
      <c r="D98" s="147">
        <f t="shared" si="23"/>
        <v>1.6434560350275345</v>
      </c>
      <c r="E98" s="148">
        <v>13365</v>
      </c>
      <c r="F98" s="148">
        <v>7991</v>
      </c>
      <c r="G98" s="148">
        <v>17905</v>
      </c>
      <c r="H98" s="184">
        <v>17928</v>
      </c>
      <c r="I98" s="148">
        <v>8566</v>
      </c>
      <c r="J98" s="237">
        <v>24000</v>
      </c>
      <c r="K98" s="242">
        <v>12896</v>
      </c>
      <c r="L98" s="100">
        <v>13505</v>
      </c>
      <c r="M98" s="148">
        <v>14999</v>
      </c>
      <c r="N98" s="148">
        <v>5083</v>
      </c>
      <c r="O98" s="100">
        <v>8519</v>
      </c>
      <c r="P98" s="242">
        <v>12715</v>
      </c>
      <c r="Q98" s="148">
        <v>16384</v>
      </c>
      <c r="R98" s="148">
        <v>18052</v>
      </c>
      <c r="S98" s="240">
        <v>18809</v>
      </c>
      <c r="T98" s="188">
        <v>14240</v>
      </c>
      <c r="U98" s="148">
        <v>11606</v>
      </c>
      <c r="V98" s="148">
        <v>5040</v>
      </c>
      <c r="W98" s="100">
        <v>13956</v>
      </c>
      <c r="X98" s="184">
        <v>24024</v>
      </c>
      <c r="Y98" s="148">
        <v>11690</v>
      </c>
    </row>
    <row r="99" spans="1:27" s="12" customFormat="1" ht="45" hidden="1" customHeight="1">
      <c r="A99" s="13" t="s">
        <v>181</v>
      </c>
      <c r="B99" s="120">
        <f>B98/B97</f>
        <v>0.60801460069367019</v>
      </c>
      <c r="C99" s="120">
        <f>C98/C97</f>
        <v>0.96960426625477691</v>
      </c>
      <c r="D99" s="147">
        <f t="shared" si="23"/>
        <v>1.5947055632357796</v>
      </c>
      <c r="E99" s="29">
        <f>E98/E97</f>
        <v>0.96006034049278066</v>
      </c>
      <c r="F99" s="29">
        <f>F98/F97</f>
        <v>0.9563188128291048</v>
      </c>
      <c r="G99" s="29">
        <f t="shared" ref="G99:Y99" si="26">G98/G97</f>
        <v>0.9847651523484765</v>
      </c>
      <c r="H99" s="29">
        <f t="shared" si="26"/>
        <v>0.92766221670288729</v>
      </c>
      <c r="I99" s="29">
        <f t="shared" si="26"/>
        <v>0.95592009820332557</v>
      </c>
      <c r="J99" s="29">
        <f t="shared" si="26"/>
        <v>0.99585062240663902</v>
      </c>
      <c r="K99" s="195">
        <f t="shared" si="26"/>
        <v>0.96447535711614685</v>
      </c>
      <c r="L99" s="128">
        <f t="shared" si="26"/>
        <v>0.91336399296631954</v>
      </c>
      <c r="M99" s="29">
        <f t="shared" si="26"/>
        <v>0.96369827807761499</v>
      </c>
      <c r="N99" s="29">
        <f t="shared" si="26"/>
        <v>0.9606879606879607</v>
      </c>
      <c r="O99" s="128">
        <f t="shared" si="26"/>
        <v>1</v>
      </c>
      <c r="P99" s="195">
        <f t="shared" si="26"/>
        <v>0.96085543716466415</v>
      </c>
      <c r="Q99" s="29">
        <f t="shared" si="26"/>
        <v>0.98160685399316994</v>
      </c>
      <c r="R99" s="29">
        <f t="shared" si="26"/>
        <v>0.99039885883579304</v>
      </c>
      <c r="S99" s="195">
        <f t="shared" si="26"/>
        <v>0.96694427308245934</v>
      </c>
      <c r="T99" s="195">
        <f t="shared" si="26"/>
        <v>0.95066426330195608</v>
      </c>
      <c r="U99" s="29">
        <f t="shared" si="26"/>
        <v>0.99145737228771569</v>
      </c>
      <c r="V99" s="29">
        <f t="shared" si="26"/>
        <v>0.96625766871165641</v>
      </c>
      <c r="W99" s="128">
        <f t="shared" si="26"/>
        <v>0.98136558610505586</v>
      </c>
      <c r="X99" s="29">
        <f t="shared" si="26"/>
        <v>0.99585475045597749</v>
      </c>
      <c r="Y99" s="29">
        <f t="shared" si="26"/>
        <v>0.95992773854491709</v>
      </c>
    </row>
    <row r="100" spans="1:27" s="89" customFormat="1" ht="45" hidden="1" customHeight="1">
      <c r="A100" s="88" t="s">
        <v>95</v>
      </c>
      <c r="B100" s="90">
        <f>B97-B98</f>
        <v>114261</v>
      </c>
      <c r="C100" s="100">
        <f t="shared" ref="C100:C105" si="27">SUM(E100:Y100)</f>
        <v>9131</v>
      </c>
      <c r="D100" s="147">
        <f t="shared" si="23"/>
        <v>7.991353130114387E-2</v>
      </c>
      <c r="E100" s="90">
        <f t="shared" ref="E100:Y100" si="28">E97-E98</f>
        <v>556</v>
      </c>
      <c r="F100" s="90">
        <f t="shared" si="28"/>
        <v>365</v>
      </c>
      <c r="G100" s="90">
        <f t="shared" si="28"/>
        <v>277</v>
      </c>
      <c r="H100" s="90">
        <f t="shared" si="28"/>
        <v>1398</v>
      </c>
      <c r="I100" s="90">
        <f t="shared" si="28"/>
        <v>395</v>
      </c>
      <c r="J100" s="90">
        <f>J97-J98</f>
        <v>100</v>
      </c>
      <c r="K100" s="172">
        <f t="shared" si="28"/>
        <v>475</v>
      </c>
      <c r="L100" s="172">
        <f t="shared" si="28"/>
        <v>1281</v>
      </c>
      <c r="M100" s="90">
        <f t="shared" si="28"/>
        <v>565</v>
      </c>
      <c r="N100" s="90">
        <f t="shared" si="28"/>
        <v>208</v>
      </c>
      <c r="O100" s="172">
        <f t="shared" si="28"/>
        <v>0</v>
      </c>
      <c r="P100" s="172">
        <f t="shared" si="28"/>
        <v>518</v>
      </c>
      <c r="Q100" s="90">
        <f t="shared" si="28"/>
        <v>307</v>
      </c>
      <c r="R100" s="90">
        <f t="shared" si="28"/>
        <v>175</v>
      </c>
      <c r="S100" s="172">
        <f t="shared" si="28"/>
        <v>643</v>
      </c>
      <c r="T100" s="172">
        <f t="shared" si="28"/>
        <v>739</v>
      </c>
      <c r="U100" s="90">
        <f t="shared" si="28"/>
        <v>100</v>
      </c>
      <c r="V100" s="90">
        <f t="shared" si="28"/>
        <v>176</v>
      </c>
      <c r="W100" s="172">
        <f t="shared" si="28"/>
        <v>265</v>
      </c>
      <c r="X100" s="90">
        <f t="shared" si="28"/>
        <v>100</v>
      </c>
      <c r="Y100" s="90">
        <f t="shared" si="28"/>
        <v>488</v>
      </c>
    </row>
    <row r="101" spans="1:27" s="12" customFormat="1" ht="45" hidden="1" customHeight="1">
      <c r="A101" s="11" t="s">
        <v>91</v>
      </c>
      <c r="B101" s="38">
        <v>1353</v>
      </c>
      <c r="C101" s="100">
        <f t="shared" si="27"/>
        <v>46578</v>
      </c>
      <c r="D101" s="147">
        <f t="shared" si="23"/>
        <v>34.425720620842569</v>
      </c>
      <c r="E101" s="149">
        <v>2510</v>
      </c>
      <c r="F101" s="149">
        <v>1020</v>
      </c>
      <c r="G101" s="149">
        <v>2026</v>
      </c>
      <c r="H101" s="182">
        <v>3874</v>
      </c>
      <c r="I101" s="149">
        <v>1037</v>
      </c>
      <c r="J101" s="238">
        <v>4545</v>
      </c>
      <c r="K101" s="164">
        <v>976</v>
      </c>
      <c r="L101" s="164">
        <v>1624</v>
      </c>
      <c r="M101" s="149">
        <v>2592</v>
      </c>
      <c r="N101" s="149">
        <v>1140</v>
      </c>
      <c r="O101" s="164">
        <v>887</v>
      </c>
      <c r="P101" s="164">
        <v>1512</v>
      </c>
      <c r="Q101" s="149">
        <v>3675</v>
      </c>
      <c r="R101" s="149">
        <v>3736</v>
      </c>
      <c r="S101" s="164">
        <v>4526</v>
      </c>
      <c r="T101" s="164">
        <v>2163</v>
      </c>
      <c r="U101" s="149">
        <v>1718</v>
      </c>
      <c r="V101" s="149">
        <v>605</v>
      </c>
      <c r="W101" s="164">
        <v>2247</v>
      </c>
      <c r="X101" s="182">
        <v>3437</v>
      </c>
      <c r="Y101" s="149">
        <v>728</v>
      </c>
    </row>
    <row r="102" spans="1:27" s="12" customFormat="1" ht="45" hidden="1" customHeight="1">
      <c r="A102" s="11" t="s">
        <v>92</v>
      </c>
      <c r="B102" s="38">
        <v>175</v>
      </c>
      <c r="C102" s="100">
        <f t="shared" si="27"/>
        <v>6365</v>
      </c>
      <c r="D102" s="147">
        <f t="shared" si="23"/>
        <v>36.371428571428574</v>
      </c>
      <c r="E102" s="149">
        <v>30</v>
      </c>
      <c r="F102" s="149">
        <v>80</v>
      </c>
      <c r="G102" s="149"/>
      <c r="H102" s="182">
        <v>30</v>
      </c>
      <c r="I102" s="149">
        <v>198</v>
      </c>
      <c r="J102" s="238">
        <v>1605</v>
      </c>
      <c r="K102" s="164">
        <v>1198</v>
      </c>
      <c r="L102" s="164"/>
      <c r="M102" s="149">
        <v>12</v>
      </c>
      <c r="N102" s="149">
        <v>77</v>
      </c>
      <c r="O102" s="164">
        <v>295</v>
      </c>
      <c r="P102" s="164"/>
      <c r="Q102" s="149">
        <v>70</v>
      </c>
      <c r="R102" s="149">
        <v>360</v>
      </c>
      <c r="S102" s="164">
        <v>339</v>
      </c>
      <c r="T102" s="164">
        <v>16</v>
      </c>
      <c r="U102" s="149"/>
      <c r="V102" s="149"/>
      <c r="W102" s="164">
        <v>447</v>
      </c>
      <c r="X102" s="182">
        <v>1208</v>
      </c>
      <c r="Y102" s="149">
        <v>400</v>
      </c>
    </row>
    <row r="103" spans="1:27" s="12" customFormat="1" ht="45" hidden="1" customHeight="1">
      <c r="A103" s="11" t="s">
        <v>93</v>
      </c>
      <c r="B103" s="38">
        <v>1225</v>
      </c>
      <c r="C103" s="100">
        <f t="shared" si="27"/>
        <v>6188</v>
      </c>
      <c r="D103" s="147">
        <f t="shared" si="23"/>
        <v>5.0514285714285716</v>
      </c>
      <c r="E103" s="149"/>
      <c r="F103" s="149">
        <v>20</v>
      </c>
      <c r="G103" s="149">
        <v>1352</v>
      </c>
      <c r="H103" s="182">
        <v>44</v>
      </c>
      <c r="I103" s="149">
        <v>7</v>
      </c>
      <c r="J103" s="238">
        <v>269</v>
      </c>
      <c r="K103" s="164">
        <v>184</v>
      </c>
      <c r="L103" s="164"/>
      <c r="M103" s="149"/>
      <c r="N103" s="149"/>
      <c r="O103" s="164"/>
      <c r="P103" s="164"/>
      <c r="Q103" s="149">
        <v>62</v>
      </c>
      <c r="R103" s="149">
        <v>583</v>
      </c>
      <c r="S103" s="164">
        <v>126</v>
      </c>
      <c r="T103" s="164">
        <v>210</v>
      </c>
      <c r="U103" s="149">
        <v>695</v>
      </c>
      <c r="V103" s="149"/>
      <c r="W103" s="164">
        <v>80</v>
      </c>
      <c r="X103" s="182">
        <v>2346</v>
      </c>
      <c r="Y103" s="149">
        <v>210</v>
      </c>
    </row>
    <row r="104" spans="1:27" s="12" customFormat="1" ht="45" hidden="1" customHeight="1">
      <c r="A104" s="11" t="s">
        <v>94</v>
      </c>
      <c r="B104" s="38"/>
      <c r="C104" s="100">
        <f t="shared" si="27"/>
        <v>0</v>
      </c>
      <c r="D104" s="147" t="e">
        <f t="shared" si="23"/>
        <v>#DIV/0!</v>
      </c>
      <c r="E104" s="24"/>
      <c r="F104" s="24"/>
      <c r="G104" s="24"/>
      <c r="H104" s="24"/>
      <c r="I104" s="24"/>
      <c r="J104" s="24"/>
      <c r="K104" s="165"/>
      <c r="L104" s="165"/>
      <c r="M104" s="24"/>
      <c r="N104" s="24"/>
      <c r="O104" s="165"/>
      <c r="P104" s="165"/>
      <c r="Q104" s="24"/>
      <c r="R104" s="24"/>
      <c r="S104" s="165"/>
      <c r="T104" s="165"/>
      <c r="U104" s="24"/>
      <c r="V104" s="24"/>
      <c r="W104" s="165"/>
      <c r="X104" s="24"/>
      <c r="Y104" s="24"/>
    </row>
    <row r="105" spans="1:27" s="12" customFormat="1" ht="45" customHeight="1">
      <c r="A105" s="32" t="s">
        <v>96</v>
      </c>
      <c r="B105" s="27">
        <v>177214</v>
      </c>
      <c r="C105" s="118">
        <f t="shared" si="27"/>
        <v>291246</v>
      </c>
      <c r="D105" s="147">
        <f t="shared" si="23"/>
        <v>1.6434706061597841</v>
      </c>
      <c r="E105" s="182">
        <v>13365</v>
      </c>
      <c r="F105" s="181">
        <v>7991</v>
      </c>
      <c r="G105" s="181">
        <v>17905</v>
      </c>
      <c r="H105" s="184">
        <v>17928</v>
      </c>
      <c r="I105" s="181">
        <v>8566</v>
      </c>
      <c r="J105" s="237">
        <v>24000</v>
      </c>
      <c r="K105" s="242">
        <v>12869</v>
      </c>
      <c r="L105" s="183">
        <v>13505</v>
      </c>
      <c r="M105" s="181">
        <v>14999</v>
      </c>
      <c r="N105" s="181">
        <v>5083</v>
      </c>
      <c r="O105" s="183">
        <v>8519</v>
      </c>
      <c r="P105" s="242">
        <v>12715</v>
      </c>
      <c r="Q105" s="181">
        <v>16384</v>
      </c>
      <c r="R105" s="181">
        <v>18052</v>
      </c>
      <c r="S105" s="240">
        <v>18809</v>
      </c>
      <c r="T105" s="188">
        <v>14240</v>
      </c>
      <c r="U105" s="181">
        <v>11606</v>
      </c>
      <c r="V105" s="181">
        <v>5040</v>
      </c>
      <c r="W105" s="183">
        <v>13956</v>
      </c>
      <c r="X105" s="184">
        <v>24024</v>
      </c>
      <c r="Y105" s="181">
        <v>11690</v>
      </c>
    </row>
    <row r="106" spans="1:27" s="12" customFormat="1" ht="45" customHeight="1">
      <c r="A106" s="13" t="s">
        <v>181</v>
      </c>
      <c r="B106" s="29">
        <f>B105/B97</f>
        <v>0.60795284963961393</v>
      </c>
      <c r="C106" s="128">
        <f>C105/C97</f>
        <v>0.96951438729178041</v>
      </c>
      <c r="D106" s="147"/>
      <c r="E106" s="29">
        <f t="shared" ref="E106:Y106" si="29">E105/E97</f>
        <v>0.96006034049278066</v>
      </c>
      <c r="F106" s="29">
        <f t="shared" si="29"/>
        <v>0.9563188128291048</v>
      </c>
      <c r="G106" s="29">
        <f t="shared" si="29"/>
        <v>0.9847651523484765</v>
      </c>
      <c r="H106" s="29">
        <f t="shared" si="29"/>
        <v>0.92766221670288729</v>
      </c>
      <c r="I106" s="29">
        <f t="shared" si="29"/>
        <v>0.95592009820332557</v>
      </c>
      <c r="J106" s="29">
        <f t="shared" si="29"/>
        <v>0.99585062240663902</v>
      </c>
      <c r="K106" s="195">
        <f t="shared" si="29"/>
        <v>0.9624560616259068</v>
      </c>
      <c r="L106" s="128">
        <f t="shared" si="29"/>
        <v>0.91336399296631954</v>
      </c>
      <c r="M106" s="29">
        <f t="shared" si="29"/>
        <v>0.96369827807761499</v>
      </c>
      <c r="N106" s="29">
        <f t="shared" si="29"/>
        <v>0.9606879606879607</v>
      </c>
      <c r="O106" s="128">
        <f t="shared" si="29"/>
        <v>1</v>
      </c>
      <c r="P106" s="195">
        <f t="shared" si="29"/>
        <v>0.96085543716466415</v>
      </c>
      <c r="Q106" s="29">
        <f t="shared" si="29"/>
        <v>0.98160685399316994</v>
      </c>
      <c r="R106" s="29">
        <f t="shared" si="29"/>
        <v>0.99039885883579304</v>
      </c>
      <c r="S106" s="195">
        <f t="shared" si="29"/>
        <v>0.96694427308245934</v>
      </c>
      <c r="T106" s="195">
        <f t="shared" si="29"/>
        <v>0.95066426330195608</v>
      </c>
      <c r="U106" s="29">
        <f t="shared" si="29"/>
        <v>0.99145737228771569</v>
      </c>
      <c r="V106" s="29">
        <f t="shared" si="29"/>
        <v>0.96625766871165641</v>
      </c>
      <c r="W106" s="128">
        <f t="shared" si="29"/>
        <v>0.98136558610505586</v>
      </c>
      <c r="X106" s="29">
        <f t="shared" si="29"/>
        <v>0.99585475045597749</v>
      </c>
      <c r="Y106" s="29">
        <f t="shared" si="29"/>
        <v>0.95992773854491709</v>
      </c>
    </row>
    <row r="107" spans="1:27" s="12" customFormat="1" ht="45" customHeight="1">
      <c r="A107" s="11" t="s">
        <v>91</v>
      </c>
      <c r="B107" s="38">
        <v>94391</v>
      </c>
      <c r="C107" s="100">
        <f t="shared" ref="C107:C117" si="30">SUM(E107:Y107)</f>
        <v>164920</v>
      </c>
      <c r="D107" s="147">
        <f t="shared" si="23"/>
        <v>1.7472004746215211</v>
      </c>
      <c r="E107" s="149">
        <v>11860</v>
      </c>
      <c r="F107" s="149">
        <v>3685</v>
      </c>
      <c r="G107" s="149">
        <v>8905</v>
      </c>
      <c r="H107" s="182">
        <v>9365</v>
      </c>
      <c r="I107" s="149">
        <v>4424</v>
      </c>
      <c r="J107" s="238">
        <v>12851</v>
      </c>
      <c r="K107" s="164">
        <v>6336</v>
      </c>
      <c r="L107" s="164">
        <v>6841</v>
      </c>
      <c r="M107" s="149">
        <v>9647</v>
      </c>
      <c r="N107" s="149">
        <v>2558</v>
      </c>
      <c r="O107" s="164">
        <v>4110</v>
      </c>
      <c r="P107" s="164">
        <v>6979</v>
      </c>
      <c r="Q107" s="149">
        <v>12165</v>
      </c>
      <c r="R107" s="149">
        <v>11071</v>
      </c>
      <c r="S107" s="164">
        <v>10173</v>
      </c>
      <c r="T107" s="164">
        <v>6930</v>
      </c>
      <c r="U107" s="149">
        <v>6760</v>
      </c>
      <c r="V107" s="149">
        <v>3366</v>
      </c>
      <c r="W107" s="164">
        <v>7350</v>
      </c>
      <c r="X107" s="182">
        <v>13594</v>
      </c>
      <c r="Y107" s="149">
        <v>5950</v>
      </c>
    </row>
    <row r="108" spans="1:27" s="12" customFormat="1" ht="45" customHeight="1">
      <c r="A108" s="11" t="s">
        <v>92</v>
      </c>
      <c r="B108" s="38">
        <v>7279</v>
      </c>
      <c r="C108" s="100">
        <f t="shared" si="30"/>
        <v>9921</v>
      </c>
      <c r="D108" s="147">
        <f t="shared" si="23"/>
        <v>1.3629619453221595</v>
      </c>
      <c r="E108" s="149">
        <v>180</v>
      </c>
      <c r="F108" s="149">
        <v>300</v>
      </c>
      <c r="G108" s="149">
        <v>5</v>
      </c>
      <c r="H108" s="182">
        <v>352</v>
      </c>
      <c r="I108" s="149">
        <v>435</v>
      </c>
      <c r="J108" s="238">
        <v>1667</v>
      </c>
      <c r="K108" s="164">
        <v>1608</v>
      </c>
      <c r="L108" s="164">
        <v>381</v>
      </c>
      <c r="M108" s="149">
        <v>139</v>
      </c>
      <c r="N108" s="149">
        <v>77</v>
      </c>
      <c r="O108" s="164">
        <v>305</v>
      </c>
      <c r="P108" s="164"/>
      <c r="Q108" s="149">
        <v>70</v>
      </c>
      <c r="R108" s="149">
        <v>360</v>
      </c>
      <c r="S108" s="164">
        <v>1054</v>
      </c>
      <c r="T108" s="164">
        <v>16</v>
      </c>
      <c r="U108" s="149"/>
      <c r="V108" s="149"/>
      <c r="W108" s="164">
        <v>997</v>
      </c>
      <c r="X108" s="182">
        <v>1328</v>
      </c>
      <c r="Y108" s="149">
        <v>647</v>
      </c>
    </row>
    <row r="109" spans="1:27" s="12" customFormat="1" ht="45" customHeight="1">
      <c r="A109" s="11" t="s">
        <v>93</v>
      </c>
      <c r="B109" s="38">
        <v>60233</v>
      </c>
      <c r="C109" s="100">
        <f t="shared" si="30"/>
        <v>93377</v>
      </c>
      <c r="D109" s="147">
        <f t="shared" si="23"/>
        <v>1.5502631447877409</v>
      </c>
      <c r="E109" s="149">
        <v>1005</v>
      </c>
      <c r="F109" s="149">
        <v>2708</v>
      </c>
      <c r="G109" s="149">
        <v>7109</v>
      </c>
      <c r="H109" s="182">
        <v>7473</v>
      </c>
      <c r="I109" s="149">
        <v>2935</v>
      </c>
      <c r="J109" s="238">
        <v>8039</v>
      </c>
      <c r="K109" s="164">
        <v>2965</v>
      </c>
      <c r="L109" s="164">
        <v>4728</v>
      </c>
      <c r="M109" s="149">
        <v>4033</v>
      </c>
      <c r="N109" s="149">
        <v>1665</v>
      </c>
      <c r="O109" s="164">
        <v>3445</v>
      </c>
      <c r="P109" s="164">
        <v>4173</v>
      </c>
      <c r="Q109" s="149">
        <v>3037</v>
      </c>
      <c r="R109" s="149">
        <v>5750</v>
      </c>
      <c r="S109" s="164">
        <v>6993</v>
      </c>
      <c r="T109" s="164">
        <v>6316</v>
      </c>
      <c r="U109" s="149">
        <v>4161</v>
      </c>
      <c r="V109" s="149">
        <v>1416</v>
      </c>
      <c r="W109" s="164">
        <v>3397</v>
      </c>
      <c r="X109" s="182">
        <v>7195</v>
      </c>
      <c r="Y109" s="149">
        <v>4834</v>
      </c>
      <c r="AA109" s="157"/>
    </row>
    <row r="110" spans="1:27" s="12" customFormat="1" ht="45" customHeight="1">
      <c r="A110" s="11" t="s">
        <v>94</v>
      </c>
      <c r="B110" s="38"/>
      <c r="C110" s="100">
        <f t="shared" si="30"/>
        <v>77</v>
      </c>
      <c r="D110" s="147"/>
      <c r="E110" s="24"/>
      <c r="F110" s="24"/>
      <c r="G110" s="24">
        <v>77</v>
      </c>
      <c r="H110" s="24"/>
      <c r="I110" s="24"/>
      <c r="J110" s="24"/>
      <c r="K110" s="165"/>
      <c r="L110" s="165"/>
      <c r="M110" s="24"/>
      <c r="N110" s="24"/>
      <c r="O110" s="165"/>
      <c r="P110" s="165"/>
      <c r="Q110" s="24"/>
      <c r="R110" s="24"/>
      <c r="S110" s="165"/>
      <c r="T110" s="236"/>
      <c r="U110" s="24"/>
      <c r="V110" s="24"/>
      <c r="W110" s="165"/>
      <c r="X110" s="24"/>
      <c r="Y110" s="24"/>
    </row>
    <row r="111" spans="1:27" s="47" customFormat="1" ht="45" hidden="1" customHeight="1">
      <c r="A111" s="13" t="s">
        <v>190</v>
      </c>
      <c r="B111" s="38"/>
      <c r="C111" s="100">
        <v>595200</v>
      </c>
      <c r="D111" s="147" t="e">
        <f t="shared" si="23"/>
        <v>#DIV/0!</v>
      </c>
      <c r="E111" s="148"/>
      <c r="F111" s="148"/>
      <c r="G111" s="148"/>
      <c r="H111" s="184"/>
      <c r="I111" s="148"/>
      <c r="J111" s="237"/>
      <c r="K111" s="242"/>
      <c r="L111" s="100"/>
      <c r="M111" s="148"/>
      <c r="N111" s="148"/>
      <c r="O111" s="100"/>
      <c r="P111" s="242"/>
      <c r="Q111" s="148"/>
      <c r="R111" s="148"/>
      <c r="S111" s="240"/>
      <c r="T111" s="188"/>
      <c r="U111" s="148"/>
      <c r="V111" s="148"/>
      <c r="W111" s="100"/>
      <c r="X111" s="184"/>
      <c r="Y111" s="148"/>
    </row>
    <row r="112" spans="1:27" s="12" customFormat="1" ht="45" customHeight="1">
      <c r="A112" s="32" t="s">
        <v>191</v>
      </c>
      <c r="B112" s="27">
        <v>587092</v>
      </c>
      <c r="C112" s="118">
        <f t="shared" si="30"/>
        <v>566876</v>
      </c>
      <c r="D112" s="147">
        <f t="shared" si="23"/>
        <v>0.96556587383238057</v>
      </c>
      <c r="E112" s="148">
        <v>32085</v>
      </c>
      <c r="F112" s="148">
        <v>12785</v>
      </c>
      <c r="G112" s="148">
        <v>39063</v>
      </c>
      <c r="H112" s="184">
        <v>33633</v>
      </c>
      <c r="I112" s="148">
        <v>17069</v>
      </c>
      <c r="J112" s="237">
        <v>56394</v>
      </c>
      <c r="K112" s="242">
        <v>23260</v>
      </c>
      <c r="L112" s="100">
        <v>23132</v>
      </c>
      <c r="M112" s="148">
        <v>25815</v>
      </c>
      <c r="N112" s="148">
        <v>10252</v>
      </c>
      <c r="O112" s="100">
        <v>13162</v>
      </c>
      <c r="P112" s="242">
        <v>20751</v>
      </c>
      <c r="Q112" s="148">
        <v>34843</v>
      </c>
      <c r="R112" s="148">
        <v>30710</v>
      </c>
      <c r="S112" s="240">
        <v>37733</v>
      </c>
      <c r="T112" s="188">
        <v>25738</v>
      </c>
      <c r="U112" s="148">
        <v>23043</v>
      </c>
      <c r="V112" s="148">
        <v>7399</v>
      </c>
      <c r="W112" s="100">
        <v>23889</v>
      </c>
      <c r="X112" s="184">
        <v>55900</v>
      </c>
      <c r="Y112" s="148">
        <v>20220</v>
      </c>
    </row>
    <row r="113" spans="1:25" s="12" customFormat="1" ht="45" hidden="1" customHeight="1">
      <c r="A113" s="13" t="s">
        <v>52</v>
      </c>
      <c r="B113" s="30" t="e">
        <f>B112/B111</f>
        <v>#DIV/0!</v>
      </c>
      <c r="C113" s="120">
        <f>C112/C111</f>
        <v>0.95241263440860213</v>
      </c>
      <c r="D113" s="147" t="e">
        <f t="shared" si="23"/>
        <v>#DIV/0!</v>
      </c>
      <c r="E113" s="96" t="e">
        <f t="shared" ref="E113:Y113" si="31">E112/E111</f>
        <v>#DIV/0!</v>
      </c>
      <c r="F113" s="96" t="e">
        <f t="shared" si="31"/>
        <v>#DIV/0!</v>
      </c>
      <c r="G113" s="96" t="e">
        <f t="shared" si="31"/>
        <v>#DIV/0!</v>
      </c>
      <c r="H113" s="96" t="e">
        <f t="shared" si="31"/>
        <v>#DIV/0!</v>
      </c>
      <c r="I113" s="96" t="e">
        <f t="shared" si="31"/>
        <v>#DIV/0!</v>
      </c>
      <c r="J113" s="96" t="e">
        <f t="shared" si="31"/>
        <v>#DIV/0!</v>
      </c>
      <c r="K113" s="120" t="e">
        <f t="shared" si="31"/>
        <v>#DIV/0!</v>
      </c>
      <c r="L113" s="120" t="e">
        <f t="shared" si="31"/>
        <v>#DIV/0!</v>
      </c>
      <c r="M113" s="96" t="e">
        <f t="shared" si="31"/>
        <v>#DIV/0!</v>
      </c>
      <c r="N113" s="96" t="e">
        <f t="shared" si="31"/>
        <v>#DIV/0!</v>
      </c>
      <c r="O113" s="120" t="e">
        <f t="shared" si="31"/>
        <v>#DIV/0!</v>
      </c>
      <c r="P113" s="120" t="e">
        <f t="shared" si="31"/>
        <v>#DIV/0!</v>
      </c>
      <c r="Q113" s="96" t="e">
        <f t="shared" si="31"/>
        <v>#DIV/0!</v>
      </c>
      <c r="R113" s="96" t="e">
        <f t="shared" si="31"/>
        <v>#DIV/0!</v>
      </c>
      <c r="S113" s="120" t="e">
        <f t="shared" si="31"/>
        <v>#DIV/0!</v>
      </c>
      <c r="T113" s="120" t="e">
        <f t="shared" si="31"/>
        <v>#DIV/0!</v>
      </c>
      <c r="U113" s="96" t="e">
        <f t="shared" si="31"/>
        <v>#DIV/0!</v>
      </c>
      <c r="V113" s="96" t="e">
        <f t="shared" si="31"/>
        <v>#DIV/0!</v>
      </c>
      <c r="W113" s="120" t="e">
        <f t="shared" si="31"/>
        <v>#DIV/0!</v>
      </c>
      <c r="X113" s="96" t="e">
        <f t="shared" si="31"/>
        <v>#DIV/0!</v>
      </c>
      <c r="Y113" s="96" t="e">
        <f t="shared" si="31"/>
        <v>#DIV/0!</v>
      </c>
    </row>
    <row r="114" spans="1:25" s="12" customFormat="1" ht="45" customHeight="1">
      <c r="A114" s="11" t="s">
        <v>91</v>
      </c>
      <c r="B114" s="26">
        <v>335223</v>
      </c>
      <c r="C114" s="100">
        <f t="shared" si="30"/>
        <v>329194</v>
      </c>
      <c r="D114" s="147">
        <f t="shared" si="23"/>
        <v>0.98201495720759013</v>
      </c>
      <c r="E114" s="149">
        <v>29753</v>
      </c>
      <c r="F114" s="149">
        <v>6032</v>
      </c>
      <c r="G114" s="149">
        <v>19456</v>
      </c>
      <c r="H114" s="182">
        <v>18425</v>
      </c>
      <c r="I114" s="149">
        <v>8818</v>
      </c>
      <c r="J114" s="238">
        <v>30071</v>
      </c>
      <c r="K114" s="164">
        <v>11452</v>
      </c>
      <c r="L114" s="164">
        <v>11893</v>
      </c>
      <c r="M114" s="149">
        <v>16122</v>
      </c>
      <c r="N114" s="149">
        <v>4744</v>
      </c>
      <c r="O114" s="164">
        <v>6432</v>
      </c>
      <c r="P114" s="164">
        <v>11668</v>
      </c>
      <c r="Q114" s="149">
        <v>28212</v>
      </c>
      <c r="R114" s="149">
        <v>19466</v>
      </c>
      <c r="S114" s="164">
        <v>22922</v>
      </c>
      <c r="T114" s="164">
        <v>12625</v>
      </c>
      <c r="U114" s="149">
        <v>14196</v>
      </c>
      <c r="V114" s="149">
        <v>4931</v>
      </c>
      <c r="W114" s="164">
        <v>12716</v>
      </c>
      <c r="X114" s="182">
        <v>29500</v>
      </c>
      <c r="Y114" s="149">
        <v>9760</v>
      </c>
    </row>
    <row r="115" spans="1:25" s="12" customFormat="1" ht="45" customHeight="1">
      <c r="A115" s="11" t="s">
        <v>92</v>
      </c>
      <c r="B115" s="26">
        <v>21881</v>
      </c>
      <c r="C115" s="100">
        <f t="shared" si="30"/>
        <v>19007</v>
      </c>
      <c r="D115" s="147">
        <f t="shared" si="23"/>
        <v>0.86865316941638859</v>
      </c>
      <c r="E115" s="149">
        <v>320</v>
      </c>
      <c r="F115" s="149">
        <v>459</v>
      </c>
      <c r="G115" s="149">
        <v>10</v>
      </c>
      <c r="H115" s="182">
        <v>866</v>
      </c>
      <c r="I115" s="149">
        <v>923</v>
      </c>
      <c r="J115" s="238">
        <v>3863</v>
      </c>
      <c r="K115" s="164">
        <v>3219</v>
      </c>
      <c r="L115" s="164">
        <v>599</v>
      </c>
      <c r="M115" s="149">
        <v>218</v>
      </c>
      <c r="N115" s="149">
        <v>150</v>
      </c>
      <c r="O115" s="164">
        <v>372</v>
      </c>
      <c r="P115" s="164"/>
      <c r="Q115" s="149">
        <v>140</v>
      </c>
      <c r="R115" s="149">
        <v>618</v>
      </c>
      <c r="S115" s="164">
        <v>1821</v>
      </c>
      <c r="T115" s="164">
        <v>55</v>
      </c>
      <c r="U115" s="149"/>
      <c r="V115" s="149"/>
      <c r="W115" s="164">
        <v>1779</v>
      </c>
      <c r="X115" s="182">
        <v>2495</v>
      </c>
      <c r="Y115" s="149">
        <v>1100</v>
      </c>
    </row>
    <row r="116" spans="1:25" s="12" customFormat="1" ht="45" customHeight="1">
      <c r="A116" s="11" t="s">
        <v>93</v>
      </c>
      <c r="B116" s="26">
        <v>186100</v>
      </c>
      <c r="C116" s="100">
        <f t="shared" si="30"/>
        <v>176454</v>
      </c>
      <c r="D116" s="147">
        <f t="shared" si="23"/>
        <v>0.94816765180010742</v>
      </c>
      <c r="E116" s="149">
        <v>1608</v>
      </c>
      <c r="F116" s="149">
        <v>3967</v>
      </c>
      <c r="G116" s="149">
        <v>16203</v>
      </c>
      <c r="H116" s="182">
        <v>12444</v>
      </c>
      <c r="I116" s="149">
        <v>5589</v>
      </c>
      <c r="J116" s="238">
        <v>18811</v>
      </c>
      <c r="K116" s="164">
        <v>5319</v>
      </c>
      <c r="L116" s="164">
        <v>8055</v>
      </c>
      <c r="M116" s="149">
        <v>7699</v>
      </c>
      <c r="N116" s="149">
        <v>3784</v>
      </c>
      <c r="O116" s="164">
        <v>5552</v>
      </c>
      <c r="P116" s="164">
        <v>6522</v>
      </c>
      <c r="Q116" s="149">
        <v>5119</v>
      </c>
      <c r="R116" s="149">
        <v>8740</v>
      </c>
      <c r="S116" s="164">
        <v>12273</v>
      </c>
      <c r="T116" s="164">
        <v>11604</v>
      </c>
      <c r="U116" s="149">
        <v>7854</v>
      </c>
      <c r="V116" s="149">
        <v>2068</v>
      </c>
      <c r="W116" s="164">
        <v>6047</v>
      </c>
      <c r="X116" s="182">
        <v>19096</v>
      </c>
      <c r="Y116" s="149">
        <v>8100</v>
      </c>
    </row>
    <row r="117" spans="1:25" s="12" customFormat="1" ht="45" customHeight="1">
      <c r="A117" s="11" t="s">
        <v>94</v>
      </c>
      <c r="B117" s="38"/>
      <c r="C117" s="100">
        <f t="shared" si="30"/>
        <v>151</v>
      </c>
      <c r="D117" s="147"/>
      <c r="E117" s="24"/>
      <c r="F117" s="24"/>
      <c r="G117" s="48">
        <v>151</v>
      </c>
      <c r="H117" s="185"/>
      <c r="I117" s="24"/>
      <c r="J117" s="24"/>
      <c r="K117" s="165"/>
      <c r="L117" s="165"/>
      <c r="M117" s="24"/>
      <c r="N117" s="24"/>
      <c r="O117" s="165"/>
      <c r="P117" s="165"/>
      <c r="Q117" s="24"/>
      <c r="R117" s="24"/>
      <c r="S117" s="165"/>
      <c r="T117" s="236"/>
      <c r="U117" s="24"/>
      <c r="V117" s="24"/>
      <c r="W117" s="165"/>
      <c r="X117" s="24"/>
      <c r="Y117" s="24"/>
    </row>
    <row r="118" spans="1:25" s="12" customFormat="1" ht="45" customHeight="1">
      <c r="A118" s="32" t="s">
        <v>97</v>
      </c>
      <c r="B118" s="130">
        <f>B112/B105*10</f>
        <v>33.128985294615553</v>
      </c>
      <c r="C118" s="130">
        <f>C112/C105*10</f>
        <v>19.463820962347981</v>
      </c>
      <c r="D118" s="147">
        <f t="shared" si="23"/>
        <v>0.58751636336750201</v>
      </c>
      <c r="E118" s="131">
        <f t="shared" ref="E118:O118" si="32">E112/E105*10</f>
        <v>24.006734006734007</v>
      </c>
      <c r="F118" s="131">
        <f t="shared" si="32"/>
        <v>15.999249155299713</v>
      </c>
      <c r="G118" s="131">
        <f t="shared" si="32"/>
        <v>21.81681094666294</v>
      </c>
      <c r="H118" s="51">
        <f t="shared" si="32"/>
        <v>18.760040160642571</v>
      </c>
      <c r="I118" s="51">
        <f t="shared" si="32"/>
        <v>19.926453420499652</v>
      </c>
      <c r="J118" s="51">
        <f t="shared" si="32"/>
        <v>23.497499999999999</v>
      </c>
      <c r="K118" s="131">
        <f t="shared" si="32"/>
        <v>18.074442458621494</v>
      </c>
      <c r="L118" s="131">
        <f t="shared" si="32"/>
        <v>17.128470936690114</v>
      </c>
      <c r="M118" s="51">
        <f t="shared" si="32"/>
        <v>17.211147409827319</v>
      </c>
      <c r="N118" s="51">
        <f t="shared" si="32"/>
        <v>20.169191422388355</v>
      </c>
      <c r="O118" s="131">
        <f t="shared" si="32"/>
        <v>15.450170207770865</v>
      </c>
      <c r="P118" s="131">
        <f t="shared" ref="P118:V118" si="33">P112/P105*10</f>
        <v>16.320094376720409</v>
      </c>
      <c r="Q118" s="51">
        <f t="shared" si="33"/>
        <v>21.2664794921875</v>
      </c>
      <c r="R118" s="51">
        <f t="shared" si="33"/>
        <v>17.011965433192998</v>
      </c>
      <c r="S118" s="131">
        <f t="shared" si="33"/>
        <v>20.061140943165508</v>
      </c>
      <c r="T118" s="131">
        <f t="shared" si="33"/>
        <v>18.07443820224719</v>
      </c>
      <c r="U118" s="51">
        <f t="shared" si="33"/>
        <v>19.854385662588317</v>
      </c>
      <c r="V118" s="51">
        <f t="shared" si="33"/>
        <v>14.680555555555554</v>
      </c>
      <c r="W118" s="131">
        <f>W112/W105*10</f>
        <v>17.11736887360275</v>
      </c>
      <c r="X118" s="51">
        <f>X112/X105*10</f>
        <v>23.268398268398268</v>
      </c>
      <c r="Y118" s="51">
        <f>Y112/Y105*10</f>
        <v>17.296834901625321</v>
      </c>
    </row>
    <row r="119" spans="1:25" s="12" customFormat="1" ht="45" customHeight="1">
      <c r="A119" s="11" t="s">
        <v>91</v>
      </c>
      <c r="B119" s="131">
        <f t="shared" ref="B119:C121" si="34">B114/B107*10</f>
        <v>35.514296913900687</v>
      </c>
      <c r="C119" s="131">
        <f t="shared" si="34"/>
        <v>19.960829493087559</v>
      </c>
      <c r="D119" s="147">
        <f t="shared" si="23"/>
        <v>0.56205053253566373</v>
      </c>
      <c r="E119" s="131">
        <f t="shared" ref="E119:N119" si="35">E114/E107*10</f>
        <v>25.086846543001688</v>
      </c>
      <c r="F119" s="131">
        <f t="shared" si="35"/>
        <v>16.369063772048847</v>
      </c>
      <c r="G119" s="131">
        <f t="shared" si="35"/>
        <v>21.848399775407078</v>
      </c>
      <c r="H119" s="51">
        <f t="shared" si="35"/>
        <v>19.674319273892152</v>
      </c>
      <c r="I119" s="51">
        <f t="shared" si="35"/>
        <v>19.932188065099457</v>
      </c>
      <c r="J119" s="51">
        <f t="shared" si="35"/>
        <v>23.39973542914948</v>
      </c>
      <c r="K119" s="131">
        <f t="shared" si="35"/>
        <v>18.074494949494952</v>
      </c>
      <c r="L119" s="131">
        <f t="shared" si="35"/>
        <v>17.384885250694342</v>
      </c>
      <c r="M119" s="51">
        <f t="shared" si="35"/>
        <v>16.711931170312013</v>
      </c>
      <c r="N119" s="131">
        <f t="shared" si="35"/>
        <v>18.54573885848319</v>
      </c>
      <c r="O119" s="131">
        <f t="shared" ref="M119:Q120" si="36">O114/O107*10</f>
        <v>15.649635036496349</v>
      </c>
      <c r="P119" s="131">
        <f t="shared" si="36"/>
        <v>16.718727611405647</v>
      </c>
      <c r="Q119" s="51">
        <f t="shared" si="36"/>
        <v>23.191122071516649</v>
      </c>
      <c r="R119" s="51">
        <f t="shared" ref="R119:V121" si="37">R114/R107*10</f>
        <v>17.582874175774545</v>
      </c>
      <c r="S119" s="131">
        <f t="shared" si="37"/>
        <v>22.532193060060948</v>
      </c>
      <c r="T119" s="131">
        <f t="shared" si="37"/>
        <v>18.217893217893216</v>
      </c>
      <c r="U119" s="51">
        <f t="shared" si="37"/>
        <v>21</v>
      </c>
      <c r="V119" s="51">
        <f t="shared" si="37"/>
        <v>14.649435531788473</v>
      </c>
      <c r="W119" s="131">
        <f>W114/W107*10</f>
        <v>17.300680272108842</v>
      </c>
      <c r="X119" s="51">
        <f>X114/X107*10</f>
        <v>21.700750331028395</v>
      </c>
      <c r="Y119" s="51">
        <f>Y114/Y107*10</f>
        <v>16.403361344537814</v>
      </c>
    </row>
    <row r="120" spans="1:25" s="12" customFormat="1" ht="45" customHeight="1">
      <c r="A120" s="11" t="s">
        <v>92</v>
      </c>
      <c r="B120" s="131">
        <f t="shared" si="34"/>
        <v>30.060447863717545</v>
      </c>
      <c r="C120" s="131">
        <f t="shared" si="34"/>
        <v>19.158350972684207</v>
      </c>
      <c r="D120" s="147">
        <f t="shared" si="23"/>
        <v>0.63732752950124916</v>
      </c>
      <c r="E120" s="51">
        <f t="shared" ref="E120:L121" si="38">E115/E108*10</f>
        <v>17.777777777777779</v>
      </c>
      <c r="F120" s="51">
        <f t="shared" si="38"/>
        <v>15.3</v>
      </c>
      <c r="G120" s="51">
        <f t="shared" si="38"/>
        <v>20</v>
      </c>
      <c r="H120" s="51">
        <f t="shared" si="38"/>
        <v>24.60227272727273</v>
      </c>
      <c r="I120" s="51">
        <f t="shared" si="38"/>
        <v>21.2183908045977</v>
      </c>
      <c r="J120" s="51">
        <f t="shared" si="38"/>
        <v>23.173365326934615</v>
      </c>
      <c r="K120" s="131">
        <f t="shared" si="38"/>
        <v>20.018656716417912</v>
      </c>
      <c r="L120" s="131">
        <f t="shared" si="38"/>
        <v>15.721784776902886</v>
      </c>
      <c r="M120" s="51">
        <f t="shared" si="36"/>
        <v>15.683453237410072</v>
      </c>
      <c r="N120" s="51">
        <f t="shared" si="36"/>
        <v>19.480519480519479</v>
      </c>
      <c r="O120" s="131">
        <f>O115/O108*10</f>
        <v>12.196721311475409</v>
      </c>
      <c r="P120" s="131"/>
      <c r="Q120" s="51">
        <f>Q115/Q108*10</f>
        <v>20</v>
      </c>
      <c r="R120" s="51">
        <f>R115/R108*10</f>
        <v>17.166666666666664</v>
      </c>
      <c r="S120" s="131">
        <f>S115/S108*10</f>
        <v>17.277039848197344</v>
      </c>
      <c r="T120" s="131">
        <f t="shared" si="37"/>
        <v>34.375</v>
      </c>
      <c r="U120" s="51"/>
      <c r="V120" s="51"/>
      <c r="W120" s="131">
        <f t="shared" ref="W120:Y121" si="39">W115/W108*10</f>
        <v>17.843530591775327</v>
      </c>
      <c r="X120" s="51">
        <f t="shared" si="39"/>
        <v>18.787650602409638</v>
      </c>
      <c r="Y120" s="51">
        <f t="shared" si="39"/>
        <v>17.001545595054097</v>
      </c>
    </row>
    <row r="121" spans="1:25" s="12" customFormat="1" ht="45" customHeight="1">
      <c r="A121" s="11" t="s">
        <v>93</v>
      </c>
      <c r="B121" s="131">
        <f t="shared" si="34"/>
        <v>30.896684541696409</v>
      </c>
      <c r="C121" s="131">
        <f t="shared" si="34"/>
        <v>18.896944643755958</v>
      </c>
      <c r="D121" s="147">
        <f t="shared" si="23"/>
        <v>0.61161723091206488</v>
      </c>
      <c r="E121" s="131">
        <f t="shared" si="38"/>
        <v>16</v>
      </c>
      <c r="F121" s="131">
        <f t="shared" si="38"/>
        <v>14.649187592319056</v>
      </c>
      <c r="G121" s="51">
        <f t="shared" si="38"/>
        <v>22.792235194823466</v>
      </c>
      <c r="H121" s="51">
        <f t="shared" si="38"/>
        <v>16.65194700923324</v>
      </c>
      <c r="I121" s="51">
        <f t="shared" si="38"/>
        <v>19.042589437819423</v>
      </c>
      <c r="J121" s="51">
        <f t="shared" si="38"/>
        <v>23.399676576688645</v>
      </c>
      <c r="K121" s="131">
        <f t="shared" si="38"/>
        <v>17.939291736930862</v>
      </c>
      <c r="L121" s="131">
        <f t="shared" si="38"/>
        <v>17.036802030456851</v>
      </c>
      <c r="M121" s="51">
        <f>M116/M109*10</f>
        <v>19.090007438631289</v>
      </c>
      <c r="N121" s="51">
        <f t="shared" ref="N121:S121" si="40">N116/N109*10</f>
        <v>22.726726726726728</v>
      </c>
      <c r="O121" s="131">
        <f t="shared" si="40"/>
        <v>16.116110304789551</v>
      </c>
      <c r="P121" s="131">
        <f t="shared" si="40"/>
        <v>15.629043853342919</v>
      </c>
      <c r="Q121" s="51">
        <f t="shared" si="40"/>
        <v>16.85544945670069</v>
      </c>
      <c r="R121" s="51">
        <f t="shared" si="40"/>
        <v>15.2</v>
      </c>
      <c r="S121" s="131">
        <f t="shared" si="40"/>
        <v>17.550407550407549</v>
      </c>
      <c r="T121" s="131">
        <f t="shared" si="37"/>
        <v>18.372387587080429</v>
      </c>
      <c r="U121" s="51">
        <f t="shared" si="37"/>
        <v>18.875270367700072</v>
      </c>
      <c r="V121" s="51">
        <f t="shared" si="37"/>
        <v>14.604519774011299</v>
      </c>
      <c r="W121" s="131">
        <f t="shared" si="39"/>
        <v>17.801000883132176</v>
      </c>
      <c r="X121" s="51">
        <f t="shared" si="39"/>
        <v>26.540653231410701</v>
      </c>
      <c r="Y121" s="131">
        <f t="shared" si="39"/>
        <v>16.756309474555234</v>
      </c>
    </row>
    <row r="122" spans="1:25" s="12" customFormat="1" ht="45" customHeight="1">
      <c r="A122" s="11" t="s">
        <v>94</v>
      </c>
      <c r="B122" s="51"/>
      <c r="C122" s="131">
        <f>C117/C110*10</f>
        <v>19.61038961038961</v>
      </c>
      <c r="D122" s="15"/>
      <c r="E122" s="51"/>
      <c r="F122" s="51"/>
      <c r="G122" s="51">
        <f>G117/G110*10</f>
        <v>19.61038961038961</v>
      </c>
      <c r="H122" s="51"/>
      <c r="I122" s="51"/>
      <c r="J122" s="51"/>
      <c r="K122" s="131"/>
      <c r="L122" s="131"/>
      <c r="M122" s="51"/>
      <c r="N122" s="51"/>
      <c r="O122" s="131"/>
      <c r="P122" s="131"/>
      <c r="Q122" s="51"/>
      <c r="R122" s="51"/>
      <c r="S122" s="131"/>
      <c r="T122" s="131"/>
      <c r="U122" s="51"/>
      <c r="V122" s="51"/>
      <c r="W122" s="131"/>
      <c r="X122" s="51"/>
      <c r="Y122" s="51"/>
    </row>
    <row r="123" spans="1:25" s="12" customFormat="1" ht="45" hidden="1" customHeight="1" outlineLevel="1">
      <c r="A123" s="52" t="s">
        <v>156</v>
      </c>
      <c r="B123" s="23"/>
      <c r="C123" s="100">
        <f>SUM(E123:Y123)</f>
        <v>0</v>
      </c>
      <c r="D123" s="15" t="e">
        <f t="shared" si="23"/>
        <v>#DIV/0!</v>
      </c>
      <c r="E123" s="37"/>
      <c r="F123" s="36"/>
      <c r="G123" s="55"/>
      <c r="H123" s="36"/>
      <c r="I123" s="36"/>
      <c r="J123" s="36"/>
      <c r="K123" s="163"/>
      <c r="L123" s="131"/>
      <c r="M123" s="36"/>
      <c r="N123" s="36"/>
      <c r="O123" s="163"/>
      <c r="P123" s="163"/>
      <c r="Q123" s="36"/>
      <c r="R123" s="36"/>
      <c r="S123" s="131"/>
      <c r="T123" s="188"/>
      <c r="U123" s="91"/>
      <c r="V123" s="91"/>
      <c r="W123" s="171"/>
      <c r="X123" s="184"/>
      <c r="Y123" s="36"/>
    </row>
    <row r="124" spans="1:25" s="12" customFormat="1" ht="45" hidden="1" customHeight="1">
      <c r="A124" s="32" t="s">
        <v>157</v>
      </c>
      <c r="B124" s="23"/>
      <c r="C124" s="100">
        <f>SUM(E124:Y124)</f>
        <v>0</v>
      </c>
      <c r="D124" s="15" t="e">
        <f t="shared" si="23"/>
        <v>#DIV/0!</v>
      </c>
      <c r="E124" s="37"/>
      <c r="F124" s="36"/>
      <c r="G124" s="36"/>
      <c r="H124" s="36"/>
      <c r="I124" s="36"/>
      <c r="J124" s="36"/>
      <c r="K124" s="163"/>
      <c r="L124" s="131"/>
      <c r="M124" s="36"/>
      <c r="N124" s="36"/>
      <c r="O124" s="163"/>
      <c r="P124" s="163"/>
      <c r="Q124" s="36"/>
      <c r="R124" s="36"/>
      <c r="S124" s="131"/>
      <c r="T124" s="188"/>
      <c r="U124" s="91"/>
      <c r="V124" s="91"/>
      <c r="W124" s="171"/>
      <c r="X124" s="184"/>
      <c r="Y124" s="36"/>
    </row>
    <row r="125" spans="1:25" s="12" customFormat="1" ht="45" hidden="1" customHeight="1">
      <c r="A125" s="32" t="s">
        <v>97</v>
      </c>
      <c r="B125" s="57"/>
      <c r="C125" s="132" t="e">
        <f>C124/C123*10</f>
        <v>#DIV/0!</v>
      </c>
      <c r="D125" s="15" t="e">
        <f t="shared" si="23"/>
        <v>#DIV/0!</v>
      </c>
      <c r="E125" s="55"/>
      <c r="F125" s="55"/>
      <c r="G125" s="55"/>
      <c r="H125" s="55" t="e">
        <f>H124/H123*10</f>
        <v>#DIV/0!</v>
      </c>
      <c r="I125" s="55"/>
      <c r="J125" s="55"/>
      <c r="K125" s="198"/>
      <c r="L125" s="152"/>
      <c r="M125" s="55" t="e">
        <f>M124/M123*10</f>
        <v>#DIV/0!</v>
      </c>
      <c r="N125" s="55"/>
      <c r="O125" s="152"/>
      <c r="P125" s="198" t="e">
        <f>P124/P123*10</f>
        <v>#DIV/0!</v>
      </c>
      <c r="Q125" s="55"/>
      <c r="R125" s="51" t="e">
        <f>R124/R123*10</f>
        <v>#DIV/0!</v>
      </c>
      <c r="S125" s="131"/>
      <c r="T125" s="131" t="e">
        <f>T124/T123*10</f>
        <v>#DIV/0!</v>
      </c>
      <c r="U125" s="55"/>
      <c r="V125" s="55"/>
      <c r="W125" s="152"/>
      <c r="X125" s="51" t="e">
        <f>X124/X123*10</f>
        <v>#DIV/0!</v>
      </c>
      <c r="Y125" s="37"/>
    </row>
    <row r="126" spans="1:25" s="12" customFormat="1" ht="34.5" hidden="1" customHeight="1">
      <c r="A126" s="153" t="s">
        <v>148</v>
      </c>
      <c r="B126" s="154"/>
      <c r="C126" s="155">
        <f>SUM(E126:Y126)</f>
        <v>286830</v>
      </c>
      <c r="D126" s="156"/>
      <c r="E126" s="215">
        <v>13365</v>
      </c>
      <c r="F126" s="211">
        <v>7854</v>
      </c>
      <c r="G126" s="211">
        <v>17905</v>
      </c>
      <c r="H126" s="211">
        <v>17748</v>
      </c>
      <c r="I126" s="211">
        <v>8164</v>
      </c>
      <c r="J126" s="211">
        <v>24000</v>
      </c>
      <c r="K126" s="242">
        <v>12716</v>
      </c>
      <c r="L126" s="211">
        <v>13445</v>
      </c>
      <c r="M126" s="211">
        <v>14889</v>
      </c>
      <c r="N126" s="211">
        <v>5041</v>
      </c>
      <c r="O126" s="211">
        <v>7492</v>
      </c>
      <c r="P126" s="211">
        <v>12640</v>
      </c>
      <c r="Q126" s="211">
        <v>16184</v>
      </c>
      <c r="R126" s="211">
        <v>17902</v>
      </c>
      <c r="S126" s="211">
        <v>18533</v>
      </c>
      <c r="T126" s="211">
        <v>13913</v>
      </c>
      <c r="U126" s="211">
        <v>11606</v>
      </c>
      <c r="V126" s="211">
        <v>4910</v>
      </c>
      <c r="W126" s="211">
        <v>13579</v>
      </c>
      <c r="X126" s="211">
        <v>23984</v>
      </c>
      <c r="Y126" s="211">
        <v>10960</v>
      </c>
    </row>
    <row r="127" spans="1:25" s="12" customFormat="1" ht="45" hidden="1" customHeight="1">
      <c r="A127" s="52" t="s">
        <v>98</v>
      </c>
      <c r="B127" s="53">
        <v>10665</v>
      </c>
      <c r="C127" s="133">
        <f>SUM(E127:Y127)</f>
        <v>4416</v>
      </c>
      <c r="D127" s="15">
        <f t="shared" si="23"/>
        <v>0.41406469760900139</v>
      </c>
      <c r="E127" s="48">
        <f t="shared" ref="E127:Y127" si="41">(E105-E126)</f>
        <v>0</v>
      </c>
      <c r="F127" s="239">
        <f t="shared" si="41"/>
        <v>137</v>
      </c>
      <c r="G127" s="239">
        <f t="shared" si="41"/>
        <v>0</v>
      </c>
      <c r="H127" s="239">
        <f t="shared" si="41"/>
        <v>180</v>
      </c>
      <c r="I127" s="239">
        <f t="shared" si="41"/>
        <v>402</v>
      </c>
      <c r="J127" s="239">
        <f t="shared" si="41"/>
        <v>0</v>
      </c>
      <c r="K127" s="173">
        <f t="shared" si="41"/>
        <v>153</v>
      </c>
      <c r="L127" s="239">
        <f t="shared" si="41"/>
        <v>60</v>
      </c>
      <c r="M127" s="239">
        <f t="shared" si="41"/>
        <v>110</v>
      </c>
      <c r="N127" s="239">
        <f t="shared" si="41"/>
        <v>42</v>
      </c>
      <c r="O127" s="239">
        <f t="shared" si="41"/>
        <v>1027</v>
      </c>
      <c r="P127" s="173">
        <f t="shared" si="41"/>
        <v>75</v>
      </c>
      <c r="Q127" s="239">
        <f t="shared" si="41"/>
        <v>200</v>
      </c>
      <c r="R127" s="239">
        <f t="shared" si="41"/>
        <v>150</v>
      </c>
      <c r="S127" s="173">
        <f t="shared" si="41"/>
        <v>276</v>
      </c>
      <c r="T127" s="239">
        <f t="shared" si="41"/>
        <v>327</v>
      </c>
      <c r="U127" s="239">
        <f t="shared" si="41"/>
        <v>0</v>
      </c>
      <c r="V127" s="239">
        <f t="shared" si="41"/>
        <v>130</v>
      </c>
      <c r="W127" s="239">
        <f t="shared" si="41"/>
        <v>377</v>
      </c>
      <c r="X127" s="239">
        <f t="shared" si="41"/>
        <v>40</v>
      </c>
      <c r="Y127" s="239">
        <f t="shared" si="41"/>
        <v>730</v>
      </c>
    </row>
    <row r="128" spans="1:25" s="12" customFormat="1" ht="45" customHeight="1">
      <c r="A128" s="32" t="s">
        <v>202</v>
      </c>
      <c r="B128" s="27">
        <v>692</v>
      </c>
      <c r="C128" s="118">
        <f>SUM(E128:Y128)</f>
        <v>333</v>
      </c>
      <c r="D128" s="15">
        <f t="shared" si="23"/>
        <v>0.48121387283236994</v>
      </c>
      <c r="E128" s="24">
        <v>17</v>
      </c>
      <c r="F128" s="24">
        <v>5</v>
      </c>
      <c r="G128" s="24">
        <v>5</v>
      </c>
      <c r="H128" s="24">
        <v>15</v>
      </c>
      <c r="I128" s="24">
        <v>21</v>
      </c>
      <c r="J128" s="24">
        <v>48</v>
      </c>
      <c r="K128" s="164">
        <v>13</v>
      </c>
      <c r="L128" s="164">
        <v>10</v>
      </c>
      <c r="M128" s="149">
        <v>23</v>
      </c>
      <c r="N128" s="24">
        <v>5</v>
      </c>
      <c r="O128" s="165">
        <v>0</v>
      </c>
      <c r="P128" s="165">
        <v>14</v>
      </c>
      <c r="Q128" s="24">
        <v>11</v>
      </c>
      <c r="R128" s="24">
        <v>45</v>
      </c>
      <c r="S128" s="165">
        <v>13</v>
      </c>
      <c r="T128" s="165">
        <v>15</v>
      </c>
      <c r="U128" s="24">
        <v>21</v>
      </c>
      <c r="V128" s="24">
        <v>11</v>
      </c>
      <c r="W128" s="165">
        <v>5</v>
      </c>
      <c r="X128" s="24">
        <v>5</v>
      </c>
      <c r="Y128" s="24">
        <v>31</v>
      </c>
    </row>
    <row r="129" spans="1:26" s="12" customFormat="1" ht="45" hidden="1" customHeight="1">
      <c r="A129" s="32" t="s">
        <v>99</v>
      </c>
      <c r="B129" s="51"/>
      <c r="C129" s="131">
        <f>C127/C128</f>
        <v>13.261261261261261</v>
      </c>
      <c r="D129" s="15" t="e">
        <f t="shared" si="23"/>
        <v>#DIV/0!</v>
      </c>
      <c r="E129" s="51"/>
      <c r="F129" s="51"/>
      <c r="G129" s="51"/>
      <c r="H129" s="51"/>
      <c r="I129" s="51"/>
      <c r="J129" s="51"/>
      <c r="K129" s="131"/>
      <c r="L129" s="131"/>
      <c r="M129" s="51"/>
      <c r="N129" s="51"/>
      <c r="O129" s="131"/>
      <c r="P129" s="131"/>
      <c r="Q129" s="51"/>
      <c r="R129" s="51"/>
      <c r="S129" s="131"/>
      <c r="T129" s="131"/>
      <c r="U129" s="51"/>
      <c r="V129" s="51"/>
      <c r="W129" s="131"/>
      <c r="X129" s="51"/>
      <c r="Y129" s="51"/>
    </row>
    <row r="130" spans="1:26" s="12" customFormat="1" ht="45" hidden="1" customHeight="1">
      <c r="A130" s="11" t="s">
        <v>100</v>
      </c>
      <c r="B130" s="27"/>
      <c r="C130" s="118"/>
      <c r="D130" s="15" t="e">
        <f t="shared" si="23"/>
        <v>#DIV/0!</v>
      </c>
      <c r="E130" s="87"/>
      <c r="F130" s="87"/>
      <c r="G130" s="87"/>
      <c r="H130" s="87"/>
      <c r="I130" s="87"/>
      <c r="J130" s="87"/>
      <c r="K130" s="174"/>
      <c r="L130" s="174"/>
      <c r="M130" s="87"/>
      <c r="N130" s="87"/>
      <c r="O130" s="174"/>
      <c r="P130" s="174"/>
      <c r="Q130" s="87"/>
      <c r="R130" s="87"/>
      <c r="S130" s="174"/>
      <c r="T130" s="174"/>
      <c r="U130" s="87"/>
      <c r="V130" s="87"/>
      <c r="W130" s="174"/>
      <c r="X130" s="87"/>
      <c r="Y130" s="87"/>
    </row>
    <row r="131" spans="1:26" s="12" customFormat="1" ht="45" hidden="1" customHeight="1">
      <c r="A131" s="13" t="s">
        <v>101</v>
      </c>
      <c r="B131" s="23"/>
      <c r="C131" s="118">
        <f>SUM(E131:Y131)</f>
        <v>0</v>
      </c>
      <c r="D131" s="15" t="e">
        <f t="shared" si="23"/>
        <v>#DIV/0!</v>
      </c>
      <c r="E131" s="48"/>
      <c r="F131" s="48"/>
      <c r="G131" s="48"/>
      <c r="H131" s="185"/>
      <c r="I131" s="48"/>
      <c r="J131" s="239"/>
      <c r="K131" s="173"/>
      <c r="L131" s="100"/>
      <c r="M131" s="48"/>
      <c r="N131" s="48"/>
      <c r="O131" s="173"/>
      <c r="P131" s="173"/>
      <c r="Q131" s="48"/>
      <c r="R131" s="48"/>
      <c r="S131" s="173"/>
      <c r="T131" s="131"/>
      <c r="U131" s="48"/>
      <c r="V131" s="48"/>
      <c r="W131" s="173"/>
      <c r="X131" s="185"/>
      <c r="Y131" s="48"/>
    </row>
    <row r="132" spans="1:26" s="12" customFormat="1" ht="45" hidden="1" customHeight="1" outlineLevel="1">
      <c r="A132" s="13" t="s">
        <v>102</v>
      </c>
      <c r="B132" s="27"/>
      <c r="C132" s="118"/>
      <c r="D132" s="15" t="e">
        <f t="shared" ref="D132:D163" si="42">C132/B132</f>
        <v>#DIV/0!</v>
      </c>
      <c r="E132" s="48"/>
      <c r="F132" s="48"/>
      <c r="G132" s="48"/>
      <c r="H132" s="185"/>
      <c r="I132" s="48"/>
      <c r="J132" s="239"/>
      <c r="K132" s="173"/>
      <c r="L132" s="173"/>
      <c r="M132" s="48"/>
      <c r="N132" s="48"/>
      <c r="O132" s="173"/>
      <c r="P132" s="173"/>
      <c r="Q132" s="48"/>
      <c r="R132" s="48"/>
      <c r="S132" s="173"/>
      <c r="T132" s="173"/>
      <c r="U132" s="48"/>
      <c r="V132" s="48"/>
      <c r="W132" s="173"/>
      <c r="X132" s="185"/>
      <c r="Y132" s="48"/>
      <c r="Z132" s="70"/>
    </row>
    <row r="133" spans="1:26" s="189" customFormat="1" ht="45" customHeight="1" outlineLevel="1">
      <c r="A133" s="200" t="s">
        <v>103</v>
      </c>
      <c r="B133" s="187">
        <v>136</v>
      </c>
      <c r="C133" s="192">
        <f>SUM(E133:Y133)</f>
        <v>355</v>
      </c>
      <c r="D133" s="190">
        <f t="shared" si="42"/>
        <v>2.6102941176470589</v>
      </c>
      <c r="E133" s="188">
        <v>7</v>
      </c>
      <c r="F133" s="188"/>
      <c r="G133" s="188">
        <v>11</v>
      </c>
      <c r="H133" s="184">
        <v>8</v>
      </c>
      <c r="I133" s="188"/>
      <c r="J133" s="237">
        <v>10</v>
      </c>
      <c r="K133" s="242">
        <v>79</v>
      </c>
      <c r="L133" s="188">
        <v>22</v>
      </c>
      <c r="M133" s="188"/>
      <c r="N133" s="188"/>
      <c r="O133" s="172">
        <v>173</v>
      </c>
      <c r="P133" s="242"/>
      <c r="Q133" s="188"/>
      <c r="R133" s="188">
        <v>27</v>
      </c>
      <c r="S133" s="240"/>
      <c r="T133" s="188">
        <v>2</v>
      </c>
      <c r="U133" s="188"/>
      <c r="V133" s="188"/>
      <c r="W133" s="188"/>
      <c r="X133" s="184">
        <v>16</v>
      </c>
      <c r="Y133" s="188"/>
    </row>
    <row r="134" spans="1:26" s="189" customFormat="1" ht="45" hidden="1" customHeight="1">
      <c r="A134" s="186" t="s">
        <v>185</v>
      </c>
      <c r="B134" s="193" t="e">
        <f>B133/B132</f>
        <v>#DIV/0!</v>
      </c>
      <c r="C134" s="193" t="e">
        <f>C133/C132</f>
        <v>#DIV/0!</v>
      </c>
      <c r="D134" s="190" t="e">
        <f t="shared" si="42"/>
        <v>#DIV/0!</v>
      </c>
      <c r="E134" s="199" t="e">
        <f t="shared" ref="E134:Y134" si="43">E133/E132</f>
        <v>#DIV/0!</v>
      </c>
      <c r="F134" s="199" t="e">
        <f t="shared" si="43"/>
        <v>#DIV/0!</v>
      </c>
      <c r="G134" s="199" t="e">
        <f t="shared" si="43"/>
        <v>#DIV/0!</v>
      </c>
      <c r="H134" s="35" t="e">
        <f t="shared" si="43"/>
        <v>#DIV/0!</v>
      </c>
      <c r="I134" s="199" t="e">
        <f t="shared" si="43"/>
        <v>#DIV/0!</v>
      </c>
      <c r="J134" s="35" t="e">
        <f t="shared" si="43"/>
        <v>#DIV/0!</v>
      </c>
      <c r="K134" s="199" t="e">
        <f t="shared" si="43"/>
        <v>#DIV/0!</v>
      </c>
      <c r="L134" s="199" t="e">
        <f t="shared" si="43"/>
        <v>#DIV/0!</v>
      </c>
      <c r="M134" s="199" t="e">
        <f t="shared" si="43"/>
        <v>#DIV/0!</v>
      </c>
      <c r="N134" s="199" t="e">
        <f t="shared" si="43"/>
        <v>#DIV/0!</v>
      </c>
      <c r="O134" s="199" t="e">
        <f t="shared" si="43"/>
        <v>#DIV/0!</v>
      </c>
      <c r="P134" s="199" t="e">
        <f t="shared" si="43"/>
        <v>#DIV/0!</v>
      </c>
      <c r="Q134" s="199" t="e">
        <f t="shared" si="43"/>
        <v>#DIV/0!</v>
      </c>
      <c r="R134" s="199" t="e">
        <f t="shared" si="43"/>
        <v>#DIV/0!</v>
      </c>
      <c r="S134" s="199" t="e">
        <f t="shared" si="43"/>
        <v>#DIV/0!</v>
      </c>
      <c r="T134" s="199" t="e">
        <f t="shared" si="43"/>
        <v>#DIV/0!</v>
      </c>
      <c r="U134" s="199" t="e">
        <f t="shared" si="43"/>
        <v>#DIV/0!</v>
      </c>
      <c r="V134" s="199" t="e">
        <f t="shared" si="43"/>
        <v>#DIV/0!</v>
      </c>
      <c r="W134" s="199" t="e">
        <f t="shared" si="43"/>
        <v>#DIV/0!</v>
      </c>
      <c r="X134" s="35" t="e">
        <f t="shared" si="43"/>
        <v>#DIV/0!</v>
      </c>
      <c r="Y134" s="199" t="e">
        <f t="shared" si="43"/>
        <v>#DIV/0!</v>
      </c>
    </row>
    <row r="135" spans="1:26" s="202" customFormat="1" ht="45" hidden="1" customHeight="1">
      <c r="A135" s="201" t="s">
        <v>95</v>
      </c>
      <c r="B135" s="197">
        <f>B132-B133</f>
        <v>-136</v>
      </c>
      <c r="C135" s="197">
        <f>C132-C133</f>
        <v>-355</v>
      </c>
      <c r="D135" s="190">
        <f t="shared" si="42"/>
        <v>2.6102941176470589</v>
      </c>
      <c r="E135" s="197">
        <f t="shared" ref="E135:Y135" si="44">E132-E133</f>
        <v>-7</v>
      </c>
      <c r="F135" s="197">
        <f t="shared" si="44"/>
        <v>0</v>
      </c>
      <c r="G135" s="197">
        <f t="shared" si="44"/>
        <v>-11</v>
      </c>
      <c r="H135" s="235">
        <f t="shared" si="44"/>
        <v>-8</v>
      </c>
      <c r="I135" s="197">
        <f t="shared" si="44"/>
        <v>0</v>
      </c>
      <c r="J135" s="235">
        <f t="shared" si="44"/>
        <v>-10</v>
      </c>
      <c r="K135" s="197">
        <f t="shared" si="44"/>
        <v>-79</v>
      </c>
      <c r="L135" s="197">
        <f t="shared" si="44"/>
        <v>-22</v>
      </c>
      <c r="M135" s="197">
        <f t="shared" si="44"/>
        <v>0</v>
      </c>
      <c r="N135" s="197">
        <f t="shared" si="44"/>
        <v>0</v>
      </c>
      <c r="O135" s="197">
        <f t="shared" si="44"/>
        <v>-173</v>
      </c>
      <c r="P135" s="197">
        <f t="shared" si="44"/>
        <v>0</v>
      </c>
      <c r="Q135" s="197">
        <f t="shared" si="44"/>
        <v>0</v>
      </c>
      <c r="R135" s="197">
        <f t="shared" si="44"/>
        <v>-27</v>
      </c>
      <c r="S135" s="197">
        <f t="shared" si="44"/>
        <v>0</v>
      </c>
      <c r="T135" s="197">
        <f t="shared" si="44"/>
        <v>-2</v>
      </c>
      <c r="U135" s="197">
        <f t="shared" si="44"/>
        <v>0</v>
      </c>
      <c r="V135" s="197">
        <f t="shared" si="44"/>
        <v>0</v>
      </c>
      <c r="W135" s="197">
        <f t="shared" si="44"/>
        <v>0</v>
      </c>
      <c r="X135" s="235">
        <f t="shared" si="44"/>
        <v>-16</v>
      </c>
      <c r="Y135" s="197">
        <f t="shared" si="44"/>
        <v>0</v>
      </c>
    </row>
    <row r="136" spans="1:26" s="189" customFormat="1" ht="45" hidden="1" customHeight="1">
      <c r="A136" s="186" t="s">
        <v>188</v>
      </c>
      <c r="B136" s="194"/>
      <c r="C136" s="188"/>
      <c r="D136" s="190" t="e">
        <f t="shared" si="42"/>
        <v>#DIV/0!</v>
      </c>
      <c r="E136" s="188"/>
      <c r="F136" s="188"/>
      <c r="G136" s="188"/>
      <c r="H136" s="184"/>
      <c r="I136" s="188"/>
      <c r="J136" s="237"/>
      <c r="K136" s="242"/>
      <c r="L136" s="188"/>
      <c r="M136" s="188"/>
      <c r="N136" s="188"/>
      <c r="O136" s="188"/>
      <c r="P136" s="242"/>
      <c r="Q136" s="188"/>
      <c r="R136" s="188"/>
      <c r="S136" s="240"/>
      <c r="T136" s="188"/>
      <c r="U136" s="188"/>
      <c r="V136" s="188"/>
      <c r="W136" s="188"/>
      <c r="X136" s="184"/>
      <c r="Y136" s="188"/>
    </row>
    <row r="137" spans="1:26" s="189" customFormat="1" ht="45" customHeight="1">
      <c r="A137" s="203" t="s">
        <v>104</v>
      </c>
      <c r="B137" s="187">
        <v>2745</v>
      </c>
      <c r="C137" s="192">
        <f>SUM(E137:Y137)</f>
        <v>7221.5</v>
      </c>
      <c r="D137" s="190">
        <f t="shared" si="42"/>
        <v>2.6307832422586519</v>
      </c>
      <c r="E137" s="188">
        <v>110</v>
      </c>
      <c r="F137" s="188"/>
      <c r="G137" s="188">
        <v>220</v>
      </c>
      <c r="H137" s="184">
        <v>152</v>
      </c>
      <c r="I137" s="188"/>
      <c r="J137" s="237">
        <v>180</v>
      </c>
      <c r="K137" s="242">
        <v>1816</v>
      </c>
      <c r="L137" s="188">
        <v>640.5</v>
      </c>
      <c r="M137" s="188"/>
      <c r="N137" s="188"/>
      <c r="O137" s="172">
        <v>3224</v>
      </c>
      <c r="P137" s="242"/>
      <c r="Q137" s="188"/>
      <c r="R137" s="188">
        <v>459</v>
      </c>
      <c r="S137" s="240"/>
      <c r="T137" s="188">
        <v>40</v>
      </c>
      <c r="U137" s="188"/>
      <c r="V137" s="188"/>
      <c r="W137" s="188"/>
      <c r="X137" s="184">
        <v>380</v>
      </c>
      <c r="Y137" s="188"/>
    </row>
    <row r="138" spans="1:26" s="189" customFormat="1" ht="45" hidden="1" customHeight="1">
      <c r="A138" s="186" t="s">
        <v>52</v>
      </c>
      <c r="B138" s="190" t="e">
        <f>B137/B136</f>
        <v>#DIV/0!</v>
      </c>
      <c r="C138" s="191" t="e">
        <f>C137/C136</f>
        <v>#DIV/0!</v>
      </c>
      <c r="D138" s="190" t="e">
        <f t="shared" si="42"/>
        <v>#DIV/0!</v>
      </c>
      <c r="E138" s="195" t="e">
        <f t="shared" ref="E138:Y138" si="45">E137/E136</f>
        <v>#DIV/0!</v>
      </c>
      <c r="F138" s="195" t="e">
        <f t="shared" si="45"/>
        <v>#DIV/0!</v>
      </c>
      <c r="G138" s="195" t="e">
        <f t="shared" si="45"/>
        <v>#DIV/0!</v>
      </c>
      <c r="H138" s="29" t="e">
        <f t="shared" si="45"/>
        <v>#DIV/0!</v>
      </c>
      <c r="I138" s="195" t="e">
        <f t="shared" si="45"/>
        <v>#DIV/0!</v>
      </c>
      <c r="J138" s="29" t="e">
        <f t="shared" si="45"/>
        <v>#DIV/0!</v>
      </c>
      <c r="K138" s="195" t="e">
        <f t="shared" si="45"/>
        <v>#DIV/0!</v>
      </c>
      <c r="L138" s="195" t="e">
        <f t="shared" si="45"/>
        <v>#DIV/0!</v>
      </c>
      <c r="M138" s="195" t="e">
        <f t="shared" si="45"/>
        <v>#DIV/0!</v>
      </c>
      <c r="N138" s="195" t="e">
        <f t="shared" si="45"/>
        <v>#DIV/0!</v>
      </c>
      <c r="O138" s="195" t="e">
        <f t="shared" si="45"/>
        <v>#DIV/0!</v>
      </c>
      <c r="P138" s="195" t="e">
        <f t="shared" si="45"/>
        <v>#DIV/0!</v>
      </c>
      <c r="Q138" s="195" t="e">
        <f t="shared" si="45"/>
        <v>#DIV/0!</v>
      </c>
      <c r="R138" s="195" t="e">
        <f t="shared" si="45"/>
        <v>#DIV/0!</v>
      </c>
      <c r="S138" s="195" t="e">
        <f t="shared" si="45"/>
        <v>#DIV/0!</v>
      </c>
      <c r="T138" s="195" t="e">
        <f t="shared" si="45"/>
        <v>#DIV/0!</v>
      </c>
      <c r="U138" s="195" t="e">
        <f t="shared" si="45"/>
        <v>#DIV/0!</v>
      </c>
      <c r="V138" s="195" t="e">
        <f t="shared" si="45"/>
        <v>#DIV/0!</v>
      </c>
      <c r="W138" s="195" t="e">
        <f t="shared" si="45"/>
        <v>#DIV/0!</v>
      </c>
      <c r="X138" s="29" t="e">
        <f t="shared" si="45"/>
        <v>#DIV/0!</v>
      </c>
      <c r="Y138" s="195" t="e">
        <f t="shared" si="45"/>
        <v>#DIV/0!</v>
      </c>
    </row>
    <row r="139" spans="1:26" s="189" customFormat="1" ht="45" customHeight="1">
      <c r="A139" s="203" t="s">
        <v>97</v>
      </c>
      <c r="B139" s="196">
        <f>B137/B133*10</f>
        <v>201.83823529411765</v>
      </c>
      <c r="C139" s="196">
        <f>(C137/C133)*10</f>
        <v>203.42253521126761</v>
      </c>
      <c r="D139" s="190">
        <f t="shared" si="42"/>
        <v>1.0078493547807794</v>
      </c>
      <c r="E139" s="198">
        <f>(E137/E133)*10</f>
        <v>157.14285714285714</v>
      </c>
      <c r="F139" s="198"/>
      <c r="G139" s="198">
        <f>(G137/G133)*10</f>
        <v>200</v>
      </c>
      <c r="H139" s="55">
        <f>(H137/H133)*10</f>
        <v>190</v>
      </c>
      <c r="I139" s="198"/>
      <c r="J139" s="55">
        <f>(J137/J133)*10</f>
        <v>180</v>
      </c>
      <c r="K139" s="198">
        <f>(K137/K133)*10</f>
        <v>229.87341772151899</v>
      </c>
      <c r="L139" s="198">
        <f>(L137/L133)*10</f>
        <v>291.13636363636363</v>
      </c>
      <c r="M139" s="198"/>
      <c r="N139" s="198"/>
      <c r="O139" s="247">
        <f>O137/O133*10</f>
        <v>186.35838150289018</v>
      </c>
      <c r="P139" s="198"/>
      <c r="Q139" s="198"/>
      <c r="R139" s="198">
        <f>(R137/R133)*10</f>
        <v>170</v>
      </c>
      <c r="S139" s="198"/>
      <c r="T139" s="198">
        <f>(T137/T133)*10</f>
        <v>200</v>
      </c>
      <c r="U139" s="198"/>
      <c r="V139" s="198"/>
      <c r="W139" s="198"/>
      <c r="X139" s="55">
        <f>(X137/X133)*10</f>
        <v>237.5</v>
      </c>
      <c r="Y139" s="198"/>
    </row>
    <row r="140" spans="1:26" s="12" customFormat="1" ht="45" hidden="1" customHeight="1" outlineLevel="1">
      <c r="A140" s="11" t="s">
        <v>105</v>
      </c>
      <c r="B140" s="8"/>
      <c r="C140" s="118">
        <f>E140+F140+G140+H140+I140+J140+K140+L140+M140+N140+O140+P140+Q140+R140+S140+T140+U140+V140+W140+X140+Y140</f>
        <v>0</v>
      </c>
      <c r="D140" s="15" t="e">
        <f t="shared" si="42"/>
        <v>#DIV/0!</v>
      </c>
      <c r="E140" s="48"/>
      <c r="F140" s="48"/>
      <c r="G140" s="48"/>
      <c r="H140" s="185"/>
      <c r="I140" s="48"/>
      <c r="J140" s="239"/>
      <c r="K140" s="173"/>
      <c r="L140" s="173"/>
      <c r="M140" s="48"/>
      <c r="N140" s="48"/>
      <c r="O140" s="173"/>
      <c r="P140" s="173"/>
      <c r="Q140" s="48"/>
      <c r="R140" s="48"/>
      <c r="S140" s="173"/>
      <c r="T140" s="173"/>
      <c r="U140" s="48"/>
      <c r="V140" s="48"/>
      <c r="W140" s="173"/>
      <c r="X140" s="185"/>
      <c r="Y140" s="48"/>
    </row>
    <row r="141" spans="1:26" s="12" customFormat="1" ht="45" hidden="1" customHeight="1">
      <c r="A141" s="11" t="s">
        <v>106</v>
      </c>
      <c r="B141" s="54"/>
      <c r="C141" s="118">
        <f>SUM(E141:Y141)</f>
        <v>0</v>
      </c>
      <c r="D141" s="15" t="e">
        <f t="shared" si="42"/>
        <v>#DIV/0!</v>
      </c>
      <c r="E141" s="55"/>
      <c r="F141" s="55"/>
      <c r="G141" s="56"/>
      <c r="H141" s="55"/>
      <c r="I141" s="55"/>
      <c r="J141" s="55"/>
      <c r="K141" s="198"/>
      <c r="L141" s="100"/>
      <c r="M141" s="55"/>
      <c r="N141" s="55"/>
      <c r="O141" s="152"/>
      <c r="P141" s="198"/>
      <c r="Q141" s="55"/>
      <c r="R141" s="55"/>
      <c r="S141" s="198"/>
      <c r="T141" s="131"/>
      <c r="U141" s="55"/>
      <c r="V141" s="55"/>
      <c r="W141" s="152"/>
      <c r="X141" s="54"/>
      <c r="Y141" s="55"/>
    </row>
    <row r="142" spans="1:26" s="12" customFormat="1" ht="45" hidden="1" customHeight="1" outlineLevel="1">
      <c r="A142" s="11" t="s">
        <v>107</v>
      </c>
      <c r="B142" s="53"/>
      <c r="C142" s="133">
        <f>C140-C141</f>
        <v>0</v>
      </c>
      <c r="D142" s="15" t="e">
        <f t="shared" si="42"/>
        <v>#DIV/0!</v>
      </c>
      <c r="E142" s="48"/>
      <c r="F142" s="48"/>
      <c r="G142" s="48"/>
      <c r="H142" s="185"/>
      <c r="I142" s="48"/>
      <c r="J142" s="239"/>
      <c r="K142" s="173"/>
      <c r="L142" s="173"/>
      <c r="M142" s="48"/>
      <c r="N142" s="48"/>
      <c r="O142" s="173"/>
      <c r="P142" s="173"/>
      <c r="Q142" s="48"/>
      <c r="R142" s="48"/>
      <c r="S142" s="173"/>
      <c r="T142" s="173"/>
      <c r="U142" s="48"/>
      <c r="V142" s="48"/>
      <c r="W142" s="173"/>
      <c r="X142" s="185"/>
      <c r="Y142" s="48"/>
    </row>
    <row r="143" spans="1:26" s="12" customFormat="1" ht="45" customHeight="1" outlineLevel="1">
      <c r="A143" s="52" t="s">
        <v>176</v>
      </c>
      <c r="B143" s="23">
        <v>63</v>
      </c>
      <c r="C143" s="192">
        <f>SUM(E143:Y143)</f>
        <v>102.52000000000001</v>
      </c>
      <c r="D143" s="15">
        <f t="shared" si="42"/>
        <v>1.6273015873015875</v>
      </c>
      <c r="E143" s="148">
        <v>2</v>
      </c>
      <c r="F143" s="148">
        <v>4</v>
      </c>
      <c r="G143" s="148"/>
      <c r="H143" s="184"/>
      <c r="I143" s="148">
        <v>4.12</v>
      </c>
      <c r="J143" s="237">
        <v>2</v>
      </c>
      <c r="K143" s="242">
        <v>39.5</v>
      </c>
      <c r="L143" s="100"/>
      <c r="M143" s="148">
        <v>6</v>
      </c>
      <c r="N143" s="51">
        <v>2.5</v>
      </c>
      <c r="O143" s="131">
        <v>13.5</v>
      </c>
      <c r="P143" s="242">
        <v>10</v>
      </c>
      <c r="Q143" s="148"/>
      <c r="R143" s="51">
        <v>0.4</v>
      </c>
      <c r="S143" s="240"/>
      <c r="T143" s="188">
        <v>5.5</v>
      </c>
      <c r="U143" s="148"/>
      <c r="V143" s="148"/>
      <c r="W143" s="100">
        <v>7</v>
      </c>
      <c r="X143" s="184">
        <v>6</v>
      </c>
      <c r="Y143" s="148"/>
    </row>
    <row r="144" spans="1:26" s="12" customFormat="1" ht="45" hidden="1" customHeight="1">
      <c r="A144" s="13" t="s">
        <v>185</v>
      </c>
      <c r="B144" s="33" t="e">
        <f>B143/B142</f>
        <v>#DIV/0!</v>
      </c>
      <c r="C144" s="150" t="e">
        <f>C143/C142</f>
        <v>#DIV/0!</v>
      </c>
      <c r="D144" s="15" t="e">
        <f t="shared" si="42"/>
        <v>#DIV/0!</v>
      </c>
      <c r="E144" s="29" t="e">
        <f>E143/E142</f>
        <v>#DIV/0!</v>
      </c>
      <c r="F144" s="29" t="e">
        <f t="shared" ref="F144:Y144" si="46">F143/F142</f>
        <v>#DIV/0!</v>
      </c>
      <c r="G144" s="29" t="e">
        <f t="shared" si="46"/>
        <v>#DIV/0!</v>
      </c>
      <c r="H144" s="29" t="e">
        <f t="shared" si="46"/>
        <v>#DIV/0!</v>
      </c>
      <c r="I144" s="29" t="e">
        <f t="shared" si="46"/>
        <v>#DIV/0!</v>
      </c>
      <c r="J144" s="29" t="e">
        <f t="shared" si="46"/>
        <v>#DIV/0!</v>
      </c>
      <c r="K144" s="195" t="e">
        <f t="shared" si="46"/>
        <v>#DIV/0!</v>
      </c>
      <c r="L144" s="128" t="e">
        <f t="shared" si="46"/>
        <v>#DIV/0!</v>
      </c>
      <c r="M144" s="29" t="e">
        <f t="shared" si="46"/>
        <v>#DIV/0!</v>
      </c>
      <c r="N144" s="29" t="e">
        <f t="shared" si="46"/>
        <v>#DIV/0!</v>
      </c>
      <c r="O144" s="128" t="e">
        <f t="shared" si="46"/>
        <v>#DIV/0!</v>
      </c>
      <c r="P144" s="195" t="e">
        <f t="shared" si="46"/>
        <v>#DIV/0!</v>
      </c>
      <c r="Q144" s="29"/>
      <c r="R144" s="29" t="e">
        <f t="shared" si="46"/>
        <v>#DIV/0!</v>
      </c>
      <c r="S144" s="195" t="e">
        <f t="shared" si="46"/>
        <v>#DIV/0!</v>
      </c>
      <c r="T144" s="195" t="e">
        <f t="shared" si="46"/>
        <v>#DIV/0!</v>
      </c>
      <c r="U144" s="29" t="e">
        <f t="shared" si="46"/>
        <v>#DIV/0!</v>
      </c>
      <c r="V144" s="29" t="e">
        <f t="shared" si="46"/>
        <v>#DIV/0!</v>
      </c>
      <c r="W144" s="128" t="e">
        <f t="shared" si="46"/>
        <v>#DIV/0!</v>
      </c>
      <c r="X144" s="29" t="e">
        <f t="shared" si="46"/>
        <v>#DIV/0!</v>
      </c>
      <c r="Y144" s="29" t="e">
        <f t="shared" si="46"/>
        <v>#DIV/0!</v>
      </c>
    </row>
    <row r="145" spans="1:25" s="12" customFormat="1" ht="45" hidden="1" customHeight="1">
      <c r="A145" s="13" t="s">
        <v>189</v>
      </c>
      <c r="B145" s="38"/>
      <c r="C145" s="151"/>
      <c r="D145" s="15" t="e">
        <f t="shared" si="42"/>
        <v>#DIV/0!</v>
      </c>
      <c r="E145" s="148"/>
      <c r="F145" s="148"/>
      <c r="G145" s="148"/>
      <c r="H145" s="184"/>
      <c r="I145" s="148"/>
      <c r="J145" s="237"/>
      <c r="K145" s="242"/>
      <c r="L145" s="100"/>
      <c r="M145" s="148"/>
      <c r="N145" s="148"/>
      <c r="O145" s="100"/>
      <c r="P145" s="242"/>
      <c r="Q145" s="148"/>
      <c r="R145" s="148"/>
      <c r="S145" s="240"/>
      <c r="T145" s="188"/>
      <c r="U145" s="148"/>
      <c r="V145" s="148"/>
      <c r="W145" s="100"/>
      <c r="X145" s="184"/>
      <c r="Y145" s="148"/>
    </row>
    <row r="146" spans="1:25" s="12" customFormat="1" ht="45" customHeight="1">
      <c r="A146" s="32" t="s">
        <v>108</v>
      </c>
      <c r="B146" s="23">
        <v>2772</v>
      </c>
      <c r="C146" s="192">
        <f>SUM(E146:Y146)</f>
        <v>3290.55</v>
      </c>
      <c r="D146" s="15">
        <f t="shared" si="42"/>
        <v>1.1870670995670995</v>
      </c>
      <c r="E146" s="148">
        <v>16</v>
      </c>
      <c r="F146" s="148">
        <v>120</v>
      </c>
      <c r="G146" s="148"/>
      <c r="H146" s="184"/>
      <c r="I146" s="148">
        <v>41.05</v>
      </c>
      <c r="J146" s="237">
        <v>40</v>
      </c>
      <c r="K146" s="242">
        <v>2071</v>
      </c>
      <c r="L146" s="100"/>
      <c r="M146" s="148">
        <v>50</v>
      </c>
      <c r="N146" s="51">
        <v>7</v>
      </c>
      <c r="O146" s="242">
        <v>306.5</v>
      </c>
      <c r="P146" s="242">
        <v>220</v>
      </c>
      <c r="Q146" s="148"/>
      <c r="R146" s="148">
        <v>3</v>
      </c>
      <c r="S146" s="240"/>
      <c r="T146" s="188">
        <v>125</v>
      </c>
      <c r="U146" s="148"/>
      <c r="V146" s="148"/>
      <c r="W146" s="100">
        <v>280</v>
      </c>
      <c r="X146" s="184">
        <v>11</v>
      </c>
      <c r="Y146" s="148"/>
    </row>
    <row r="147" spans="1:25" s="12" customFormat="1" ht="45" hidden="1" customHeight="1">
      <c r="A147" s="13" t="s">
        <v>52</v>
      </c>
      <c r="B147" s="30" t="e">
        <f>B146/B145</f>
        <v>#DIV/0!</v>
      </c>
      <c r="C147" s="120" t="e">
        <f>C146/C145</f>
        <v>#DIV/0!</v>
      </c>
      <c r="D147" s="15" t="e">
        <f t="shared" si="42"/>
        <v>#DIV/0!</v>
      </c>
      <c r="E147" s="96" t="e">
        <f t="shared" ref="E147:M147" si="47">E146/E145</f>
        <v>#DIV/0!</v>
      </c>
      <c r="F147" s="96" t="e">
        <f t="shared" si="47"/>
        <v>#DIV/0!</v>
      </c>
      <c r="G147" s="96" t="e">
        <f t="shared" si="47"/>
        <v>#DIV/0!</v>
      </c>
      <c r="H147" s="96" t="e">
        <f t="shared" si="47"/>
        <v>#DIV/0!</v>
      </c>
      <c r="I147" s="96" t="e">
        <f t="shared" si="47"/>
        <v>#DIV/0!</v>
      </c>
      <c r="J147" s="96" t="e">
        <f t="shared" si="47"/>
        <v>#DIV/0!</v>
      </c>
      <c r="K147" s="120" t="e">
        <f t="shared" si="47"/>
        <v>#DIV/0!</v>
      </c>
      <c r="L147" s="120" t="e">
        <f t="shared" si="47"/>
        <v>#DIV/0!</v>
      </c>
      <c r="M147" s="96" t="e">
        <f t="shared" si="47"/>
        <v>#DIV/0!</v>
      </c>
      <c r="N147" s="96"/>
      <c r="O147" s="120" t="e">
        <f>O146/O145</f>
        <v>#DIV/0!</v>
      </c>
      <c r="P147" s="120" t="e">
        <f>P146/P145</f>
        <v>#DIV/0!</v>
      </c>
      <c r="Q147" s="96"/>
      <c r="R147" s="96" t="e">
        <f>R146/R145</f>
        <v>#DIV/0!</v>
      </c>
      <c r="S147" s="120" t="e">
        <f>S146/S145</f>
        <v>#DIV/0!</v>
      </c>
      <c r="T147" s="120" t="e">
        <f>T146/T145</f>
        <v>#DIV/0!</v>
      </c>
      <c r="U147" s="96" t="e">
        <f>U146/U145</f>
        <v>#DIV/0!</v>
      </c>
      <c r="V147" s="96"/>
      <c r="W147" s="120" t="e">
        <f>W146/W145</f>
        <v>#DIV/0!</v>
      </c>
      <c r="X147" s="96" t="e">
        <f>X146/X145</f>
        <v>#DIV/0!</v>
      </c>
      <c r="Y147" s="96" t="e">
        <f>Y146/Y145</f>
        <v>#DIV/0!</v>
      </c>
    </row>
    <row r="148" spans="1:25" s="12" customFormat="1" ht="45" customHeight="1">
      <c r="A148" s="32" t="s">
        <v>97</v>
      </c>
      <c r="B148" s="132">
        <f>B146/B143*10</f>
        <v>440</v>
      </c>
      <c r="C148" s="132">
        <f>C146/C143*10</f>
        <v>320.9666406554818</v>
      </c>
      <c r="D148" s="15">
        <f t="shared" si="42"/>
        <v>0.72946963785336771</v>
      </c>
      <c r="E148" s="55">
        <f>E146/E143*10</f>
        <v>80</v>
      </c>
      <c r="F148" s="55">
        <f>F146/F143*10</f>
        <v>300</v>
      </c>
      <c r="G148" s="55"/>
      <c r="H148" s="55"/>
      <c r="I148" s="55"/>
      <c r="J148" s="55">
        <f>J146/J143*10</f>
        <v>200</v>
      </c>
      <c r="K148" s="198">
        <f>K146/K143*10</f>
        <v>524.30379746835445</v>
      </c>
      <c r="L148" s="152"/>
      <c r="M148" s="55">
        <f>M146/M143*10</f>
        <v>83.333333333333343</v>
      </c>
      <c r="N148" s="55">
        <f>N146/N143*10</f>
        <v>28</v>
      </c>
      <c r="O148" s="198">
        <f>O146/O143*10</f>
        <v>227.03703703703701</v>
      </c>
      <c r="P148" s="198">
        <f>P146/P143*10</f>
        <v>220</v>
      </c>
      <c r="Q148" s="55"/>
      <c r="R148" s="198">
        <f t="shared" ref="R148" si="48">R146/R143*10</f>
        <v>75</v>
      </c>
      <c r="S148" s="198"/>
      <c r="T148" s="198">
        <f>T146/T143*10</f>
        <v>227.27272727272725</v>
      </c>
      <c r="U148" s="55"/>
      <c r="V148" s="55"/>
      <c r="W148" s="152">
        <f>W146/W143*10</f>
        <v>400</v>
      </c>
      <c r="X148" s="198">
        <f>X146/X143*10</f>
        <v>18.333333333333332</v>
      </c>
      <c r="Y148" s="55"/>
    </row>
    <row r="149" spans="1:25" s="12" customFormat="1" ht="45" customHeight="1" outlineLevel="1">
      <c r="A149" s="52" t="s">
        <v>177</v>
      </c>
      <c r="B149" s="23">
        <v>486</v>
      </c>
      <c r="C149" s="118">
        <f>SUM(E149:Y149)</f>
        <v>537.6</v>
      </c>
      <c r="D149" s="15">
        <f t="shared" si="42"/>
        <v>1.106172839506173</v>
      </c>
      <c r="E149" s="37"/>
      <c r="F149" s="36"/>
      <c r="G149" s="54">
        <v>497</v>
      </c>
      <c r="H149" s="36"/>
      <c r="I149" s="36"/>
      <c r="J149" s="36"/>
      <c r="K149" s="163"/>
      <c r="L149" s="163"/>
      <c r="M149" s="36"/>
      <c r="N149" s="36"/>
      <c r="O149" s="163"/>
      <c r="P149" s="163"/>
      <c r="Q149" s="36"/>
      <c r="R149" s="36">
        <v>0.6</v>
      </c>
      <c r="S149" s="180"/>
      <c r="T149" s="163"/>
      <c r="U149" s="36">
        <v>4.5</v>
      </c>
      <c r="V149" s="36"/>
      <c r="W149" s="163"/>
      <c r="X149" s="36">
        <v>35.5</v>
      </c>
      <c r="Y149" s="36"/>
    </row>
    <row r="150" spans="1:25" s="12" customFormat="1" ht="27" customHeight="1">
      <c r="A150" s="32" t="s">
        <v>178</v>
      </c>
      <c r="B150" s="23"/>
      <c r="C150" s="118">
        <f>SUM(E150:Y150)</f>
        <v>5593.1</v>
      </c>
      <c r="D150" s="15"/>
      <c r="E150" s="37"/>
      <c r="F150" s="36"/>
      <c r="G150" s="36">
        <v>5213</v>
      </c>
      <c r="H150" s="36"/>
      <c r="I150" s="36"/>
      <c r="J150" s="36"/>
      <c r="K150" s="163"/>
      <c r="L150" s="163"/>
      <c r="M150" s="36"/>
      <c r="N150" s="36"/>
      <c r="O150" s="163"/>
      <c r="P150" s="163"/>
      <c r="Q150" s="36"/>
      <c r="R150" s="36">
        <v>4.8</v>
      </c>
      <c r="S150" s="180"/>
      <c r="T150" s="163"/>
      <c r="U150" s="36">
        <v>42.3</v>
      </c>
      <c r="V150" s="36"/>
      <c r="W150" s="163"/>
      <c r="X150" s="36">
        <v>333</v>
      </c>
      <c r="Y150" s="36"/>
    </row>
    <row r="151" spans="1:25" s="12" customFormat="1" ht="32.25" customHeight="1">
      <c r="A151" s="32" t="s">
        <v>97</v>
      </c>
      <c r="B151" s="57"/>
      <c r="C151" s="132">
        <f>C150/C149*10</f>
        <v>104.03831845238095</v>
      </c>
      <c r="D151" s="15"/>
      <c r="E151" s="37"/>
      <c r="F151" s="55"/>
      <c r="G151" s="55">
        <f>G150/G149*10</f>
        <v>104.88933601609658</v>
      </c>
      <c r="H151" s="55"/>
      <c r="I151" s="55"/>
      <c r="J151" s="55"/>
      <c r="K151" s="198"/>
      <c r="L151" s="152"/>
      <c r="M151" s="55"/>
      <c r="N151" s="55"/>
      <c r="O151" s="152"/>
      <c r="P151" s="198"/>
      <c r="Q151" s="55"/>
      <c r="R151" s="55">
        <f>R150/R149*10</f>
        <v>80</v>
      </c>
      <c r="S151" s="198"/>
      <c r="T151" s="198"/>
      <c r="U151" s="55">
        <f>U150/U149*10</f>
        <v>93.999999999999986</v>
      </c>
      <c r="V151" s="37"/>
      <c r="W151" s="152"/>
      <c r="X151" s="55">
        <f>X150/X149*10</f>
        <v>93.802816901408463</v>
      </c>
      <c r="Y151" s="55"/>
    </row>
    <row r="152" spans="1:25" s="12" customFormat="1" ht="45" customHeight="1" outlineLevel="1">
      <c r="A152" s="52" t="s">
        <v>109</v>
      </c>
      <c r="B152" s="19"/>
      <c r="C152" s="130">
        <f>SUM(E152:Y152)</f>
        <v>4</v>
      </c>
      <c r="D152" s="15" t="e">
        <f t="shared" si="42"/>
        <v>#DIV/0!</v>
      </c>
      <c r="E152" s="37"/>
      <c r="F152" s="36"/>
      <c r="G152" s="55"/>
      <c r="H152" s="36"/>
      <c r="I152" s="36"/>
      <c r="J152" s="36"/>
      <c r="K152" s="163"/>
      <c r="L152" s="163"/>
      <c r="M152" s="36"/>
      <c r="N152" s="36"/>
      <c r="O152" s="163">
        <v>4</v>
      </c>
      <c r="P152" s="163"/>
      <c r="Q152" s="36"/>
      <c r="R152" s="36"/>
      <c r="S152" s="180"/>
      <c r="T152" s="163"/>
      <c r="U152" s="36"/>
      <c r="V152" s="36"/>
      <c r="W152" s="163"/>
      <c r="X152" s="36"/>
      <c r="Y152" s="36"/>
    </row>
    <row r="153" spans="1:25" s="12" customFormat="1" ht="45" customHeight="1">
      <c r="A153" s="32" t="s">
        <v>110</v>
      </c>
      <c r="B153" s="19"/>
      <c r="C153" s="130">
        <f>SUM(E153:Y153)</f>
        <v>1.4</v>
      </c>
      <c r="D153" s="15" t="e">
        <f t="shared" si="42"/>
        <v>#DIV/0!</v>
      </c>
      <c r="E153" s="37"/>
      <c r="F153" s="36"/>
      <c r="G153" s="36"/>
      <c r="H153" s="36"/>
      <c r="I153" s="36"/>
      <c r="J153" s="36"/>
      <c r="K153" s="163"/>
      <c r="L153" s="163"/>
      <c r="M153" s="36"/>
      <c r="N153" s="36"/>
      <c r="O153" s="163">
        <v>1.4</v>
      </c>
      <c r="P153" s="163"/>
      <c r="Q153" s="36"/>
      <c r="R153" s="36"/>
      <c r="S153" s="180"/>
      <c r="T153" s="163"/>
      <c r="U153" s="36"/>
      <c r="V153" s="36"/>
      <c r="W153" s="180"/>
      <c r="X153" s="36"/>
      <c r="Y153" s="36"/>
    </row>
    <row r="154" spans="1:25" s="12" customFormat="1" ht="45" customHeight="1">
      <c r="A154" s="32" t="s">
        <v>97</v>
      </c>
      <c r="B154" s="57" t="e">
        <f>B153/B152*10</f>
        <v>#DIV/0!</v>
      </c>
      <c r="C154" s="132">
        <f>C153/C152*10</f>
        <v>3.5</v>
      </c>
      <c r="D154" s="15" t="e">
        <f t="shared" si="42"/>
        <v>#DIV/0!</v>
      </c>
      <c r="E154" s="37"/>
      <c r="F154" s="55"/>
      <c r="G154" s="55"/>
      <c r="H154" s="55" t="e">
        <f>H153/H152*10</f>
        <v>#DIV/0!</v>
      </c>
      <c r="I154" s="55"/>
      <c r="J154" s="55"/>
      <c r="K154" s="198"/>
      <c r="L154" s="152"/>
      <c r="M154" s="55"/>
      <c r="N154" s="55" t="e">
        <f>N153/N152*10</f>
        <v>#DIV/0!</v>
      </c>
      <c r="O154" s="198">
        <v>3.5</v>
      </c>
      <c r="P154" s="198"/>
      <c r="Q154" s="55"/>
      <c r="R154" s="55" t="e">
        <f>R153/R152*10</f>
        <v>#DIV/0!</v>
      </c>
      <c r="S154" s="198" t="e">
        <f>S153/S152*10</f>
        <v>#DIV/0!</v>
      </c>
      <c r="T154" s="198"/>
      <c r="U154" s="55"/>
      <c r="V154" s="55"/>
      <c r="W154" s="152" t="e">
        <f>W153/W152*10</f>
        <v>#DIV/0!</v>
      </c>
      <c r="X154" s="37"/>
      <c r="Y154" s="37"/>
    </row>
    <row r="155" spans="1:25" s="12" customFormat="1" ht="45" hidden="1" customHeight="1">
      <c r="A155" s="52" t="s">
        <v>154</v>
      </c>
      <c r="B155" s="57"/>
      <c r="C155" s="130">
        <f>SUM(E155:Y155)</f>
        <v>0</v>
      </c>
      <c r="D155" s="15" t="e">
        <f t="shared" si="42"/>
        <v>#DIV/0!</v>
      </c>
      <c r="E155" s="37"/>
      <c r="F155" s="55"/>
      <c r="G155" s="55"/>
      <c r="H155" s="55"/>
      <c r="I155" s="55"/>
      <c r="J155" s="55"/>
      <c r="K155" s="198"/>
      <c r="L155" s="152"/>
      <c r="M155" s="55"/>
      <c r="N155" s="55"/>
      <c r="O155" s="152"/>
      <c r="P155" s="198"/>
      <c r="Q155" s="55"/>
      <c r="R155" s="55"/>
      <c r="S155" s="198"/>
      <c r="T155" s="198"/>
      <c r="U155" s="54"/>
      <c r="V155" s="37"/>
      <c r="W155" s="152"/>
      <c r="X155" s="37"/>
      <c r="Y155" s="37"/>
    </row>
    <row r="156" spans="1:25" s="12" customFormat="1" ht="45" hidden="1" customHeight="1">
      <c r="A156" s="32" t="s">
        <v>155</v>
      </c>
      <c r="B156" s="57"/>
      <c r="C156" s="130">
        <f>SUM(E156:Y156)</f>
        <v>0</v>
      </c>
      <c r="D156" s="15" t="e">
        <f t="shared" si="42"/>
        <v>#DIV/0!</v>
      </c>
      <c r="E156" s="37"/>
      <c r="F156" s="55"/>
      <c r="G156" s="55"/>
      <c r="H156" s="55"/>
      <c r="I156" s="55"/>
      <c r="J156" s="55"/>
      <c r="K156" s="198"/>
      <c r="L156" s="152"/>
      <c r="M156" s="55"/>
      <c r="N156" s="55"/>
      <c r="O156" s="152"/>
      <c r="P156" s="198"/>
      <c r="Q156" s="55"/>
      <c r="R156" s="55"/>
      <c r="S156" s="198"/>
      <c r="T156" s="198"/>
      <c r="U156" s="54"/>
      <c r="V156" s="37"/>
      <c r="W156" s="152"/>
      <c r="X156" s="37"/>
      <c r="Y156" s="37"/>
    </row>
    <row r="157" spans="1:25" s="12" customFormat="1" ht="45" hidden="1" customHeight="1">
      <c r="A157" s="32" t="s">
        <v>97</v>
      </c>
      <c r="B157" s="57" t="e">
        <f>B156/B155*10</f>
        <v>#DIV/0!</v>
      </c>
      <c r="C157" s="132" t="e">
        <f>C156/C155*10</f>
        <v>#DIV/0!</v>
      </c>
      <c r="D157" s="15" t="e">
        <f t="shared" si="42"/>
        <v>#DIV/0!</v>
      </c>
      <c r="E157" s="37"/>
      <c r="F157" s="55"/>
      <c r="G157" s="55"/>
      <c r="H157" s="55"/>
      <c r="I157" s="55"/>
      <c r="J157" s="55"/>
      <c r="K157" s="198"/>
      <c r="L157" s="152"/>
      <c r="M157" s="55" t="e">
        <f>M156/M155*10</f>
        <v>#DIV/0!</v>
      </c>
      <c r="N157" s="55"/>
      <c r="O157" s="152"/>
      <c r="P157" s="198"/>
      <c r="Q157" s="55"/>
      <c r="R157" s="55"/>
      <c r="S157" s="198"/>
      <c r="T157" s="198" t="e">
        <f>T156/T155*10</f>
        <v>#DIV/0!</v>
      </c>
      <c r="U157" s="55" t="e">
        <f>U156/U155*10</f>
        <v>#DIV/0!</v>
      </c>
      <c r="V157" s="37"/>
      <c r="W157" s="152"/>
      <c r="X157" s="37"/>
      <c r="Y157" s="37"/>
    </row>
    <row r="158" spans="1:25" s="12" customFormat="1" ht="45" customHeight="1">
      <c r="A158" s="52" t="s">
        <v>111</v>
      </c>
      <c r="B158" s="27">
        <v>265</v>
      </c>
      <c r="C158" s="118">
        <f>SUM(E158:Y158)</f>
        <v>3643</v>
      </c>
      <c r="D158" s="15"/>
      <c r="E158" s="36"/>
      <c r="F158" s="36"/>
      <c r="G158" s="36"/>
      <c r="H158" s="36"/>
      <c r="I158" s="36"/>
      <c r="J158" s="36">
        <v>910</v>
      </c>
      <c r="K158" s="163"/>
      <c r="L158" s="163"/>
      <c r="M158" s="36"/>
      <c r="N158" s="36"/>
      <c r="O158" s="163"/>
      <c r="P158" s="163">
        <v>217</v>
      </c>
      <c r="Q158" s="36">
        <v>484</v>
      </c>
      <c r="R158" s="36"/>
      <c r="S158" s="163"/>
      <c r="T158" s="163"/>
      <c r="U158" s="36"/>
      <c r="V158" s="36">
        <v>485</v>
      </c>
      <c r="W158" s="163">
        <v>1026</v>
      </c>
      <c r="X158" s="36">
        <v>521</v>
      </c>
      <c r="Y158" s="36"/>
    </row>
    <row r="159" spans="1:25" s="12" customFormat="1" ht="45" customHeight="1">
      <c r="A159" s="32" t="s">
        <v>112</v>
      </c>
      <c r="B159" s="27">
        <v>255</v>
      </c>
      <c r="C159" s="118">
        <f>SUM(E159:Y159)</f>
        <v>3534</v>
      </c>
      <c r="D159" s="15"/>
      <c r="E159" s="36"/>
      <c r="F159" s="35"/>
      <c r="G159" s="55"/>
      <c r="H159" s="184"/>
      <c r="I159" s="148"/>
      <c r="J159" s="237">
        <v>773</v>
      </c>
      <c r="K159" s="242"/>
      <c r="L159" s="168"/>
      <c r="M159" s="37"/>
      <c r="N159" s="35"/>
      <c r="O159" s="167"/>
      <c r="P159" s="168">
        <v>142</v>
      </c>
      <c r="Q159" s="37">
        <v>845</v>
      </c>
      <c r="R159" s="37"/>
      <c r="S159" s="168"/>
      <c r="T159" s="168"/>
      <c r="U159" s="37"/>
      <c r="V159" s="37">
        <v>400</v>
      </c>
      <c r="W159" s="168">
        <v>643</v>
      </c>
      <c r="X159" s="37">
        <v>731</v>
      </c>
      <c r="Y159" s="35"/>
    </row>
    <row r="160" spans="1:25" s="12" customFormat="1" ht="45" customHeight="1">
      <c r="A160" s="32" t="s">
        <v>97</v>
      </c>
      <c r="B160" s="50">
        <f>B159/B158*10</f>
        <v>9.6226415094339615</v>
      </c>
      <c r="C160" s="130">
        <f>C159/C158*10</f>
        <v>9.700796047213835</v>
      </c>
      <c r="D160" s="15">
        <f t="shared" si="42"/>
        <v>1.0081219421614378</v>
      </c>
      <c r="E160" s="51"/>
      <c r="F160" s="51"/>
      <c r="G160" s="51"/>
      <c r="H160" s="51"/>
      <c r="I160" s="51"/>
      <c r="J160" s="51">
        <f>J159/J158*10</f>
        <v>8.4945054945054945</v>
      </c>
      <c r="K160" s="131"/>
      <c r="L160" s="131"/>
      <c r="M160" s="51"/>
      <c r="N160" s="148"/>
      <c r="O160" s="100"/>
      <c r="P160" s="131">
        <f>P159/P158*10</f>
        <v>6.5437788018433185</v>
      </c>
      <c r="Q160" s="51">
        <f>Q159/Q158*10</f>
        <v>17.458677685950413</v>
      </c>
      <c r="R160" s="51"/>
      <c r="S160" s="131"/>
      <c r="T160" s="131"/>
      <c r="U160" s="51"/>
      <c r="V160" s="51">
        <f>V159/V158*10</f>
        <v>8.2474226804123703</v>
      </c>
      <c r="W160" s="131">
        <f>W159/W158*10</f>
        <v>6.2670565302144254</v>
      </c>
      <c r="X160" s="51">
        <f>X159/X158*10</f>
        <v>14.030710172744723</v>
      </c>
      <c r="Y160" s="148"/>
    </row>
    <row r="161" spans="1:25" s="12" customFormat="1" ht="45" customHeight="1">
      <c r="A161" s="52" t="s">
        <v>183</v>
      </c>
      <c r="B161" s="27">
        <v>2223</v>
      </c>
      <c r="C161" s="118">
        <f>SUM(E161:Y161)</f>
        <v>3392</v>
      </c>
      <c r="D161" s="15">
        <f t="shared" si="42"/>
        <v>1.5258659469185785</v>
      </c>
      <c r="E161" s="36"/>
      <c r="F161" s="36"/>
      <c r="G161" s="36"/>
      <c r="H161" s="36">
        <v>499</v>
      </c>
      <c r="I161" s="36">
        <v>344</v>
      </c>
      <c r="J161" s="36">
        <v>1090</v>
      </c>
      <c r="K161" s="163">
        <v>168</v>
      </c>
      <c r="L161" s="163"/>
      <c r="M161" s="36">
        <v>689</v>
      </c>
      <c r="N161" s="36"/>
      <c r="O161" s="163"/>
      <c r="P161" s="163"/>
      <c r="Q161" s="36"/>
      <c r="R161" s="36"/>
      <c r="S161" s="163">
        <v>371</v>
      </c>
      <c r="T161" s="163"/>
      <c r="U161" s="36"/>
      <c r="V161" s="36"/>
      <c r="W161" s="163"/>
      <c r="X161" s="36">
        <v>231</v>
      </c>
      <c r="Y161" s="36"/>
    </row>
    <row r="162" spans="1:25" s="12" customFormat="1" ht="45.75" customHeight="1">
      <c r="A162" s="32" t="s">
        <v>184</v>
      </c>
      <c r="B162" s="27">
        <v>2258</v>
      </c>
      <c r="C162" s="118">
        <f>SUM(E162:Y162)</f>
        <v>2365.1999999999998</v>
      </c>
      <c r="D162" s="15">
        <f t="shared" si="42"/>
        <v>1.0474756421612046</v>
      </c>
      <c r="E162" s="36"/>
      <c r="F162" s="35"/>
      <c r="G162" s="55"/>
      <c r="H162" s="184">
        <v>316</v>
      </c>
      <c r="I162" s="148">
        <v>241</v>
      </c>
      <c r="J162" s="237">
        <v>904</v>
      </c>
      <c r="K162" s="242">
        <v>67.2</v>
      </c>
      <c r="L162" s="168"/>
      <c r="M162" s="37">
        <v>426</v>
      </c>
      <c r="N162" s="148"/>
      <c r="O162" s="167"/>
      <c r="P162" s="199"/>
      <c r="Q162" s="37"/>
      <c r="R162" s="37"/>
      <c r="S162" s="168">
        <v>274</v>
      </c>
      <c r="T162" s="199"/>
      <c r="U162" s="35"/>
      <c r="V162" s="37"/>
      <c r="W162" s="167"/>
      <c r="X162" s="37">
        <v>137</v>
      </c>
      <c r="Y162" s="35"/>
    </row>
    <row r="163" spans="1:25" s="12" customFormat="1" ht="45" customHeight="1">
      <c r="A163" s="32" t="s">
        <v>97</v>
      </c>
      <c r="B163" s="130">
        <f>B162/B161*10</f>
        <v>10.157444894287</v>
      </c>
      <c r="C163" s="130">
        <f>C162/C161*10</f>
        <v>6.9728773584905657</v>
      </c>
      <c r="D163" s="15">
        <f t="shared" si="42"/>
        <v>0.68647946713571861</v>
      </c>
      <c r="E163" s="51"/>
      <c r="F163" s="51"/>
      <c r="G163" s="51"/>
      <c r="H163" s="51">
        <f>H162/H161*10</f>
        <v>6.3326653306613228</v>
      </c>
      <c r="I163" s="51">
        <f>I162/I161*10</f>
        <v>7.0058139534883725</v>
      </c>
      <c r="J163" s="51">
        <f>J162/J161*10</f>
        <v>8.2935779816513762</v>
      </c>
      <c r="K163" s="131">
        <f>K162/K161*10</f>
        <v>4</v>
      </c>
      <c r="L163" s="131"/>
      <c r="M163" s="51">
        <f>M162/M161*10</f>
        <v>6.182873730043541</v>
      </c>
      <c r="N163" s="51"/>
      <c r="O163" s="100"/>
      <c r="P163" s="242"/>
      <c r="Q163" s="51"/>
      <c r="R163" s="51"/>
      <c r="S163" s="131">
        <f>S162/S161*10</f>
        <v>7.3854447439353095</v>
      </c>
      <c r="T163" s="188"/>
      <c r="U163" s="148"/>
      <c r="V163" s="51"/>
      <c r="W163" s="131"/>
      <c r="X163" s="51">
        <f>X162/X161*10</f>
        <v>5.9307359307359313</v>
      </c>
      <c r="Y163" s="148"/>
    </row>
    <row r="164" spans="1:25" s="12" customFormat="1" ht="45" hidden="1" customHeight="1">
      <c r="A164" s="52" t="s">
        <v>179</v>
      </c>
      <c r="B164" s="27">
        <v>75</v>
      </c>
      <c r="C164" s="118">
        <f>SUM(E164:Y164)</f>
        <v>165</v>
      </c>
      <c r="D164" s="15">
        <f t="shared" ref="D164:D175" si="49">C164/B164</f>
        <v>2.2000000000000002</v>
      </c>
      <c r="E164" s="36"/>
      <c r="F164" s="36"/>
      <c r="G164" s="36"/>
      <c r="H164" s="36"/>
      <c r="I164" s="36"/>
      <c r="J164" s="36"/>
      <c r="K164" s="163"/>
      <c r="L164" s="163"/>
      <c r="M164" s="36"/>
      <c r="N164" s="36"/>
      <c r="O164" s="163"/>
      <c r="P164" s="163"/>
      <c r="Q164" s="36">
        <v>50</v>
      </c>
      <c r="R164" s="36"/>
      <c r="S164" s="163"/>
      <c r="T164" s="163">
        <v>115</v>
      </c>
      <c r="U164" s="36"/>
      <c r="V164" s="36"/>
      <c r="W164" s="163"/>
      <c r="X164" s="36"/>
      <c r="Y164" s="36"/>
    </row>
    <row r="165" spans="1:25" s="12" customFormat="1" ht="45" hidden="1" customHeight="1">
      <c r="A165" s="32" t="s">
        <v>180</v>
      </c>
      <c r="B165" s="27">
        <v>83</v>
      </c>
      <c r="C165" s="118">
        <f>SUM(E165:Y165)</f>
        <v>104</v>
      </c>
      <c r="D165" s="15">
        <f t="shared" si="49"/>
        <v>1.2530120481927711</v>
      </c>
      <c r="E165" s="36"/>
      <c r="F165" s="35"/>
      <c r="G165" s="55"/>
      <c r="H165" s="35"/>
      <c r="I165" s="35"/>
      <c r="J165" s="35"/>
      <c r="K165" s="168"/>
      <c r="L165" s="168"/>
      <c r="M165" s="37"/>
      <c r="N165" s="35"/>
      <c r="O165" s="167"/>
      <c r="P165" s="199"/>
      <c r="Q165" s="37">
        <v>20</v>
      </c>
      <c r="R165" s="37"/>
      <c r="S165" s="168"/>
      <c r="T165" s="168">
        <v>84</v>
      </c>
      <c r="U165" s="35"/>
      <c r="V165" s="37"/>
      <c r="W165" s="167"/>
      <c r="X165" s="37"/>
      <c r="Y165" s="35"/>
    </row>
    <row r="166" spans="1:25" s="12" customFormat="1" ht="45" hidden="1" customHeight="1">
      <c r="A166" s="32" t="s">
        <v>97</v>
      </c>
      <c r="B166" s="50">
        <f>B165/B164*10</f>
        <v>11.066666666666666</v>
      </c>
      <c r="C166" s="130">
        <f>C165/C164*10</f>
        <v>6.3030303030303028</v>
      </c>
      <c r="D166" s="15">
        <f t="shared" si="49"/>
        <v>0.56955093099671417</v>
      </c>
      <c r="E166" s="51"/>
      <c r="F166" s="51"/>
      <c r="G166" s="51"/>
      <c r="H166" s="184"/>
      <c r="I166" s="148"/>
      <c r="J166" s="237"/>
      <c r="K166" s="131"/>
      <c r="L166" s="131"/>
      <c r="M166" s="51"/>
      <c r="N166" s="148"/>
      <c r="O166" s="100"/>
      <c r="P166" s="242"/>
      <c r="Q166" s="51">
        <f>Q165/Q164*10</f>
        <v>4</v>
      </c>
      <c r="R166" s="51"/>
      <c r="S166" s="131"/>
      <c r="T166" s="131">
        <f>T165/T164*10</f>
        <v>7.304347826086957</v>
      </c>
      <c r="U166" s="148"/>
      <c r="V166" s="51"/>
      <c r="W166" s="131"/>
      <c r="X166" s="51"/>
      <c r="Y166" s="148"/>
    </row>
    <row r="167" spans="1:25" s="12" customFormat="1" ht="45" hidden="1" customHeight="1" outlineLevel="1">
      <c r="A167" s="52" t="s">
        <v>113</v>
      </c>
      <c r="B167" s="27"/>
      <c r="C167" s="118">
        <f>SUM(E167:Y167)</f>
        <v>0</v>
      </c>
      <c r="D167" s="15" t="e">
        <f t="shared" si="49"/>
        <v>#DIV/0!</v>
      </c>
      <c r="E167" s="36"/>
      <c r="F167" s="36"/>
      <c r="G167" s="36"/>
      <c r="H167" s="36"/>
      <c r="I167" s="36"/>
      <c r="J167" s="36"/>
      <c r="K167" s="163"/>
      <c r="L167" s="163"/>
      <c r="M167" s="36"/>
      <c r="N167" s="36"/>
      <c r="O167" s="163"/>
      <c r="P167" s="163"/>
      <c r="Q167" s="36"/>
      <c r="R167" s="36"/>
      <c r="S167" s="163"/>
      <c r="T167" s="163"/>
      <c r="U167" s="36"/>
      <c r="V167" s="36"/>
      <c r="W167" s="163"/>
      <c r="X167" s="36"/>
      <c r="Y167" s="36"/>
    </row>
    <row r="168" spans="1:25" s="12" customFormat="1" ht="45" hidden="1" customHeight="1" outlineLevel="1">
      <c r="A168" s="32" t="s">
        <v>114</v>
      </c>
      <c r="B168" s="27"/>
      <c r="C168" s="118">
        <f>SUM(E168:Y168)</f>
        <v>0</v>
      </c>
      <c r="D168" s="15" t="e">
        <f t="shared" si="49"/>
        <v>#DIV/0!</v>
      </c>
      <c r="E168" s="36"/>
      <c r="F168" s="36"/>
      <c r="G168" s="36"/>
      <c r="H168" s="36"/>
      <c r="I168" s="36"/>
      <c r="J168" s="36"/>
      <c r="K168" s="163"/>
      <c r="L168" s="163"/>
      <c r="M168" s="36"/>
      <c r="N168" s="36"/>
      <c r="O168" s="163"/>
      <c r="P168" s="163"/>
      <c r="Q168" s="36"/>
      <c r="R168" s="36"/>
      <c r="S168" s="163"/>
      <c r="T168" s="163"/>
      <c r="U168" s="36"/>
      <c r="V168" s="36"/>
      <c r="W168" s="163"/>
      <c r="X168" s="36"/>
      <c r="Y168" s="36"/>
    </row>
    <row r="169" spans="1:25" s="12" customFormat="1" ht="45" hidden="1" customHeight="1">
      <c r="A169" s="32" t="s">
        <v>97</v>
      </c>
      <c r="B169" s="57" t="e">
        <f>B168/B167*10</f>
        <v>#DIV/0!</v>
      </c>
      <c r="C169" s="132" t="e">
        <f>C168/C167*10</f>
        <v>#DIV/0!</v>
      </c>
      <c r="D169" s="15" t="e">
        <f t="shared" si="49"/>
        <v>#DIV/0!</v>
      </c>
      <c r="E169" s="55"/>
      <c r="F169" s="55"/>
      <c r="G169" s="55" t="e">
        <f>G168/G167*10</f>
        <v>#DIV/0!</v>
      </c>
      <c r="H169" s="55"/>
      <c r="I169" s="55"/>
      <c r="J169" s="55"/>
      <c r="K169" s="198"/>
      <c r="L169" s="152" t="e">
        <f>L168/L167*10</f>
        <v>#DIV/0!</v>
      </c>
      <c r="M169" s="55"/>
      <c r="N169" s="55"/>
      <c r="O169" s="152"/>
      <c r="P169" s="198"/>
      <c r="Q169" s="55"/>
      <c r="R169" s="55"/>
      <c r="S169" s="198"/>
      <c r="T169" s="198"/>
      <c r="U169" s="55" t="e">
        <f>U168/U167*10</f>
        <v>#DIV/0!</v>
      </c>
      <c r="V169" s="55"/>
      <c r="W169" s="152"/>
      <c r="X169" s="55"/>
      <c r="Y169" s="55"/>
    </row>
    <row r="170" spans="1:25" s="12" customFormat="1" ht="45" hidden="1" customHeight="1" outlineLevel="1">
      <c r="A170" s="52" t="s">
        <v>115</v>
      </c>
      <c r="B170" s="27"/>
      <c r="C170" s="118">
        <f>SUM(E170:Y170)</f>
        <v>0</v>
      </c>
      <c r="D170" s="15" t="e">
        <f t="shared" si="49"/>
        <v>#DIV/0!</v>
      </c>
      <c r="E170" s="36"/>
      <c r="F170" s="36"/>
      <c r="G170" s="36"/>
      <c r="H170" s="36"/>
      <c r="I170" s="36"/>
      <c r="J170" s="36"/>
      <c r="K170" s="163"/>
      <c r="L170" s="163"/>
      <c r="M170" s="36"/>
      <c r="N170" s="36"/>
      <c r="O170" s="163"/>
      <c r="P170" s="163"/>
      <c r="Q170" s="36"/>
      <c r="R170" s="36"/>
      <c r="S170" s="163"/>
      <c r="T170" s="163"/>
      <c r="U170" s="36"/>
      <c r="V170" s="36"/>
      <c r="W170" s="163"/>
      <c r="X170" s="36"/>
      <c r="Y170" s="36"/>
    </row>
    <row r="171" spans="1:25" s="12" customFormat="1" ht="45" hidden="1" customHeight="1" outlineLevel="1">
      <c r="A171" s="32" t="s">
        <v>116</v>
      </c>
      <c r="B171" s="27"/>
      <c r="C171" s="118">
        <f>SUM(E171:Y171)</f>
        <v>0</v>
      </c>
      <c r="D171" s="15" t="e">
        <f t="shared" si="49"/>
        <v>#DIV/0!</v>
      </c>
      <c r="E171" s="36"/>
      <c r="F171" s="36"/>
      <c r="G171" s="36"/>
      <c r="H171" s="36"/>
      <c r="I171" s="36"/>
      <c r="J171" s="36"/>
      <c r="K171" s="163"/>
      <c r="L171" s="163"/>
      <c r="M171" s="36"/>
      <c r="N171" s="36"/>
      <c r="O171" s="163"/>
      <c r="P171" s="163"/>
      <c r="Q171" s="36"/>
      <c r="R171" s="36"/>
      <c r="S171" s="163"/>
      <c r="T171" s="163"/>
      <c r="U171" s="36"/>
      <c r="V171" s="36"/>
      <c r="W171" s="163"/>
      <c r="X171" s="36"/>
      <c r="Y171" s="36"/>
    </row>
    <row r="172" spans="1:25" s="12" customFormat="1" ht="45" hidden="1" customHeight="1">
      <c r="A172" s="32" t="s">
        <v>97</v>
      </c>
      <c r="B172" s="57" t="e">
        <f>B171/B170*10</f>
        <v>#DIV/0!</v>
      </c>
      <c r="C172" s="132" t="e">
        <f>C171/C170*10</f>
        <v>#DIV/0!</v>
      </c>
      <c r="D172" s="15" t="e">
        <f t="shared" si="49"/>
        <v>#DIV/0!</v>
      </c>
      <c r="E172" s="57"/>
      <c r="F172" s="57"/>
      <c r="G172" s="55" t="e">
        <f>G171/G170*10</f>
        <v>#DIV/0!</v>
      </c>
      <c r="H172" s="57"/>
      <c r="I172" s="57"/>
      <c r="J172" s="55" t="e">
        <f>J171/J170*10</f>
        <v>#DIV/0!</v>
      </c>
      <c r="K172" s="198" t="e">
        <f>K171/K170*10</f>
        <v>#DIV/0!</v>
      </c>
      <c r="L172" s="152" t="e">
        <f>L171/L170*10</f>
        <v>#DIV/0!</v>
      </c>
      <c r="M172" s="55"/>
      <c r="N172" s="55"/>
      <c r="O172" s="152"/>
      <c r="P172" s="198"/>
      <c r="Q172" s="55"/>
      <c r="R172" s="55" t="e">
        <f>R171/R170*10</f>
        <v>#DIV/0!</v>
      </c>
      <c r="S172" s="198"/>
      <c r="T172" s="198"/>
      <c r="U172" s="55" t="e">
        <f>U171/U170*10</f>
        <v>#DIV/0!</v>
      </c>
      <c r="V172" s="55"/>
      <c r="W172" s="152"/>
      <c r="X172" s="55" t="e">
        <f>X171/X170*10</f>
        <v>#DIV/0!</v>
      </c>
      <c r="Y172" s="55"/>
    </row>
    <row r="173" spans="1:25" s="12" customFormat="1" ht="45" customHeight="1">
      <c r="A173" s="52" t="s">
        <v>117</v>
      </c>
      <c r="B173" s="23"/>
      <c r="C173" s="118">
        <f>SUM(E173:Y173)</f>
        <v>1086</v>
      </c>
      <c r="D173" s="15"/>
      <c r="E173" s="36"/>
      <c r="F173" s="36"/>
      <c r="G173" s="36">
        <v>245</v>
      </c>
      <c r="H173" s="36">
        <v>59</v>
      </c>
      <c r="I173" s="36"/>
      <c r="J173" s="36">
        <v>20</v>
      </c>
      <c r="K173" s="163"/>
      <c r="L173" s="163"/>
      <c r="M173" s="36"/>
      <c r="N173" s="36">
        <v>5</v>
      </c>
      <c r="O173" s="246">
        <v>333</v>
      </c>
      <c r="P173" s="243"/>
      <c r="Q173" s="36"/>
      <c r="R173" s="36"/>
      <c r="S173" s="163"/>
      <c r="T173" s="163">
        <v>46</v>
      </c>
      <c r="U173" s="36"/>
      <c r="V173" s="36"/>
      <c r="W173" s="163"/>
      <c r="X173" s="36">
        <v>258</v>
      </c>
      <c r="Y173" s="36">
        <v>120</v>
      </c>
    </row>
    <row r="174" spans="1:25" s="12" customFormat="1" ht="45" hidden="1" customHeight="1">
      <c r="A174" s="52" t="s">
        <v>118</v>
      </c>
      <c r="B174" s="23"/>
      <c r="C174" s="118"/>
      <c r="D174" s="15" t="e">
        <f t="shared" si="49"/>
        <v>#DIV/0!</v>
      </c>
      <c r="E174" s="36"/>
      <c r="F174" s="36"/>
      <c r="G174" s="36"/>
      <c r="H174" s="36"/>
      <c r="I174" s="36"/>
      <c r="J174" s="36"/>
      <c r="K174" s="163"/>
      <c r="L174" s="163"/>
      <c r="M174" s="36"/>
      <c r="N174" s="36"/>
      <c r="O174" s="163"/>
      <c r="P174" s="163"/>
      <c r="Q174" s="36"/>
      <c r="R174" s="36"/>
      <c r="S174" s="163"/>
      <c r="T174" s="163"/>
      <c r="U174" s="36"/>
      <c r="V174" s="36"/>
      <c r="W174" s="163"/>
      <c r="X174" s="36"/>
      <c r="Y174" s="36"/>
    </row>
    <row r="175" spans="1:25" s="12" customFormat="1" ht="45" hidden="1" customHeight="1">
      <c r="A175" s="52" t="s">
        <v>119</v>
      </c>
      <c r="B175" s="23"/>
      <c r="C175" s="118"/>
      <c r="D175" s="15" t="e">
        <f t="shared" si="49"/>
        <v>#DIV/0!</v>
      </c>
      <c r="E175" s="36"/>
      <c r="F175" s="36"/>
      <c r="G175" s="36"/>
      <c r="H175" s="36"/>
      <c r="I175" s="36"/>
      <c r="J175" s="36"/>
      <c r="K175" s="163"/>
      <c r="L175" s="163"/>
      <c r="M175" s="36"/>
      <c r="N175" s="36"/>
      <c r="O175" s="163"/>
      <c r="P175" s="163"/>
      <c r="Q175" s="36"/>
      <c r="R175" s="36"/>
      <c r="S175" s="163"/>
      <c r="T175" s="163"/>
      <c r="U175" s="36"/>
      <c r="V175" s="36"/>
      <c r="W175" s="163"/>
      <c r="X175" s="36"/>
      <c r="Y175" s="36"/>
    </row>
    <row r="176" spans="1:25" s="47" customFormat="1" ht="30" customHeight="1">
      <c r="A176" s="32" t="s">
        <v>120</v>
      </c>
      <c r="B176" s="23">
        <v>75441</v>
      </c>
      <c r="C176" s="118">
        <f>SUM(E176:Y176)</f>
        <v>88019</v>
      </c>
      <c r="D176" s="15">
        <f t="shared" ref="D176:D185" si="50">C176/B176</f>
        <v>1.1667263159290042</v>
      </c>
      <c r="E176" s="148">
        <v>7220</v>
      </c>
      <c r="F176" s="148">
        <v>3013</v>
      </c>
      <c r="G176" s="148">
        <v>5500</v>
      </c>
      <c r="H176" s="184">
        <v>5235</v>
      </c>
      <c r="I176" s="148">
        <v>2840</v>
      </c>
      <c r="J176" s="237">
        <v>5910</v>
      </c>
      <c r="K176" s="242">
        <v>2190</v>
      </c>
      <c r="L176" s="100">
        <v>3527</v>
      </c>
      <c r="M176" s="148">
        <v>4055</v>
      </c>
      <c r="N176" s="148">
        <v>2022</v>
      </c>
      <c r="O176" s="242">
        <v>3550</v>
      </c>
      <c r="P176" s="242">
        <v>6035</v>
      </c>
      <c r="Q176" s="148">
        <v>5747</v>
      </c>
      <c r="R176" s="148">
        <v>3700</v>
      </c>
      <c r="S176" s="240">
        <v>6303</v>
      </c>
      <c r="T176" s="188">
        <v>2128</v>
      </c>
      <c r="U176" s="148">
        <v>1870</v>
      </c>
      <c r="V176" s="148">
        <v>1960</v>
      </c>
      <c r="W176" s="100">
        <v>5680</v>
      </c>
      <c r="X176" s="184">
        <v>6884</v>
      </c>
      <c r="Y176" s="148">
        <v>2650</v>
      </c>
    </row>
    <row r="177" spans="1:25" s="47" customFormat="1" ht="30" customHeight="1">
      <c r="A177" s="13" t="s">
        <v>121</v>
      </c>
      <c r="B177" s="134">
        <f>B176/B179</f>
        <v>0.71848571428571428</v>
      </c>
      <c r="C177" s="134">
        <f>C176/C179</f>
        <v>0.83827619047619051</v>
      </c>
      <c r="D177" s="15">
        <f t="shared" si="50"/>
        <v>1.1667263159290042</v>
      </c>
      <c r="E177" s="96">
        <f>E176/E179</f>
        <v>0.9695179266818853</v>
      </c>
      <c r="F177" s="30">
        <f>F176/F179</f>
        <v>0.73739598629466474</v>
      </c>
      <c r="G177" s="96">
        <f t="shared" ref="G177:Y177" si="51">G176/G179</f>
        <v>1.0009099181073704</v>
      </c>
      <c r="H177" s="96">
        <f t="shared" si="51"/>
        <v>0.77647582319786412</v>
      </c>
      <c r="I177" s="96">
        <f t="shared" si="51"/>
        <v>0.84247997626816973</v>
      </c>
      <c r="J177" s="96">
        <f t="shared" si="51"/>
        <v>0.9962913014160486</v>
      </c>
      <c r="K177" s="120">
        <f t="shared" si="51"/>
        <v>0.50942079553384512</v>
      </c>
      <c r="L177" s="120">
        <f t="shared" si="51"/>
        <v>0.69827756879825775</v>
      </c>
      <c r="M177" s="96">
        <f t="shared" si="51"/>
        <v>0.89692545896925457</v>
      </c>
      <c r="N177" s="96">
        <f>N176/N179</f>
        <v>0.90713324360699865</v>
      </c>
      <c r="O177" s="120">
        <f t="shared" si="51"/>
        <v>1.1455308163923847</v>
      </c>
      <c r="P177" s="120">
        <f t="shared" si="51"/>
        <v>0.8556642563448178</v>
      </c>
      <c r="Q177" s="96">
        <f t="shared" si="51"/>
        <v>0.76088971269694161</v>
      </c>
      <c r="R177" s="96">
        <f t="shared" si="51"/>
        <v>0.72421217459385401</v>
      </c>
      <c r="S177" s="120">
        <f t="shared" si="51"/>
        <v>0.82252381573796163</v>
      </c>
      <c r="T177" s="120">
        <f t="shared" si="51"/>
        <v>0.52093023255813953</v>
      </c>
      <c r="U177" s="96">
        <f t="shared" si="51"/>
        <v>0.56787124202854544</v>
      </c>
      <c r="V177" s="96">
        <f t="shared" si="51"/>
        <v>0.92105263157894735</v>
      </c>
      <c r="W177" s="120">
        <f t="shared" si="51"/>
        <v>0.93175853018372701</v>
      </c>
      <c r="X177" s="96">
        <f t="shared" si="51"/>
        <v>0.99753658890015939</v>
      </c>
      <c r="Y177" s="96">
        <f t="shared" si="51"/>
        <v>0.93080435546188967</v>
      </c>
    </row>
    <row r="178" spans="1:25" s="12" customFormat="1" ht="45" customHeight="1">
      <c r="A178" s="32" t="s">
        <v>122</v>
      </c>
      <c r="B178" s="23">
        <v>29876</v>
      </c>
      <c r="C178" s="118">
        <f>SUM(E178:Y178)</f>
        <v>61693</v>
      </c>
      <c r="D178" s="15">
        <f t="shared" si="50"/>
        <v>2.064968536618021</v>
      </c>
      <c r="E178" s="10">
        <v>2000</v>
      </c>
      <c r="F178" s="10">
        <v>1930</v>
      </c>
      <c r="G178" s="10">
        <v>5647</v>
      </c>
      <c r="H178" s="10">
        <v>3500</v>
      </c>
      <c r="I178" s="10">
        <v>1370</v>
      </c>
      <c r="J178" s="10">
        <v>7280</v>
      </c>
      <c r="K178" s="104">
        <v>5329</v>
      </c>
      <c r="L178" s="104">
        <v>4025</v>
      </c>
      <c r="M178" s="10">
        <v>560</v>
      </c>
      <c r="N178" s="10">
        <v>900</v>
      </c>
      <c r="O178" s="266">
        <v>2232</v>
      </c>
      <c r="P178" s="104">
        <v>2150</v>
      </c>
      <c r="Q178" s="10">
        <v>5071</v>
      </c>
      <c r="R178" s="10"/>
      <c r="S178" s="104">
        <v>3000</v>
      </c>
      <c r="T178" s="104">
        <v>578</v>
      </c>
      <c r="U178" s="10">
        <v>3150</v>
      </c>
      <c r="V178" s="10"/>
      <c r="W178" s="104">
        <v>2760</v>
      </c>
      <c r="X178" s="10">
        <v>9291</v>
      </c>
      <c r="Y178" s="10">
        <v>920</v>
      </c>
    </row>
    <row r="179" spans="1:25" s="12" customFormat="1" ht="45" hidden="1" customHeight="1" outlineLevel="1">
      <c r="A179" s="32" t="s">
        <v>123</v>
      </c>
      <c r="B179" s="23">
        <v>105000</v>
      </c>
      <c r="C179" s="118">
        <f t="shared" ref="C179:C184" si="52">SUM(E179:Y179)</f>
        <v>105000</v>
      </c>
      <c r="D179" s="15">
        <f t="shared" si="50"/>
        <v>1</v>
      </c>
      <c r="E179" s="10">
        <v>7447</v>
      </c>
      <c r="F179" s="10">
        <v>4086</v>
      </c>
      <c r="G179" s="10">
        <v>5495</v>
      </c>
      <c r="H179" s="10">
        <v>6742</v>
      </c>
      <c r="I179" s="10">
        <v>3371</v>
      </c>
      <c r="J179" s="10">
        <v>5932</v>
      </c>
      <c r="K179" s="104">
        <v>4299</v>
      </c>
      <c r="L179" s="104">
        <v>5051</v>
      </c>
      <c r="M179" s="10">
        <v>4521</v>
      </c>
      <c r="N179" s="10">
        <v>2229</v>
      </c>
      <c r="O179" s="104">
        <v>3099</v>
      </c>
      <c r="P179" s="104">
        <v>7053</v>
      </c>
      <c r="Q179" s="10">
        <v>7553</v>
      </c>
      <c r="R179" s="10">
        <v>5109</v>
      </c>
      <c r="S179" s="104">
        <v>7663</v>
      </c>
      <c r="T179" s="104">
        <v>4085</v>
      </c>
      <c r="U179" s="10">
        <v>3293</v>
      </c>
      <c r="V179" s="10">
        <v>2128</v>
      </c>
      <c r="W179" s="104">
        <v>6096</v>
      </c>
      <c r="X179" s="10">
        <v>6901</v>
      </c>
      <c r="Y179" s="10">
        <v>2847</v>
      </c>
    </row>
    <row r="180" spans="1:25" s="12" customFormat="1" ht="30" customHeight="1" outlineLevel="1">
      <c r="A180" s="32" t="s">
        <v>124</v>
      </c>
      <c r="B180" s="23">
        <v>25886</v>
      </c>
      <c r="C180" s="118">
        <f t="shared" si="52"/>
        <v>36772</v>
      </c>
      <c r="D180" s="15">
        <f t="shared" si="50"/>
        <v>1.4205361971722166</v>
      </c>
      <c r="E180" s="38">
        <v>1530</v>
      </c>
      <c r="F180" s="38">
        <v>1300</v>
      </c>
      <c r="G180" s="38">
        <v>180</v>
      </c>
      <c r="H180" s="97">
        <v>3369</v>
      </c>
      <c r="I180" s="38">
        <v>975</v>
      </c>
      <c r="J180" s="97">
        <v>2980</v>
      </c>
      <c r="K180" s="194">
        <v>1035</v>
      </c>
      <c r="L180" s="123">
        <v>864</v>
      </c>
      <c r="M180" s="38">
        <v>2810</v>
      </c>
      <c r="N180" s="38">
        <v>962</v>
      </c>
      <c r="O180" s="194">
        <v>3550</v>
      </c>
      <c r="P180" s="194">
        <v>3530</v>
      </c>
      <c r="Q180" s="38">
        <v>2285</v>
      </c>
      <c r="R180" s="38">
        <v>820</v>
      </c>
      <c r="S180" s="194">
        <v>3503</v>
      </c>
      <c r="T180" s="194">
        <v>857</v>
      </c>
      <c r="U180" s="38"/>
      <c r="V180" s="38">
        <v>205</v>
      </c>
      <c r="W180" s="123">
        <v>2704</v>
      </c>
      <c r="X180" s="97">
        <v>2013</v>
      </c>
      <c r="Y180" s="38">
        <v>1300</v>
      </c>
    </row>
    <row r="181" spans="1:25" s="12" customFormat="1" ht="30" customHeight="1">
      <c r="A181" s="13" t="s">
        <v>52</v>
      </c>
      <c r="B181" s="86">
        <f>B180/B179</f>
        <v>0.24653333333333333</v>
      </c>
      <c r="C181" s="86">
        <f>C180/C179</f>
        <v>0.3502095238095238</v>
      </c>
      <c r="D181" s="15">
        <f t="shared" si="50"/>
        <v>1.4205361971722166</v>
      </c>
      <c r="E181" s="16">
        <f>E180/E179</f>
        <v>0.20545185980931918</v>
      </c>
      <c r="F181" s="16">
        <f t="shared" ref="F181:Y181" si="53">F180/F179</f>
        <v>0.31815956926089084</v>
      </c>
      <c r="G181" s="16">
        <f t="shared" si="53"/>
        <v>3.2757051865332121E-2</v>
      </c>
      <c r="H181" s="16">
        <f t="shared" si="53"/>
        <v>0.49970335212103234</v>
      </c>
      <c r="I181" s="16">
        <f t="shared" si="53"/>
        <v>0.28923168199347377</v>
      </c>
      <c r="J181" s="16">
        <f t="shared" si="53"/>
        <v>0.50236008091705997</v>
      </c>
      <c r="K181" s="161">
        <f t="shared" si="53"/>
        <v>0.24075366364270762</v>
      </c>
      <c r="L181" s="161">
        <f t="shared" si="53"/>
        <v>0.17105523658681449</v>
      </c>
      <c r="M181" s="16">
        <f t="shared" si="53"/>
        <v>0.62154390621543909</v>
      </c>
      <c r="N181" s="16">
        <f t="shared" si="53"/>
        <v>0.4315836698070884</v>
      </c>
      <c r="O181" s="161">
        <f t="shared" si="53"/>
        <v>1.1455308163923847</v>
      </c>
      <c r="P181" s="161">
        <f t="shared" si="53"/>
        <v>0.5004962427335885</v>
      </c>
      <c r="Q181" s="16">
        <f t="shared" si="53"/>
        <v>0.3025287965047001</v>
      </c>
      <c r="R181" s="16">
        <f t="shared" si="53"/>
        <v>0.16050107653161089</v>
      </c>
      <c r="S181" s="161">
        <f t="shared" si="53"/>
        <v>0.4571316716690591</v>
      </c>
      <c r="T181" s="161">
        <f t="shared" si="53"/>
        <v>0.20979192166462668</v>
      </c>
      <c r="U181" s="16">
        <f t="shared" si="53"/>
        <v>0</v>
      </c>
      <c r="V181" s="16">
        <f t="shared" si="53"/>
        <v>9.6334586466165412E-2</v>
      </c>
      <c r="W181" s="161">
        <f t="shared" si="53"/>
        <v>0.44356955380577429</v>
      </c>
      <c r="X181" s="16">
        <f t="shared" si="53"/>
        <v>0.29169685552818431</v>
      </c>
      <c r="Y181" s="16">
        <f t="shared" si="53"/>
        <v>0.45662100456621002</v>
      </c>
    </row>
    <row r="182" spans="1:25" s="12" customFormat="1" ht="30" customHeight="1">
      <c r="A182" s="11" t="s">
        <v>125</v>
      </c>
      <c r="B182" s="26">
        <v>20575</v>
      </c>
      <c r="C182" s="118">
        <f t="shared" si="52"/>
        <v>29638</v>
      </c>
      <c r="D182" s="15">
        <f t="shared" si="50"/>
        <v>1.4404860267314703</v>
      </c>
      <c r="E182" s="10">
        <v>1340</v>
      </c>
      <c r="F182" s="10">
        <v>1100</v>
      </c>
      <c r="G182" s="10">
        <v>180</v>
      </c>
      <c r="H182" s="10">
        <v>2889</v>
      </c>
      <c r="I182" s="10">
        <v>975</v>
      </c>
      <c r="J182" s="10">
        <v>2660</v>
      </c>
      <c r="K182" s="104">
        <v>159</v>
      </c>
      <c r="L182" s="104">
        <v>730</v>
      </c>
      <c r="M182" s="10">
        <v>2790</v>
      </c>
      <c r="N182" s="10">
        <v>922</v>
      </c>
      <c r="O182" s="104">
        <v>2693</v>
      </c>
      <c r="P182" s="104">
        <v>3530</v>
      </c>
      <c r="Q182" s="10">
        <v>1613</v>
      </c>
      <c r="R182" s="10">
        <v>670</v>
      </c>
      <c r="S182" s="104">
        <v>3243</v>
      </c>
      <c r="T182" s="104">
        <v>727</v>
      </c>
      <c r="U182" s="10"/>
      <c r="V182" s="10">
        <v>205</v>
      </c>
      <c r="W182" s="104">
        <v>2263</v>
      </c>
      <c r="X182" s="10">
        <v>564</v>
      </c>
      <c r="Y182" s="10">
        <v>385</v>
      </c>
    </row>
    <row r="183" spans="1:25" s="12" customFormat="1" ht="30" customHeight="1">
      <c r="A183" s="11" t="s">
        <v>126</v>
      </c>
      <c r="B183" s="26">
        <v>5311</v>
      </c>
      <c r="C183" s="118">
        <f t="shared" si="52"/>
        <v>6322</v>
      </c>
      <c r="D183" s="15">
        <f t="shared" si="50"/>
        <v>1.1903596309546225</v>
      </c>
      <c r="E183" s="10">
        <v>190</v>
      </c>
      <c r="F183" s="10">
        <v>160</v>
      </c>
      <c r="G183" s="10"/>
      <c r="H183" s="10">
        <v>370</v>
      </c>
      <c r="I183" s="10"/>
      <c r="J183" s="10">
        <v>320</v>
      </c>
      <c r="K183" s="104">
        <v>851</v>
      </c>
      <c r="L183" s="104">
        <v>134</v>
      </c>
      <c r="M183" s="10">
        <v>20</v>
      </c>
      <c r="N183" s="10">
        <v>40</v>
      </c>
      <c r="O183" s="104">
        <v>857</v>
      </c>
      <c r="P183" s="104"/>
      <c r="Q183" s="10">
        <v>115</v>
      </c>
      <c r="R183" s="10">
        <v>150</v>
      </c>
      <c r="S183" s="104">
        <v>260</v>
      </c>
      <c r="T183" s="104">
        <v>130</v>
      </c>
      <c r="U183" s="10"/>
      <c r="V183" s="10"/>
      <c r="W183" s="104">
        <v>441</v>
      </c>
      <c r="X183" s="10">
        <v>1369</v>
      </c>
      <c r="Y183" s="10">
        <v>915</v>
      </c>
    </row>
    <row r="184" spans="1:25" s="12" customFormat="1" ht="45" hidden="1" customHeight="1">
      <c r="A184" s="32" t="s">
        <v>149</v>
      </c>
      <c r="B184" s="23"/>
      <c r="C184" s="118">
        <f t="shared" si="52"/>
        <v>0</v>
      </c>
      <c r="D184" s="15" t="e">
        <f t="shared" si="50"/>
        <v>#DIV/0!</v>
      </c>
      <c r="E184" s="58"/>
      <c r="F184" s="58"/>
      <c r="G184" s="58"/>
      <c r="H184" s="58"/>
      <c r="I184" s="58"/>
      <c r="J184" s="58"/>
      <c r="K184" s="175"/>
      <c r="L184" s="175"/>
      <c r="M184" s="58"/>
      <c r="N184" s="58"/>
      <c r="O184" s="175"/>
      <c r="P184" s="175"/>
      <c r="Q184" s="58"/>
      <c r="R184" s="58"/>
      <c r="S184" s="175"/>
      <c r="T184" s="175"/>
      <c r="U184" s="58"/>
      <c r="V184" s="58"/>
      <c r="W184" s="175"/>
      <c r="X184" s="58"/>
      <c r="Y184" s="58"/>
    </row>
    <row r="185" spans="1:25" s="47" customFormat="1" ht="45" hidden="1" customHeight="1" outlineLevel="1">
      <c r="A185" s="11" t="s">
        <v>201</v>
      </c>
      <c r="B185" s="27">
        <v>98826</v>
      </c>
      <c r="C185" s="118">
        <f>SUM(E185:Y185)</f>
        <v>93927</v>
      </c>
      <c r="D185" s="15">
        <f t="shared" si="50"/>
        <v>0.95042802501366042</v>
      </c>
      <c r="E185" s="31">
        <v>915</v>
      </c>
      <c r="F185" s="31">
        <v>2066</v>
      </c>
      <c r="G185" s="149">
        <v>9743</v>
      </c>
      <c r="H185" s="182">
        <v>6815</v>
      </c>
      <c r="I185" s="149">
        <v>6386</v>
      </c>
      <c r="J185" s="238">
        <v>4980</v>
      </c>
      <c r="K185" s="164">
        <v>3415</v>
      </c>
      <c r="L185" s="164">
        <v>4239</v>
      </c>
      <c r="M185" s="31">
        <v>2497</v>
      </c>
      <c r="N185" s="149">
        <v>3286</v>
      </c>
      <c r="O185" s="164">
        <v>2979</v>
      </c>
      <c r="P185" s="164">
        <v>4879</v>
      </c>
      <c r="Q185" s="149">
        <v>5814</v>
      </c>
      <c r="R185" s="149">
        <v>2912</v>
      </c>
      <c r="S185" s="164">
        <v>4255</v>
      </c>
      <c r="T185" s="164">
        <v>4497</v>
      </c>
      <c r="U185" s="31">
        <v>1106</v>
      </c>
      <c r="V185" s="149">
        <v>1952</v>
      </c>
      <c r="W185" s="164">
        <v>8713</v>
      </c>
      <c r="X185" s="182">
        <v>7227</v>
      </c>
      <c r="Y185" s="31">
        <v>5251</v>
      </c>
    </row>
    <row r="186" spans="1:25" s="59" customFormat="1" ht="30" hidden="1" customHeight="1" outlineLevel="1">
      <c r="A186" s="32" t="s">
        <v>127</v>
      </c>
      <c r="B186" s="27">
        <v>90324</v>
      </c>
      <c r="C186" s="118">
        <f>SUM(E186:Y186)</f>
        <v>88096</v>
      </c>
      <c r="D186" s="15">
        <f>C186/B186</f>
        <v>0.97533324476329653</v>
      </c>
      <c r="E186" s="36">
        <v>910</v>
      </c>
      <c r="F186" s="36">
        <v>1895</v>
      </c>
      <c r="G186" s="36">
        <v>9743</v>
      </c>
      <c r="H186" s="36">
        <v>4256</v>
      </c>
      <c r="I186" s="36">
        <v>6130</v>
      </c>
      <c r="J186" s="36">
        <v>4980</v>
      </c>
      <c r="K186" s="163">
        <v>3223</v>
      </c>
      <c r="L186" s="163">
        <v>3810</v>
      </c>
      <c r="M186" s="36">
        <v>2497</v>
      </c>
      <c r="N186" s="46">
        <v>3286</v>
      </c>
      <c r="O186" s="163">
        <v>2934</v>
      </c>
      <c r="P186" s="163">
        <v>4540</v>
      </c>
      <c r="Q186" s="36">
        <v>5814</v>
      </c>
      <c r="R186" s="36">
        <v>2700</v>
      </c>
      <c r="S186" s="163">
        <v>3482</v>
      </c>
      <c r="T186" s="177">
        <v>4200</v>
      </c>
      <c r="U186" s="36">
        <v>1106</v>
      </c>
      <c r="V186" s="36">
        <v>1952</v>
      </c>
      <c r="W186" s="163">
        <v>8713</v>
      </c>
      <c r="X186" s="36">
        <v>7230</v>
      </c>
      <c r="Y186" s="36">
        <v>4695</v>
      </c>
    </row>
    <row r="187" spans="1:25" s="47" customFormat="1" ht="30" hidden="1" customHeight="1">
      <c r="A187" s="11" t="s">
        <v>128</v>
      </c>
      <c r="B187" s="135">
        <v>0.95399999999999996</v>
      </c>
      <c r="C187" s="135">
        <f>C186/C185</f>
        <v>0.93791987394465914</v>
      </c>
      <c r="D187" s="15">
        <f>C187/B187</f>
        <v>0.98314452195456936</v>
      </c>
      <c r="E187" s="69">
        <f t="shared" ref="E187:Y187" si="54">E186/E185</f>
        <v>0.99453551912568305</v>
      </c>
      <c r="F187" s="69">
        <f t="shared" si="54"/>
        <v>0.91723136495643753</v>
      </c>
      <c r="G187" s="69">
        <f t="shared" si="54"/>
        <v>1</v>
      </c>
      <c r="H187" s="69">
        <f t="shared" si="54"/>
        <v>0.62450476889214968</v>
      </c>
      <c r="I187" s="69">
        <f t="shared" si="54"/>
        <v>0.95991230817413087</v>
      </c>
      <c r="J187" s="69">
        <f t="shared" si="54"/>
        <v>1</v>
      </c>
      <c r="K187" s="176">
        <f t="shared" si="54"/>
        <v>0.94377745241581257</v>
      </c>
      <c r="L187" s="176">
        <f t="shared" si="54"/>
        <v>0.89879688605803254</v>
      </c>
      <c r="M187" s="69">
        <f>M186/M185</f>
        <v>1</v>
      </c>
      <c r="N187" s="69">
        <f t="shared" si="54"/>
        <v>1</v>
      </c>
      <c r="O187" s="176">
        <f t="shared" si="54"/>
        <v>0.98489425981873113</v>
      </c>
      <c r="P187" s="176">
        <f t="shared" si="54"/>
        <v>0.93051854888296781</v>
      </c>
      <c r="Q187" s="69">
        <f t="shared" si="54"/>
        <v>1</v>
      </c>
      <c r="R187" s="69">
        <f t="shared" si="54"/>
        <v>0.92719780219780223</v>
      </c>
      <c r="S187" s="176">
        <f t="shared" si="54"/>
        <v>0.81833137485311402</v>
      </c>
      <c r="T187" s="176">
        <f t="shared" si="54"/>
        <v>0.93395597064709801</v>
      </c>
      <c r="U187" s="69">
        <f t="shared" si="54"/>
        <v>1</v>
      </c>
      <c r="V187" s="69">
        <f t="shared" si="54"/>
        <v>1</v>
      </c>
      <c r="W187" s="176">
        <f t="shared" si="54"/>
        <v>1</v>
      </c>
      <c r="X187" s="69">
        <f t="shared" si="54"/>
        <v>1.0004151100041512</v>
      </c>
      <c r="Y187" s="69">
        <f t="shared" si="54"/>
        <v>0.89411540658922106</v>
      </c>
    </row>
    <row r="188" spans="1:25" s="47" customFormat="1" ht="45" hidden="1" customHeight="1" outlineLevel="1">
      <c r="A188" s="11" t="s">
        <v>129</v>
      </c>
      <c r="B188" s="27"/>
      <c r="C188" s="118">
        <f>SUM(E188:Y188)</f>
        <v>0</v>
      </c>
      <c r="D188" s="15" t="e">
        <f>C188/B188</f>
        <v>#DIV/0!</v>
      </c>
      <c r="E188" s="46"/>
      <c r="F188" s="46"/>
      <c r="G188" s="46"/>
      <c r="H188" s="46"/>
      <c r="I188" s="46"/>
      <c r="J188" s="46"/>
      <c r="K188" s="177"/>
      <c r="L188" s="177"/>
      <c r="M188" s="46"/>
      <c r="N188" s="46"/>
      <c r="O188" s="177"/>
      <c r="P188" s="177"/>
      <c r="Q188" s="46"/>
      <c r="R188" s="46"/>
      <c r="S188" s="177"/>
      <c r="T188" s="177"/>
      <c r="U188" s="46"/>
      <c r="V188" s="46"/>
      <c r="W188" s="177"/>
      <c r="X188" s="46"/>
      <c r="Y188" s="46"/>
    </row>
    <row r="189" spans="1:25" s="59" customFormat="1" ht="45" hidden="1" customHeight="1" outlineLevel="1">
      <c r="A189" s="32" t="s">
        <v>130</v>
      </c>
      <c r="B189" s="23">
        <v>14646</v>
      </c>
      <c r="C189" s="118">
        <f>SUM(E189:Y189)</f>
        <v>10389</v>
      </c>
      <c r="D189" s="15">
        <f>C189/B189</f>
        <v>0.70934043424825888</v>
      </c>
      <c r="E189" s="46">
        <v>32</v>
      </c>
      <c r="F189" s="36">
        <v>100</v>
      </c>
      <c r="G189" s="36">
        <v>1429</v>
      </c>
      <c r="H189" s="36"/>
      <c r="I189" s="36">
        <v>140</v>
      </c>
      <c r="J189" s="36">
        <v>1875</v>
      </c>
      <c r="K189" s="163"/>
      <c r="L189" s="163">
        <v>533</v>
      </c>
      <c r="M189" s="36"/>
      <c r="N189" s="36">
        <v>148</v>
      </c>
      <c r="O189" s="177"/>
      <c r="P189" s="163">
        <v>788</v>
      </c>
      <c r="Q189" s="36"/>
      <c r="R189" s="36">
        <v>250</v>
      </c>
      <c r="S189" s="163"/>
      <c r="T189" s="163">
        <v>564</v>
      </c>
      <c r="U189" s="36">
        <v>10</v>
      </c>
      <c r="V189" s="36"/>
      <c r="W189" s="163">
        <v>280</v>
      </c>
      <c r="X189" s="36">
        <v>4020</v>
      </c>
      <c r="Y189" s="36">
        <v>220</v>
      </c>
    </row>
    <row r="190" spans="1:25" s="47" customFormat="1" ht="45" hidden="1" customHeight="1">
      <c r="A190" s="11" t="s">
        <v>131</v>
      </c>
      <c r="B190" s="15"/>
      <c r="C190" s="118">
        <f>SUM(E190:Y190)</f>
        <v>0</v>
      </c>
      <c r="D190" s="15"/>
      <c r="E190" s="16"/>
      <c r="F190" s="16"/>
      <c r="G190" s="16"/>
      <c r="H190" s="16"/>
      <c r="I190" s="16"/>
      <c r="J190" s="16"/>
      <c r="K190" s="161"/>
      <c r="L190" s="161"/>
      <c r="M190" s="16"/>
      <c r="N190" s="16"/>
      <c r="O190" s="161"/>
      <c r="P190" s="161"/>
      <c r="Q190" s="16"/>
      <c r="R190" s="16"/>
      <c r="S190" s="161"/>
      <c r="T190" s="161"/>
      <c r="U190" s="16"/>
      <c r="V190" s="16"/>
      <c r="W190" s="161"/>
      <c r="X190" s="16"/>
      <c r="Y190" s="16"/>
    </row>
    <row r="191" spans="1:25" s="47" customFormat="1" ht="30" customHeight="1">
      <c r="A191" s="13" t="s">
        <v>132</v>
      </c>
      <c r="B191" s="23"/>
      <c r="C191" s="118"/>
      <c r="D191" s="27"/>
      <c r="E191" s="36"/>
      <c r="F191" s="36"/>
      <c r="G191" s="36"/>
      <c r="H191" s="36"/>
      <c r="I191" s="36"/>
      <c r="J191" s="36"/>
      <c r="K191" s="163"/>
      <c r="L191" s="163"/>
      <c r="M191" s="36"/>
      <c r="N191" s="36"/>
      <c r="O191" s="163"/>
      <c r="P191" s="163"/>
      <c r="Q191" s="36"/>
      <c r="R191" s="36"/>
      <c r="S191" s="163"/>
      <c r="T191" s="163"/>
      <c r="U191" s="36"/>
      <c r="V191" s="36"/>
      <c r="W191" s="163"/>
      <c r="X191" s="36"/>
      <c r="Y191" s="36"/>
    </row>
    <row r="192" spans="1:25" s="59" customFormat="1" ht="30" customHeight="1" outlineLevel="1">
      <c r="A192" s="52" t="s">
        <v>133</v>
      </c>
      <c r="B192" s="23">
        <v>117050</v>
      </c>
      <c r="C192" s="118">
        <f>SUM(E192:Y192)</f>
        <v>97665</v>
      </c>
      <c r="D192" s="9">
        <f>C192/B192</f>
        <v>0.83438701409653993</v>
      </c>
      <c r="E192" s="26">
        <v>2300</v>
      </c>
      <c r="F192" s="26">
        <v>2400</v>
      </c>
      <c r="G192" s="26">
        <v>11455</v>
      </c>
      <c r="H192" s="184">
        <v>9900</v>
      </c>
      <c r="I192" s="26">
        <v>6412</v>
      </c>
      <c r="J192" s="237">
        <v>4820</v>
      </c>
      <c r="K192" s="242">
        <v>3176</v>
      </c>
      <c r="L192" s="100">
        <v>5992</v>
      </c>
      <c r="M192" s="26">
        <v>4071</v>
      </c>
      <c r="N192" s="26">
        <v>3461</v>
      </c>
      <c r="O192" s="100">
        <v>3135</v>
      </c>
      <c r="P192" s="242">
        <v>5779</v>
      </c>
      <c r="Q192" s="26">
        <v>7786</v>
      </c>
      <c r="R192" s="26">
        <v>3000</v>
      </c>
      <c r="S192" s="240">
        <v>3443</v>
      </c>
      <c r="T192" s="188">
        <v>2374</v>
      </c>
      <c r="U192" s="26">
        <v>1960</v>
      </c>
      <c r="V192" s="26">
        <v>980</v>
      </c>
      <c r="W192" s="100">
        <v>3310</v>
      </c>
      <c r="X192" s="184">
        <v>6301</v>
      </c>
      <c r="Y192" s="26">
        <v>5610</v>
      </c>
    </row>
    <row r="193" spans="1:35" s="47" customFormat="1" ht="45" hidden="1" customHeight="1" outlineLevel="1">
      <c r="A193" s="13" t="s">
        <v>134</v>
      </c>
      <c r="B193" s="23">
        <v>95000</v>
      </c>
      <c r="C193" s="118">
        <f>SUM(E193:Y193)</f>
        <v>99221</v>
      </c>
      <c r="D193" s="9">
        <f>C193/B193</f>
        <v>1.0444315789473684</v>
      </c>
      <c r="E193" s="46">
        <v>1355</v>
      </c>
      <c r="F193" s="46">
        <v>2371</v>
      </c>
      <c r="G193" s="46">
        <v>10316</v>
      </c>
      <c r="H193" s="46">
        <v>9808</v>
      </c>
      <c r="I193" s="46">
        <v>4306</v>
      </c>
      <c r="J193" s="46">
        <v>4618</v>
      </c>
      <c r="K193" s="177">
        <v>2544</v>
      </c>
      <c r="L193" s="177">
        <v>9760</v>
      </c>
      <c r="M193" s="46">
        <v>4171</v>
      </c>
      <c r="N193" s="46">
        <v>3368</v>
      </c>
      <c r="O193" s="177">
        <v>2671</v>
      </c>
      <c r="P193" s="177">
        <v>5628</v>
      </c>
      <c r="Q193" s="46">
        <v>4878</v>
      </c>
      <c r="R193" s="46">
        <v>3000</v>
      </c>
      <c r="S193" s="177">
        <v>4108</v>
      </c>
      <c r="T193" s="177">
        <v>5335</v>
      </c>
      <c r="U193" s="46">
        <v>1948</v>
      </c>
      <c r="V193" s="46">
        <v>411</v>
      </c>
      <c r="W193" s="177">
        <v>3260</v>
      </c>
      <c r="X193" s="46">
        <v>6500</v>
      </c>
      <c r="Y193" s="46">
        <v>8865</v>
      </c>
      <c r="AI193" s="47" t="s">
        <v>0</v>
      </c>
    </row>
    <row r="194" spans="1:35" s="47" customFormat="1" ht="45" hidden="1" customHeight="1" outlineLevel="1">
      <c r="A194" s="13" t="s">
        <v>135</v>
      </c>
      <c r="B194" s="27">
        <f>B192*0.45</f>
        <v>52672.5</v>
      </c>
      <c r="C194" s="118">
        <f>C192*0.45</f>
        <v>43949.25</v>
      </c>
      <c r="D194" s="9">
        <f>C194/B194</f>
        <v>0.83438701409653993</v>
      </c>
      <c r="E194" s="26">
        <f>E192*0.45</f>
        <v>1035</v>
      </c>
      <c r="F194" s="26">
        <f t="shared" ref="F194:Y194" si="55">F192*0.45</f>
        <v>1080</v>
      </c>
      <c r="G194" s="26">
        <f t="shared" si="55"/>
        <v>5154.75</v>
      </c>
      <c r="H194" s="184">
        <f t="shared" si="55"/>
        <v>4455</v>
      </c>
      <c r="I194" s="26">
        <f t="shared" si="55"/>
        <v>2885.4</v>
      </c>
      <c r="J194" s="237">
        <f t="shared" si="55"/>
        <v>2169</v>
      </c>
      <c r="K194" s="242">
        <f t="shared" si="55"/>
        <v>1429.2</v>
      </c>
      <c r="L194" s="100">
        <f t="shared" si="55"/>
        <v>2696.4</v>
      </c>
      <c r="M194" s="26">
        <f t="shared" si="55"/>
        <v>1831.95</v>
      </c>
      <c r="N194" s="26">
        <f t="shared" si="55"/>
        <v>1557.45</v>
      </c>
      <c r="O194" s="100">
        <f t="shared" si="55"/>
        <v>1410.75</v>
      </c>
      <c r="P194" s="242">
        <f t="shared" si="55"/>
        <v>2600.5500000000002</v>
      </c>
      <c r="Q194" s="26">
        <f t="shared" si="55"/>
        <v>3503.7000000000003</v>
      </c>
      <c r="R194" s="26">
        <f t="shared" si="55"/>
        <v>1350</v>
      </c>
      <c r="S194" s="240">
        <f t="shared" si="55"/>
        <v>1549.3500000000001</v>
      </c>
      <c r="T194" s="188">
        <f t="shared" si="55"/>
        <v>1068.3</v>
      </c>
      <c r="U194" s="26">
        <f t="shared" si="55"/>
        <v>882</v>
      </c>
      <c r="V194" s="26">
        <f t="shared" si="55"/>
        <v>441</v>
      </c>
      <c r="W194" s="100">
        <f t="shared" si="55"/>
        <v>1489.5</v>
      </c>
      <c r="X194" s="184">
        <f t="shared" si="55"/>
        <v>2835.4500000000003</v>
      </c>
      <c r="Y194" s="26">
        <f t="shared" si="55"/>
        <v>2524.5</v>
      </c>
      <c r="Z194" s="60"/>
    </row>
    <row r="195" spans="1:35" s="47" customFormat="1" ht="30" customHeight="1" collapsed="1">
      <c r="A195" s="13" t="s">
        <v>136</v>
      </c>
      <c r="B195" s="49">
        <f>B192/B193</f>
        <v>1.2321052631578948</v>
      </c>
      <c r="C195" s="135">
        <f>C192/C193</f>
        <v>0.98431783594198807</v>
      </c>
      <c r="D195" s="9"/>
      <c r="E195" s="69">
        <f t="shared" ref="E195:Y195" si="56">E192/E193</f>
        <v>1.6974169741697418</v>
      </c>
      <c r="F195" s="69">
        <f t="shared" si="56"/>
        <v>1.0122311261071277</v>
      </c>
      <c r="G195" s="69">
        <f t="shared" si="56"/>
        <v>1.1104110120201629</v>
      </c>
      <c r="H195" s="69">
        <f t="shared" si="56"/>
        <v>1.0093800978792822</v>
      </c>
      <c r="I195" s="69">
        <f t="shared" si="56"/>
        <v>1.489084997677659</v>
      </c>
      <c r="J195" s="69">
        <f t="shared" si="56"/>
        <v>1.0437418796015592</v>
      </c>
      <c r="K195" s="176">
        <f t="shared" si="56"/>
        <v>1.2484276729559749</v>
      </c>
      <c r="L195" s="176">
        <f t="shared" si="56"/>
        <v>0.61393442622950822</v>
      </c>
      <c r="M195" s="69">
        <f t="shared" si="56"/>
        <v>0.97602493406856872</v>
      </c>
      <c r="N195" s="69">
        <f t="shared" si="56"/>
        <v>1.0276128266033253</v>
      </c>
      <c r="O195" s="176">
        <f t="shared" si="56"/>
        <v>1.1737177087233246</v>
      </c>
      <c r="P195" s="176">
        <f t="shared" si="56"/>
        <v>1.0268301350390903</v>
      </c>
      <c r="Q195" s="69">
        <f t="shared" si="56"/>
        <v>1.5961459614596145</v>
      </c>
      <c r="R195" s="69">
        <f t="shared" si="56"/>
        <v>1</v>
      </c>
      <c r="S195" s="176">
        <f t="shared" si="56"/>
        <v>0.83812074001947423</v>
      </c>
      <c r="T195" s="176">
        <f t="shared" si="56"/>
        <v>0.44498594189315838</v>
      </c>
      <c r="U195" s="69">
        <f t="shared" si="56"/>
        <v>1.0061601642710472</v>
      </c>
      <c r="V195" s="69">
        <f t="shared" si="56"/>
        <v>2.3844282238442824</v>
      </c>
      <c r="W195" s="176">
        <f t="shared" si="56"/>
        <v>1.0153374233128833</v>
      </c>
      <c r="X195" s="69">
        <f t="shared" si="56"/>
        <v>0.9693846153846154</v>
      </c>
      <c r="Y195" s="69">
        <f t="shared" si="56"/>
        <v>0.63282571912013541</v>
      </c>
    </row>
    <row r="196" spans="1:35" s="59" customFormat="1" ht="30" customHeight="1" outlineLevel="1">
      <c r="A196" s="52" t="s">
        <v>137</v>
      </c>
      <c r="B196" s="23">
        <v>306003</v>
      </c>
      <c r="C196" s="118">
        <f>SUM(E196:Y196)</f>
        <v>247070</v>
      </c>
      <c r="D196" s="9">
        <f>C196/B196</f>
        <v>0.80741038486550787</v>
      </c>
      <c r="E196" s="26">
        <v>653</v>
      </c>
      <c r="F196" s="26">
        <v>6800</v>
      </c>
      <c r="G196" s="26">
        <v>21950</v>
      </c>
      <c r="H196" s="184">
        <v>13029</v>
      </c>
      <c r="I196" s="26">
        <v>8370</v>
      </c>
      <c r="J196" s="237">
        <v>12580</v>
      </c>
      <c r="K196" s="242">
        <v>500</v>
      </c>
      <c r="L196" s="100">
        <v>14489</v>
      </c>
      <c r="M196" s="26">
        <v>9999</v>
      </c>
      <c r="N196" s="26">
        <v>11850</v>
      </c>
      <c r="O196" s="100">
        <v>7733</v>
      </c>
      <c r="P196" s="242">
        <v>15330</v>
      </c>
      <c r="Q196" s="26">
        <v>1904</v>
      </c>
      <c r="R196" s="26">
        <v>3500</v>
      </c>
      <c r="S196" s="240">
        <v>7150</v>
      </c>
      <c r="T196" s="188">
        <v>41691</v>
      </c>
      <c r="U196" s="26">
        <v>3400</v>
      </c>
      <c r="V196" s="26">
        <v>600</v>
      </c>
      <c r="W196" s="100">
        <v>8427</v>
      </c>
      <c r="X196" s="184">
        <v>41415</v>
      </c>
      <c r="Y196" s="26">
        <v>15700</v>
      </c>
    </row>
    <row r="197" spans="1:35" s="47" customFormat="1" ht="45" hidden="1" customHeight="1" outlineLevel="1">
      <c r="A197" s="13" t="s">
        <v>134</v>
      </c>
      <c r="B197" s="23">
        <v>271000</v>
      </c>
      <c r="C197" s="118">
        <f>SUM(E197:Y197)</f>
        <v>283125</v>
      </c>
      <c r="D197" s="9">
        <f t="shared" ref="D197:D211" si="57">C197/B197</f>
        <v>1.0447416974169741</v>
      </c>
      <c r="E197" s="46">
        <v>3252</v>
      </c>
      <c r="F197" s="46">
        <v>6349</v>
      </c>
      <c r="G197" s="46">
        <v>21277</v>
      </c>
      <c r="H197" s="46">
        <v>19442</v>
      </c>
      <c r="I197" s="46">
        <v>7381</v>
      </c>
      <c r="J197" s="46">
        <v>15831</v>
      </c>
      <c r="K197" s="177">
        <v>1192</v>
      </c>
      <c r="L197" s="177">
        <v>25096</v>
      </c>
      <c r="M197" s="46">
        <v>10726</v>
      </c>
      <c r="N197" s="46">
        <v>11786</v>
      </c>
      <c r="O197" s="177">
        <v>7347</v>
      </c>
      <c r="P197" s="177">
        <v>19701</v>
      </c>
      <c r="Q197" s="46">
        <v>4369</v>
      </c>
      <c r="R197" s="46">
        <v>5848</v>
      </c>
      <c r="S197" s="177">
        <v>8900</v>
      </c>
      <c r="T197" s="177">
        <v>37348</v>
      </c>
      <c r="U197" s="46">
        <v>2923</v>
      </c>
      <c r="V197" s="46">
        <v>1336</v>
      </c>
      <c r="W197" s="177">
        <v>11411</v>
      </c>
      <c r="X197" s="46">
        <v>40000</v>
      </c>
      <c r="Y197" s="46">
        <v>21610</v>
      </c>
    </row>
    <row r="198" spans="1:35" s="47" customFormat="1" ht="45" hidden="1" customHeight="1" outlineLevel="1">
      <c r="A198" s="13" t="s">
        <v>135</v>
      </c>
      <c r="B198" s="27">
        <f>B196*0.3</f>
        <v>91800.9</v>
      </c>
      <c r="C198" s="118">
        <f>C196*0.3</f>
        <v>74121</v>
      </c>
      <c r="D198" s="9">
        <f t="shared" si="57"/>
        <v>0.80741038486550787</v>
      </c>
      <c r="E198" s="26">
        <f>E196*0.3</f>
        <v>195.9</v>
      </c>
      <c r="F198" s="26">
        <f t="shared" ref="F198:Y198" si="58">F196*0.3</f>
        <v>2040</v>
      </c>
      <c r="G198" s="26">
        <f t="shared" si="58"/>
        <v>6585</v>
      </c>
      <c r="H198" s="184">
        <f t="shared" si="58"/>
        <v>3908.7</v>
      </c>
      <c r="I198" s="26">
        <f t="shared" si="58"/>
        <v>2511</v>
      </c>
      <c r="J198" s="237">
        <f t="shared" si="58"/>
        <v>3774</v>
      </c>
      <c r="K198" s="242">
        <f t="shared" si="58"/>
        <v>150</v>
      </c>
      <c r="L198" s="100">
        <f t="shared" si="58"/>
        <v>4346.7</v>
      </c>
      <c r="M198" s="26">
        <f t="shared" si="58"/>
        <v>2999.7</v>
      </c>
      <c r="N198" s="26">
        <f t="shared" si="58"/>
        <v>3555</v>
      </c>
      <c r="O198" s="100">
        <f t="shared" si="58"/>
        <v>2319.9</v>
      </c>
      <c r="P198" s="242">
        <f t="shared" si="58"/>
        <v>4599</v>
      </c>
      <c r="Q198" s="26">
        <f t="shared" si="58"/>
        <v>571.19999999999993</v>
      </c>
      <c r="R198" s="26">
        <f t="shared" si="58"/>
        <v>1050</v>
      </c>
      <c r="S198" s="240">
        <f t="shared" si="58"/>
        <v>2145</v>
      </c>
      <c r="T198" s="188">
        <f t="shared" si="58"/>
        <v>12507.3</v>
      </c>
      <c r="U198" s="26">
        <f t="shared" si="58"/>
        <v>1020</v>
      </c>
      <c r="V198" s="26">
        <f t="shared" si="58"/>
        <v>180</v>
      </c>
      <c r="W198" s="100">
        <f t="shared" si="58"/>
        <v>2528.1</v>
      </c>
      <c r="X198" s="184">
        <f t="shared" si="58"/>
        <v>12424.5</v>
      </c>
      <c r="Y198" s="26">
        <f t="shared" si="58"/>
        <v>4710</v>
      </c>
    </row>
    <row r="199" spans="1:35" s="59" customFormat="1" ht="30" customHeight="1" collapsed="1">
      <c r="A199" s="13" t="s">
        <v>136</v>
      </c>
      <c r="B199" s="9">
        <f>B196/B197</f>
        <v>1.1291623616236162</v>
      </c>
      <c r="C199" s="117">
        <f>C196/C197</f>
        <v>0.87265342163355408</v>
      </c>
      <c r="D199" s="147"/>
      <c r="E199" s="30">
        <f t="shared" ref="E199:Y199" si="59">E196/E197</f>
        <v>0.20079950799507995</v>
      </c>
      <c r="F199" s="30">
        <f t="shared" si="59"/>
        <v>1.0710348086312804</v>
      </c>
      <c r="G199" s="30">
        <f t="shared" si="59"/>
        <v>1.0316303990224185</v>
      </c>
      <c r="H199" s="96">
        <f t="shared" si="59"/>
        <v>0.6701471042073861</v>
      </c>
      <c r="I199" s="30">
        <f t="shared" si="59"/>
        <v>1.1339926839181682</v>
      </c>
      <c r="J199" s="96">
        <f t="shared" si="59"/>
        <v>0.79464342113574638</v>
      </c>
      <c r="K199" s="120">
        <f t="shared" si="59"/>
        <v>0.41946308724832215</v>
      </c>
      <c r="L199" s="120">
        <f t="shared" si="59"/>
        <v>0.5773430028689831</v>
      </c>
      <c r="M199" s="30">
        <f t="shared" si="59"/>
        <v>0.93222077195599473</v>
      </c>
      <c r="N199" s="30">
        <f t="shared" si="59"/>
        <v>1.0054301713897844</v>
      </c>
      <c r="O199" s="120">
        <f t="shared" si="59"/>
        <v>1.0525384510684632</v>
      </c>
      <c r="P199" s="120">
        <f t="shared" si="59"/>
        <v>0.77813308969087869</v>
      </c>
      <c r="Q199" s="30">
        <f t="shared" si="59"/>
        <v>0.43579766536964981</v>
      </c>
      <c r="R199" s="30">
        <f t="shared" si="59"/>
        <v>0.59849521203830369</v>
      </c>
      <c r="S199" s="120">
        <f t="shared" si="59"/>
        <v>0.8033707865168539</v>
      </c>
      <c r="T199" s="120">
        <f t="shared" si="59"/>
        <v>1.1162846738781194</v>
      </c>
      <c r="U199" s="30">
        <f t="shared" si="59"/>
        <v>1.163188504960657</v>
      </c>
      <c r="V199" s="30">
        <f t="shared" si="59"/>
        <v>0.44910179640718562</v>
      </c>
      <c r="W199" s="120">
        <f t="shared" si="59"/>
        <v>0.73849794058364737</v>
      </c>
      <c r="X199" s="96">
        <f t="shared" si="59"/>
        <v>1.0353749999999999</v>
      </c>
      <c r="Y199" s="30">
        <f t="shared" si="59"/>
        <v>0.72651550208236926</v>
      </c>
    </row>
    <row r="200" spans="1:35" s="59" customFormat="1" ht="30" customHeight="1" outlineLevel="1">
      <c r="A200" s="52" t="s">
        <v>138</v>
      </c>
      <c r="B200" s="23">
        <v>35272</v>
      </c>
      <c r="C200" s="118">
        <f>SUM(E200:Y200)</f>
        <v>33446</v>
      </c>
      <c r="D200" s="147">
        <f>C200/B200</f>
        <v>0.94823089135858474</v>
      </c>
      <c r="E200" s="26"/>
      <c r="F200" s="26"/>
      <c r="G200" s="26">
        <v>4700</v>
      </c>
      <c r="H200" s="184">
        <v>2803</v>
      </c>
      <c r="I200" s="26">
        <v>1300</v>
      </c>
      <c r="J200" s="237">
        <v>700</v>
      </c>
      <c r="K200" s="242">
        <v>2000</v>
      </c>
      <c r="L200" s="100">
        <v>1441</v>
      </c>
      <c r="M200" s="26"/>
      <c r="N200" s="26"/>
      <c r="O200" s="172">
        <v>9236</v>
      </c>
      <c r="P200" s="242">
        <v>1320</v>
      </c>
      <c r="Q200" s="26"/>
      <c r="R200" s="26"/>
      <c r="S200" s="240"/>
      <c r="T200" s="188">
        <v>1030</v>
      </c>
      <c r="U200" s="26">
        <v>700</v>
      </c>
      <c r="V200" s="26"/>
      <c r="W200" s="100"/>
      <c r="X200" s="184">
        <v>4966</v>
      </c>
      <c r="Y200" s="26">
        <v>3250</v>
      </c>
    </row>
    <row r="201" spans="1:35" s="47" customFormat="1" ht="45" hidden="1" customHeight="1" outlineLevel="1">
      <c r="A201" s="13" t="s">
        <v>134</v>
      </c>
      <c r="B201" s="23">
        <v>334708</v>
      </c>
      <c r="C201" s="118">
        <f>SUM(E201:Y201)</f>
        <v>337167</v>
      </c>
      <c r="D201" s="147">
        <f t="shared" si="57"/>
        <v>1.0073467022001268</v>
      </c>
      <c r="E201" s="46"/>
      <c r="F201" s="46">
        <v>13121</v>
      </c>
      <c r="G201" s="46">
        <v>29014</v>
      </c>
      <c r="H201" s="46">
        <v>52320</v>
      </c>
      <c r="I201" s="46">
        <v>16915</v>
      </c>
      <c r="J201" s="46">
        <v>4947</v>
      </c>
      <c r="K201" s="177">
        <v>1987</v>
      </c>
      <c r="L201" s="177">
        <v>21959</v>
      </c>
      <c r="M201" s="46">
        <v>11918</v>
      </c>
      <c r="N201" s="46">
        <v>12628</v>
      </c>
      <c r="O201" s="177">
        <v>13357</v>
      </c>
      <c r="P201" s="177">
        <v>18763</v>
      </c>
      <c r="Q201" s="46">
        <v>10379</v>
      </c>
      <c r="R201" s="46">
        <v>2250</v>
      </c>
      <c r="S201" s="177">
        <v>6846</v>
      </c>
      <c r="T201" s="177">
        <v>53354</v>
      </c>
      <c r="U201" s="46">
        <v>6090</v>
      </c>
      <c r="V201" s="46">
        <v>1713</v>
      </c>
      <c r="W201" s="177">
        <v>12226</v>
      </c>
      <c r="X201" s="46">
        <v>27986</v>
      </c>
      <c r="Y201" s="46">
        <v>19394</v>
      </c>
    </row>
    <row r="202" spans="1:35" s="47" customFormat="1" ht="45" hidden="1" customHeight="1" outlineLevel="1">
      <c r="A202" s="13" t="s">
        <v>139</v>
      </c>
      <c r="B202" s="27">
        <f>B200*0.19</f>
        <v>6701.68</v>
      </c>
      <c r="C202" s="118">
        <f>C200*0.19</f>
        <v>6354.74</v>
      </c>
      <c r="D202" s="147">
        <f t="shared" si="57"/>
        <v>0.94823089135858463</v>
      </c>
      <c r="E202" s="26"/>
      <c r="F202" s="26"/>
      <c r="G202" s="148"/>
      <c r="H202" s="184"/>
      <c r="I202" s="148"/>
      <c r="J202" s="237"/>
      <c r="K202" s="242">
        <f>K200*0.19</f>
        <v>380</v>
      </c>
      <c r="L202" s="100"/>
      <c r="M202" s="148"/>
      <c r="N202" s="148"/>
      <c r="O202" s="100">
        <v>1662</v>
      </c>
      <c r="P202" s="242"/>
      <c r="Q202" s="148"/>
      <c r="R202" s="148"/>
      <c r="S202" s="240"/>
      <c r="T202" s="188"/>
      <c r="U202" s="148"/>
      <c r="V202" s="148"/>
      <c r="W202" s="100"/>
      <c r="X202" s="184"/>
      <c r="Y202" s="148"/>
    </row>
    <row r="203" spans="1:35" s="59" customFormat="1" ht="30" customHeight="1" collapsed="1">
      <c r="A203" s="13" t="s">
        <v>140</v>
      </c>
      <c r="B203" s="9">
        <f>B200/B201</f>
        <v>0.10538140707721357</v>
      </c>
      <c r="C203" s="117">
        <f>C200/C201</f>
        <v>9.9197133764573633E-2</v>
      </c>
      <c r="D203" s="147"/>
      <c r="E203" s="30"/>
      <c r="F203" s="30"/>
      <c r="G203" s="30">
        <f t="shared" ref="G203:L203" si="60">G200/G201</f>
        <v>0.16199076307989246</v>
      </c>
      <c r="H203" s="96">
        <f t="shared" si="60"/>
        <v>5.3574159021406727E-2</v>
      </c>
      <c r="I203" s="30">
        <f t="shared" si="60"/>
        <v>7.6854862548034295E-2</v>
      </c>
      <c r="J203" s="96">
        <f t="shared" si="60"/>
        <v>0.14149989892864362</v>
      </c>
      <c r="K203" s="120">
        <f t="shared" si="60"/>
        <v>1.0065425264217414</v>
      </c>
      <c r="L203" s="120">
        <f t="shared" si="60"/>
        <v>6.5622296097272187E-2</v>
      </c>
      <c r="M203" s="30"/>
      <c r="N203" s="30"/>
      <c r="O203" s="245">
        <f>O200/O201</f>
        <v>0.69147263607097398</v>
      </c>
      <c r="P203" s="120">
        <f>P200/P201</f>
        <v>7.0351223151947986E-2</v>
      </c>
      <c r="Q203" s="30"/>
      <c r="R203" s="30"/>
      <c r="S203" s="120"/>
      <c r="T203" s="96">
        <f>T200/T201</f>
        <v>1.9305019305019305E-2</v>
      </c>
      <c r="U203" s="96">
        <f>U200/U201</f>
        <v>0.11494252873563218</v>
      </c>
      <c r="V203" s="30"/>
      <c r="W203" s="120"/>
      <c r="X203" s="96">
        <f>X200/X201</f>
        <v>0.17744586579003788</v>
      </c>
      <c r="Y203" s="30">
        <f>Y200/Y201</f>
        <v>0.16757760131999588</v>
      </c>
    </row>
    <row r="204" spans="1:35" s="47" customFormat="1" ht="30" hidden="1" customHeight="1">
      <c r="A204" s="52" t="s">
        <v>141</v>
      </c>
      <c r="B204" s="27">
        <v>170</v>
      </c>
      <c r="C204" s="118">
        <f>SUM(E204:Y204)</f>
        <v>50</v>
      </c>
      <c r="D204" s="147"/>
      <c r="E204" s="36"/>
      <c r="F204" s="36"/>
      <c r="G204" s="36"/>
      <c r="H204" s="36"/>
      <c r="I204" s="36"/>
      <c r="J204" s="36"/>
      <c r="K204" s="163"/>
      <c r="L204" s="163"/>
      <c r="M204" s="36"/>
      <c r="N204" s="36"/>
      <c r="O204" s="163"/>
      <c r="P204" s="163">
        <v>50</v>
      </c>
      <c r="Q204" s="36"/>
      <c r="R204" s="36"/>
      <c r="S204" s="163"/>
      <c r="T204" s="163"/>
      <c r="U204" s="36"/>
      <c r="V204" s="36"/>
      <c r="W204" s="163"/>
      <c r="X204" s="36"/>
      <c r="Y204" s="36"/>
    </row>
    <row r="205" spans="1:35" s="47" customFormat="1" ht="45" hidden="1" customHeight="1">
      <c r="A205" s="13" t="s">
        <v>139</v>
      </c>
      <c r="B205" s="27"/>
      <c r="C205" s="118">
        <f>C204*0.7</f>
        <v>35</v>
      </c>
      <c r="D205" s="147" t="e">
        <f t="shared" si="57"/>
        <v>#DIV/0!</v>
      </c>
      <c r="E205" s="26"/>
      <c r="F205" s="26"/>
      <c r="G205" s="26"/>
      <c r="H205" s="184"/>
      <c r="I205" s="26"/>
      <c r="J205" s="237"/>
      <c r="K205" s="242"/>
      <c r="L205" s="100"/>
      <c r="M205" s="26"/>
      <c r="N205" s="26"/>
      <c r="O205" s="100"/>
      <c r="P205" s="242"/>
      <c r="Q205" s="26"/>
      <c r="R205" s="26"/>
      <c r="S205" s="240"/>
      <c r="T205" s="188"/>
      <c r="U205" s="26"/>
      <c r="V205" s="26"/>
      <c r="W205" s="100"/>
      <c r="X205" s="184"/>
      <c r="Y205" s="26"/>
    </row>
    <row r="206" spans="1:35" s="47" customFormat="1" ht="45" hidden="1" customHeight="1">
      <c r="A206" s="32" t="s">
        <v>142</v>
      </c>
      <c r="B206" s="27"/>
      <c r="C206" s="118">
        <f>SUM(E206:Y206)</f>
        <v>0</v>
      </c>
      <c r="D206" s="147" t="e">
        <f t="shared" si="57"/>
        <v>#DIV/0!</v>
      </c>
      <c r="E206" s="46"/>
      <c r="F206" s="46"/>
      <c r="G206" s="46"/>
      <c r="H206" s="46"/>
      <c r="I206" s="46"/>
      <c r="J206" s="46"/>
      <c r="K206" s="177"/>
      <c r="L206" s="177"/>
      <c r="M206" s="46"/>
      <c r="N206" s="46"/>
      <c r="O206" s="177"/>
      <c r="P206" s="177"/>
      <c r="Q206" s="46"/>
      <c r="R206" s="46"/>
      <c r="S206" s="177"/>
      <c r="T206" s="177"/>
      <c r="U206" s="46"/>
      <c r="V206" s="46"/>
      <c r="W206" s="177"/>
      <c r="X206" s="46"/>
      <c r="Y206" s="46"/>
    </row>
    <row r="207" spans="1:35" s="47" customFormat="1" ht="45" hidden="1" customHeight="1">
      <c r="A207" s="13" t="s">
        <v>139</v>
      </c>
      <c r="B207" s="27">
        <f>B206*0.2</f>
        <v>0</v>
      </c>
      <c r="C207" s="118">
        <f>C206*0.2</f>
        <v>0</v>
      </c>
      <c r="D207" s="147" t="e">
        <f t="shared" si="57"/>
        <v>#DIV/0!</v>
      </c>
      <c r="E207" s="26"/>
      <c r="F207" s="26"/>
      <c r="G207" s="26"/>
      <c r="H207" s="184"/>
      <c r="I207" s="26"/>
      <c r="J207" s="237"/>
      <c r="K207" s="242"/>
      <c r="L207" s="100"/>
      <c r="M207" s="26"/>
      <c r="N207" s="26"/>
      <c r="O207" s="100"/>
      <c r="P207" s="242"/>
      <c r="Q207" s="26"/>
      <c r="R207" s="26"/>
      <c r="S207" s="240"/>
      <c r="T207" s="188"/>
      <c r="U207" s="26"/>
      <c r="V207" s="26"/>
      <c r="W207" s="100"/>
      <c r="X207" s="184"/>
      <c r="Y207" s="26"/>
    </row>
    <row r="208" spans="1:35" s="47" customFormat="1" ht="45" hidden="1" customHeight="1">
      <c r="A208" s="32" t="s">
        <v>163</v>
      </c>
      <c r="B208" s="27"/>
      <c r="C208" s="118">
        <f>SUM(E208:Y208)</f>
        <v>0</v>
      </c>
      <c r="D208" s="147" t="e">
        <f t="shared" si="57"/>
        <v>#DIV/0!</v>
      </c>
      <c r="E208" s="46"/>
      <c r="F208" s="46"/>
      <c r="G208" s="46"/>
      <c r="H208" s="46"/>
      <c r="I208" s="46"/>
      <c r="J208" s="46"/>
      <c r="K208" s="177"/>
      <c r="L208" s="177"/>
      <c r="M208" s="46"/>
      <c r="N208" s="46"/>
      <c r="O208" s="177"/>
      <c r="P208" s="177"/>
      <c r="Q208" s="46"/>
      <c r="R208" s="46"/>
      <c r="S208" s="177"/>
      <c r="T208" s="177"/>
      <c r="U208" s="46"/>
      <c r="V208" s="46"/>
      <c r="W208" s="177"/>
      <c r="X208" s="46"/>
      <c r="Y208" s="46"/>
    </row>
    <row r="209" spans="1:25" s="47" customFormat="1" ht="21.6" hidden="1">
      <c r="A209" s="32" t="s">
        <v>143</v>
      </c>
      <c r="B209" s="148">
        <f>B207+B205+B202+B198+B194</f>
        <v>151175.07999999999</v>
      </c>
      <c r="C209" s="148">
        <f>C207+C205+C202+C198+C194</f>
        <v>124459.99</v>
      </c>
      <c r="D209" s="147">
        <f t="shared" si="57"/>
        <v>0.82328377137290099</v>
      </c>
      <c r="E209" s="26">
        <f>E207+E205+E202+E198+E194</f>
        <v>1230.9000000000001</v>
      </c>
      <c r="F209" s="26">
        <f t="shared" ref="F209:Y209" si="61">F207+F205+F202+F198+F194</f>
        <v>3120</v>
      </c>
      <c r="G209" s="26">
        <f t="shared" si="61"/>
        <v>11739.75</v>
      </c>
      <c r="H209" s="184">
        <f t="shared" si="61"/>
        <v>8363.7000000000007</v>
      </c>
      <c r="I209" s="26">
        <f t="shared" si="61"/>
        <v>5396.4</v>
      </c>
      <c r="J209" s="237">
        <f t="shared" si="61"/>
        <v>5943</v>
      </c>
      <c r="K209" s="242">
        <f>K207+K205+K202+K198+K194</f>
        <v>1959.2</v>
      </c>
      <c r="L209" s="100">
        <f t="shared" si="61"/>
        <v>7043.1</v>
      </c>
      <c r="M209" s="26">
        <f t="shared" si="61"/>
        <v>4831.6499999999996</v>
      </c>
      <c r="N209" s="26">
        <f t="shared" si="61"/>
        <v>5112.45</v>
      </c>
      <c r="O209" s="100">
        <f t="shared" si="61"/>
        <v>5392.65</v>
      </c>
      <c r="P209" s="242">
        <f t="shared" si="61"/>
        <v>7199.55</v>
      </c>
      <c r="Q209" s="26">
        <f t="shared" si="61"/>
        <v>4074.9</v>
      </c>
      <c r="R209" s="26">
        <f t="shared" si="61"/>
        <v>2400</v>
      </c>
      <c r="S209" s="240">
        <f t="shared" si="61"/>
        <v>3694.3500000000004</v>
      </c>
      <c r="T209" s="188">
        <f t="shared" si="61"/>
        <v>13575.599999999999</v>
      </c>
      <c r="U209" s="26">
        <f t="shared" si="61"/>
        <v>1902</v>
      </c>
      <c r="V209" s="26">
        <f t="shared" si="61"/>
        <v>621</v>
      </c>
      <c r="W209" s="100">
        <f t="shared" si="61"/>
        <v>4017.6</v>
      </c>
      <c r="X209" s="184">
        <f t="shared" si="61"/>
        <v>15259.95</v>
      </c>
      <c r="Y209" s="26">
        <f t="shared" si="61"/>
        <v>7234.5</v>
      </c>
    </row>
    <row r="210" spans="1:25" s="47" customFormat="1" ht="21.6">
      <c r="A210" s="13" t="s">
        <v>169</v>
      </c>
      <c r="B210" s="26">
        <v>68302</v>
      </c>
      <c r="C210" s="100">
        <f>SUM(E210:Y210)</f>
        <v>69686.5</v>
      </c>
      <c r="D210" s="9">
        <f t="shared" si="57"/>
        <v>1.0202702702702702</v>
      </c>
      <c r="E210" s="148">
        <v>610</v>
      </c>
      <c r="F210" s="148">
        <v>1904.5</v>
      </c>
      <c r="G210" s="148">
        <v>5803</v>
      </c>
      <c r="H210" s="184">
        <v>6976</v>
      </c>
      <c r="I210" s="148">
        <v>2768</v>
      </c>
      <c r="J210" s="237">
        <v>2968</v>
      </c>
      <c r="K210" s="242">
        <v>715</v>
      </c>
      <c r="L210" s="100">
        <v>6274</v>
      </c>
      <c r="M210" s="148">
        <v>2681</v>
      </c>
      <c r="N210" s="148">
        <v>2526</v>
      </c>
      <c r="O210" s="100">
        <v>2004</v>
      </c>
      <c r="P210" s="242">
        <v>4222</v>
      </c>
      <c r="Q210" s="148">
        <v>1996</v>
      </c>
      <c r="R210" s="148">
        <v>1350</v>
      </c>
      <c r="S210" s="240">
        <v>2054</v>
      </c>
      <c r="T210" s="188">
        <v>8003</v>
      </c>
      <c r="U210" s="148">
        <v>1096</v>
      </c>
      <c r="V210" s="148">
        <v>308</v>
      </c>
      <c r="W210" s="100">
        <v>2445</v>
      </c>
      <c r="X210" s="184">
        <v>7996</v>
      </c>
      <c r="Y210" s="148">
        <v>4987</v>
      </c>
    </row>
    <row r="211" spans="1:25" s="47" customFormat="1" ht="21.6">
      <c r="A211" s="52" t="s">
        <v>162</v>
      </c>
      <c r="B211" s="50">
        <f>B209/B210*10</f>
        <v>22.133331381218703</v>
      </c>
      <c r="C211" s="130">
        <f>C209/C210*10</f>
        <v>17.859985793518113</v>
      </c>
      <c r="D211" s="9">
        <f t="shared" si="57"/>
        <v>0.80692714015357181</v>
      </c>
      <c r="E211" s="51">
        <f>E209/E210*10</f>
        <v>20.178688524590168</v>
      </c>
      <c r="F211" s="51">
        <f t="shared" ref="F211:Y211" si="62">F209/F210*10</f>
        <v>16.382252559726961</v>
      </c>
      <c r="G211" s="51">
        <f t="shared" si="62"/>
        <v>20.230484232293641</v>
      </c>
      <c r="H211" s="51">
        <f t="shared" si="62"/>
        <v>11.989248853211009</v>
      </c>
      <c r="I211" s="51">
        <f t="shared" si="62"/>
        <v>19.49566473988439</v>
      </c>
      <c r="J211" s="51">
        <f t="shared" si="62"/>
        <v>20.023584905660378</v>
      </c>
      <c r="K211" s="131">
        <f>K209/K210*10</f>
        <v>27.401398601398604</v>
      </c>
      <c r="L211" s="131">
        <f t="shared" si="62"/>
        <v>11.225852725533951</v>
      </c>
      <c r="M211" s="51">
        <f t="shared" si="62"/>
        <v>18.021820216337186</v>
      </c>
      <c r="N211" s="51">
        <f t="shared" si="62"/>
        <v>20.239311163895486</v>
      </c>
      <c r="O211" s="244">
        <f t="shared" si="62"/>
        <v>26.90943113772455</v>
      </c>
      <c r="P211" s="131">
        <f t="shared" si="62"/>
        <v>17.05246328754145</v>
      </c>
      <c r="Q211" s="51">
        <f t="shared" si="62"/>
        <v>20.415330661322642</v>
      </c>
      <c r="R211" s="51">
        <f t="shared" si="62"/>
        <v>17.777777777777779</v>
      </c>
      <c r="S211" s="131">
        <f t="shared" si="62"/>
        <v>17.986124634858815</v>
      </c>
      <c r="T211" s="131">
        <f t="shared" si="62"/>
        <v>16.963138822941396</v>
      </c>
      <c r="U211" s="51">
        <f t="shared" si="62"/>
        <v>17.354014598540147</v>
      </c>
      <c r="V211" s="51">
        <f t="shared" si="62"/>
        <v>20.162337662337663</v>
      </c>
      <c r="W211" s="131">
        <f t="shared" si="62"/>
        <v>16.431901840490795</v>
      </c>
      <c r="X211" s="51">
        <f>X209/X210*10</f>
        <v>19.084479739869934</v>
      </c>
      <c r="Y211" s="51">
        <f t="shared" si="62"/>
        <v>14.506717465410066</v>
      </c>
    </row>
    <row r="212" spans="1:25" ht="21.6">
      <c r="A212" s="85"/>
      <c r="B212" s="85" t="s">
        <v>1</v>
      </c>
      <c r="C212" s="136"/>
      <c r="D212" s="85"/>
      <c r="E212" s="85"/>
      <c r="F212" s="85"/>
      <c r="G212" s="85"/>
      <c r="H212" s="85"/>
      <c r="I212" s="85"/>
      <c r="J212" s="225"/>
      <c r="K212" s="136"/>
      <c r="L212" s="136"/>
      <c r="M212" s="85"/>
      <c r="N212" s="85"/>
      <c r="O212" s="136"/>
      <c r="P212" s="136"/>
      <c r="Q212" s="85"/>
      <c r="R212" s="85"/>
      <c r="S212" s="136"/>
      <c r="T212" s="136"/>
      <c r="U212" s="85"/>
      <c r="V212" s="85"/>
      <c r="W212" s="136"/>
      <c r="X212" s="225"/>
      <c r="Y212" s="85"/>
    </row>
    <row r="213" spans="1:25" ht="27" hidden="1" customHeight="1">
      <c r="A213" s="13" t="s">
        <v>182</v>
      </c>
      <c r="B213" s="80"/>
      <c r="C213" s="137">
        <f>SUM(E213:Y213)</f>
        <v>273</v>
      </c>
      <c r="D213" s="80"/>
      <c r="E213" s="80">
        <v>11</v>
      </c>
      <c r="F213" s="80">
        <v>12</v>
      </c>
      <c r="G213" s="80">
        <v>15</v>
      </c>
      <c r="H213" s="80">
        <v>20</v>
      </c>
      <c r="I213" s="80">
        <v>12</v>
      </c>
      <c r="J213" s="226">
        <v>36</v>
      </c>
      <c r="K213" s="137">
        <v>18</v>
      </c>
      <c r="L213" s="137">
        <v>20</v>
      </c>
      <c r="M213" s="80">
        <v>5</v>
      </c>
      <c r="N213" s="80">
        <v>4</v>
      </c>
      <c r="O213" s="137">
        <v>5</v>
      </c>
      <c r="P213" s="137">
        <v>16</v>
      </c>
      <c r="Q213" s="80">
        <v>16</v>
      </c>
      <c r="R213" s="80">
        <v>13</v>
      </c>
      <c r="S213" s="137">
        <v>18</v>
      </c>
      <c r="T213" s="137">
        <v>10</v>
      </c>
      <c r="U213" s="80">
        <v>3</v>
      </c>
      <c r="V213" s="80">
        <v>4</v>
      </c>
      <c r="W213" s="137">
        <v>3</v>
      </c>
      <c r="X213" s="226">
        <v>23</v>
      </c>
      <c r="Y213" s="80">
        <v>9</v>
      </c>
    </row>
    <row r="214" spans="1:25" ht="18" hidden="1" customHeight="1">
      <c r="A214" s="13" t="s">
        <v>186</v>
      </c>
      <c r="B214" s="80">
        <v>108</v>
      </c>
      <c r="C214" s="137">
        <f>SUM(E214:Y214)</f>
        <v>450</v>
      </c>
      <c r="D214" s="80"/>
      <c r="E214" s="80">
        <v>20</v>
      </c>
      <c r="F214" s="80">
        <v>5</v>
      </c>
      <c r="G214" s="80">
        <v>59</v>
      </c>
      <c r="H214" s="80">
        <v>16</v>
      </c>
      <c r="I214" s="80">
        <v>21</v>
      </c>
      <c r="J214" s="226">
        <v>28</v>
      </c>
      <c r="K214" s="137">
        <v>9</v>
      </c>
      <c r="L214" s="137">
        <v>20</v>
      </c>
      <c r="M214" s="80">
        <v>22</v>
      </c>
      <c r="N214" s="80">
        <v>5</v>
      </c>
      <c r="O214" s="137">
        <v>5</v>
      </c>
      <c r="P214" s="137">
        <v>28</v>
      </c>
      <c r="Q214" s="80">
        <v>25</v>
      </c>
      <c r="R214" s="80">
        <v>57</v>
      </c>
      <c r="S214" s="137">
        <v>7</v>
      </c>
      <c r="T214" s="137">
        <v>17</v>
      </c>
      <c r="U214" s="80">
        <v>25</v>
      </c>
      <c r="V214" s="80">
        <v>11</v>
      </c>
      <c r="W214" s="137">
        <v>5</v>
      </c>
      <c r="X214" s="226">
        <v>50</v>
      </c>
      <c r="Y214" s="80">
        <v>15</v>
      </c>
    </row>
    <row r="215" spans="1:25" ht="24.6" hidden="1" customHeight="1">
      <c r="A215" s="81" t="s">
        <v>144</v>
      </c>
      <c r="B215" s="62"/>
      <c r="C215" s="138">
        <f>SUM(E215:Y215)</f>
        <v>0</v>
      </c>
      <c r="D215" s="62"/>
      <c r="E215" s="62"/>
      <c r="F215" s="62"/>
      <c r="G215" s="62"/>
      <c r="H215" s="62"/>
      <c r="I215" s="62"/>
      <c r="J215" s="227"/>
      <c r="K215" s="138"/>
      <c r="L215" s="138"/>
      <c r="M215" s="62"/>
      <c r="N215" s="62"/>
      <c r="O215" s="138"/>
      <c r="P215" s="138"/>
      <c r="Q215" s="62"/>
      <c r="R215" s="62"/>
      <c r="S215" s="138"/>
      <c r="T215" s="138"/>
      <c r="U215" s="62"/>
      <c r="V215" s="62"/>
      <c r="W215" s="138"/>
      <c r="X215" s="227"/>
      <c r="Y215" s="62"/>
    </row>
    <row r="216" spans="1:25" s="64" customFormat="1" ht="21.6" hidden="1" customHeight="1">
      <c r="A216" s="63" t="s">
        <v>145</v>
      </c>
      <c r="B216" s="63"/>
      <c r="C216" s="139">
        <f>SUM(E216:Y216)</f>
        <v>0</v>
      </c>
      <c r="D216" s="63"/>
      <c r="E216" s="63"/>
      <c r="F216" s="63"/>
      <c r="G216" s="63"/>
      <c r="H216" s="63"/>
      <c r="I216" s="63"/>
      <c r="J216" s="228"/>
      <c r="K216" s="139"/>
      <c r="L216" s="139"/>
      <c r="M216" s="63"/>
      <c r="N216" s="63"/>
      <c r="O216" s="139"/>
      <c r="P216" s="139"/>
      <c r="Q216" s="63"/>
      <c r="R216" s="63"/>
      <c r="S216" s="139"/>
      <c r="T216" s="139"/>
      <c r="U216" s="63"/>
      <c r="V216" s="63"/>
      <c r="W216" s="139"/>
      <c r="X216" s="228"/>
      <c r="Y216" s="63"/>
    </row>
    <row r="217" spans="1:25" s="64" customFormat="1" ht="21.6" hidden="1" customHeight="1">
      <c r="A217" s="63" t="s">
        <v>146</v>
      </c>
      <c r="B217" s="63"/>
      <c r="C217" s="139">
        <f>SUM(E217:Y217)</f>
        <v>0</v>
      </c>
      <c r="D217" s="63"/>
      <c r="E217" s="63"/>
      <c r="F217" s="63"/>
      <c r="G217" s="63"/>
      <c r="H217" s="63"/>
      <c r="I217" s="63"/>
      <c r="J217" s="228"/>
      <c r="K217" s="139"/>
      <c r="L217" s="139"/>
      <c r="M217" s="63"/>
      <c r="N217" s="63"/>
      <c r="O217" s="139"/>
      <c r="P217" s="139"/>
      <c r="Q217" s="63"/>
      <c r="R217" s="63"/>
      <c r="S217" s="139"/>
      <c r="T217" s="139"/>
      <c r="U217" s="63"/>
      <c r="V217" s="63"/>
      <c r="W217" s="139"/>
      <c r="X217" s="228"/>
      <c r="Y217" s="63"/>
    </row>
    <row r="218" spans="1:25" s="64" customFormat="1" ht="21.6" hidden="1" customHeight="1">
      <c r="A218" s="65"/>
      <c r="B218" s="65"/>
      <c r="C218" s="140"/>
      <c r="D218" s="65"/>
      <c r="E218" s="65"/>
      <c r="F218" s="65"/>
      <c r="G218" s="65"/>
      <c r="H218" s="65"/>
      <c r="I218" s="65"/>
      <c r="J218" s="229"/>
      <c r="K218" s="140"/>
      <c r="L218" s="140"/>
      <c r="M218" s="65"/>
      <c r="N218" s="65"/>
      <c r="O218" s="140"/>
      <c r="P218" s="140"/>
      <c r="Q218" s="65"/>
      <c r="R218" s="65"/>
      <c r="S218" s="140"/>
      <c r="T218" s="140"/>
      <c r="U218" s="65"/>
      <c r="V218" s="65"/>
      <c r="W218" s="140"/>
      <c r="X218" s="229"/>
      <c r="Y218" s="65"/>
    </row>
    <row r="219" spans="1:25" s="64" customFormat="1" ht="21.6" hidden="1" customHeight="1">
      <c r="A219" s="65" t="s">
        <v>147</v>
      </c>
      <c r="B219" s="65"/>
      <c r="C219" s="140"/>
      <c r="D219" s="65"/>
      <c r="E219" s="65"/>
      <c r="F219" s="65"/>
      <c r="G219" s="65"/>
      <c r="H219" s="65"/>
      <c r="I219" s="65"/>
      <c r="J219" s="229"/>
      <c r="K219" s="140"/>
      <c r="L219" s="140"/>
      <c r="M219" s="65"/>
      <c r="N219" s="65"/>
      <c r="O219" s="140"/>
      <c r="P219" s="140"/>
      <c r="Q219" s="65"/>
      <c r="R219" s="65"/>
      <c r="S219" s="140"/>
      <c r="T219" s="140"/>
      <c r="U219" s="65"/>
      <c r="V219" s="65"/>
      <c r="W219" s="140"/>
      <c r="X219" s="229"/>
      <c r="Y219" s="65"/>
    </row>
    <row r="220" spans="1:25" ht="16.95" hidden="1" customHeight="1">
      <c r="A220" s="82"/>
      <c r="B220" s="83"/>
      <c r="C220" s="141"/>
      <c r="D220" s="83"/>
      <c r="E220" s="4"/>
      <c r="F220" s="4"/>
      <c r="G220" s="4"/>
      <c r="H220" s="4"/>
      <c r="I220" s="4"/>
      <c r="J220" s="230"/>
      <c r="K220" s="178"/>
      <c r="L220" s="178"/>
      <c r="M220" s="4"/>
      <c r="N220" s="4"/>
      <c r="O220" s="178"/>
      <c r="P220" s="178"/>
      <c r="Q220" s="4"/>
      <c r="R220" s="4"/>
      <c r="S220" s="178"/>
      <c r="T220" s="178"/>
      <c r="U220" s="4"/>
      <c r="V220" s="4"/>
      <c r="W220" s="178"/>
      <c r="X220" s="230"/>
      <c r="Y220" s="4"/>
    </row>
    <row r="221" spans="1:25" ht="41.4" hidden="1" customHeight="1">
      <c r="A221" s="250"/>
      <c r="B221" s="250"/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  <c r="R221" s="250"/>
      <c r="S221" s="250"/>
      <c r="T221" s="250"/>
      <c r="U221" s="250"/>
      <c r="V221" s="250"/>
      <c r="W221" s="250"/>
      <c r="X221" s="250"/>
      <c r="Y221" s="250"/>
    </row>
    <row r="222" spans="1:25" ht="20.399999999999999" hidden="1" customHeight="1">
      <c r="A222" s="248"/>
      <c r="B222" s="249"/>
      <c r="C222" s="249"/>
      <c r="D222" s="249"/>
      <c r="E222" s="249"/>
      <c r="F222" s="249"/>
      <c r="G222" s="249"/>
      <c r="H222" s="249"/>
      <c r="I222" s="249"/>
      <c r="J222" s="249"/>
      <c r="K222" s="178"/>
      <c r="L222" s="178"/>
      <c r="M222" s="4"/>
      <c r="N222" s="4"/>
      <c r="O222" s="178"/>
      <c r="P222" s="178"/>
      <c r="Q222" s="4"/>
      <c r="R222" s="4"/>
      <c r="S222" s="178"/>
      <c r="T222" s="178"/>
      <c r="U222" s="4"/>
      <c r="V222" s="4"/>
      <c r="W222" s="178"/>
      <c r="X222" s="230"/>
      <c r="Y222" s="4"/>
    </row>
    <row r="223" spans="1:25" ht="16.95" hidden="1" customHeight="1">
      <c r="A223" s="84"/>
      <c r="B223" s="6"/>
      <c r="C223" s="142"/>
      <c r="D223" s="6"/>
      <c r="E223" s="4"/>
      <c r="F223" s="4"/>
      <c r="G223" s="4"/>
      <c r="H223" s="4"/>
      <c r="I223" s="4"/>
      <c r="J223" s="230"/>
      <c r="K223" s="178"/>
      <c r="L223" s="178"/>
      <c r="M223" s="4"/>
      <c r="N223" s="4"/>
      <c r="O223" s="178"/>
      <c r="P223" s="178"/>
      <c r="Q223" s="4"/>
      <c r="R223" s="4"/>
      <c r="S223" s="178"/>
      <c r="T223" s="178"/>
      <c r="U223" s="4"/>
      <c r="V223" s="4"/>
      <c r="W223" s="178"/>
      <c r="X223" s="230"/>
      <c r="Y223" s="4"/>
    </row>
    <row r="224" spans="1:25" ht="9" hidden="1" customHeight="1">
      <c r="A224" s="66"/>
      <c r="B224" s="67"/>
      <c r="C224" s="143"/>
      <c r="D224" s="67"/>
      <c r="E224" s="67"/>
      <c r="F224" s="67"/>
      <c r="G224" s="67"/>
      <c r="H224" s="67"/>
      <c r="I224" s="67"/>
      <c r="J224" s="231"/>
      <c r="K224" s="143"/>
      <c r="L224" s="143"/>
      <c r="M224" s="67"/>
      <c r="N224" s="67"/>
      <c r="O224" s="143"/>
      <c r="P224" s="143"/>
      <c r="Q224" s="67"/>
      <c r="R224" s="67"/>
      <c r="S224" s="143"/>
      <c r="T224" s="143"/>
      <c r="U224" s="67"/>
      <c r="V224" s="67"/>
      <c r="W224" s="143"/>
      <c r="X224" s="231"/>
      <c r="Y224" s="67"/>
    </row>
    <row r="225" spans="1:25" s="12" customFormat="1" ht="49.2" hidden="1" customHeight="1">
      <c r="A225" s="32" t="s">
        <v>148</v>
      </c>
      <c r="B225" s="27"/>
      <c r="C225" s="118">
        <f>SUM(E225:Y225)</f>
        <v>259083</v>
      </c>
      <c r="D225" s="27"/>
      <c r="E225" s="38">
        <v>9345</v>
      </c>
      <c r="F225" s="38">
        <v>9100</v>
      </c>
      <c r="G225" s="38">
        <v>16579</v>
      </c>
      <c r="H225" s="97">
        <v>16195</v>
      </c>
      <c r="I225" s="38">
        <v>7250</v>
      </c>
      <c r="J225" s="210">
        <v>17539</v>
      </c>
      <c r="K225" s="194">
        <v>12001</v>
      </c>
      <c r="L225" s="123">
        <v>14609</v>
      </c>
      <c r="M225" s="38">
        <v>13004</v>
      </c>
      <c r="N225" s="38">
        <v>3780</v>
      </c>
      <c r="O225" s="123">
        <v>8536</v>
      </c>
      <c r="P225" s="194">
        <v>11438</v>
      </c>
      <c r="Q225" s="38">
        <v>16561</v>
      </c>
      <c r="R225" s="38">
        <v>15418</v>
      </c>
      <c r="S225" s="194">
        <v>18986</v>
      </c>
      <c r="T225" s="194">
        <v>13238</v>
      </c>
      <c r="U225" s="38">
        <v>7143</v>
      </c>
      <c r="V225" s="38">
        <v>4504</v>
      </c>
      <c r="W225" s="123">
        <v>11688</v>
      </c>
      <c r="X225" s="210">
        <v>21385</v>
      </c>
      <c r="Y225" s="38">
        <v>10784</v>
      </c>
    </row>
    <row r="226" spans="1:25" ht="21" hidden="1" customHeight="1">
      <c r="A226" s="61" t="s">
        <v>150</v>
      </c>
      <c r="B226" s="68"/>
      <c r="C226" s="118">
        <f>SUM(E226:Y226)</f>
        <v>380</v>
      </c>
      <c r="D226" s="27"/>
      <c r="E226" s="61">
        <v>16</v>
      </c>
      <c r="F226" s="61">
        <v>21</v>
      </c>
      <c r="G226" s="61">
        <v>32</v>
      </c>
      <c r="H226" s="61">
        <v>25</v>
      </c>
      <c r="I226" s="61">
        <v>16</v>
      </c>
      <c r="J226" s="232">
        <v>31</v>
      </c>
      <c r="K226" s="144">
        <v>14</v>
      </c>
      <c r="L226" s="144">
        <v>29</v>
      </c>
      <c r="M226" s="61">
        <v>18</v>
      </c>
      <c r="N226" s="61">
        <v>8</v>
      </c>
      <c r="O226" s="144">
        <v>7</v>
      </c>
      <c r="P226" s="144">
        <v>15</v>
      </c>
      <c r="Q226" s="61">
        <v>25</v>
      </c>
      <c r="R226" s="61">
        <v>31</v>
      </c>
      <c r="S226" s="144">
        <v>10</v>
      </c>
      <c r="T226" s="144">
        <v>8</v>
      </c>
      <c r="U226" s="61">
        <v>8</v>
      </c>
      <c r="V226" s="61">
        <v>6</v>
      </c>
      <c r="W226" s="144">
        <v>12</v>
      </c>
      <c r="X226" s="232">
        <v>35</v>
      </c>
      <c r="Y226" s="61">
        <v>13</v>
      </c>
    </row>
    <row r="227" spans="1:25" ht="0.6" hidden="1" customHeight="1">
      <c r="A227" s="61" t="s">
        <v>151</v>
      </c>
      <c r="B227" s="68"/>
      <c r="C227" s="118">
        <f>SUM(E227:Y227)</f>
        <v>208</v>
      </c>
      <c r="D227" s="27"/>
      <c r="E227" s="61">
        <v>10</v>
      </c>
      <c r="F227" s="61">
        <v>2</v>
      </c>
      <c r="G227" s="61">
        <v>42</v>
      </c>
      <c r="H227" s="61">
        <v>11</v>
      </c>
      <c r="I227" s="61">
        <v>9</v>
      </c>
      <c r="J227" s="232">
        <v>30</v>
      </c>
      <c r="K227" s="144">
        <v>9</v>
      </c>
      <c r="L227" s="144">
        <v>15</v>
      </c>
      <c r="M227" s="61">
        <v>1</v>
      </c>
      <c r="N227" s="61">
        <v>2</v>
      </c>
      <c r="O227" s="144">
        <v>5</v>
      </c>
      <c r="P227" s="144">
        <v>1</v>
      </c>
      <c r="Q227" s="61">
        <v>4</v>
      </c>
      <c r="R227" s="61">
        <v>8</v>
      </c>
      <c r="S227" s="144">
        <v>14</v>
      </c>
      <c r="T227" s="144">
        <v>2</v>
      </c>
      <c r="U227" s="61">
        <v>1</v>
      </c>
      <c r="V227" s="61">
        <v>2</v>
      </c>
      <c r="W227" s="144">
        <v>16</v>
      </c>
      <c r="X227" s="232">
        <v>16</v>
      </c>
      <c r="Y227" s="61">
        <v>8</v>
      </c>
    </row>
    <row r="228" spans="1:25" ht="2.4" hidden="1" customHeight="1">
      <c r="A228" s="61" t="s">
        <v>151</v>
      </c>
      <c r="B228" s="68"/>
      <c r="C228" s="118">
        <f>SUM(E228:Y228)</f>
        <v>194</v>
      </c>
      <c r="D228" s="27"/>
      <c r="E228" s="61">
        <v>10</v>
      </c>
      <c r="F228" s="61">
        <v>2</v>
      </c>
      <c r="G228" s="61">
        <v>42</v>
      </c>
      <c r="H228" s="61">
        <v>11</v>
      </c>
      <c r="I228" s="61">
        <v>2</v>
      </c>
      <c r="J228" s="232">
        <v>30</v>
      </c>
      <c r="K228" s="144">
        <v>9</v>
      </c>
      <c r="L228" s="144">
        <v>15</v>
      </c>
      <c r="M228" s="61">
        <v>1</v>
      </c>
      <c r="N228" s="61">
        <v>2</v>
      </c>
      <c r="O228" s="144">
        <v>5</v>
      </c>
      <c r="P228" s="144">
        <v>1</v>
      </c>
      <c r="Q228" s="61">
        <v>4</v>
      </c>
      <c r="R228" s="61">
        <v>1</v>
      </c>
      <c r="S228" s="144">
        <v>14</v>
      </c>
      <c r="T228" s="144">
        <v>2</v>
      </c>
      <c r="U228" s="61">
        <v>1</v>
      </c>
      <c r="V228" s="61">
        <v>2</v>
      </c>
      <c r="W228" s="144">
        <v>16</v>
      </c>
      <c r="X228" s="232">
        <v>16</v>
      </c>
      <c r="Y228" s="61">
        <v>8</v>
      </c>
    </row>
    <row r="229" spans="1:25" ht="24" hidden="1" customHeight="1">
      <c r="A229" s="61" t="s">
        <v>77</v>
      </c>
      <c r="B229" s="27">
        <v>554</v>
      </c>
      <c r="C229" s="118">
        <f>SUM(E229:Y229)</f>
        <v>574</v>
      </c>
      <c r="D229" s="27"/>
      <c r="E229" s="78">
        <v>11</v>
      </c>
      <c r="F229" s="78">
        <v>15</v>
      </c>
      <c r="G229" s="78">
        <v>93</v>
      </c>
      <c r="H229" s="78">
        <v>30</v>
      </c>
      <c r="I229" s="78">
        <v>15</v>
      </c>
      <c r="J229" s="233">
        <v>55</v>
      </c>
      <c r="K229" s="179">
        <v>16</v>
      </c>
      <c r="L229" s="179">
        <v>18</v>
      </c>
      <c r="M229" s="78">
        <v>16</v>
      </c>
      <c r="N229" s="78">
        <v>10</v>
      </c>
      <c r="O229" s="179">
        <v>11</v>
      </c>
      <c r="P229" s="179">
        <v>40</v>
      </c>
      <c r="Q229" s="78">
        <v>22</v>
      </c>
      <c r="R229" s="78">
        <v>55</v>
      </c>
      <c r="S229" s="179">
        <v>14</v>
      </c>
      <c r="T229" s="179">
        <v>29</v>
      </c>
      <c r="U229" s="78">
        <v>22</v>
      </c>
      <c r="V229" s="78">
        <v>9</v>
      </c>
      <c r="W229" s="179">
        <v>7</v>
      </c>
      <c r="X229" s="233">
        <v>60</v>
      </c>
      <c r="Y229" s="78">
        <v>26</v>
      </c>
    </row>
    <row r="230" spans="1:25" hidden="1"/>
    <row r="231" spans="1:25" s="61" customFormat="1" hidden="1">
      <c r="A231" s="61" t="s">
        <v>158</v>
      </c>
      <c r="B231" s="68"/>
      <c r="C231" s="144">
        <f>SUM(E231:Y231)</f>
        <v>40</v>
      </c>
      <c r="E231" s="61">
        <v>3</v>
      </c>
      <c r="G231" s="61">
        <v>1</v>
      </c>
      <c r="H231" s="61">
        <v>6</v>
      </c>
      <c r="J231" s="232">
        <v>1</v>
      </c>
      <c r="K231" s="144"/>
      <c r="L231" s="144"/>
      <c r="M231" s="61">
        <v>1</v>
      </c>
      <c r="O231" s="144">
        <v>2</v>
      </c>
      <c r="P231" s="144">
        <v>1</v>
      </c>
      <c r="Q231" s="61">
        <v>3</v>
      </c>
      <c r="R231" s="61">
        <v>1</v>
      </c>
      <c r="S231" s="144">
        <v>3</v>
      </c>
      <c r="T231" s="144">
        <v>7</v>
      </c>
      <c r="U231" s="61">
        <v>1</v>
      </c>
      <c r="V231" s="61">
        <v>1</v>
      </c>
      <c r="W231" s="144">
        <v>1</v>
      </c>
      <c r="X231" s="232">
        <v>4</v>
      </c>
      <c r="Y231" s="61">
        <v>4</v>
      </c>
    </row>
    <row r="232" spans="1:25" hidden="1"/>
    <row r="233" spans="1:25" ht="21.6" hidden="1" customHeight="1">
      <c r="A233" s="61" t="s">
        <v>161</v>
      </c>
      <c r="B233" s="27">
        <v>45</v>
      </c>
      <c r="C233" s="118">
        <f>SUM(E233:Y233)</f>
        <v>58</v>
      </c>
      <c r="D233" s="27"/>
      <c r="E233" s="78">
        <v>5</v>
      </c>
      <c r="F233" s="78">
        <v>3</v>
      </c>
      <c r="G233" s="78"/>
      <c r="H233" s="78">
        <v>5</v>
      </c>
      <c r="I233" s="78">
        <v>2</v>
      </c>
      <c r="J233" s="233"/>
      <c r="K233" s="179">
        <v>2</v>
      </c>
      <c r="L233" s="179">
        <v>0</v>
      </c>
      <c r="M233" s="78">
        <v>3</v>
      </c>
      <c r="N233" s="78">
        <v>3</v>
      </c>
      <c r="O233" s="179">
        <v>3</v>
      </c>
      <c r="P233" s="179">
        <v>2</v>
      </c>
      <c r="Q233" s="78">
        <v>2</v>
      </c>
      <c r="R233" s="78">
        <v>10</v>
      </c>
      <c r="S233" s="179">
        <v>6</v>
      </c>
      <c r="T233" s="179">
        <v>6</v>
      </c>
      <c r="U233" s="78">
        <v>1</v>
      </c>
      <c r="V233" s="78">
        <v>1</v>
      </c>
      <c r="W233" s="179">
        <v>4</v>
      </c>
      <c r="X233" s="233"/>
      <c r="Y233" s="78"/>
    </row>
    <row r="234" spans="1:25" hidden="1"/>
    <row r="235" spans="1:25" hidden="1"/>
    <row r="236" spans="1:25" ht="13.95" hidden="1" customHeight="1"/>
    <row r="237" spans="1:25" hidden="1">
      <c r="J237" s="204" t="s">
        <v>171</v>
      </c>
      <c r="S237" s="158" t="s">
        <v>174</v>
      </c>
      <c r="U237" s="1" t="s">
        <v>172</v>
      </c>
      <c r="X237" s="204" t="s">
        <v>173</v>
      </c>
      <c r="Y237" s="1" t="s">
        <v>170</v>
      </c>
    </row>
    <row r="238" spans="1:25" hidden="1"/>
    <row r="239" spans="1:25" ht="21.6" hidden="1">
      <c r="A239" s="13" t="s">
        <v>187</v>
      </c>
      <c r="B239" s="68"/>
      <c r="C239" s="137">
        <f>SUM(E239:Y239)</f>
        <v>49</v>
      </c>
      <c r="D239" s="68"/>
      <c r="E239" s="61">
        <v>1</v>
      </c>
      <c r="F239" s="61">
        <v>2</v>
      </c>
      <c r="G239" s="61"/>
      <c r="H239" s="61">
        <v>2</v>
      </c>
      <c r="I239" s="61"/>
      <c r="J239" s="232">
        <v>3</v>
      </c>
      <c r="K239" s="144">
        <v>1</v>
      </c>
      <c r="L239" s="144">
        <v>1</v>
      </c>
      <c r="M239" s="61">
        <v>8</v>
      </c>
      <c r="N239" s="61">
        <v>6</v>
      </c>
      <c r="O239" s="144">
        <v>1</v>
      </c>
      <c r="P239" s="144">
        <v>0</v>
      </c>
      <c r="Q239" s="61">
        <v>1</v>
      </c>
      <c r="R239" s="61">
        <v>4</v>
      </c>
      <c r="S239" s="144">
        <v>3</v>
      </c>
      <c r="T239" s="144">
        <v>2</v>
      </c>
      <c r="U239" s="61">
        <v>1</v>
      </c>
      <c r="V239" s="61">
        <v>1</v>
      </c>
      <c r="W239" s="144">
        <v>7</v>
      </c>
      <c r="X239" s="232"/>
      <c r="Y239" s="61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agro2</cp:lastModifiedBy>
  <cp:lastPrinted>2021-08-26T09:06:34Z</cp:lastPrinted>
  <dcterms:created xsi:type="dcterms:W3CDTF">2017-06-08T05:54:08Z</dcterms:created>
  <dcterms:modified xsi:type="dcterms:W3CDTF">2021-10-12T07:54:11Z</dcterms:modified>
</cp:coreProperties>
</file>