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2880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N139" i="1" l="1"/>
  <c r="T163" i="1"/>
  <c r="W203" i="1" l="1"/>
  <c r="S160" i="1"/>
  <c r="O139" i="1" l="1"/>
  <c r="P181" i="1"/>
  <c r="P139" i="1"/>
  <c r="G148" i="1"/>
  <c r="I148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9" i="1" l="1"/>
  <c r="X148" i="1"/>
  <c r="X151" i="1"/>
  <c r="F148" i="1" l="1"/>
  <c r="B181" i="1"/>
  <c r="R148" i="1"/>
  <c r="T203" i="1"/>
  <c r="U151" i="1"/>
  <c r="C96" i="1"/>
  <c r="F127" i="1" l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E127" i="1"/>
  <c r="K163" i="1"/>
  <c r="G122" i="1"/>
  <c r="J203" i="1" l="1"/>
  <c r="J97" i="1"/>
  <c r="U203" i="1"/>
  <c r="I203" i="1"/>
  <c r="H203" i="1"/>
  <c r="Y203" i="1"/>
  <c r="X203" i="1"/>
  <c r="O203" i="1"/>
  <c r="G203" i="1"/>
  <c r="B160" i="1" l="1"/>
  <c r="L139" i="1" l="1"/>
  <c r="M121" i="1" l="1"/>
  <c r="X163" i="1" l="1"/>
  <c r="C133" i="1" l="1"/>
  <c r="J139" i="1"/>
  <c r="J163" i="1"/>
  <c r="J160" i="1"/>
  <c r="V160" i="1"/>
  <c r="V121" i="1"/>
  <c r="D145" i="1" l="1"/>
  <c r="D130" i="1"/>
  <c r="D132" i="1"/>
  <c r="D136" i="1"/>
  <c r="D111" i="1"/>
  <c r="T139" i="1"/>
  <c r="R151" i="1" l="1"/>
  <c r="E139" i="1" l="1"/>
  <c r="F97" i="1" l="1"/>
  <c r="G97" i="1"/>
  <c r="H97" i="1"/>
  <c r="I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Y106" i="1" s="1"/>
  <c r="E97" i="1"/>
  <c r="C91" i="1"/>
  <c r="C97" i="1" l="1"/>
  <c r="D97" i="1" s="1"/>
  <c r="W148" i="1"/>
  <c r="S163" i="1" l="1"/>
  <c r="J148" i="1"/>
  <c r="P106" i="1" l="1"/>
  <c r="H139" i="1" l="1"/>
  <c r="W160" i="1"/>
  <c r="C161" i="1"/>
  <c r="D161" i="1" s="1"/>
  <c r="C162" i="1"/>
  <c r="D162" i="1" s="1"/>
  <c r="N177" i="1"/>
  <c r="G139" i="1"/>
  <c r="Q160" i="1"/>
  <c r="P160" i="1" l="1"/>
  <c r="L120" i="1"/>
  <c r="L121" i="1"/>
  <c r="Y121" i="1"/>
  <c r="Q120" i="1"/>
  <c r="Q121" i="1"/>
  <c r="O121" i="1"/>
  <c r="N121" i="1"/>
  <c r="L99" i="1" l="1"/>
  <c r="G99" i="1"/>
  <c r="E121" i="1" l="1"/>
  <c r="I163" i="1" l="1"/>
  <c r="C126" i="1"/>
  <c r="E177" i="1" l="1"/>
  <c r="K139" i="1" l="1"/>
  <c r="G120" i="1" l="1"/>
  <c r="H121" i="1" l="1"/>
  <c r="E148" i="1"/>
  <c r="P121" i="1" l="1"/>
  <c r="P119" i="1"/>
  <c r="P118" i="1"/>
  <c r="X139" i="1"/>
  <c r="C137" i="1"/>
  <c r="D137" i="1" s="1"/>
  <c r="B177" i="1"/>
  <c r="C179" i="1"/>
  <c r="C180" i="1"/>
  <c r="C182" i="1"/>
  <c r="D182" i="1" s="1"/>
  <c r="C183" i="1"/>
  <c r="D183" i="1" s="1"/>
  <c r="C184" i="1"/>
  <c r="B118" i="1"/>
  <c r="G177" i="1"/>
  <c r="H177" i="1"/>
  <c r="I177" i="1"/>
  <c r="J177" i="1"/>
  <c r="K177" i="1"/>
  <c r="L177" i="1"/>
  <c r="M177" i="1"/>
  <c r="O177" i="1"/>
  <c r="P177" i="1"/>
  <c r="Q177" i="1"/>
  <c r="R177" i="1"/>
  <c r="S177" i="1"/>
  <c r="T177" i="1"/>
  <c r="U177" i="1"/>
  <c r="V177" i="1"/>
  <c r="W177" i="1"/>
  <c r="X177" i="1"/>
  <c r="Y177" i="1"/>
  <c r="F177" i="1"/>
  <c r="R121" i="1"/>
  <c r="J100" i="1"/>
  <c r="B99" i="1"/>
  <c r="D180" i="1" l="1"/>
  <c r="C181" i="1"/>
  <c r="P148" i="1"/>
  <c r="B163" i="1" l="1"/>
  <c r="B139" i="1"/>
  <c r="O118" i="1" l="1"/>
  <c r="J121" i="1"/>
  <c r="H120" i="1"/>
  <c r="E120" i="1" l="1"/>
  <c r="W121" i="1" l="1"/>
  <c r="S121" i="1"/>
  <c r="F121" i="1"/>
  <c r="I121" i="1" l="1"/>
  <c r="H163" i="1" l="1"/>
  <c r="U121" i="1" l="1"/>
  <c r="B121" i="1"/>
  <c r="B119" i="1"/>
  <c r="B120" i="1"/>
  <c r="H119" i="1" l="1"/>
  <c r="O148" i="1"/>
  <c r="O120" i="1"/>
  <c r="G119" i="1"/>
  <c r="C143" i="1" l="1"/>
  <c r="D143" i="1" s="1"/>
  <c r="N148" i="1"/>
  <c r="N120" i="1"/>
  <c r="C103" i="1"/>
  <c r="D103" i="1" s="1"/>
  <c r="B199" i="1" l="1"/>
  <c r="T148" i="1" l="1"/>
  <c r="R120" i="1" l="1"/>
  <c r="M120" i="1"/>
  <c r="O119" i="1"/>
  <c r="S106" i="1" l="1"/>
  <c r="X121" i="1"/>
  <c r="F120" i="1" l="1"/>
  <c r="S120" i="1"/>
  <c r="W120" i="1"/>
  <c r="M187" i="1"/>
  <c r="M148" i="1"/>
  <c r="M119" i="1"/>
  <c r="M118" i="1"/>
  <c r="K121" i="1"/>
  <c r="T121" i="1"/>
  <c r="T120" i="1"/>
  <c r="Q119" i="1" l="1"/>
  <c r="U118" i="1"/>
  <c r="N119" i="1"/>
  <c r="N118" i="1"/>
  <c r="B148" i="1" l="1"/>
  <c r="K120" i="1" l="1"/>
  <c r="K119" i="1"/>
  <c r="K118" i="1"/>
  <c r="I118" i="1"/>
  <c r="I119" i="1"/>
  <c r="I120" i="1"/>
  <c r="H118" i="1"/>
  <c r="V119" i="1" l="1"/>
  <c r="V118" i="1"/>
  <c r="Q118" i="1" l="1"/>
  <c r="Y119" i="1"/>
  <c r="J119" i="1" l="1"/>
  <c r="K148" i="1"/>
  <c r="U119" i="1"/>
  <c r="T119" i="1" l="1"/>
  <c r="T118" i="1"/>
  <c r="X120" i="1"/>
  <c r="W119" i="1" l="1"/>
  <c r="W118" i="1"/>
  <c r="F119" i="1"/>
  <c r="F118" i="1"/>
  <c r="Y120" i="1" l="1"/>
  <c r="Y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D174" i="1"/>
  <c r="D175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9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Q106" i="1"/>
  <c r="R106" i="1"/>
  <c r="T106" i="1"/>
  <c r="U106" i="1"/>
  <c r="V106" i="1"/>
  <c r="W106" i="1"/>
  <c r="X106" i="1"/>
  <c r="C107" i="1"/>
  <c r="D107" i="1" s="1"/>
  <c r="C108" i="1"/>
  <c r="D108" i="1" s="1"/>
  <c r="C109" i="1"/>
  <c r="D109" i="1" s="1"/>
  <c r="C110" i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X118" i="1"/>
  <c r="X119" i="1"/>
  <c r="J120" i="1"/>
  <c r="G121" i="1"/>
  <c r="C123" i="1"/>
  <c r="D123" i="1" s="1"/>
  <c r="C124" i="1"/>
  <c r="D124" i="1" s="1"/>
  <c r="H125" i="1"/>
  <c r="M125" i="1"/>
  <c r="P125" i="1"/>
  <c r="R125" i="1"/>
  <c r="T125" i="1"/>
  <c r="X125" i="1"/>
  <c r="C127" i="1"/>
  <c r="D127" i="1" s="1"/>
  <c r="C128" i="1"/>
  <c r="D128" i="1" s="1"/>
  <c r="C131" i="1"/>
  <c r="D131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40" i="1"/>
  <c r="D140" i="1" s="1"/>
  <c r="C141" i="1"/>
  <c r="D141" i="1" s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C149" i="1"/>
  <c r="D149" i="1" s="1"/>
  <c r="C150" i="1"/>
  <c r="G151" i="1"/>
  <c r="C152" i="1"/>
  <c r="C153" i="1"/>
  <c r="S154" i="1"/>
  <c r="W154" i="1"/>
  <c r="C155" i="1"/>
  <c r="D155" i="1" s="1"/>
  <c r="C156" i="1"/>
  <c r="D156" i="1" s="1"/>
  <c r="B157" i="1"/>
  <c r="M157" i="1"/>
  <c r="T157" i="1"/>
  <c r="U157" i="1"/>
  <c r="C158" i="1"/>
  <c r="C159" i="1"/>
  <c r="X160" i="1"/>
  <c r="M163" i="1"/>
  <c r="C164" i="1"/>
  <c r="D164" i="1" s="1"/>
  <c r="C165" i="1"/>
  <c r="D165" i="1" s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D170" i="1" s="1"/>
  <c r="C171" i="1"/>
  <c r="D171" i="1" s="1"/>
  <c r="B172" i="1"/>
  <c r="G172" i="1"/>
  <c r="J172" i="1"/>
  <c r="K172" i="1"/>
  <c r="L172" i="1"/>
  <c r="R172" i="1"/>
  <c r="U172" i="1"/>
  <c r="X172" i="1"/>
  <c r="C173" i="1"/>
  <c r="C176" i="1"/>
  <c r="C178" i="1"/>
  <c r="D178" i="1" s="1"/>
  <c r="E181" i="1"/>
  <c r="F181" i="1"/>
  <c r="G181" i="1"/>
  <c r="H181" i="1"/>
  <c r="I181" i="1"/>
  <c r="J181" i="1"/>
  <c r="K181" i="1"/>
  <c r="L181" i="1"/>
  <c r="M181" i="1"/>
  <c r="N181" i="1"/>
  <c r="O181" i="1"/>
  <c r="Q181" i="1"/>
  <c r="R181" i="1"/>
  <c r="S181" i="1"/>
  <c r="T181" i="1"/>
  <c r="U181" i="1"/>
  <c r="V181" i="1"/>
  <c r="W181" i="1"/>
  <c r="X181" i="1"/>
  <c r="Y181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11" i="1"/>
  <c r="X209" i="1"/>
  <c r="X211" i="1" s="1"/>
  <c r="Y209" i="1"/>
  <c r="Y211" i="1" s="1"/>
  <c r="C210" i="1"/>
  <c r="C213" i="1"/>
  <c r="C214" i="1"/>
  <c r="C215" i="1"/>
  <c r="C216" i="1"/>
  <c r="C217" i="1"/>
  <c r="D105" i="1" l="1"/>
  <c r="C118" i="1"/>
  <c r="D118" i="1" s="1"/>
  <c r="C139" i="1"/>
  <c r="D139" i="1" s="1"/>
  <c r="D133" i="1"/>
  <c r="C160" i="1"/>
  <c r="D160" i="1" s="1"/>
  <c r="D181" i="1"/>
  <c r="D176" i="1"/>
  <c r="C177" i="1"/>
  <c r="D177" i="1" s="1"/>
  <c r="C100" i="1"/>
  <c r="D100" i="1" s="1"/>
  <c r="C148" i="1"/>
  <c r="D148" i="1" s="1"/>
  <c r="D196" i="1"/>
  <c r="C199" i="1"/>
  <c r="C205" i="1"/>
  <c r="D205" i="1" s="1"/>
  <c r="D210" i="1"/>
  <c r="B209" i="1"/>
  <c r="B211" i="1" s="1"/>
  <c r="C106" i="1"/>
  <c r="C134" i="1"/>
  <c r="D134" i="1" s="1"/>
  <c r="C157" i="1"/>
  <c r="D157" i="1" s="1"/>
  <c r="C194" i="1"/>
  <c r="D194" i="1" s="1"/>
  <c r="C198" i="1"/>
  <c r="D198" i="1" s="1"/>
  <c r="C207" i="1"/>
  <c r="D207" i="1" s="1"/>
  <c r="C166" i="1"/>
  <c r="D166" i="1" s="1"/>
  <c r="C129" i="1"/>
  <c r="D129" i="1" s="1"/>
  <c r="C125" i="1"/>
  <c r="D125" i="1" s="1"/>
  <c r="C113" i="1"/>
  <c r="D113" i="1" s="1"/>
  <c r="C172" i="1"/>
  <c r="D172" i="1" s="1"/>
  <c r="C163" i="1"/>
  <c r="D163" i="1" s="1"/>
  <c r="C154" i="1"/>
  <c r="C151" i="1"/>
  <c r="C142" i="1"/>
  <c r="D142" i="1" s="1"/>
  <c r="C203" i="1"/>
  <c r="C202" i="1"/>
  <c r="D202" i="1" s="1"/>
  <c r="C195" i="1"/>
  <c r="C169" i="1"/>
  <c r="D169" i="1" s="1"/>
  <c r="C135" i="1"/>
  <c r="D135" i="1" s="1"/>
  <c r="C147" i="1"/>
  <c r="D147" i="1" s="1"/>
  <c r="C120" i="1"/>
  <c r="D120" i="1" s="1"/>
  <c r="C119" i="1"/>
  <c r="D119" i="1" s="1"/>
  <c r="C187" i="1"/>
  <c r="D187" i="1" s="1"/>
  <c r="C138" i="1"/>
  <c r="D138" i="1" s="1"/>
  <c r="C122" i="1"/>
  <c r="C121" i="1"/>
  <c r="D121" i="1" s="1"/>
  <c r="C60" i="1"/>
  <c r="D60" i="1" s="1"/>
  <c r="C209" i="1" l="1"/>
  <c r="C144" i="1"/>
  <c r="D144" i="1" s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<sst xmlns="http://schemas.openxmlformats.org/spreadsheetml/2006/main" count="252" uniqueCount="204">
  <si>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</si>
  <si>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</si>
  <si>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</si>
  <si>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</si>
  <si>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</si>
  <si>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</si>
  <si>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</si>
  <si>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</si>
  <si>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</si>
  <si>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</si>
  <si>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</si>
  <si>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</si>
  <si>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</si>
  <si>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</si>
  <si>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</si>
  <si>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</si>
  <si>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</si>
  <si>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</si>
  <si>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</si>
  <si>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</si>
  <si>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</si>
  <si>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</si>
  <si>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</si>
  <si>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</si>
  <si>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</si>
  <si>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</si>
  <si>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</si>
  <si>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</si>
  <si>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</si>
  <si>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</si>
  <si>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</si>
  <si>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</si>
  <si>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</si>
  <si>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</si>
  <si>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</si>
  <si>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</si>
  <si>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</si>
  <si>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</si>
  <si>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</si>
  <si>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</si>
  <si>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</si>
  <si>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</si>
  <si>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</si>
  <si>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</si>
  <si>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</si>
  <si>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</si>
  <si>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</si>
  <si>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</si>
  <si>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</si>
  <si>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</si>
  <si>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</si>
  <si>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</si>
  <si>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</si>
  <si>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</si>
  <si>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</si>
  <si>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</si>
  <si>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</si>
  <si>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</si>
  <si>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</si>
  <si>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</si>
  <si>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</si>
  <si>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</si>
  <si>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</si>
  <si>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</si>
  <si>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</si>
  <si>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</si>
  <si>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</si>
  <si>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</si>
  <si>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</si>
  <si>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</si>
  <si>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</si>
  <si>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</si>
  <si>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</si>
  <si>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</si>
  <si>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</si>
  <si>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</si>
  <si>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</si>
  <si>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</si>
  <si>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</si>
  <si>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</si>
  <si>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</si>
  <si>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</si>
  <si>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</si>
  <si>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</si>
  <si>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</si>
  <si>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</si>
  <si>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</si>
  <si>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</si>
  <si>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</si>
  <si>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</si>
  <si>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</si>
  <si>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</si>
  <si>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</si>
  <si>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</si>
  <si>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</si>
  <si>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</si>
  <si>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</si>
  <si>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</si>
  <si>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</si>
  <si>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</si>
  <si>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</si>
  <si>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</si>
  <si>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</si>
  <si>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</si>
  <si>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</si>
  <si>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</si>
  <si>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</si>
  <si>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</si>
  <si>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</si>
  <si>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</si>
  <si>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</si>
  <si>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</si>
  <si>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</si>
  <si>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</si>
  <si>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</si>
  <si>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</si>
  <si>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</si>
  <si>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</si>
  <si>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</si>
  <si>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</si>
  <si>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</si>
  <si>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</si>
  <si>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</si>
  <si>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</si>
  <si>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</si>
  <si>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</si>
  <si>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</si>
  <si>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</si>
  <si>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</si>
  <si>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</si>
  <si>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</si>
  <si>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</si>
  <si>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</si>
  <si>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</si>
  <si>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</si>
  <si>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</si>
  <si>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</si>
  <si>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</si>
  <si>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</si>
  <si>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</si>
  <si>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</si>
  <si>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</si>
  <si>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</si>
  <si>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</si>
  <si>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</si>
  <si>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</si>
  <si>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</si>
  <si>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</si>
  <si>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</si>
  <si>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</si>
  <si>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</si>
  <si>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</si>
  <si>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</si>
  <si>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</si>
  <si>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</si>
  <si>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</si>
  <si>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</si>
  <si>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</si>
  <si>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</si>
  <si>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</si>
  <si>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</si>
  <si>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</si>
  <si>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</si>
  <si>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</si>
  <si>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</si>
  <si>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</si>
  <si>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</si>
  <si>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</si>
  <si>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</si>
  <si>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</si>
  <si>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</si>
  <si>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</si>
  <si>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</si>
  <si>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</si>
  <si>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</si>
  <si>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</si>
  <si>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</si>
  <si>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</si>
  <si>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</si>
  <si>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</si>
  <si>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</si>
  <si>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</si>
  <si>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</si>
  <si>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</si>
  <si>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</si>
  <si>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</si>
  <si>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</si>
  <si>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</si>
  <si>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</si>
  <si>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</si>
  <si>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</si>
  <si>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</si>
  <si>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</si>
  <si>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</si>
  <si>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</si>
  <si>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</si>
  <si>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</si>
  <si>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</si>
  <si>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</si>
  <si>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</si>
  <si>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</si>
  <si>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</si>
  <si>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</si>
  <si>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>Информация о сельскохозяйственных работах по состоянию на 1 сентября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</si>
</sst>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4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Border="1"/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1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2" fillId="3" borderId="0" xfId="0" applyFont="1" applyFill="1" applyBorder="1"/>
    <xf numFmtId="3" fontId="8" fillId="3" borderId="2" xfId="0" applyNumberFormat="1" applyFont="1" applyFill="1" applyBorder="1" applyAlignment="1">
      <alignment horizontal="center" vertical="center" wrapText="1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18" fillId="3" borderId="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3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3" fontId="16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166" fontId="11" fillId="0" borderId="3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162" sqref="A162"/>
    </sheetView>
  </sheetViews>
  <sheetFormatPr defaultColWidth="9.140625" defaultRowHeight="16.5" outlineLevelRow="1" x14ac:dyDescent="0.25"/>
  <cols>
    <col min="1" max="1" width="99.85546875" style="73" customWidth="1"/>
    <col min="2" max="2" width="19.28515625" style="2" customWidth="1"/>
    <col min="3" max="3" width="14.5703125" style="110" bestFit="1" customWidth="1"/>
    <col min="4" max="4" width="21.42578125" style="2" customWidth="1"/>
    <col min="5" max="5" width="13.7109375" style="189" customWidth="1"/>
    <col min="6" max="7" width="13.7109375" style="1" customWidth="1"/>
    <col min="8" max="8" width="13.7109375" style="189" customWidth="1"/>
    <col min="9" max="9" width="14" style="189" customWidth="1"/>
    <col min="10" max="10" width="13.7109375" style="189" customWidth="1"/>
    <col min="11" max="11" width="13.7109375" style="155" customWidth="1"/>
    <col min="12" max="14" width="13.7109375" style="189" customWidth="1"/>
    <col min="15" max="15" width="13.7109375" style="155" customWidth="1"/>
    <col min="16" max="16" width="13.7109375" style="189" customWidth="1"/>
    <col min="17" max="17" width="13.5703125" style="1" customWidth="1"/>
    <col min="18" max="20" width="13.7109375" style="189" customWidth="1"/>
    <col min="21" max="21" width="13.7109375" style="1" customWidth="1"/>
    <col min="22" max="22" width="13.7109375" style="189" customWidth="1"/>
    <col min="23" max="23" width="13.7109375" style="155" customWidth="1"/>
    <col min="24" max="25" width="13.7109375" style="189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227"/>
    </row>
    <row r="2" spans="1:26" s="3" customFormat="1" ht="29.25" customHeight="1" x14ac:dyDescent="0.25">
      <c r="A2" s="238" t="s">
        <v>203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</row>
    <row r="3" spans="1:26" s="3" customFormat="1" ht="0.75" customHeight="1" thickBot="1" x14ac:dyDescent="0.3">
      <c r="A3" s="4"/>
      <c r="B3" s="4"/>
      <c r="C3" s="111"/>
      <c r="D3" s="4"/>
      <c r="E3" s="224"/>
      <c r="F3" s="4"/>
      <c r="G3" s="4" t="s">
        <v>1</v>
      </c>
      <c r="H3" s="224"/>
      <c r="I3" s="224"/>
      <c r="J3" s="224"/>
      <c r="K3" s="111"/>
      <c r="L3" s="224"/>
      <c r="M3" s="224"/>
      <c r="N3" s="224"/>
      <c r="O3" s="111"/>
      <c r="P3" s="224"/>
      <c r="Q3" s="4"/>
      <c r="R3" s="224"/>
      <c r="S3" s="224"/>
      <c r="T3" s="224"/>
      <c r="U3" s="4"/>
      <c r="V3" s="224"/>
      <c r="W3" s="111"/>
      <c r="X3" s="219" t="s">
        <v>2</v>
      </c>
      <c r="Y3" s="219"/>
    </row>
    <row r="4" spans="1:26" s="103" customFormat="1" ht="17.25" customHeight="1" thickBot="1" x14ac:dyDescent="0.35">
      <c r="A4" s="239" t="s">
        <v>3</v>
      </c>
      <c r="B4" s="242" t="s">
        <v>195</v>
      </c>
      <c r="C4" s="235" t="s">
        <v>197</v>
      </c>
      <c r="D4" s="235" t="s">
        <v>196</v>
      </c>
      <c r="E4" s="245" t="s">
        <v>4</v>
      </c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7"/>
    </row>
    <row r="5" spans="1:26" s="103" customFormat="1" ht="87" customHeight="1" x14ac:dyDescent="0.25">
      <c r="A5" s="240"/>
      <c r="B5" s="243"/>
      <c r="C5" s="236"/>
      <c r="D5" s="236"/>
      <c r="E5" s="233" t="s">
        <v>5</v>
      </c>
      <c r="F5" s="233" t="s">
        <v>6</v>
      </c>
      <c r="G5" s="233" t="s">
        <v>7</v>
      </c>
      <c r="H5" s="233" t="s">
        <v>8</v>
      </c>
      <c r="I5" s="233" t="s">
        <v>9</v>
      </c>
      <c r="J5" s="233" t="s">
        <v>10</v>
      </c>
      <c r="K5" s="233" t="s">
        <v>11</v>
      </c>
      <c r="L5" s="233" t="s">
        <v>12</v>
      </c>
      <c r="M5" s="233" t="s">
        <v>13</v>
      </c>
      <c r="N5" s="233" t="s">
        <v>14</v>
      </c>
      <c r="O5" s="233" t="s">
        <v>15</v>
      </c>
      <c r="P5" s="233" t="s">
        <v>16</v>
      </c>
      <c r="Q5" s="233" t="s">
        <v>17</v>
      </c>
      <c r="R5" s="233" t="s">
        <v>18</v>
      </c>
      <c r="S5" s="233" t="s">
        <v>19</v>
      </c>
      <c r="T5" s="233" t="s">
        <v>20</v>
      </c>
      <c r="U5" s="233" t="s">
        <v>21</v>
      </c>
      <c r="V5" s="233" t="s">
        <v>22</v>
      </c>
      <c r="W5" s="233" t="s">
        <v>23</v>
      </c>
      <c r="X5" s="233" t="s">
        <v>24</v>
      </c>
      <c r="Y5" s="233" t="s">
        <v>25</v>
      </c>
    </row>
    <row r="6" spans="1:26" s="103" customFormat="1" ht="70.150000000000006" customHeight="1" thickBot="1" x14ac:dyDescent="0.3">
      <c r="A6" s="241"/>
      <c r="B6" s="244"/>
      <c r="C6" s="237"/>
      <c r="D6" s="237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</row>
    <row r="7" spans="1:26" s="2" customFormat="1" ht="30" hidden="1" customHeight="1" x14ac:dyDescent="0.25">
      <c r="A7" s="6" t="s">
        <v>26</v>
      </c>
      <c r="B7" s="7">
        <v>49185</v>
      </c>
      <c r="C7" s="101">
        <f>SUM(E7:Y7)</f>
        <v>48251</v>
      </c>
      <c r="D7" s="14"/>
      <c r="E7" s="190">
        <v>2068</v>
      </c>
      <c r="F7" s="9">
        <v>1426</v>
      </c>
      <c r="G7" s="9">
        <v>3311</v>
      </c>
      <c r="H7" s="190">
        <v>3013</v>
      </c>
      <c r="I7" s="190">
        <v>1521</v>
      </c>
      <c r="J7" s="190">
        <v>3235</v>
      </c>
      <c r="K7" s="102">
        <v>2215</v>
      </c>
      <c r="L7" s="190">
        <v>2793</v>
      </c>
      <c r="M7" s="190">
        <v>2281</v>
      </c>
      <c r="N7" s="190">
        <v>692</v>
      </c>
      <c r="O7" s="102">
        <v>1579</v>
      </c>
      <c r="P7" s="190">
        <v>1997</v>
      </c>
      <c r="Q7" s="9">
        <v>2796</v>
      </c>
      <c r="R7" s="190">
        <v>3011</v>
      </c>
      <c r="S7" s="190">
        <v>3199</v>
      </c>
      <c r="T7" s="190">
        <v>2334</v>
      </c>
      <c r="U7" s="9">
        <v>2066</v>
      </c>
      <c r="V7" s="190">
        <v>685</v>
      </c>
      <c r="W7" s="102">
        <v>1885</v>
      </c>
      <c r="X7" s="190">
        <v>3999</v>
      </c>
      <c r="Y7" s="190">
        <v>2145</v>
      </c>
    </row>
    <row r="8" spans="1:26" s="11" customFormat="1" ht="30" hidden="1" customHeight="1" x14ac:dyDescent="0.2">
      <c r="A8" s="10" t="s">
        <v>27</v>
      </c>
      <c r="B8" s="7">
        <v>51397</v>
      </c>
      <c r="C8" s="101">
        <f>SUM(E8:Y8)</f>
        <v>50150.8</v>
      </c>
      <c r="D8" s="14"/>
      <c r="E8" s="190">
        <v>2280</v>
      </c>
      <c r="F8" s="9">
        <v>1434</v>
      </c>
      <c r="G8" s="9">
        <v>3606</v>
      </c>
      <c r="H8" s="190">
        <v>3022</v>
      </c>
      <c r="I8" s="190">
        <v>1524</v>
      </c>
      <c r="J8" s="190">
        <v>3226</v>
      </c>
      <c r="K8" s="102">
        <v>2363</v>
      </c>
      <c r="L8" s="190">
        <v>2824</v>
      </c>
      <c r="M8" s="190">
        <v>2281</v>
      </c>
      <c r="N8" s="190">
        <v>1032</v>
      </c>
      <c r="O8" s="102">
        <v>1615</v>
      </c>
      <c r="P8" s="190">
        <v>1997</v>
      </c>
      <c r="Q8" s="9">
        <v>2940</v>
      </c>
      <c r="R8" s="190">
        <v>3134</v>
      </c>
      <c r="S8" s="190">
        <v>3405</v>
      </c>
      <c r="T8" s="190">
        <v>2451.8000000000002</v>
      </c>
      <c r="U8" s="9">
        <v>2094</v>
      </c>
      <c r="V8" s="190">
        <v>789</v>
      </c>
      <c r="W8" s="102">
        <v>1958</v>
      </c>
      <c r="X8" s="190">
        <v>4026</v>
      </c>
      <c r="Y8" s="190">
        <v>2149</v>
      </c>
    </row>
    <row r="9" spans="1:26" s="11" customFormat="1" ht="30" hidden="1" customHeight="1" x14ac:dyDescent="0.2">
      <c r="A9" s="12" t="s">
        <v>28</v>
      </c>
      <c r="B9" s="13">
        <v>1.04</v>
      </c>
      <c r="C9" s="112">
        <f t="shared" ref="C9:Y9" si="0">C8/C7</f>
        <v>1.0393732772377775</v>
      </c>
      <c r="D9" s="14"/>
      <c r="E9" s="191">
        <f t="shared" si="0"/>
        <v>1.1025145067698259</v>
      </c>
      <c r="F9" s="69">
        <f t="shared" si="0"/>
        <v>1.0056100981767182</v>
      </c>
      <c r="G9" s="69">
        <f t="shared" si="0"/>
        <v>1.0890969495620659</v>
      </c>
      <c r="H9" s="191">
        <f t="shared" si="0"/>
        <v>1.0029870560902754</v>
      </c>
      <c r="I9" s="191">
        <f t="shared" si="0"/>
        <v>1.0019723865877712</v>
      </c>
      <c r="J9" s="191">
        <f t="shared" si="0"/>
        <v>0.9972179289026275</v>
      </c>
      <c r="K9" s="156">
        <f t="shared" si="0"/>
        <v>1.0668171557562076</v>
      </c>
      <c r="L9" s="191">
        <f t="shared" si="0"/>
        <v>1.0110991765127104</v>
      </c>
      <c r="M9" s="191">
        <f t="shared" si="0"/>
        <v>1</v>
      </c>
      <c r="N9" s="191">
        <f t="shared" si="0"/>
        <v>1.4913294797687862</v>
      </c>
      <c r="O9" s="156">
        <f t="shared" si="0"/>
        <v>1.0227992400253325</v>
      </c>
      <c r="P9" s="191">
        <f t="shared" si="0"/>
        <v>1</v>
      </c>
      <c r="Q9" s="69">
        <f t="shared" si="0"/>
        <v>1.0515021459227467</v>
      </c>
      <c r="R9" s="191">
        <f t="shared" si="0"/>
        <v>1.0408502158751245</v>
      </c>
      <c r="S9" s="191">
        <f t="shared" si="0"/>
        <v>1.0643951234760862</v>
      </c>
      <c r="T9" s="191">
        <f t="shared" si="0"/>
        <v>1.0504712939160241</v>
      </c>
      <c r="U9" s="69">
        <f t="shared" si="0"/>
        <v>1.0135527589545015</v>
      </c>
      <c r="V9" s="191">
        <f t="shared" si="0"/>
        <v>1.1518248175182482</v>
      </c>
      <c r="W9" s="156">
        <f t="shared" si="0"/>
        <v>1.0387267904509283</v>
      </c>
      <c r="X9" s="191">
        <f t="shared" si="0"/>
        <v>1.0067516879219804</v>
      </c>
      <c r="Y9" s="191">
        <f t="shared" si="0"/>
        <v>1.0018648018648018</v>
      </c>
    </row>
    <row r="10" spans="1:26" s="99" customFormat="1" ht="30" hidden="1" customHeight="1" x14ac:dyDescent="0.2">
      <c r="A10" s="100" t="s">
        <v>29</v>
      </c>
      <c r="B10" s="101">
        <v>50516</v>
      </c>
      <c r="C10" s="101">
        <f>SUM(E10:Y10)</f>
        <v>48176.800000000003</v>
      </c>
      <c r="D10" s="14"/>
      <c r="E10" s="190">
        <v>2160</v>
      </c>
      <c r="F10" s="102">
        <v>1434</v>
      </c>
      <c r="G10" s="102">
        <v>3606</v>
      </c>
      <c r="H10" s="190">
        <v>2592</v>
      </c>
      <c r="I10" s="190">
        <v>1471</v>
      </c>
      <c r="J10" s="190">
        <v>2785</v>
      </c>
      <c r="K10" s="102">
        <v>2213</v>
      </c>
      <c r="L10" s="190">
        <v>2769</v>
      </c>
      <c r="M10" s="190">
        <v>2182</v>
      </c>
      <c r="N10" s="190">
        <v>1032</v>
      </c>
      <c r="O10" s="102">
        <v>1568</v>
      </c>
      <c r="P10" s="190">
        <v>1965</v>
      </c>
      <c r="Q10" s="102">
        <v>2880</v>
      </c>
      <c r="R10" s="190">
        <v>3094</v>
      </c>
      <c r="S10" s="190">
        <v>3405</v>
      </c>
      <c r="T10" s="190">
        <v>2104.8000000000002</v>
      </c>
      <c r="U10" s="102">
        <v>2024</v>
      </c>
      <c r="V10" s="190">
        <v>789</v>
      </c>
      <c r="W10" s="102">
        <v>1928</v>
      </c>
      <c r="X10" s="190">
        <v>4026</v>
      </c>
      <c r="Y10" s="190">
        <v>2149</v>
      </c>
    </row>
    <row r="11" spans="1:26" s="11" customFormat="1" ht="30" hidden="1" customHeight="1" x14ac:dyDescent="0.2">
      <c r="A11" s="10" t="s">
        <v>30</v>
      </c>
      <c r="B11" s="13">
        <f>B10/B8</f>
        <v>0.982858921726949</v>
      </c>
      <c r="C11" s="112">
        <v>0.97</v>
      </c>
      <c r="D11" s="14"/>
      <c r="E11" s="191">
        <f>E10/E8</f>
        <v>0.94736842105263153</v>
      </c>
      <c r="F11" s="69">
        <f t="shared" ref="F11:X11" si="1">F10/F8</f>
        <v>1</v>
      </c>
      <c r="G11" s="69">
        <f t="shared" si="1"/>
        <v>1</v>
      </c>
      <c r="H11" s="191">
        <f t="shared" si="1"/>
        <v>0.85771012574454009</v>
      </c>
      <c r="I11" s="191">
        <f t="shared" si="1"/>
        <v>0.96522309711286092</v>
      </c>
      <c r="J11" s="191">
        <v>1</v>
      </c>
      <c r="K11" s="156">
        <f t="shared" si="1"/>
        <v>0.93652137113838341</v>
      </c>
      <c r="L11" s="191">
        <f t="shared" si="1"/>
        <v>0.98052407932011332</v>
      </c>
      <c r="M11" s="191">
        <f t="shared" si="1"/>
        <v>0.95659798334064006</v>
      </c>
      <c r="N11" s="191">
        <f t="shared" si="1"/>
        <v>1</v>
      </c>
      <c r="O11" s="156">
        <f t="shared" si="1"/>
        <v>0.97089783281733744</v>
      </c>
      <c r="P11" s="191">
        <f t="shared" si="1"/>
        <v>0.98397596394591891</v>
      </c>
      <c r="Q11" s="69">
        <f t="shared" si="1"/>
        <v>0.97959183673469385</v>
      </c>
      <c r="R11" s="191">
        <f t="shared" si="1"/>
        <v>0.98723675813656664</v>
      </c>
      <c r="S11" s="191">
        <f t="shared" si="1"/>
        <v>1</v>
      </c>
      <c r="T11" s="191">
        <f t="shared" si="1"/>
        <v>0.8584713271881883</v>
      </c>
      <c r="U11" s="69">
        <f t="shared" si="1"/>
        <v>0.96657115568290353</v>
      </c>
      <c r="V11" s="191">
        <f t="shared" si="1"/>
        <v>1</v>
      </c>
      <c r="W11" s="156">
        <f t="shared" si="1"/>
        <v>0.98467824310520935</v>
      </c>
      <c r="X11" s="191">
        <f t="shared" si="1"/>
        <v>1</v>
      </c>
      <c r="Y11" s="191">
        <v>0.998</v>
      </c>
    </row>
    <row r="12" spans="1:26" s="11" customFormat="1" ht="30" hidden="1" customHeight="1" x14ac:dyDescent="0.2">
      <c r="A12" s="12" t="s">
        <v>31</v>
      </c>
      <c r="B12" s="7">
        <v>18816</v>
      </c>
      <c r="C12" s="101">
        <f>SUM(E12:Y12)</f>
        <v>21120</v>
      </c>
      <c r="D12" s="14">
        <f t="shared" ref="D12:D19" si="2">C12/B12</f>
        <v>1.1224489795918366</v>
      </c>
      <c r="E12" s="192">
        <v>1000</v>
      </c>
      <c r="F12" s="74">
        <v>270</v>
      </c>
      <c r="G12" s="74">
        <v>2550</v>
      </c>
      <c r="H12" s="192">
        <v>765</v>
      </c>
      <c r="I12" s="192">
        <v>198</v>
      </c>
      <c r="J12" s="192">
        <v>2650</v>
      </c>
      <c r="K12" s="157">
        <v>1076</v>
      </c>
      <c r="L12" s="192">
        <v>1094</v>
      </c>
      <c r="M12" s="192">
        <v>585</v>
      </c>
      <c r="N12" s="192">
        <v>60</v>
      </c>
      <c r="O12" s="157">
        <v>816</v>
      </c>
      <c r="P12" s="192">
        <v>350</v>
      </c>
      <c r="Q12" s="74">
        <v>1320</v>
      </c>
      <c r="R12" s="192">
        <v>1400</v>
      </c>
      <c r="S12" s="192">
        <v>1983</v>
      </c>
      <c r="T12" s="192">
        <v>1069</v>
      </c>
      <c r="U12" s="74">
        <v>962</v>
      </c>
      <c r="V12" s="192">
        <v>572</v>
      </c>
      <c r="W12" s="157">
        <v>480</v>
      </c>
      <c r="X12" s="192">
        <v>1500</v>
      </c>
      <c r="Y12" s="192">
        <v>420</v>
      </c>
    </row>
    <row r="13" spans="1:26" s="11" customFormat="1" ht="30" hidden="1" customHeight="1" x14ac:dyDescent="0.2">
      <c r="A13" s="12" t="s">
        <v>32</v>
      </c>
      <c r="B13" s="14">
        <f>B12/B8</f>
        <v>0.36609140611319729</v>
      </c>
      <c r="C13" s="113">
        <f>C12/C8</f>
        <v>0.42112987230512772</v>
      </c>
      <c r="D13" s="14">
        <f t="shared" si="2"/>
        <v>1.1503407763003108</v>
      </c>
      <c r="E13" s="193">
        <f t="shared" ref="E13:L13" si="3">E12/E8</f>
        <v>0.43859649122807015</v>
      </c>
      <c r="F13" s="15">
        <f t="shared" si="3"/>
        <v>0.18828451882845187</v>
      </c>
      <c r="G13" s="15">
        <f t="shared" si="3"/>
        <v>0.70715474209650586</v>
      </c>
      <c r="H13" s="193">
        <f t="shared" si="3"/>
        <v>0.25314361350099274</v>
      </c>
      <c r="I13" s="193">
        <f t="shared" si="3"/>
        <v>0.12992125984251968</v>
      </c>
      <c r="J13" s="193">
        <f t="shared" si="3"/>
        <v>0.82145071295722261</v>
      </c>
      <c r="K13" s="158">
        <f t="shared" si="3"/>
        <v>0.45535336436732965</v>
      </c>
      <c r="L13" s="193">
        <f t="shared" si="3"/>
        <v>0.38739376770538242</v>
      </c>
      <c r="M13" s="193">
        <f t="shared" ref="M13:Y13" si="4">M12/M8</f>
        <v>0.25646646207803597</v>
      </c>
      <c r="N13" s="193">
        <f t="shared" si="4"/>
        <v>5.8139534883720929E-2</v>
      </c>
      <c r="O13" s="158">
        <f t="shared" si="4"/>
        <v>0.50526315789473686</v>
      </c>
      <c r="P13" s="193">
        <f t="shared" si="4"/>
        <v>0.17526289434151227</v>
      </c>
      <c r="Q13" s="15">
        <f t="shared" si="4"/>
        <v>0.44897959183673469</v>
      </c>
      <c r="R13" s="193">
        <f t="shared" si="4"/>
        <v>0.44671346522016592</v>
      </c>
      <c r="S13" s="193">
        <f t="shared" si="4"/>
        <v>0.58237885462555061</v>
      </c>
      <c r="T13" s="193">
        <f t="shared" si="4"/>
        <v>0.43600619952687819</v>
      </c>
      <c r="U13" s="15">
        <f t="shared" si="4"/>
        <v>0.45940783190066858</v>
      </c>
      <c r="V13" s="193">
        <f t="shared" si="4"/>
        <v>0.72496831432192654</v>
      </c>
      <c r="W13" s="158">
        <f t="shared" si="4"/>
        <v>0.24514811031664965</v>
      </c>
      <c r="X13" s="193">
        <f t="shared" si="4"/>
        <v>0.37257824143070045</v>
      </c>
      <c r="Y13" s="193">
        <f t="shared" si="4"/>
        <v>0.19543973941368079</v>
      </c>
    </row>
    <row r="14" spans="1:26" s="11" customFormat="1" ht="30" hidden="1" customHeight="1" x14ac:dyDescent="0.2">
      <c r="A14" s="17" t="s">
        <v>33</v>
      </c>
      <c r="B14" s="7">
        <v>5184</v>
      </c>
      <c r="C14" s="101">
        <f>SUM(E14:Y14)</f>
        <v>5876</v>
      </c>
      <c r="D14" s="14">
        <f t="shared" si="2"/>
        <v>1.1334876543209877</v>
      </c>
      <c r="E14" s="190">
        <v>120</v>
      </c>
      <c r="F14" s="9">
        <v>185</v>
      </c>
      <c r="G14" s="9">
        <v>1790</v>
      </c>
      <c r="H14" s="190">
        <v>100</v>
      </c>
      <c r="I14" s="190"/>
      <c r="J14" s="190">
        <v>250</v>
      </c>
      <c r="K14" s="102">
        <v>1040</v>
      </c>
      <c r="L14" s="190"/>
      <c r="M14" s="190">
        <v>630</v>
      </c>
      <c r="N14" s="190"/>
      <c r="O14" s="102"/>
      <c r="P14" s="190">
        <v>620</v>
      </c>
      <c r="Q14" s="9"/>
      <c r="R14" s="190">
        <v>340</v>
      </c>
      <c r="S14" s="190">
        <v>250</v>
      </c>
      <c r="T14" s="190"/>
      <c r="U14" s="9">
        <v>101</v>
      </c>
      <c r="V14" s="190"/>
      <c r="W14" s="102">
        <v>80</v>
      </c>
      <c r="X14" s="190">
        <v>370</v>
      </c>
      <c r="Y14" s="190"/>
    </row>
    <row r="15" spans="1:26" s="11" customFormat="1" ht="30" hidden="1" customHeight="1" x14ac:dyDescent="0.2">
      <c r="A15" s="10" t="s">
        <v>34</v>
      </c>
      <c r="B15" s="7">
        <v>20000.3</v>
      </c>
      <c r="C15" s="101">
        <v>20000</v>
      </c>
      <c r="D15" s="14">
        <f t="shared" si="2"/>
        <v>0.9999850002249967</v>
      </c>
      <c r="E15" s="190">
        <v>1214</v>
      </c>
      <c r="F15" s="9">
        <v>599</v>
      </c>
      <c r="G15" s="9">
        <v>1456</v>
      </c>
      <c r="H15" s="190">
        <v>1166.4000000000001</v>
      </c>
      <c r="I15" s="190">
        <v>648</v>
      </c>
      <c r="J15" s="190">
        <v>1046</v>
      </c>
      <c r="K15" s="102">
        <v>965.7</v>
      </c>
      <c r="L15" s="190">
        <v>1272</v>
      </c>
      <c r="M15" s="190">
        <v>779.2</v>
      </c>
      <c r="N15" s="190">
        <v>418</v>
      </c>
      <c r="O15" s="102">
        <v>542</v>
      </c>
      <c r="P15" s="190">
        <v>1129</v>
      </c>
      <c r="Q15" s="9">
        <v>1318</v>
      </c>
      <c r="R15" s="190">
        <v>1036</v>
      </c>
      <c r="S15" s="190">
        <v>1268.5</v>
      </c>
      <c r="T15" s="190">
        <v>857</v>
      </c>
      <c r="U15" s="9">
        <v>661</v>
      </c>
      <c r="V15" s="190">
        <v>187.6</v>
      </c>
      <c r="W15" s="102">
        <v>1099</v>
      </c>
      <c r="X15" s="190">
        <v>1550</v>
      </c>
      <c r="Y15" s="190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114">
        <f>SUM(E16:Y16)</f>
        <v>11553.500000000002</v>
      </c>
      <c r="D16" s="14">
        <f t="shared" si="2"/>
        <v>1.0452818239392021</v>
      </c>
      <c r="E16" s="194">
        <v>268.39999999999998</v>
      </c>
      <c r="F16" s="70">
        <v>181.8</v>
      </c>
      <c r="G16" s="70">
        <v>597.6</v>
      </c>
      <c r="H16" s="194">
        <v>1396.4</v>
      </c>
      <c r="I16" s="194">
        <v>363.2</v>
      </c>
      <c r="J16" s="194">
        <v>496.3</v>
      </c>
      <c r="K16" s="159">
        <v>781</v>
      </c>
      <c r="L16" s="194">
        <v>850.5</v>
      </c>
      <c r="M16" s="194">
        <v>782.1</v>
      </c>
      <c r="N16" s="194">
        <v>210</v>
      </c>
      <c r="O16" s="159">
        <v>484.8</v>
      </c>
      <c r="P16" s="194">
        <v>248.3</v>
      </c>
      <c r="Q16" s="70">
        <v>516.20000000000005</v>
      </c>
      <c r="R16" s="194">
        <v>356</v>
      </c>
      <c r="S16" s="194">
        <v>868</v>
      </c>
      <c r="T16" s="194">
        <v>561.20000000000005</v>
      </c>
      <c r="U16" s="70">
        <v>219.8</v>
      </c>
      <c r="V16" s="194">
        <v>145.1</v>
      </c>
      <c r="W16" s="159">
        <v>605.70000000000005</v>
      </c>
      <c r="X16" s="194">
        <v>1368.7</v>
      </c>
      <c r="Y16" s="194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113">
        <f>C16/C15</f>
        <v>0.57767500000000005</v>
      </c>
      <c r="D17" s="14">
        <f t="shared" si="2"/>
        <v>1.0452975031665612</v>
      </c>
      <c r="E17" s="193">
        <f t="shared" ref="E17:W17" si="5">E16/E15</f>
        <v>0.22108731466227347</v>
      </c>
      <c r="F17" s="15">
        <f t="shared" si="5"/>
        <v>0.30350584307178635</v>
      </c>
      <c r="G17" s="15">
        <f t="shared" si="5"/>
        <v>0.41043956043956048</v>
      </c>
      <c r="H17" s="193">
        <f t="shared" si="5"/>
        <v>1.19718792866941</v>
      </c>
      <c r="I17" s="193">
        <f t="shared" si="5"/>
        <v>0.56049382716049378</v>
      </c>
      <c r="J17" s="193">
        <f t="shared" si="5"/>
        <v>0.47447418738049713</v>
      </c>
      <c r="K17" s="158">
        <f t="shared" si="5"/>
        <v>0.8087397742570156</v>
      </c>
      <c r="L17" s="193">
        <f t="shared" si="5"/>
        <v>0.66863207547169812</v>
      </c>
      <c r="M17" s="193">
        <f t="shared" si="5"/>
        <v>1.0037217659137576</v>
      </c>
      <c r="N17" s="193">
        <f t="shared" si="5"/>
        <v>0.50239234449760761</v>
      </c>
      <c r="O17" s="158">
        <f t="shared" si="5"/>
        <v>0.89446494464944648</v>
      </c>
      <c r="P17" s="193">
        <f t="shared" si="5"/>
        <v>0.21992914083259524</v>
      </c>
      <c r="Q17" s="15">
        <f t="shared" si="5"/>
        <v>0.39165402124430959</v>
      </c>
      <c r="R17" s="193">
        <f t="shared" si="5"/>
        <v>0.34362934362934361</v>
      </c>
      <c r="S17" s="193">
        <f t="shared" si="5"/>
        <v>0.68427276310603069</v>
      </c>
      <c r="T17" s="193">
        <f t="shared" si="5"/>
        <v>0.65484247374562432</v>
      </c>
      <c r="U17" s="15">
        <f t="shared" si="5"/>
        <v>0.33252647503782151</v>
      </c>
      <c r="V17" s="193">
        <f t="shared" si="5"/>
        <v>0.77345415778251603</v>
      </c>
      <c r="W17" s="158">
        <f t="shared" si="5"/>
        <v>0.55113739763421299</v>
      </c>
      <c r="X17" s="193">
        <v>0.72699999999999998</v>
      </c>
      <c r="Y17" s="193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113">
        <v>0.88200000000000001</v>
      </c>
      <c r="D18" s="14">
        <f t="shared" si="2"/>
        <v>1.0161290322580645</v>
      </c>
      <c r="E18" s="193">
        <v>0.46400000000000002</v>
      </c>
      <c r="F18" s="15">
        <v>0.46700000000000003</v>
      </c>
      <c r="G18" s="15">
        <v>0.84199999999999997</v>
      </c>
      <c r="H18" s="193">
        <v>0.81100000000000005</v>
      </c>
      <c r="I18" s="193">
        <v>1.038</v>
      </c>
      <c r="J18" s="193">
        <v>1.083</v>
      </c>
      <c r="K18" s="158">
        <v>2.1429999999999998</v>
      </c>
      <c r="L18" s="193">
        <v>1.0509999999999999</v>
      </c>
      <c r="M18" s="193">
        <v>0.63500000000000001</v>
      </c>
      <c r="N18" s="193">
        <v>1.077</v>
      </c>
      <c r="O18" s="158">
        <v>0.67700000000000005</v>
      </c>
      <c r="P18" s="193">
        <v>0.59299999999999997</v>
      </c>
      <c r="Q18" s="15">
        <v>0.6</v>
      </c>
      <c r="R18" s="193">
        <v>0.85699999999999998</v>
      </c>
      <c r="S18" s="193">
        <v>0.88300000000000001</v>
      </c>
      <c r="T18" s="193">
        <v>0.30599999999999999</v>
      </c>
      <c r="U18" s="15">
        <v>0.8</v>
      </c>
      <c r="V18" s="193">
        <v>0.69299999999999995</v>
      </c>
      <c r="W18" s="158">
        <v>0.75</v>
      </c>
      <c r="X18" s="193">
        <v>1.319</v>
      </c>
      <c r="Y18" s="193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113">
        <v>0.61199999999999999</v>
      </c>
      <c r="D19" s="14">
        <f t="shared" si="2"/>
        <v>0.93435114503816785</v>
      </c>
      <c r="E19" s="193">
        <v>0.95099999999999996</v>
      </c>
      <c r="F19" s="15">
        <v>0.26700000000000002</v>
      </c>
      <c r="G19" s="15">
        <v>1.1719999999999999</v>
      </c>
      <c r="H19" s="193">
        <v>0.52600000000000002</v>
      </c>
      <c r="I19" s="193">
        <v>0.625</v>
      </c>
      <c r="J19" s="193">
        <v>1.1180000000000001</v>
      </c>
      <c r="K19" s="158">
        <v>3.464</v>
      </c>
      <c r="L19" s="193">
        <v>0.377</v>
      </c>
      <c r="M19" s="193">
        <v>0.4</v>
      </c>
      <c r="N19" s="193">
        <v>1.548</v>
      </c>
      <c r="O19" s="158">
        <v>0.63300000000000001</v>
      </c>
      <c r="P19" s="193">
        <v>5.6000000000000001E-2</v>
      </c>
      <c r="Q19" s="15">
        <v>0.42199999999999999</v>
      </c>
      <c r="R19" s="193">
        <v>8.6999999999999994E-2</v>
      </c>
      <c r="S19" s="193">
        <v>0.97899999999999998</v>
      </c>
      <c r="T19" s="193">
        <v>0.313</v>
      </c>
      <c r="U19" s="15">
        <v>0</v>
      </c>
      <c r="V19" s="193">
        <v>1.6830000000000001</v>
      </c>
      <c r="W19" s="158">
        <v>0.752</v>
      </c>
      <c r="X19" s="193">
        <v>0.54900000000000004</v>
      </c>
      <c r="Y19" s="193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93232</v>
      </c>
      <c r="C20" s="97">
        <f>SUM(E20:Y20)</f>
        <v>100587</v>
      </c>
      <c r="D20" s="14">
        <f t="shared" ref="D20:D35" si="6">C20/B20</f>
        <v>1.0788892225845204</v>
      </c>
      <c r="E20" s="195">
        <v>7450</v>
      </c>
      <c r="F20" s="95">
        <v>3328</v>
      </c>
      <c r="G20" s="95">
        <v>5500</v>
      </c>
      <c r="H20" s="195">
        <v>6469</v>
      </c>
      <c r="I20" s="195">
        <v>3383</v>
      </c>
      <c r="J20" s="195">
        <v>7890</v>
      </c>
      <c r="K20" s="180">
        <v>2903</v>
      </c>
      <c r="L20" s="195">
        <v>4065</v>
      </c>
      <c r="M20" s="195">
        <v>5356</v>
      </c>
      <c r="N20" s="195">
        <v>1683</v>
      </c>
      <c r="O20" s="121">
        <v>2415</v>
      </c>
      <c r="P20" s="195">
        <v>5502</v>
      </c>
      <c r="Q20" s="95">
        <v>7063</v>
      </c>
      <c r="R20" s="195">
        <v>4830</v>
      </c>
      <c r="S20" s="195">
        <v>7951</v>
      </c>
      <c r="T20" s="195">
        <v>4344</v>
      </c>
      <c r="U20" s="95">
        <v>2600</v>
      </c>
      <c r="V20" s="195">
        <v>2415</v>
      </c>
      <c r="W20" s="121">
        <v>6142</v>
      </c>
      <c r="X20" s="195">
        <v>6912</v>
      </c>
      <c r="Y20" s="195">
        <v>2386</v>
      </c>
    </row>
    <row r="21" spans="1:26" s="11" customFormat="1" ht="30" hidden="1" customHeight="1" x14ac:dyDescent="0.2">
      <c r="A21" s="24" t="s">
        <v>40</v>
      </c>
      <c r="B21" s="22">
        <v>0</v>
      </c>
      <c r="C21" s="97">
        <f>SUM(E21:Y21)</f>
        <v>0</v>
      </c>
      <c r="D21" s="14" t="e">
        <f t="shared" si="6"/>
        <v>#DIV/0!</v>
      </c>
      <c r="E21" s="196"/>
      <c r="F21" s="25"/>
      <c r="G21" s="25"/>
      <c r="H21" s="196"/>
      <c r="I21" s="196"/>
      <c r="J21" s="196"/>
      <c r="K21" s="225"/>
      <c r="L21" s="196"/>
      <c r="M21" s="196"/>
      <c r="N21" s="196"/>
      <c r="O21" s="98"/>
      <c r="P21" s="196"/>
      <c r="Q21" s="25"/>
      <c r="R21" s="196"/>
      <c r="S21" s="196"/>
      <c r="T21" s="196"/>
      <c r="U21" s="25"/>
      <c r="V21" s="196"/>
      <c r="W21" s="98"/>
      <c r="X21" s="196"/>
      <c r="Y21" s="196"/>
    </row>
    <row r="22" spans="1:26" s="11" customFormat="1" ht="30" hidden="1" customHeight="1" x14ac:dyDescent="0.2">
      <c r="A22" s="24" t="s">
        <v>41</v>
      </c>
      <c r="B22" s="8">
        <f>B21/B20</f>
        <v>0</v>
      </c>
      <c r="C22" s="115">
        <f>C21/C20</f>
        <v>0</v>
      </c>
      <c r="D22" s="14" t="e">
        <f t="shared" si="6"/>
        <v>#DIV/0!</v>
      </c>
      <c r="E22" s="197">
        <f t="shared" ref="E22:Y22" si="7">E21/E20</f>
        <v>0</v>
      </c>
      <c r="F22" s="29">
        <f t="shared" si="7"/>
        <v>0</v>
      </c>
      <c r="G22" s="29">
        <f t="shared" si="7"/>
        <v>0</v>
      </c>
      <c r="H22" s="197">
        <f t="shared" si="7"/>
        <v>0</v>
      </c>
      <c r="I22" s="197">
        <f t="shared" si="7"/>
        <v>0</v>
      </c>
      <c r="J22" s="197">
        <f t="shared" si="7"/>
        <v>0</v>
      </c>
      <c r="K22" s="118">
        <f t="shared" si="7"/>
        <v>0</v>
      </c>
      <c r="L22" s="197">
        <f t="shared" si="7"/>
        <v>0</v>
      </c>
      <c r="M22" s="197">
        <f t="shared" si="7"/>
        <v>0</v>
      </c>
      <c r="N22" s="197">
        <f t="shared" si="7"/>
        <v>0</v>
      </c>
      <c r="O22" s="118">
        <f t="shared" si="7"/>
        <v>0</v>
      </c>
      <c r="P22" s="197">
        <f t="shared" si="7"/>
        <v>0</v>
      </c>
      <c r="Q22" s="29">
        <f t="shared" si="7"/>
        <v>0</v>
      </c>
      <c r="R22" s="197">
        <f t="shared" si="7"/>
        <v>0</v>
      </c>
      <c r="S22" s="197">
        <f t="shared" si="7"/>
        <v>0</v>
      </c>
      <c r="T22" s="197">
        <f t="shared" si="7"/>
        <v>0</v>
      </c>
      <c r="U22" s="29">
        <f t="shared" si="7"/>
        <v>0</v>
      </c>
      <c r="V22" s="197">
        <f t="shared" si="7"/>
        <v>0</v>
      </c>
      <c r="W22" s="118">
        <f t="shared" si="7"/>
        <v>0</v>
      </c>
      <c r="X22" s="197">
        <f t="shared" si="7"/>
        <v>0</v>
      </c>
      <c r="Y22" s="197">
        <f t="shared" si="7"/>
        <v>0</v>
      </c>
    </row>
    <row r="23" spans="1:26" s="11" customFormat="1" ht="30" hidden="1" customHeight="1" x14ac:dyDescent="0.2">
      <c r="A23" s="24" t="s">
        <v>42</v>
      </c>
      <c r="B23" s="22">
        <v>0</v>
      </c>
      <c r="C23" s="116">
        <f>SUM(E23:Y23)</f>
        <v>0</v>
      </c>
      <c r="D23" s="14" t="e">
        <f t="shared" si="6"/>
        <v>#DIV/0!</v>
      </c>
      <c r="E23" s="196"/>
      <c r="F23" s="25"/>
      <c r="G23" s="25"/>
      <c r="H23" s="196"/>
      <c r="I23" s="196"/>
      <c r="J23" s="196"/>
      <c r="K23" s="225"/>
      <c r="L23" s="196"/>
      <c r="M23" s="196"/>
      <c r="N23" s="196"/>
      <c r="O23" s="98"/>
      <c r="P23" s="196"/>
      <c r="Q23" s="25"/>
      <c r="R23" s="196"/>
      <c r="S23" s="196"/>
      <c r="T23" s="196"/>
      <c r="U23" s="25"/>
      <c r="V23" s="196"/>
      <c r="W23" s="98"/>
      <c r="X23" s="196"/>
      <c r="Y23" s="196"/>
    </row>
    <row r="24" spans="1:26" s="11" customFormat="1" ht="30" hidden="1" customHeight="1" x14ac:dyDescent="0.2">
      <c r="A24" s="24" t="s">
        <v>43</v>
      </c>
      <c r="B24" s="14" t="e">
        <f>B23/B21</f>
        <v>#DIV/0!</v>
      </c>
      <c r="C24" s="113" t="e">
        <f>C23/C21</f>
        <v>#DIV/0!</v>
      </c>
      <c r="D24" s="14" t="e">
        <f t="shared" si="6"/>
        <v>#DIV/0!</v>
      </c>
      <c r="E24" s="193" t="e">
        <f>E23/E21</f>
        <v>#DIV/0!</v>
      </c>
      <c r="F24" s="15" t="e">
        <f t="shared" ref="F24:Y24" si="8">F23/F21</f>
        <v>#DIV/0!</v>
      </c>
      <c r="G24" s="15" t="e">
        <f t="shared" si="8"/>
        <v>#DIV/0!</v>
      </c>
      <c r="H24" s="193" t="e">
        <f t="shared" si="8"/>
        <v>#DIV/0!</v>
      </c>
      <c r="I24" s="193" t="e">
        <f t="shared" si="8"/>
        <v>#DIV/0!</v>
      </c>
      <c r="J24" s="193" t="e">
        <f t="shared" si="8"/>
        <v>#DIV/0!</v>
      </c>
      <c r="K24" s="158" t="e">
        <f t="shared" si="8"/>
        <v>#DIV/0!</v>
      </c>
      <c r="L24" s="193" t="e">
        <f t="shared" si="8"/>
        <v>#DIV/0!</v>
      </c>
      <c r="M24" s="193" t="e">
        <f t="shared" si="8"/>
        <v>#DIV/0!</v>
      </c>
      <c r="N24" s="193" t="e">
        <f t="shared" si="8"/>
        <v>#DIV/0!</v>
      </c>
      <c r="O24" s="158" t="e">
        <f t="shared" si="8"/>
        <v>#DIV/0!</v>
      </c>
      <c r="P24" s="193" t="e">
        <f t="shared" si="8"/>
        <v>#DIV/0!</v>
      </c>
      <c r="Q24" s="15" t="e">
        <f t="shared" si="8"/>
        <v>#DIV/0!</v>
      </c>
      <c r="R24" s="193" t="e">
        <f t="shared" si="8"/>
        <v>#DIV/0!</v>
      </c>
      <c r="S24" s="193" t="e">
        <f t="shared" si="8"/>
        <v>#DIV/0!</v>
      </c>
      <c r="T24" s="193" t="e">
        <f t="shared" si="8"/>
        <v>#DIV/0!</v>
      </c>
      <c r="U24" s="15" t="e">
        <f t="shared" si="8"/>
        <v>#DIV/0!</v>
      </c>
      <c r="V24" s="193" t="e">
        <f t="shared" si="8"/>
        <v>#DIV/0!</v>
      </c>
      <c r="W24" s="158" t="e">
        <f t="shared" si="8"/>
        <v>#DIV/0!</v>
      </c>
      <c r="X24" s="193" t="e">
        <f t="shared" si="8"/>
        <v>#DIV/0!</v>
      </c>
      <c r="Y24" s="193" t="e">
        <f t="shared" si="8"/>
        <v>#DIV/0!</v>
      </c>
    </row>
    <row r="25" spans="1:26" s="99" customFormat="1" ht="30" hidden="1" customHeight="1" x14ac:dyDescent="0.2">
      <c r="A25" s="96" t="s">
        <v>44</v>
      </c>
      <c r="B25" s="97">
        <v>74303</v>
      </c>
      <c r="C25" s="97">
        <f>SUM(E25:Y25)</f>
        <v>80216</v>
      </c>
      <c r="D25" s="14">
        <f t="shared" si="6"/>
        <v>1.0795795593717616</v>
      </c>
      <c r="E25" s="196">
        <v>4020</v>
      </c>
      <c r="F25" s="98">
        <v>1320</v>
      </c>
      <c r="G25" s="98">
        <v>5350</v>
      </c>
      <c r="H25" s="196">
        <v>5589</v>
      </c>
      <c r="I25" s="196">
        <v>2541</v>
      </c>
      <c r="J25" s="196">
        <v>7625</v>
      </c>
      <c r="K25" s="225">
        <v>2903</v>
      </c>
      <c r="L25" s="196">
        <v>3126</v>
      </c>
      <c r="M25" s="196">
        <v>3815</v>
      </c>
      <c r="N25" s="196">
        <v>1200</v>
      </c>
      <c r="O25" s="98">
        <v>2121</v>
      </c>
      <c r="P25" s="196">
        <v>4567</v>
      </c>
      <c r="Q25" s="98">
        <v>5830</v>
      </c>
      <c r="R25" s="196">
        <v>3780</v>
      </c>
      <c r="S25" s="196">
        <v>7124</v>
      </c>
      <c r="T25" s="196">
        <v>3390</v>
      </c>
      <c r="U25" s="98">
        <v>2010</v>
      </c>
      <c r="V25" s="196">
        <v>1195</v>
      </c>
      <c r="W25" s="98">
        <v>5200</v>
      </c>
      <c r="X25" s="196">
        <v>5710</v>
      </c>
      <c r="Y25" s="196">
        <v>1800</v>
      </c>
    </row>
    <row r="26" spans="1:26" s="11" customFormat="1" ht="30" hidden="1" customHeight="1" x14ac:dyDescent="0.2">
      <c r="A26" s="17" t="s">
        <v>45</v>
      </c>
      <c r="B26" s="27">
        <f t="shared" ref="B26:X26" si="9">B25/B20</f>
        <v>0.79696885189634459</v>
      </c>
      <c r="C26" s="117">
        <f t="shared" si="9"/>
        <v>0.79747879944724465</v>
      </c>
      <c r="D26" s="14"/>
      <c r="E26" s="198">
        <f t="shared" si="9"/>
        <v>0.53959731543624156</v>
      </c>
      <c r="F26" s="28">
        <f t="shared" si="9"/>
        <v>0.39663461538461536</v>
      </c>
      <c r="G26" s="28">
        <f t="shared" si="9"/>
        <v>0.97272727272727277</v>
      </c>
      <c r="H26" s="198">
        <f t="shared" si="9"/>
        <v>0.86396660998608754</v>
      </c>
      <c r="I26" s="198">
        <f t="shared" si="9"/>
        <v>0.75110848359444282</v>
      </c>
      <c r="J26" s="198">
        <f t="shared" si="9"/>
        <v>0.96641318124207853</v>
      </c>
      <c r="K26" s="181">
        <f t="shared" si="9"/>
        <v>1</v>
      </c>
      <c r="L26" s="198">
        <f t="shared" si="9"/>
        <v>0.76900369003690039</v>
      </c>
      <c r="M26" s="198">
        <f t="shared" si="9"/>
        <v>0.71228528752800602</v>
      </c>
      <c r="N26" s="198">
        <f t="shared" si="9"/>
        <v>0.71301247771836007</v>
      </c>
      <c r="O26" s="126">
        <f t="shared" si="9"/>
        <v>0.87826086956521743</v>
      </c>
      <c r="P26" s="198">
        <f t="shared" si="9"/>
        <v>0.83006179571065064</v>
      </c>
      <c r="Q26" s="28">
        <f t="shared" si="9"/>
        <v>0.82542828826277781</v>
      </c>
      <c r="R26" s="198">
        <f t="shared" si="9"/>
        <v>0.78260869565217395</v>
      </c>
      <c r="S26" s="198">
        <f>S25/S20</f>
        <v>0.89598792604703814</v>
      </c>
      <c r="T26" s="198">
        <f t="shared" si="9"/>
        <v>0.78038674033149169</v>
      </c>
      <c r="U26" s="28">
        <f t="shared" si="9"/>
        <v>0.77307692307692311</v>
      </c>
      <c r="V26" s="198">
        <f t="shared" si="9"/>
        <v>0.49482401656314701</v>
      </c>
      <c r="W26" s="126">
        <f t="shared" si="9"/>
        <v>0.84662976229241294</v>
      </c>
      <c r="X26" s="198">
        <f t="shared" si="9"/>
        <v>0.82609953703703709</v>
      </c>
      <c r="Y26" s="198">
        <f>Y25/Y20</f>
        <v>0.7544006705783739</v>
      </c>
    </row>
    <row r="27" spans="1:26" s="93" customFormat="1" ht="30" hidden="1" customHeight="1" x14ac:dyDescent="0.2">
      <c r="A27" s="90" t="s">
        <v>193</v>
      </c>
      <c r="B27" s="91">
        <v>243</v>
      </c>
      <c r="C27" s="97">
        <f>SUM(E27:Y27)</f>
        <v>22</v>
      </c>
      <c r="D27" s="92"/>
      <c r="E27" s="199">
        <v>5</v>
      </c>
      <c r="F27" s="35"/>
      <c r="G27" s="35">
        <v>2</v>
      </c>
      <c r="H27" s="199">
        <v>3</v>
      </c>
      <c r="I27" s="199"/>
      <c r="J27" s="199"/>
      <c r="K27" s="160"/>
      <c r="L27" s="199"/>
      <c r="M27" s="199"/>
      <c r="N27" s="199"/>
      <c r="O27" s="160"/>
      <c r="P27" s="199">
        <v>2</v>
      </c>
      <c r="Q27" s="35">
        <v>2</v>
      </c>
      <c r="R27" s="199"/>
      <c r="S27" s="199">
        <v>2</v>
      </c>
      <c r="T27" s="199">
        <v>2</v>
      </c>
      <c r="U27" s="35"/>
      <c r="V27" s="199"/>
      <c r="W27" s="160"/>
      <c r="X27" s="199">
        <v>4</v>
      </c>
      <c r="Y27" s="199"/>
    </row>
    <row r="28" spans="1:26" s="11" customFormat="1" ht="30" hidden="1" customHeight="1" x14ac:dyDescent="0.2">
      <c r="A28" s="24" t="s">
        <v>46</v>
      </c>
      <c r="B28" s="22">
        <v>31856</v>
      </c>
      <c r="C28" s="97">
        <f>SUM(E28:Y28)</f>
        <v>2386</v>
      </c>
      <c r="D28" s="14"/>
      <c r="E28" s="196"/>
      <c r="F28" s="25"/>
      <c r="G28" s="25"/>
      <c r="H28" s="196"/>
      <c r="I28" s="196"/>
      <c r="J28" s="196"/>
      <c r="K28" s="225"/>
      <c r="L28" s="196"/>
      <c r="M28" s="196"/>
      <c r="N28" s="196"/>
      <c r="O28" s="98"/>
      <c r="P28" s="196"/>
      <c r="Q28" s="25"/>
      <c r="R28" s="196"/>
      <c r="S28" s="196"/>
      <c r="T28" s="196"/>
      <c r="U28" s="25"/>
      <c r="V28" s="196"/>
      <c r="W28" s="98"/>
      <c r="X28" s="196"/>
      <c r="Y28" s="196">
        <v>2386</v>
      </c>
    </row>
    <row r="29" spans="1:26" s="11" customFormat="1" ht="30" hidden="1" customHeight="1" x14ac:dyDescent="0.2">
      <c r="A29" s="17" t="s">
        <v>45</v>
      </c>
      <c r="B29" s="8">
        <f t="shared" ref="B29:Y29" si="10">B28/B20</f>
        <v>0.34168525828041874</v>
      </c>
      <c r="C29" s="115">
        <f t="shared" si="10"/>
        <v>2.3720759143825744E-2</v>
      </c>
      <c r="D29" s="14"/>
      <c r="E29" s="197">
        <f t="shared" si="10"/>
        <v>0</v>
      </c>
      <c r="F29" s="29">
        <f t="shared" si="10"/>
        <v>0</v>
      </c>
      <c r="G29" s="29">
        <f t="shared" si="10"/>
        <v>0</v>
      </c>
      <c r="H29" s="197">
        <f t="shared" si="10"/>
        <v>0</v>
      </c>
      <c r="I29" s="197">
        <f t="shared" si="10"/>
        <v>0</v>
      </c>
      <c r="J29" s="197">
        <f t="shared" si="10"/>
        <v>0</v>
      </c>
      <c r="K29" s="118">
        <f t="shared" si="10"/>
        <v>0</v>
      </c>
      <c r="L29" s="197">
        <f t="shared" si="10"/>
        <v>0</v>
      </c>
      <c r="M29" s="197">
        <f t="shared" si="10"/>
        <v>0</v>
      </c>
      <c r="N29" s="197">
        <f t="shared" si="10"/>
        <v>0</v>
      </c>
      <c r="O29" s="118">
        <f t="shared" si="10"/>
        <v>0</v>
      </c>
      <c r="P29" s="197">
        <f t="shared" si="10"/>
        <v>0</v>
      </c>
      <c r="Q29" s="29">
        <f t="shared" si="10"/>
        <v>0</v>
      </c>
      <c r="R29" s="197">
        <f t="shared" si="10"/>
        <v>0</v>
      </c>
      <c r="S29" s="197">
        <f t="shared" si="10"/>
        <v>0</v>
      </c>
      <c r="T29" s="197">
        <f t="shared" si="10"/>
        <v>0</v>
      </c>
      <c r="U29" s="29">
        <f t="shared" si="10"/>
        <v>0</v>
      </c>
      <c r="V29" s="197">
        <f t="shared" si="10"/>
        <v>0</v>
      </c>
      <c r="W29" s="118">
        <f t="shared" si="10"/>
        <v>0</v>
      </c>
      <c r="X29" s="197">
        <f t="shared" si="10"/>
        <v>0</v>
      </c>
      <c r="Y29" s="197">
        <f t="shared" si="10"/>
        <v>1</v>
      </c>
    </row>
    <row r="30" spans="1:26" s="11" customFormat="1" ht="30" hidden="1" customHeight="1" x14ac:dyDescent="0.2">
      <c r="A30" s="10" t="s">
        <v>198</v>
      </c>
      <c r="B30" s="22">
        <v>100430</v>
      </c>
      <c r="C30" s="97">
        <f>SUM(E30:Y30)</f>
        <v>112331</v>
      </c>
      <c r="D30" s="14">
        <f t="shared" si="6"/>
        <v>1.118500448073285</v>
      </c>
      <c r="E30" s="200">
        <v>1313</v>
      </c>
      <c r="F30" s="30">
        <v>2654</v>
      </c>
      <c r="G30" s="30">
        <v>12055</v>
      </c>
      <c r="H30" s="200">
        <v>7721</v>
      </c>
      <c r="I30" s="200">
        <v>7872</v>
      </c>
      <c r="J30" s="200">
        <v>5664</v>
      </c>
      <c r="K30" s="161">
        <v>3828</v>
      </c>
      <c r="L30" s="200">
        <v>4764</v>
      </c>
      <c r="M30" s="200">
        <v>3224</v>
      </c>
      <c r="N30" s="200">
        <v>4170</v>
      </c>
      <c r="O30" s="161">
        <v>4426</v>
      </c>
      <c r="P30" s="200">
        <v>5536</v>
      </c>
      <c r="Q30" s="30">
        <v>6072</v>
      </c>
      <c r="R30" s="200">
        <v>3878</v>
      </c>
      <c r="S30" s="200">
        <v>5992</v>
      </c>
      <c r="T30" s="200">
        <v>5365</v>
      </c>
      <c r="U30" s="30">
        <v>1827</v>
      </c>
      <c r="V30" s="200">
        <v>2003</v>
      </c>
      <c r="W30" s="161">
        <v>9137</v>
      </c>
      <c r="X30" s="200">
        <v>8348</v>
      </c>
      <c r="Y30" s="200">
        <v>6482</v>
      </c>
    </row>
    <row r="31" spans="1:26" s="11" customFormat="1" ht="30" hidden="1" customHeight="1" x14ac:dyDescent="0.2">
      <c r="A31" s="12" t="s">
        <v>47</v>
      </c>
      <c r="B31" s="22"/>
      <c r="C31" s="97">
        <f>SUM(E31:Y31)</f>
        <v>0</v>
      </c>
      <c r="D31" s="14" t="e">
        <f t="shared" si="6"/>
        <v>#DIV/0!</v>
      </c>
      <c r="E31" s="200"/>
      <c r="F31" s="30"/>
      <c r="G31" s="30"/>
      <c r="H31" s="200"/>
      <c r="I31" s="200"/>
      <c r="J31" s="200"/>
      <c r="K31" s="161"/>
      <c r="L31" s="200"/>
      <c r="M31" s="200"/>
      <c r="N31" s="200"/>
      <c r="O31" s="161"/>
      <c r="P31" s="200"/>
      <c r="Q31" s="30"/>
      <c r="R31" s="200"/>
      <c r="S31" s="200"/>
      <c r="T31" s="200"/>
      <c r="U31" s="30"/>
      <c r="V31" s="200"/>
      <c r="W31" s="161"/>
      <c r="X31" s="200"/>
      <c r="Y31" s="200"/>
    </row>
    <row r="32" spans="1:26" s="11" customFormat="1" ht="30" hidden="1" customHeight="1" x14ac:dyDescent="0.2">
      <c r="A32" s="17" t="s">
        <v>41</v>
      </c>
      <c r="B32" s="29">
        <f>B31/B30</f>
        <v>0</v>
      </c>
      <c r="C32" s="118">
        <f>C31/C30</f>
        <v>0</v>
      </c>
      <c r="D32" s="14" t="e">
        <f t="shared" si="6"/>
        <v>#DIV/0!</v>
      </c>
      <c r="E32" s="197">
        <f>E31/E30</f>
        <v>0</v>
      </c>
      <c r="F32" s="29">
        <f t="shared" ref="F32:Y32" si="11">F31/F30</f>
        <v>0</v>
      </c>
      <c r="G32" s="29">
        <f t="shared" si="11"/>
        <v>0</v>
      </c>
      <c r="H32" s="197">
        <f t="shared" si="11"/>
        <v>0</v>
      </c>
      <c r="I32" s="197">
        <f t="shared" si="11"/>
        <v>0</v>
      </c>
      <c r="J32" s="197">
        <f t="shared" si="11"/>
        <v>0</v>
      </c>
      <c r="K32" s="118">
        <f t="shared" si="11"/>
        <v>0</v>
      </c>
      <c r="L32" s="197">
        <f t="shared" si="11"/>
        <v>0</v>
      </c>
      <c r="M32" s="197">
        <f t="shared" si="11"/>
        <v>0</v>
      </c>
      <c r="N32" s="197">
        <f t="shared" si="11"/>
        <v>0</v>
      </c>
      <c r="O32" s="118">
        <f t="shared" si="11"/>
        <v>0</v>
      </c>
      <c r="P32" s="197">
        <f>P31/Q30</f>
        <v>0</v>
      </c>
      <c r="Q32" s="29">
        <f>Q31/R30</f>
        <v>0</v>
      </c>
      <c r="R32" s="197">
        <f>R31/S30</f>
        <v>0</v>
      </c>
      <c r="S32" s="197">
        <f>S31/T30</f>
        <v>0</v>
      </c>
      <c r="T32" s="197">
        <f t="shared" si="11"/>
        <v>0</v>
      </c>
      <c r="U32" s="29">
        <f t="shared" si="11"/>
        <v>0</v>
      </c>
      <c r="V32" s="197">
        <f t="shared" si="11"/>
        <v>0</v>
      </c>
      <c r="W32" s="118">
        <f t="shared" si="11"/>
        <v>0</v>
      </c>
      <c r="X32" s="197">
        <f t="shared" si="11"/>
        <v>0</v>
      </c>
      <c r="Y32" s="197">
        <f t="shared" si="11"/>
        <v>0</v>
      </c>
    </row>
    <row r="33" spans="1:29" s="11" customFormat="1" ht="30" hidden="1" customHeight="1" x14ac:dyDescent="0.2">
      <c r="A33" s="12" t="s">
        <v>48</v>
      </c>
      <c r="B33" s="22">
        <v>23719</v>
      </c>
      <c r="C33" s="97">
        <f>SUM(E33:Y33)</f>
        <v>37073</v>
      </c>
      <c r="D33" s="14">
        <f t="shared" si="6"/>
        <v>1.5630085585395674</v>
      </c>
      <c r="E33" s="196">
        <v>300</v>
      </c>
      <c r="F33" s="25">
        <v>450</v>
      </c>
      <c r="G33" s="25">
        <v>7450</v>
      </c>
      <c r="H33" s="196">
        <v>190</v>
      </c>
      <c r="I33" s="196">
        <v>1045</v>
      </c>
      <c r="J33" s="196">
        <v>2307</v>
      </c>
      <c r="K33" s="225">
        <v>1738</v>
      </c>
      <c r="L33" s="196">
        <v>557</v>
      </c>
      <c r="M33" s="196">
        <v>507</v>
      </c>
      <c r="N33" s="196">
        <v>850</v>
      </c>
      <c r="O33" s="98">
        <v>864</v>
      </c>
      <c r="P33" s="196">
        <v>4757</v>
      </c>
      <c r="Q33" s="25">
        <v>657</v>
      </c>
      <c r="R33" s="196">
        <v>85</v>
      </c>
      <c r="S33" s="196">
        <v>2843</v>
      </c>
      <c r="T33" s="196">
        <v>2602</v>
      </c>
      <c r="U33" s="25">
        <v>2010</v>
      </c>
      <c r="V33" s="196"/>
      <c r="W33" s="98">
        <v>3320</v>
      </c>
      <c r="X33" s="196">
        <v>3518</v>
      </c>
      <c r="Y33" s="196">
        <v>1023</v>
      </c>
    </row>
    <row r="34" spans="1:29" s="11" customFormat="1" ht="30" hidden="1" customHeight="1" x14ac:dyDescent="0.2">
      <c r="A34" s="12" t="s">
        <v>45</v>
      </c>
      <c r="B34" s="27">
        <f t="shared" ref="B34:Y34" si="12">B33/B30</f>
        <v>0.23617444986557801</v>
      </c>
      <c r="C34" s="117">
        <f t="shared" si="12"/>
        <v>0.33003356152798424</v>
      </c>
      <c r="D34" s="14"/>
      <c r="E34" s="198">
        <f t="shared" si="12"/>
        <v>0.22848438690022849</v>
      </c>
      <c r="F34" s="28">
        <f t="shared" si="12"/>
        <v>0.16955538809344387</v>
      </c>
      <c r="G34" s="28">
        <f t="shared" si="12"/>
        <v>0.61800082953131485</v>
      </c>
      <c r="H34" s="198">
        <f t="shared" si="12"/>
        <v>2.4608211371583991E-2</v>
      </c>
      <c r="I34" s="198">
        <f t="shared" si="12"/>
        <v>0.1327489837398374</v>
      </c>
      <c r="J34" s="198">
        <f t="shared" si="12"/>
        <v>0.4073093220338983</v>
      </c>
      <c r="K34" s="181">
        <f t="shared" si="12"/>
        <v>0.45402298850574713</v>
      </c>
      <c r="L34" s="198">
        <f t="shared" si="12"/>
        <v>0.11691855583543241</v>
      </c>
      <c r="M34" s="198">
        <f t="shared" si="12"/>
        <v>0.15725806451612903</v>
      </c>
      <c r="N34" s="198">
        <f t="shared" si="12"/>
        <v>0.2038369304556355</v>
      </c>
      <c r="O34" s="126">
        <f t="shared" si="12"/>
        <v>0.19521012200632626</v>
      </c>
      <c r="P34" s="198">
        <f>P33/Q30</f>
        <v>0.78343214756258239</v>
      </c>
      <c r="Q34" s="28">
        <f>Q33/R30</f>
        <v>0.16941722537390408</v>
      </c>
      <c r="R34" s="198">
        <f>R33/S30</f>
        <v>1.4185580774365821E-2</v>
      </c>
      <c r="S34" s="198">
        <f>S33/T30</f>
        <v>0.52991612301957125</v>
      </c>
      <c r="T34" s="198">
        <f t="shared" si="12"/>
        <v>0.48499534016775397</v>
      </c>
      <c r="U34" s="28">
        <f t="shared" si="12"/>
        <v>1.1001642036124795</v>
      </c>
      <c r="V34" s="198">
        <f t="shared" si="12"/>
        <v>0</v>
      </c>
      <c r="W34" s="126">
        <f t="shared" si="12"/>
        <v>0.36335777607529823</v>
      </c>
      <c r="X34" s="198">
        <f t="shared" si="12"/>
        <v>0.42141830378533779</v>
      </c>
      <c r="Y34" s="198">
        <f t="shared" si="12"/>
        <v>0.1578216599814872</v>
      </c>
    </row>
    <row r="35" spans="1:29" s="11" customFormat="1" ht="30" hidden="1" customHeight="1" x14ac:dyDescent="0.2">
      <c r="A35" s="24" t="s">
        <v>49</v>
      </c>
      <c r="B35" s="22">
        <v>70716</v>
      </c>
      <c r="C35" s="97">
        <f>SUM(E35:Y35)</f>
        <v>85594</v>
      </c>
      <c r="D35" s="14">
        <f t="shared" si="6"/>
        <v>1.2103908592114938</v>
      </c>
      <c r="E35" s="196">
        <v>1313</v>
      </c>
      <c r="F35" s="25">
        <v>2654</v>
      </c>
      <c r="G35" s="25">
        <v>11210</v>
      </c>
      <c r="H35" s="196">
        <v>2058</v>
      </c>
      <c r="I35" s="196">
        <v>2915</v>
      </c>
      <c r="J35" s="196">
        <v>5661</v>
      </c>
      <c r="K35" s="225">
        <v>3691</v>
      </c>
      <c r="L35" s="196">
        <v>3502</v>
      </c>
      <c r="M35" s="196">
        <v>1901</v>
      </c>
      <c r="N35" s="196">
        <v>4170</v>
      </c>
      <c r="O35" s="98">
        <v>2757</v>
      </c>
      <c r="P35" s="196">
        <v>5060</v>
      </c>
      <c r="Q35" s="25">
        <v>6072</v>
      </c>
      <c r="R35" s="196">
        <v>1930</v>
      </c>
      <c r="S35" s="196">
        <v>4302</v>
      </c>
      <c r="T35" s="196">
        <v>3210</v>
      </c>
      <c r="U35" s="25">
        <v>1827</v>
      </c>
      <c r="V35" s="196">
        <v>639</v>
      </c>
      <c r="W35" s="98">
        <v>6480</v>
      </c>
      <c r="X35" s="196">
        <v>7742</v>
      </c>
      <c r="Y35" s="196">
        <v>6500</v>
      </c>
    </row>
    <row r="36" spans="1:29" s="11" customFormat="1" ht="30" hidden="1" customHeight="1" x14ac:dyDescent="0.2">
      <c r="A36" s="17" t="s">
        <v>45</v>
      </c>
      <c r="B36" s="8">
        <f t="shared" ref="B36:Y36" si="13">B35/B30</f>
        <v>0.70413223140495873</v>
      </c>
      <c r="C36" s="115">
        <f t="shared" si="13"/>
        <v>0.76198021917369207</v>
      </c>
      <c r="D36" s="14"/>
      <c r="E36" s="197">
        <f t="shared" si="13"/>
        <v>1</v>
      </c>
      <c r="F36" s="29">
        <f t="shared" si="13"/>
        <v>1</v>
      </c>
      <c r="G36" s="29">
        <f t="shared" si="13"/>
        <v>0.92990460389879714</v>
      </c>
      <c r="H36" s="197">
        <f t="shared" si="13"/>
        <v>0.26654578422484132</v>
      </c>
      <c r="I36" s="197">
        <f t="shared" si="13"/>
        <v>0.37029979674796748</v>
      </c>
      <c r="J36" s="197">
        <f t="shared" si="13"/>
        <v>0.99947033898305082</v>
      </c>
      <c r="K36" s="118">
        <f t="shared" si="13"/>
        <v>0.96421107628004177</v>
      </c>
      <c r="L36" s="197">
        <f t="shared" si="13"/>
        <v>0.73509655751469349</v>
      </c>
      <c r="M36" s="197">
        <f t="shared" si="13"/>
        <v>0.58964019851116622</v>
      </c>
      <c r="N36" s="197">
        <f t="shared" si="13"/>
        <v>1</v>
      </c>
      <c r="O36" s="118">
        <f t="shared" si="13"/>
        <v>0.62291007681879806</v>
      </c>
      <c r="P36" s="197">
        <f>P35/Q30</f>
        <v>0.83333333333333337</v>
      </c>
      <c r="Q36" s="29">
        <f>Q35/R30</f>
        <v>1.5657555440948943</v>
      </c>
      <c r="R36" s="197">
        <f>R35/S30</f>
        <v>0.3220961281708945</v>
      </c>
      <c r="S36" s="197">
        <f>S35/T30</f>
        <v>0.80186393289841562</v>
      </c>
      <c r="T36" s="197">
        <f t="shared" si="13"/>
        <v>0.59832246039142589</v>
      </c>
      <c r="U36" s="29">
        <f t="shared" si="13"/>
        <v>1</v>
      </c>
      <c r="V36" s="197">
        <f t="shared" si="13"/>
        <v>0.31902146779830254</v>
      </c>
      <c r="W36" s="118">
        <f t="shared" si="13"/>
        <v>0.70920433402648575</v>
      </c>
      <c r="X36" s="197">
        <f t="shared" si="13"/>
        <v>0.92740776233828459</v>
      </c>
      <c r="Y36" s="197">
        <f t="shared" si="13"/>
        <v>1.0027769207034867</v>
      </c>
      <c r="Z36" s="29"/>
      <c r="AA36" s="29"/>
      <c r="AB36" s="29"/>
      <c r="AC36" s="29"/>
    </row>
    <row r="37" spans="1:29" s="11" customFormat="1" ht="30" hidden="1" customHeight="1" x14ac:dyDescent="0.2">
      <c r="A37" s="21" t="s">
        <v>50</v>
      </c>
      <c r="B37" s="22"/>
      <c r="C37" s="116">
        <f>SUM(E37:Y37)</f>
        <v>0</v>
      </c>
      <c r="D37" s="14"/>
      <c r="E37" s="201"/>
      <c r="F37" s="23"/>
      <c r="G37" s="23"/>
      <c r="H37" s="201"/>
      <c r="I37" s="201"/>
      <c r="J37" s="201"/>
      <c r="K37" s="162"/>
      <c r="L37" s="201"/>
      <c r="M37" s="201"/>
      <c r="N37" s="201"/>
      <c r="O37" s="162"/>
      <c r="P37" s="201"/>
      <c r="Q37" s="23"/>
      <c r="R37" s="201"/>
      <c r="S37" s="201"/>
      <c r="T37" s="201"/>
      <c r="U37" s="23"/>
      <c r="V37" s="201"/>
      <c r="W37" s="162"/>
      <c r="X37" s="201"/>
      <c r="Y37" s="201"/>
    </row>
    <row r="38" spans="1:29" s="11" customFormat="1" ht="30" hidden="1" customHeight="1" x14ac:dyDescent="0.2">
      <c r="A38" s="24" t="s">
        <v>51</v>
      </c>
      <c r="B38" s="22">
        <v>139212</v>
      </c>
      <c r="C38" s="97">
        <f>SUM(E38:Y38)</f>
        <v>139230</v>
      </c>
      <c r="D38" s="14">
        <f>C38/B38</f>
        <v>1.000129299198345</v>
      </c>
      <c r="E38" s="196">
        <v>1025</v>
      </c>
      <c r="F38" s="25">
        <v>4950</v>
      </c>
      <c r="G38" s="25">
        <v>13720</v>
      </c>
      <c r="H38" s="196">
        <v>4029</v>
      </c>
      <c r="I38" s="196">
        <v>4278</v>
      </c>
      <c r="J38" s="196">
        <v>23280</v>
      </c>
      <c r="K38" s="225">
        <v>5979</v>
      </c>
      <c r="L38" s="196">
        <v>7512</v>
      </c>
      <c r="M38" s="196">
        <v>2544</v>
      </c>
      <c r="N38" s="196">
        <v>1200</v>
      </c>
      <c r="O38" s="98">
        <v>1307</v>
      </c>
      <c r="P38" s="196">
        <v>7310</v>
      </c>
      <c r="Q38" s="25">
        <v>10515</v>
      </c>
      <c r="R38" s="196">
        <v>3451</v>
      </c>
      <c r="S38" s="196">
        <v>6030</v>
      </c>
      <c r="T38" s="196">
        <v>6504</v>
      </c>
      <c r="U38" s="25">
        <v>4560</v>
      </c>
      <c r="V38" s="196">
        <v>791</v>
      </c>
      <c r="W38" s="98">
        <v>3600</v>
      </c>
      <c r="X38" s="196">
        <v>20765</v>
      </c>
      <c r="Y38" s="196">
        <v>5880</v>
      </c>
    </row>
    <row r="39" spans="1:29" s="11" customFormat="1" ht="30" hidden="1" customHeight="1" x14ac:dyDescent="0.2">
      <c r="A39" s="17" t="s">
        <v>52</v>
      </c>
      <c r="B39" s="8"/>
      <c r="C39" s="115" t="e">
        <f>C38/C37</f>
        <v>#DIV/0!</v>
      </c>
      <c r="D39" s="14"/>
      <c r="E39" s="197" t="e">
        <f>E38/E37</f>
        <v>#DIV/0!</v>
      </c>
      <c r="F39" s="29" t="e">
        <f t="shared" ref="F39:Y39" si="14">F38/F37</f>
        <v>#DIV/0!</v>
      </c>
      <c r="G39" s="29" t="e">
        <f t="shared" si="14"/>
        <v>#DIV/0!</v>
      </c>
      <c r="H39" s="197" t="e">
        <f t="shared" si="14"/>
        <v>#DIV/0!</v>
      </c>
      <c r="I39" s="197" t="e">
        <f t="shared" si="14"/>
        <v>#DIV/0!</v>
      </c>
      <c r="J39" s="197" t="e">
        <f t="shared" si="14"/>
        <v>#DIV/0!</v>
      </c>
      <c r="K39" s="118" t="e">
        <f t="shared" si="14"/>
        <v>#DIV/0!</v>
      </c>
      <c r="L39" s="197" t="e">
        <f t="shared" si="14"/>
        <v>#DIV/0!</v>
      </c>
      <c r="M39" s="197" t="e">
        <f t="shared" si="14"/>
        <v>#DIV/0!</v>
      </c>
      <c r="N39" s="197" t="e">
        <f t="shared" si="14"/>
        <v>#DIV/0!</v>
      </c>
      <c r="O39" s="118" t="e">
        <f t="shared" si="14"/>
        <v>#DIV/0!</v>
      </c>
      <c r="P39" s="197" t="e">
        <f t="shared" si="14"/>
        <v>#DIV/0!</v>
      </c>
      <c r="Q39" s="29" t="e">
        <f t="shared" si="14"/>
        <v>#DIV/0!</v>
      </c>
      <c r="R39" s="197" t="e">
        <f t="shared" si="14"/>
        <v>#DIV/0!</v>
      </c>
      <c r="S39" s="197" t="e">
        <f t="shared" si="14"/>
        <v>#DIV/0!</v>
      </c>
      <c r="T39" s="197" t="e">
        <f t="shared" si="14"/>
        <v>#DIV/0!</v>
      </c>
      <c r="U39" s="29" t="e">
        <f t="shared" si="14"/>
        <v>#DIV/0!</v>
      </c>
      <c r="V39" s="197" t="e">
        <f t="shared" si="14"/>
        <v>#DIV/0!</v>
      </c>
      <c r="W39" s="118" t="e">
        <f t="shared" si="14"/>
        <v>#DIV/0!</v>
      </c>
      <c r="X39" s="197" t="e">
        <f t="shared" si="14"/>
        <v>#DIV/0!</v>
      </c>
      <c r="Y39" s="197" t="e">
        <f t="shared" si="14"/>
        <v>#DIV/0!</v>
      </c>
    </row>
    <row r="40" spans="1:29" s="11" customFormat="1" ht="30" hidden="1" customHeight="1" x14ac:dyDescent="0.2">
      <c r="A40" s="75" t="s">
        <v>53</v>
      </c>
      <c r="B40" s="22">
        <v>69535</v>
      </c>
      <c r="C40" s="97">
        <f>SUM(E40:Y40)</f>
        <v>77845</v>
      </c>
      <c r="D40" s="14">
        <f>C40/B40</f>
        <v>1.1195081613575897</v>
      </c>
      <c r="E40" s="196">
        <v>2520</v>
      </c>
      <c r="F40" s="25">
        <v>3013</v>
      </c>
      <c r="G40" s="25">
        <v>8720</v>
      </c>
      <c r="H40" s="196">
        <v>3500</v>
      </c>
      <c r="I40" s="196">
        <v>3353</v>
      </c>
      <c r="J40" s="196">
        <v>6053</v>
      </c>
      <c r="K40" s="225">
        <v>2109</v>
      </c>
      <c r="L40" s="196">
        <v>6490</v>
      </c>
      <c r="M40" s="196">
        <v>1987</v>
      </c>
      <c r="N40" s="196">
        <v>1000</v>
      </c>
      <c r="O40" s="98">
        <v>1146</v>
      </c>
      <c r="P40" s="196">
        <v>5490</v>
      </c>
      <c r="Q40" s="25">
        <v>5913</v>
      </c>
      <c r="R40" s="196">
        <v>1327</v>
      </c>
      <c r="S40" s="196">
        <v>8078</v>
      </c>
      <c r="T40" s="196">
        <v>1168</v>
      </c>
      <c r="U40" s="25"/>
      <c r="V40" s="196">
        <v>461</v>
      </c>
      <c r="W40" s="98">
        <v>1946</v>
      </c>
      <c r="X40" s="196">
        <v>8971</v>
      </c>
      <c r="Y40" s="196">
        <v>4600</v>
      </c>
    </row>
    <row r="41" spans="1:29" s="109" customFormat="1" ht="30" hidden="1" customHeight="1" x14ac:dyDescent="0.25">
      <c r="A41" s="106" t="s">
        <v>166</v>
      </c>
      <c r="B41" s="107">
        <v>193991</v>
      </c>
      <c r="C41" s="119">
        <f>SUM(E41:Y41)</f>
        <v>200000</v>
      </c>
      <c r="D41" s="14">
        <f t="shared" ref="D41:D49" si="15">C41/B41</f>
        <v>1.0309756638194556</v>
      </c>
      <c r="E41" s="202">
        <v>11110</v>
      </c>
      <c r="F41" s="105">
        <v>6140</v>
      </c>
      <c r="G41" s="105">
        <v>12339</v>
      </c>
      <c r="H41" s="202">
        <v>11471</v>
      </c>
      <c r="I41" s="202">
        <v>5750</v>
      </c>
      <c r="J41" s="202">
        <v>14350</v>
      </c>
      <c r="K41" s="163">
        <v>10584</v>
      </c>
      <c r="L41" s="202">
        <v>11052</v>
      </c>
      <c r="M41" s="202">
        <v>8587</v>
      </c>
      <c r="N41" s="202">
        <v>3080</v>
      </c>
      <c r="O41" s="163">
        <v>6853</v>
      </c>
      <c r="P41" s="202">
        <v>8720</v>
      </c>
      <c r="Q41" s="105">
        <v>10537</v>
      </c>
      <c r="R41" s="202">
        <v>11813</v>
      </c>
      <c r="S41" s="202">
        <v>12879</v>
      </c>
      <c r="T41" s="202">
        <v>9969</v>
      </c>
      <c r="U41" s="105">
        <v>8990</v>
      </c>
      <c r="V41" s="202">
        <v>3072</v>
      </c>
      <c r="W41" s="163">
        <v>7856</v>
      </c>
      <c r="X41" s="202">
        <v>15839</v>
      </c>
      <c r="Y41" s="202">
        <v>9009</v>
      </c>
      <c r="Z41" s="108"/>
    </row>
    <row r="42" spans="1:29" s="2" customFormat="1" ht="30" hidden="1" customHeight="1" x14ac:dyDescent="0.25">
      <c r="A42" s="31" t="s">
        <v>164</v>
      </c>
      <c r="B42" s="22">
        <v>205022</v>
      </c>
      <c r="C42" s="97">
        <f>SUM(E42:Y42)</f>
        <v>215982</v>
      </c>
      <c r="D42" s="14">
        <f t="shared" si="15"/>
        <v>1.0534576777126357</v>
      </c>
      <c r="E42" s="190">
        <v>10433</v>
      </c>
      <c r="F42" s="9">
        <v>6462</v>
      </c>
      <c r="G42" s="9">
        <v>13630</v>
      </c>
      <c r="H42" s="190">
        <v>13451</v>
      </c>
      <c r="I42" s="190">
        <v>6121</v>
      </c>
      <c r="J42" s="190">
        <v>14548</v>
      </c>
      <c r="K42" s="102">
        <v>10791</v>
      </c>
      <c r="L42" s="190">
        <v>11180</v>
      </c>
      <c r="M42" s="190">
        <v>11063</v>
      </c>
      <c r="N42" s="190">
        <v>3805</v>
      </c>
      <c r="O42" s="102">
        <v>6773</v>
      </c>
      <c r="P42" s="190">
        <v>8728</v>
      </c>
      <c r="Q42" s="9">
        <v>10944</v>
      </c>
      <c r="R42" s="190">
        <v>13883</v>
      </c>
      <c r="S42" s="190">
        <v>12912</v>
      </c>
      <c r="T42" s="190">
        <v>10980</v>
      </c>
      <c r="U42" s="9">
        <v>9809</v>
      </c>
      <c r="V42" s="190">
        <v>2801</v>
      </c>
      <c r="W42" s="102">
        <v>8138</v>
      </c>
      <c r="X42" s="190">
        <v>19132</v>
      </c>
      <c r="Y42" s="190">
        <v>10398</v>
      </c>
      <c r="Z42" s="19"/>
    </row>
    <row r="43" spans="1:29" s="2" customFormat="1" ht="30" hidden="1" customHeight="1" x14ac:dyDescent="0.25">
      <c r="A43" s="16" t="s">
        <v>192</v>
      </c>
      <c r="B43" s="22">
        <v>6024</v>
      </c>
      <c r="C43" s="97">
        <f>SUM(E43:Y43)</f>
        <v>13240</v>
      </c>
      <c r="D43" s="14">
        <f t="shared" si="15"/>
        <v>2.1978751660026559</v>
      </c>
      <c r="E43" s="190">
        <v>200</v>
      </c>
      <c r="F43" s="9">
        <v>450</v>
      </c>
      <c r="G43" s="9">
        <v>1746</v>
      </c>
      <c r="H43" s="190">
        <v>600</v>
      </c>
      <c r="I43" s="190">
        <v>590</v>
      </c>
      <c r="J43" s="190">
        <v>537</v>
      </c>
      <c r="K43" s="102">
        <v>0</v>
      </c>
      <c r="L43" s="190">
        <v>533</v>
      </c>
      <c r="M43" s="190">
        <v>1262</v>
      </c>
      <c r="N43" s="190">
        <v>140</v>
      </c>
      <c r="O43" s="102">
        <v>438</v>
      </c>
      <c r="P43" s="190">
        <v>952</v>
      </c>
      <c r="Q43" s="9">
        <v>545</v>
      </c>
      <c r="R43" s="190">
        <v>330</v>
      </c>
      <c r="S43" s="190">
        <v>1600</v>
      </c>
      <c r="T43" s="190">
        <v>340</v>
      </c>
      <c r="U43" s="9">
        <v>340</v>
      </c>
      <c r="V43" s="190">
        <v>150</v>
      </c>
      <c r="W43" s="102">
        <v>410</v>
      </c>
      <c r="X43" s="190">
        <v>1552</v>
      </c>
      <c r="Y43" s="190">
        <v>525</v>
      </c>
      <c r="Z43" s="19"/>
    </row>
    <row r="44" spans="1:29" s="2" customFormat="1" ht="35.1" hidden="1" customHeight="1" x14ac:dyDescent="0.25">
      <c r="A44" s="17" t="s">
        <v>52</v>
      </c>
      <c r="B44" s="32">
        <f>B42/B41</f>
        <v>1.0568634627379621</v>
      </c>
      <c r="C44" s="120">
        <f>C42/C41</f>
        <v>1.0799099999999999</v>
      </c>
      <c r="D44" s="14">
        <f t="shared" si="15"/>
        <v>1.0218065417857596</v>
      </c>
      <c r="E44" s="203">
        <f t="shared" ref="E44:W44" si="16">E42/E41</f>
        <v>0.93906390639063908</v>
      </c>
      <c r="F44" s="34">
        <f t="shared" si="16"/>
        <v>1.0524429967426709</v>
      </c>
      <c r="G44" s="34">
        <f t="shared" si="16"/>
        <v>1.1046276035335116</v>
      </c>
      <c r="H44" s="203">
        <f t="shared" si="16"/>
        <v>1.1726091883881091</v>
      </c>
      <c r="I44" s="203">
        <f t="shared" si="16"/>
        <v>1.0645217391304347</v>
      </c>
      <c r="J44" s="203">
        <f t="shared" si="16"/>
        <v>1.0137979094076655</v>
      </c>
      <c r="K44" s="184">
        <f t="shared" si="16"/>
        <v>1.0195578231292517</v>
      </c>
      <c r="L44" s="203">
        <f t="shared" si="16"/>
        <v>1.0115816141874774</v>
      </c>
      <c r="M44" s="203">
        <f t="shared" si="16"/>
        <v>1.2883428438337021</v>
      </c>
      <c r="N44" s="203">
        <f t="shared" si="16"/>
        <v>1.2353896103896105</v>
      </c>
      <c r="O44" s="164">
        <f t="shared" si="16"/>
        <v>0.98832628046111193</v>
      </c>
      <c r="P44" s="203">
        <f t="shared" si="16"/>
        <v>1.0009174311926605</v>
      </c>
      <c r="Q44" s="34">
        <f t="shared" si="16"/>
        <v>1.0386257948182596</v>
      </c>
      <c r="R44" s="203">
        <f t="shared" si="16"/>
        <v>1.1752306780665369</v>
      </c>
      <c r="S44" s="203">
        <f t="shared" si="16"/>
        <v>1.0025623107384114</v>
      </c>
      <c r="T44" s="203">
        <f t="shared" si="16"/>
        <v>1.101414384592236</v>
      </c>
      <c r="U44" s="34">
        <f t="shared" si="16"/>
        <v>1.0911012235817574</v>
      </c>
      <c r="V44" s="203">
        <f t="shared" si="16"/>
        <v>0.91178385416666663</v>
      </c>
      <c r="W44" s="164">
        <f t="shared" si="16"/>
        <v>1.0358961303462322</v>
      </c>
      <c r="X44" s="203">
        <f>X42/X41</f>
        <v>1.2079045394279941</v>
      </c>
      <c r="Y44" s="203">
        <f>Y42/Y41</f>
        <v>1.1541791541791542</v>
      </c>
      <c r="Z44" s="20"/>
    </row>
    <row r="45" spans="1:29" s="2" customFormat="1" ht="30" hidden="1" customHeight="1" x14ac:dyDescent="0.25">
      <c r="A45" s="17" t="s">
        <v>165</v>
      </c>
      <c r="B45" s="22">
        <v>82473</v>
      </c>
      <c r="C45" s="97">
        <f>SUM(E45:Y45)</f>
        <v>97108</v>
      </c>
      <c r="D45" s="14">
        <f t="shared" si="15"/>
        <v>1.1774520145987171</v>
      </c>
      <c r="E45" s="204">
        <v>8600</v>
      </c>
      <c r="F45" s="33">
        <v>3662</v>
      </c>
      <c r="G45" s="33">
        <v>6396</v>
      </c>
      <c r="H45" s="204">
        <v>4124</v>
      </c>
      <c r="I45" s="204">
        <v>2373</v>
      </c>
      <c r="J45" s="204">
        <v>6484</v>
      </c>
      <c r="K45" s="144">
        <v>5777</v>
      </c>
      <c r="L45" s="204">
        <v>4081</v>
      </c>
      <c r="M45" s="204">
        <v>5538</v>
      </c>
      <c r="N45" s="204">
        <v>906</v>
      </c>
      <c r="O45" s="144">
        <v>2666</v>
      </c>
      <c r="P45" s="204">
        <v>2077</v>
      </c>
      <c r="Q45" s="33">
        <v>6697</v>
      </c>
      <c r="R45" s="204">
        <v>6750</v>
      </c>
      <c r="S45" s="204">
        <v>5059</v>
      </c>
      <c r="T45" s="204">
        <v>3198</v>
      </c>
      <c r="U45" s="33">
        <v>4120</v>
      </c>
      <c r="V45" s="204">
        <v>1037</v>
      </c>
      <c r="W45" s="144">
        <v>2510</v>
      </c>
      <c r="X45" s="204">
        <v>10141</v>
      </c>
      <c r="Y45" s="204">
        <v>4912</v>
      </c>
      <c r="Z45" s="20"/>
    </row>
    <row r="46" spans="1:29" s="2" customFormat="1" ht="30" hidden="1" customHeight="1" x14ac:dyDescent="0.25">
      <c r="A46" s="17" t="s">
        <v>54</v>
      </c>
      <c r="B46" s="22">
        <v>96858</v>
      </c>
      <c r="C46" s="97">
        <f>SUM(E46:Y46)</f>
        <v>93512</v>
      </c>
      <c r="D46" s="14">
        <f t="shared" si="15"/>
        <v>0.96545458299779063</v>
      </c>
      <c r="E46" s="196">
        <v>1005</v>
      </c>
      <c r="F46" s="25">
        <v>2462</v>
      </c>
      <c r="G46" s="25">
        <v>5534</v>
      </c>
      <c r="H46" s="196">
        <v>7508</v>
      </c>
      <c r="I46" s="196">
        <v>2995</v>
      </c>
      <c r="J46" s="196">
        <v>6911</v>
      </c>
      <c r="K46" s="225">
        <v>2971</v>
      </c>
      <c r="L46" s="196">
        <v>5009</v>
      </c>
      <c r="M46" s="196">
        <v>4236</v>
      </c>
      <c r="N46" s="196">
        <v>1747</v>
      </c>
      <c r="O46" s="98">
        <v>3463</v>
      </c>
      <c r="P46" s="196">
        <v>5363</v>
      </c>
      <c r="Q46" s="25">
        <v>2936</v>
      </c>
      <c r="R46" s="196">
        <v>5550</v>
      </c>
      <c r="S46" s="196">
        <v>6995</v>
      </c>
      <c r="T46" s="196">
        <v>6060</v>
      </c>
      <c r="U46" s="25">
        <v>5960</v>
      </c>
      <c r="V46" s="196">
        <v>1456</v>
      </c>
      <c r="W46" s="98">
        <v>3287</v>
      </c>
      <c r="X46" s="196">
        <v>7194</v>
      </c>
      <c r="Y46" s="196">
        <v>4870</v>
      </c>
      <c r="Z46" s="20"/>
    </row>
    <row r="47" spans="1:29" s="2" customFormat="1" ht="35.1" hidden="1" customHeight="1" x14ac:dyDescent="0.25">
      <c r="A47" s="17" t="s">
        <v>55</v>
      </c>
      <c r="B47" s="22">
        <v>1022</v>
      </c>
      <c r="C47" s="97">
        <f>SUM(E47:Y47)</f>
        <v>880</v>
      </c>
      <c r="D47" s="14">
        <f t="shared" si="15"/>
        <v>0.86105675146771032</v>
      </c>
      <c r="E47" s="204"/>
      <c r="F47" s="33"/>
      <c r="G47" s="33"/>
      <c r="H47" s="204">
        <v>500</v>
      </c>
      <c r="I47" s="204"/>
      <c r="J47" s="204"/>
      <c r="K47" s="144"/>
      <c r="L47" s="204"/>
      <c r="M47" s="204">
        <v>90</v>
      </c>
      <c r="N47" s="204"/>
      <c r="O47" s="144"/>
      <c r="P47" s="204">
        <v>100</v>
      </c>
      <c r="Q47" s="33"/>
      <c r="R47" s="204"/>
      <c r="S47" s="204">
        <v>30</v>
      </c>
      <c r="T47" s="204">
        <v>80</v>
      </c>
      <c r="U47" s="33">
        <v>80</v>
      </c>
      <c r="V47" s="204"/>
      <c r="W47" s="144"/>
      <c r="X47" s="204"/>
      <c r="Y47" s="204"/>
      <c r="Z47" s="20"/>
    </row>
    <row r="48" spans="1:29" s="2" customFormat="1" ht="35.1" hidden="1" customHeight="1" x14ac:dyDescent="0.25">
      <c r="A48" s="17" t="s">
        <v>56</v>
      </c>
      <c r="B48" s="22">
        <v>369</v>
      </c>
      <c r="C48" s="97">
        <f>SUM(E48:Y48)</f>
        <v>732</v>
      </c>
      <c r="D48" s="14">
        <f t="shared" si="15"/>
        <v>1.9837398373983739</v>
      </c>
      <c r="E48" s="204">
        <v>395</v>
      </c>
      <c r="F48" s="33">
        <v>3</v>
      </c>
      <c r="G48" s="33"/>
      <c r="H48" s="204">
        <v>60</v>
      </c>
      <c r="I48" s="204"/>
      <c r="J48" s="204">
        <v>129</v>
      </c>
      <c r="K48" s="144"/>
      <c r="L48" s="204"/>
      <c r="M48" s="204"/>
      <c r="N48" s="204"/>
      <c r="O48" s="144"/>
      <c r="P48" s="204"/>
      <c r="Q48" s="33"/>
      <c r="R48" s="204">
        <v>10</v>
      </c>
      <c r="S48" s="204"/>
      <c r="T48" s="204"/>
      <c r="U48" s="33"/>
      <c r="V48" s="204"/>
      <c r="W48" s="144"/>
      <c r="X48" s="204">
        <v>135</v>
      </c>
      <c r="Y48" s="204"/>
      <c r="Z48" s="20"/>
    </row>
    <row r="49" spans="1:26" s="2" customFormat="1" ht="30" hidden="1" customHeight="1" x14ac:dyDescent="0.25">
      <c r="A49" s="17" t="s">
        <v>57</v>
      </c>
      <c r="B49" s="22">
        <v>7033</v>
      </c>
      <c r="C49" s="97">
        <f>SUM(E49:Y49)</f>
        <v>8737</v>
      </c>
      <c r="D49" s="14">
        <f t="shared" si="15"/>
        <v>1.2422863642826674</v>
      </c>
      <c r="E49" s="196">
        <v>223</v>
      </c>
      <c r="F49" s="25">
        <v>56</v>
      </c>
      <c r="G49" s="25">
        <v>230</v>
      </c>
      <c r="H49" s="196">
        <v>901</v>
      </c>
      <c r="I49" s="196">
        <v>115</v>
      </c>
      <c r="J49" s="196">
        <v>976</v>
      </c>
      <c r="K49" s="225">
        <v>220</v>
      </c>
      <c r="L49" s="196">
        <v>418</v>
      </c>
      <c r="M49" s="196">
        <v>1034</v>
      </c>
      <c r="N49" s="196">
        <v>79</v>
      </c>
      <c r="O49" s="98">
        <v>109</v>
      </c>
      <c r="P49" s="196">
        <v>365</v>
      </c>
      <c r="Q49" s="25">
        <v>278</v>
      </c>
      <c r="R49" s="196">
        <v>278</v>
      </c>
      <c r="S49" s="196">
        <v>506</v>
      </c>
      <c r="T49" s="196">
        <v>612</v>
      </c>
      <c r="U49" s="25">
        <v>120</v>
      </c>
      <c r="V49" s="196">
        <v>50</v>
      </c>
      <c r="W49" s="98">
        <v>1222</v>
      </c>
      <c r="X49" s="196">
        <v>803</v>
      </c>
      <c r="Y49" s="196">
        <v>142</v>
      </c>
      <c r="Z49" s="20"/>
    </row>
    <row r="50" spans="1:26" s="2" customFormat="1" ht="30" hidden="1" customHeight="1" outlineLevel="1" x14ac:dyDescent="0.25">
      <c r="A50" s="16" t="s">
        <v>167</v>
      </c>
      <c r="B50" s="22">
        <v>226467</v>
      </c>
      <c r="C50" s="97">
        <f t="shared" ref="C50:C60" si="17">SUM(E50:Y50)</f>
        <v>251282.7</v>
      </c>
      <c r="D50" s="14">
        <f t="shared" ref="D50:D59" si="18">C50/B50</f>
        <v>1.1095775543456663</v>
      </c>
      <c r="E50" s="204">
        <v>16210</v>
      </c>
      <c r="F50" s="143">
        <v>7285</v>
      </c>
      <c r="G50" s="33">
        <v>14622</v>
      </c>
      <c r="H50" s="204">
        <v>19245</v>
      </c>
      <c r="I50" s="204">
        <v>7276</v>
      </c>
      <c r="J50" s="204">
        <v>14075</v>
      </c>
      <c r="K50" s="144">
        <v>12741</v>
      </c>
      <c r="L50" s="204">
        <v>10847</v>
      </c>
      <c r="M50" s="204">
        <v>10560</v>
      </c>
      <c r="N50" s="204">
        <v>5290.7</v>
      </c>
      <c r="O50" s="144">
        <v>6870</v>
      </c>
      <c r="P50" s="204">
        <v>12845</v>
      </c>
      <c r="Q50" s="33">
        <v>18420</v>
      </c>
      <c r="R50" s="204">
        <v>17000</v>
      </c>
      <c r="S50" s="204">
        <v>16185</v>
      </c>
      <c r="T50" s="204">
        <v>10339</v>
      </c>
      <c r="U50" s="33">
        <v>4200</v>
      </c>
      <c r="V50" s="204">
        <v>5216</v>
      </c>
      <c r="W50" s="144">
        <v>8130</v>
      </c>
      <c r="X50" s="204">
        <v>22583</v>
      </c>
      <c r="Y50" s="204">
        <v>11343</v>
      </c>
      <c r="Z50" s="20"/>
    </row>
    <row r="51" spans="1:26" s="2" customFormat="1" ht="30" hidden="1" customHeight="1" outlineLevel="1" x14ac:dyDescent="0.25">
      <c r="A51" s="16" t="s">
        <v>168</v>
      </c>
      <c r="B51" s="22">
        <v>117550</v>
      </c>
      <c r="C51" s="97">
        <f t="shared" si="17"/>
        <v>174015.7</v>
      </c>
      <c r="D51" s="14">
        <f t="shared" si="18"/>
        <v>1.4803547426626968</v>
      </c>
      <c r="E51" s="204">
        <v>15320</v>
      </c>
      <c r="F51" s="143">
        <v>7285</v>
      </c>
      <c r="G51" s="33">
        <v>13750</v>
      </c>
      <c r="H51" s="204">
        <v>1000</v>
      </c>
      <c r="I51" s="204">
        <v>1220</v>
      </c>
      <c r="J51" s="204">
        <v>13650</v>
      </c>
      <c r="K51" s="144">
        <v>12741</v>
      </c>
      <c r="L51" s="204">
        <v>6626</v>
      </c>
      <c r="M51" s="204">
        <v>9780</v>
      </c>
      <c r="N51" s="204">
        <v>5290.7</v>
      </c>
      <c r="O51" s="144">
        <v>3534</v>
      </c>
      <c r="P51" s="204">
        <v>12845</v>
      </c>
      <c r="Q51" s="33">
        <v>18420</v>
      </c>
      <c r="R51" s="204">
        <v>7560</v>
      </c>
      <c r="S51" s="204">
        <v>5586</v>
      </c>
      <c r="T51" s="204">
        <v>2678</v>
      </c>
      <c r="U51" s="33">
        <v>4100</v>
      </c>
      <c r="V51" s="204">
        <v>5216</v>
      </c>
      <c r="W51" s="144">
        <v>6680</v>
      </c>
      <c r="X51" s="204">
        <v>17948</v>
      </c>
      <c r="Y51" s="204">
        <v>2786</v>
      </c>
      <c r="Z51" s="20"/>
    </row>
    <row r="52" spans="1:26" s="2" customFormat="1" ht="45" hidden="1" customHeight="1" x14ac:dyDescent="0.25">
      <c r="A52" s="10" t="s">
        <v>58</v>
      </c>
      <c r="B52" s="22"/>
      <c r="C52" s="97">
        <f t="shared" si="17"/>
        <v>0</v>
      </c>
      <c r="D52" s="14" t="e">
        <f t="shared" si="18"/>
        <v>#DIV/0!</v>
      </c>
      <c r="E52" s="204"/>
      <c r="F52" s="33"/>
      <c r="G52" s="33"/>
      <c r="H52" s="204"/>
      <c r="I52" s="204"/>
      <c r="J52" s="204"/>
      <c r="K52" s="144"/>
      <c r="L52" s="204"/>
      <c r="M52" s="204"/>
      <c r="N52" s="204"/>
      <c r="O52" s="144"/>
      <c r="P52" s="204"/>
      <c r="Q52" s="33"/>
      <c r="R52" s="204"/>
      <c r="S52" s="204"/>
      <c r="T52" s="204"/>
      <c r="U52" s="33"/>
      <c r="V52" s="204"/>
      <c r="W52" s="144"/>
      <c r="X52" s="204"/>
      <c r="Y52" s="204"/>
      <c r="Z52" s="19"/>
    </row>
    <row r="53" spans="1:26" s="2" customFormat="1" ht="38.25" hidden="1" customHeight="1" x14ac:dyDescent="0.25">
      <c r="A53" s="31" t="s">
        <v>59</v>
      </c>
      <c r="B53" s="22">
        <v>4999</v>
      </c>
      <c r="C53" s="97">
        <f t="shared" si="17"/>
        <v>5003.3999999999996</v>
      </c>
      <c r="D53" s="14">
        <f t="shared" si="18"/>
        <v>1.0008801760352071</v>
      </c>
      <c r="E53" s="204">
        <v>89</v>
      </c>
      <c r="F53" s="33">
        <v>131</v>
      </c>
      <c r="G53" s="33">
        <v>623</v>
      </c>
      <c r="H53" s="204">
        <v>334</v>
      </c>
      <c r="I53" s="204">
        <v>16</v>
      </c>
      <c r="J53" s="204">
        <v>142</v>
      </c>
      <c r="K53" s="144">
        <v>836</v>
      </c>
      <c r="L53" s="204">
        <v>681.5</v>
      </c>
      <c r="M53" s="204">
        <v>191</v>
      </c>
      <c r="N53" s="204">
        <v>33</v>
      </c>
      <c r="O53" s="144">
        <v>215</v>
      </c>
      <c r="P53" s="204">
        <v>222</v>
      </c>
      <c r="Q53" s="33">
        <v>67</v>
      </c>
      <c r="R53" s="204">
        <v>449</v>
      </c>
      <c r="S53" s="204">
        <v>193</v>
      </c>
      <c r="T53" s="204">
        <v>40</v>
      </c>
      <c r="U53" s="33">
        <v>101</v>
      </c>
      <c r="V53" s="204">
        <v>3.9</v>
      </c>
      <c r="W53" s="144">
        <v>319</v>
      </c>
      <c r="X53" s="204">
        <v>317</v>
      </c>
      <c r="Y53" s="204"/>
      <c r="Z53" s="19"/>
    </row>
    <row r="54" spans="1:26" s="2" customFormat="1" ht="45" hidden="1" customHeight="1" x14ac:dyDescent="0.25">
      <c r="A54" s="17" t="s">
        <v>52</v>
      </c>
      <c r="B54" s="32" t="e">
        <f>B53/B52</f>
        <v>#DIV/0!</v>
      </c>
      <c r="C54" s="97" t="e">
        <f t="shared" si="17"/>
        <v>#DIV/0!</v>
      </c>
      <c r="D54" s="14" t="e">
        <f t="shared" si="18"/>
        <v>#DIV/0!</v>
      </c>
      <c r="E54" s="203" t="e">
        <f t="shared" ref="E54:Y54" si="19">E53/E52</f>
        <v>#DIV/0!</v>
      </c>
      <c r="F54" s="34" t="e">
        <f t="shared" si="19"/>
        <v>#DIV/0!</v>
      </c>
      <c r="G54" s="34" t="e">
        <f t="shared" si="19"/>
        <v>#DIV/0!</v>
      </c>
      <c r="H54" s="203" t="e">
        <f t="shared" si="19"/>
        <v>#DIV/0!</v>
      </c>
      <c r="I54" s="203" t="e">
        <f t="shared" si="19"/>
        <v>#DIV/0!</v>
      </c>
      <c r="J54" s="203" t="e">
        <f t="shared" si="19"/>
        <v>#DIV/0!</v>
      </c>
      <c r="K54" s="184" t="e">
        <f t="shared" si="19"/>
        <v>#DIV/0!</v>
      </c>
      <c r="L54" s="203" t="e">
        <f t="shared" si="19"/>
        <v>#DIV/0!</v>
      </c>
      <c r="M54" s="203" t="e">
        <f t="shared" si="19"/>
        <v>#DIV/0!</v>
      </c>
      <c r="N54" s="203" t="e">
        <f t="shared" si="19"/>
        <v>#DIV/0!</v>
      </c>
      <c r="O54" s="164" t="e">
        <f t="shared" si="19"/>
        <v>#DIV/0!</v>
      </c>
      <c r="P54" s="203" t="e">
        <f t="shared" si="19"/>
        <v>#DIV/0!</v>
      </c>
      <c r="Q54" s="34" t="e">
        <f t="shared" si="19"/>
        <v>#DIV/0!</v>
      </c>
      <c r="R54" s="203" t="e">
        <f t="shared" si="19"/>
        <v>#DIV/0!</v>
      </c>
      <c r="S54" s="203" t="e">
        <f t="shared" si="19"/>
        <v>#DIV/0!</v>
      </c>
      <c r="T54" s="203" t="e">
        <f t="shared" si="19"/>
        <v>#DIV/0!</v>
      </c>
      <c r="U54" s="34" t="e">
        <f t="shared" si="19"/>
        <v>#DIV/0!</v>
      </c>
      <c r="V54" s="203" t="e">
        <f t="shared" si="19"/>
        <v>#DIV/0!</v>
      </c>
      <c r="W54" s="164" t="e">
        <f t="shared" si="19"/>
        <v>#DIV/0!</v>
      </c>
      <c r="X54" s="203" t="e">
        <f t="shared" si="19"/>
        <v>#DIV/0!</v>
      </c>
      <c r="Y54" s="203" t="e">
        <f t="shared" si="19"/>
        <v>#DIV/0!</v>
      </c>
      <c r="Z54" s="20"/>
    </row>
    <row r="55" spans="1:26" s="2" customFormat="1" ht="30" hidden="1" customHeight="1" outlineLevel="1" x14ac:dyDescent="0.25">
      <c r="A55" s="16" t="s">
        <v>60</v>
      </c>
      <c r="B55" s="22">
        <v>2763</v>
      </c>
      <c r="C55" s="97">
        <f t="shared" si="17"/>
        <v>2632</v>
      </c>
      <c r="D55" s="145">
        <f t="shared" si="18"/>
        <v>0.95258776692001446</v>
      </c>
      <c r="E55" s="196">
        <v>85</v>
      </c>
      <c r="F55" s="146">
        <v>71</v>
      </c>
      <c r="G55" s="146">
        <v>623</v>
      </c>
      <c r="H55" s="196">
        <v>300</v>
      </c>
      <c r="I55" s="196"/>
      <c r="J55" s="196">
        <v>145</v>
      </c>
      <c r="K55" s="225">
        <v>619</v>
      </c>
      <c r="L55" s="196"/>
      <c r="M55" s="196">
        <v>30</v>
      </c>
      <c r="N55" s="196">
        <v>33</v>
      </c>
      <c r="O55" s="98"/>
      <c r="P55" s="196">
        <v>221</v>
      </c>
      <c r="Q55" s="146">
        <v>67</v>
      </c>
      <c r="R55" s="196"/>
      <c r="S55" s="196"/>
      <c r="T55" s="196">
        <v>20</v>
      </c>
      <c r="U55" s="146"/>
      <c r="V55" s="196">
        <v>101</v>
      </c>
      <c r="W55" s="98"/>
      <c r="X55" s="196">
        <v>317</v>
      </c>
      <c r="Y55" s="196"/>
      <c r="Z55" s="20"/>
    </row>
    <row r="56" spans="1:26" s="2" customFormat="1" ht="45" hidden="1" customHeight="1" x14ac:dyDescent="0.25">
      <c r="A56" s="10" t="s">
        <v>159</v>
      </c>
      <c r="B56" s="22"/>
      <c r="C56" s="97">
        <f t="shared" si="17"/>
        <v>0</v>
      </c>
      <c r="D56" s="145" t="e">
        <f t="shared" si="18"/>
        <v>#DIV/0!</v>
      </c>
      <c r="E56" s="196"/>
      <c r="F56" s="146"/>
      <c r="G56" s="146"/>
      <c r="H56" s="196"/>
      <c r="I56" s="196"/>
      <c r="J56" s="196"/>
      <c r="K56" s="225"/>
      <c r="L56" s="196"/>
      <c r="M56" s="196"/>
      <c r="N56" s="196"/>
      <c r="O56" s="98"/>
      <c r="P56" s="196"/>
      <c r="Q56" s="146"/>
      <c r="R56" s="196"/>
      <c r="S56" s="196"/>
      <c r="T56" s="196"/>
      <c r="U56" s="146"/>
      <c r="V56" s="196"/>
      <c r="W56" s="98"/>
      <c r="X56" s="196"/>
      <c r="Y56" s="196"/>
      <c r="Z56" s="19"/>
    </row>
    <row r="57" spans="1:26" s="2" customFormat="1" ht="45" hidden="1" customHeight="1" x14ac:dyDescent="0.25">
      <c r="A57" s="31" t="s">
        <v>160</v>
      </c>
      <c r="B57" s="26">
        <v>860</v>
      </c>
      <c r="C57" s="116">
        <f t="shared" si="17"/>
        <v>828.3</v>
      </c>
      <c r="D57" s="145">
        <f t="shared" si="18"/>
        <v>0.96313953488372084</v>
      </c>
      <c r="E57" s="196">
        <v>13</v>
      </c>
      <c r="F57" s="146">
        <v>103</v>
      </c>
      <c r="G57" s="146">
        <v>73</v>
      </c>
      <c r="H57" s="196">
        <v>4</v>
      </c>
      <c r="I57" s="196">
        <v>8</v>
      </c>
      <c r="J57" s="196">
        <v>5</v>
      </c>
      <c r="K57" s="225">
        <v>113</v>
      </c>
      <c r="L57" s="196">
        <v>53</v>
      </c>
      <c r="M57" s="196">
        <v>32</v>
      </c>
      <c r="N57" s="226">
        <v>7</v>
      </c>
      <c r="O57" s="98">
        <v>35</v>
      </c>
      <c r="P57" s="196">
        <v>104</v>
      </c>
      <c r="Q57" s="146"/>
      <c r="R57" s="196">
        <v>22</v>
      </c>
      <c r="S57" s="196">
        <v>35.299999999999997</v>
      </c>
      <c r="T57" s="196">
        <v>31</v>
      </c>
      <c r="U57" s="146"/>
      <c r="V57" s="196">
        <v>17</v>
      </c>
      <c r="W57" s="98">
        <v>96</v>
      </c>
      <c r="X57" s="196">
        <v>67</v>
      </c>
      <c r="Y57" s="196">
        <v>10</v>
      </c>
      <c r="Z57" s="19"/>
    </row>
    <row r="58" spans="1:26" s="2" customFormat="1" ht="30" hidden="1" customHeight="1" x14ac:dyDescent="0.25">
      <c r="A58" s="12" t="s">
        <v>194</v>
      </c>
      <c r="B58" s="26">
        <v>520</v>
      </c>
      <c r="C58" s="116">
        <f t="shared" si="17"/>
        <v>528</v>
      </c>
      <c r="D58" s="145">
        <f t="shared" si="18"/>
        <v>1.0153846153846153</v>
      </c>
      <c r="E58" s="196"/>
      <c r="F58" s="146"/>
      <c r="G58" s="146">
        <v>505</v>
      </c>
      <c r="H58" s="226"/>
      <c r="I58" s="196"/>
      <c r="J58" s="196"/>
      <c r="K58" s="225"/>
      <c r="L58" s="196">
        <v>11</v>
      </c>
      <c r="M58" s="226"/>
      <c r="N58" s="226"/>
      <c r="O58" s="98"/>
      <c r="P58" s="196"/>
      <c r="Q58" s="146"/>
      <c r="R58" s="196"/>
      <c r="S58" s="196"/>
      <c r="T58" s="196"/>
      <c r="U58" s="146">
        <v>4</v>
      </c>
      <c r="V58" s="196"/>
      <c r="W58" s="98"/>
      <c r="X58" s="196">
        <v>3</v>
      </c>
      <c r="Y58" s="196">
        <v>5</v>
      </c>
      <c r="Z58" s="19"/>
    </row>
    <row r="59" spans="1:26" s="103" customFormat="1" ht="30" hidden="1" customHeight="1" x14ac:dyDescent="0.25">
      <c r="A59" s="17" t="s">
        <v>199</v>
      </c>
      <c r="B59" s="26">
        <f>B60+B63+B64+B66+B70+B71</f>
        <v>25765</v>
      </c>
      <c r="C59" s="116">
        <f>SUM(E59:Y59)</f>
        <v>23943.5</v>
      </c>
      <c r="D59" s="145">
        <f t="shared" si="18"/>
        <v>0.92930331845526881</v>
      </c>
      <c r="E59" s="196">
        <f>E60+E63+E64+E66+E69+E70+E71</f>
        <v>3896</v>
      </c>
      <c r="F59" s="146">
        <f>F60+F63+F64+F66+F69+F70+F71</f>
        <v>97</v>
      </c>
      <c r="G59" s="146">
        <f t="shared" ref="G59:Y59" si="20">G60+G63+G64+G66+G69+G70+G71</f>
        <v>1081</v>
      </c>
      <c r="H59" s="196">
        <f t="shared" si="20"/>
        <v>1400</v>
      </c>
      <c r="I59" s="196">
        <f t="shared" si="20"/>
        <v>927</v>
      </c>
      <c r="J59" s="196">
        <f t="shared" si="20"/>
        <v>3562</v>
      </c>
      <c r="K59" s="225">
        <f t="shared" si="20"/>
        <v>268</v>
      </c>
      <c r="L59" s="196">
        <f t="shared" si="20"/>
        <v>857</v>
      </c>
      <c r="M59" s="196">
        <f t="shared" si="20"/>
        <v>689</v>
      </c>
      <c r="N59" s="196">
        <f t="shared" si="20"/>
        <v>90</v>
      </c>
      <c r="O59" s="98">
        <f t="shared" si="20"/>
        <v>0</v>
      </c>
      <c r="P59" s="196">
        <f t="shared" si="20"/>
        <v>404</v>
      </c>
      <c r="Q59" s="146">
        <f t="shared" si="20"/>
        <v>3862</v>
      </c>
      <c r="R59" s="196">
        <f>R60+R63+R64+R66+R69+R70+R71</f>
        <v>186</v>
      </c>
      <c r="S59" s="196">
        <f t="shared" si="20"/>
        <v>1638</v>
      </c>
      <c r="T59" s="196">
        <f t="shared" si="20"/>
        <v>40</v>
      </c>
      <c r="U59" s="146">
        <f t="shared" si="20"/>
        <v>1923</v>
      </c>
      <c r="V59" s="196">
        <f t="shared" si="20"/>
        <v>585</v>
      </c>
      <c r="W59" s="98">
        <f t="shared" si="20"/>
        <v>1474.5</v>
      </c>
      <c r="X59" s="196">
        <f t="shared" si="20"/>
        <v>964</v>
      </c>
      <c r="Y59" s="196">
        <f t="shared" si="20"/>
        <v>0</v>
      </c>
      <c r="Z59" s="20"/>
    </row>
    <row r="60" spans="1:26" s="2" customFormat="1" ht="30" hidden="1" customHeight="1" x14ac:dyDescent="0.25">
      <c r="A60" s="17" t="s">
        <v>61</v>
      </c>
      <c r="B60" s="22">
        <v>461</v>
      </c>
      <c r="C60" s="116">
        <f t="shared" si="17"/>
        <v>652</v>
      </c>
      <c r="D60" s="145">
        <f t="shared" ref="D60:D66" si="21">C60/B60</f>
        <v>1.4143167028199566</v>
      </c>
      <c r="E60" s="196"/>
      <c r="F60" s="146"/>
      <c r="G60" s="146">
        <v>300</v>
      </c>
      <c r="H60" s="196"/>
      <c r="I60" s="196"/>
      <c r="J60" s="196"/>
      <c r="K60" s="225"/>
      <c r="L60" s="196"/>
      <c r="M60" s="196"/>
      <c r="N60" s="196"/>
      <c r="O60" s="98"/>
      <c r="P60" s="196"/>
      <c r="Q60" s="146"/>
      <c r="R60" s="196"/>
      <c r="S60" s="196"/>
      <c r="T60" s="196"/>
      <c r="U60" s="146">
        <v>330</v>
      </c>
      <c r="V60" s="196"/>
      <c r="W60" s="98"/>
      <c r="X60" s="196">
        <v>22</v>
      </c>
      <c r="Y60" s="196"/>
      <c r="Z60" s="19"/>
    </row>
    <row r="61" spans="1:26" s="2" customFormat="1" ht="30" hidden="1" customHeight="1" outlineLevel="1" x14ac:dyDescent="0.25">
      <c r="A61" s="16" t="s">
        <v>62</v>
      </c>
      <c r="B61" s="22"/>
      <c r="C61" s="97">
        <f t="shared" ref="C61:C74" si="22">SUM(E61:Y61)</f>
        <v>0</v>
      </c>
      <c r="D61" s="145" t="e">
        <f t="shared" si="21"/>
        <v>#DIV/0!</v>
      </c>
      <c r="E61" s="196"/>
      <c r="F61" s="146"/>
      <c r="G61" s="146"/>
      <c r="H61" s="196"/>
      <c r="I61" s="196"/>
      <c r="J61" s="196"/>
      <c r="K61" s="225"/>
      <c r="L61" s="196"/>
      <c r="M61" s="196"/>
      <c r="N61" s="196"/>
      <c r="O61" s="98"/>
      <c r="P61" s="196"/>
      <c r="Q61" s="146"/>
      <c r="R61" s="196"/>
      <c r="S61" s="196"/>
      <c r="T61" s="196"/>
      <c r="U61" s="146"/>
      <c r="V61" s="196"/>
      <c r="W61" s="98"/>
      <c r="X61" s="196"/>
      <c r="Y61" s="196"/>
      <c r="Z61" s="20"/>
    </row>
    <row r="62" spans="1:26" s="2" customFormat="1" ht="30" hidden="1" customHeight="1" outlineLevel="1" x14ac:dyDescent="0.25">
      <c r="A62" s="16" t="s">
        <v>63</v>
      </c>
      <c r="B62" s="22"/>
      <c r="C62" s="97">
        <f t="shared" si="22"/>
        <v>0</v>
      </c>
      <c r="D62" s="145" t="e">
        <f t="shared" si="21"/>
        <v>#DIV/0!</v>
      </c>
      <c r="E62" s="196"/>
      <c r="F62" s="146"/>
      <c r="G62" s="146"/>
      <c r="H62" s="196"/>
      <c r="I62" s="196"/>
      <c r="J62" s="196"/>
      <c r="K62" s="225"/>
      <c r="L62" s="196"/>
      <c r="M62" s="196"/>
      <c r="N62" s="196"/>
      <c r="O62" s="98"/>
      <c r="P62" s="196"/>
      <c r="Q62" s="146"/>
      <c r="R62" s="196"/>
      <c r="S62" s="196"/>
      <c r="T62" s="196"/>
      <c r="U62" s="146"/>
      <c r="V62" s="196"/>
      <c r="W62" s="98"/>
      <c r="X62" s="196"/>
      <c r="Y62" s="196"/>
      <c r="Z62" s="20"/>
    </row>
    <row r="63" spans="1:26" s="2" customFormat="1" ht="30" hidden="1" customHeight="1" x14ac:dyDescent="0.25">
      <c r="A63" s="17" t="s">
        <v>64</v>
      </c>
      <c r="B63" s="22">
        <v>11994</v>
      </c>
      <c r="C63" s="97">
        <f t="shared" si="22"/>
        <v>10112</v>
      </c>
      <c r="D63" s="145">
        <f t="shared" si="21"/>
        <v>0.84308821077205265</v>
      </c>
      <c r="E63" s="199">
        <v>3057</v>
      </c>
      <c r="F63" s="35">
        <v>20</v>
      </c>
      <c r="G63" s="35">
        <v>5</v>
      </c>
      <c r="H63" s="199"/>
      <c r="I63" s="199">
        <v>80</v>
      </c>
      <c r="J63" s="199">
        <v>1276</v>
      </c>
      <c r="K63" s="160">
        <v>100</v>
      </c>
      <c r="L63" s="199">
        <v>362</v>
      </c>
      <c r="M63" s="199"/>
      <c r="N63" s="199">
        <v>90</v>
      </c>
      <c r="O63" s="160"/>
      <c r="P63" s="199">
        <v>367</v>
      </c>
      <c r="Q63" s="35">
        <v>1134</v>
      </c>
      <c r="R63" s="199"/>
      <c r="S63" s="199">
        <v>1000</v>
      </c>
      <c r="T63" s="199"/>
      <c r="U63" s="35">
        <v>30</v>
      </c>
      <c r="V63" s="199">
        <v>585</v>
      </c>
      <c r="W63" s="160">
        <v>1395</v>
      </c>
      <c r="X63" s="199">
        <v>611</v>
      </c>
      <c r="Y63" s="199"/>
      <c r="Z63" s="20"/>
    </row>
    <row r="64" spans="1:26" s="2" customFormat="1" ht="30" hidden="1" customHeight="1" x14ac:dyDescent="0.25">
      <c r="A64" s="17" t="s">
        <v>65</v>
      </c>
      <c r="B64" s="22">
        <v>7412</v>
      </c>
      <c r="C64" s="97">
        <f t="shared" si="22"/>
        <v>4736</v>
      </c>
      <c r="D64" s="145">
        <f t="shared" si="21"/>
        <v>0.63896384241770099</v>
      </c>
      <c r="E64" s="199"/>
      <c r="F64" s="35">
        <v>69</v>
      </c>
      <c r="G64" s="35">
        <v>35</v>
      </c>
      <c r="H64" s="199">
        <v>778</v>
      </c>
      <c r="I64" s="199">
        <v>344</v>
      </c>
      <c r="J64" s="199">
        <v>1646</v>
      </c>
      <c r="K64" s="160">
        <v>168</v>
      </c>
      <c r="L64" s="199"/>
      <c r="M64" s="199">
        <v>689</v>
      </c>
      <c r="N64" s="199"/>
      <c r="O64" s="160"/>
      <c r="P64" s="199">
        <v>37</v>
      </c>
      <c r="Q64" s="35"/>
      <c r="R64" s="199">
        <v>170</v>
      </c>
      <c r="S64" s="199">
        <v>551</v>
      </c>
      <c r="T64" s="199">
        <v>10</v>
      </c>
      <c r="U64" s="35"/>
      <c r="V64" s="199"/>
      <c r="W64" s="160">
        <v>8</v>
      </c>
      <c r="X64" s="199">
        <v>231</v>
      </c>
      <c r="Y64" s="199"/>
      <c r="Z64" s="20"/>
    </row>
    <row r="65" spans="1:26" s="2" customFormat="1" ht="30" hidden="1" customHeight="1" x14ac:dyDescent="0.25">
      <c r="A65" s="17" t="s">
        <v>66</v>
      </c>
      <c r="B65" s="22">
        <v>10283</v>
      </c>
      <c r="C65" s="97">
        <f t="shared" si="22"/>
        <v>10996</v>
      </c>
      <c r="D65" s="145">
        <f t="shared" si="21"/>
        <v>1.0693377419041137</v>
      </c>
      <c r="E65" s="199"/>
      <c r="F65" s="35">
        <v>264</v>
      </c>
      <c r="G65" s="35">
        <v>930</v>
      </c>
      <c r="H65" s="199">
        <v>1238</v>
      </c>
      <c r="I65" s="199">
        <v>313</v>
      </c>
      <c r="J65" s="199">
        <v>135</v>
      </c>
      <c r="K65" s="160">
        <v>148</v>
      </c>
      <c r="L65" s="199">
        <v>884</v>
      </c>
      <c r="M65" s="199">
        <v>257</v>
      </c>
      <c r="N65" s="199">
        <v>310</v>
      </c>
      <c r="O65" s="160">
        <v>373</v>
      </c>
      <c r="P65" s="199">
        <v>836</v>
      </c>
      <c r="Q65" s="35">
        <v>307</v>
      </c>
      <c r="R65" s="199">
        <v>125</v>
      </c>
      <c r="S65" s="199">
        <v>343</v>
      </c>
      <c r="T65" s="199">
        <v>1756</v>
      </c>
      <c r="U65" s="35">
        <v>290</v>
      </c>
      <c r="V65" s="199"/>
      <c r="W65" s="160">
        <v>550</v>
      </c>
      <c r="X65" s="199">
        <v>1167</v>
      </c>
      <c r="Y65" s="199">
        <v>770</v>
      </c>
      <c r="Z65" s="20"/>
    </row>
    <row r="66" spans="1:26" s="2" customFormat="1" ht="30" hidden="1" customHeight="1" x14ac:dyDescent="0.25">
      <c r="A66" s="17" t="s">
        <v>67</v>
      </c>
      <c r="B66" s="22">
        <v>2087</v>
      </c>
      <c r="C66" s="97">
        <f t="shared" si="22"/>
        <v>3201</v>
      </c>
      <c r="D66" s="145">
        <f t="shared" si="21"/>
        <v>1.53378054623862</v>
      </c>
      <c r="E66" s="199"/>
      <c r="F66" s="35"/>
      <c r="G66" s="35">
        <v>711</v>
      </c>
      <c r="H66" s="199"/>
      <c r="I66" s="199">
        <v>85</v>
      </c>
      <c r="J66" s="199">
        <v>640</v>
      </c>
      <c r="K66" s="160"/>
      <c r="L66" s="199">
        <v>350</v>
      </c>
      <c r="M66" s="199"/>
      <c r="N66" s="199"/>
      <c r="O66" s="160"/>
      <c r="P66" s="199"/>
      <c r="Q66" s="35"/>
      <c r="R66" s="199"/>
      <c r="S66" s="199"/>
      <c r="T66" s="199"/>
      <c r="U66" s="35">
        <v>1315</v>
      </c>
      <c r="V66" s="199"/>
      <c r="W66" s="160"/>
      <c r="X66" s="199">
        <v>100</v>
      </c>
      <c r="Y66" s="199"/>
      <c r="Z66" s="20"/>
    </row>
    <row r="67" spans="1:26" s="2" customFormat="1" ht="30" hidden="1" customHeight="1" x14ac:dyDescent="0.25">
      <c r="A67" s="17" t="s">
        <v>68</v>
      </c>
      <c r="B67" s="22">
        <v>18624</v>
      </c>
      <c r="C67" s="97">
        <f t="shared" si="22"/>
        <v>18190</v>
      </c>
      <c r="D67" s="145">
        <f t="shared" ref="D67:D131" si="23">C67/B67</f>
        <v>0.97669673539518898</v>
      </c>
      <c r="E67" s="199">
        <v>32</v>
      </c>
      <c r="F67" s="35">
        <v>180</v>
      </c>
      <c r="G67" s="35">
        <v>1602</v>
      </c>
      <c r="H67" s="199">
        <v>696</v>
      </c>
      <c r="I67" s="199">
        <v>608</v>
      </c>
      <c r="J67" s="199">
        <v>2310</v>
      </c>
      <c r="K67" s="160">
        <v>354</v>
      </c>
      <c r="L67" s="199">
        <v>1836</v>
      </c>
      <c r="M67" s="199">
        <v>203</v>
      </c>
      <c r="N67" s="199">
        <v>148</v>
      </c>
      <c r="O67" s="160">
        <v>312</v>
      </c>
      <c r="P67" s="199">
        <v>1460</v>
      </c>
      <c r="Q67" s="35">
        <v>1452</v>
      </c>
      <c r="R67" s="199">
        <v>609</v>
      </c>
      <c r="S67" s="199">
        <v>353</v>
      </c>
      <c r="T67" s="199">
        <v>850</v>
      </c>
      <c r="U67" s="35">
        <v>30</v>
      </c>
      <c r="V67" s="199">
        <v>52</v>
      </c>
      <c r="W67" s="160">
        <v>392</v>
      </c>
      <c r="X67" s="199">
        <v>4020</v>
      </c>
      <c r="Y67" s="199">
        <v>691</v>
      </c>
      <c r="Z67" s="20"/>
    </row>
    <row r="68" spans="1:26" s="2" customFormat="1" ht="30" hidden="1" customHeight="1" x14ac:dyDescent="0.25">
      <c r="A68" s="17" t="s">
        <v>69</v>
      </c>
      <c r="B68" s="22">
        <v>11812</v>
      </c>
      <c r="C68" s="97">
        <f t="shared" si="22"/>
        <v>9124</v>
      </c>
      <c r="D68" s="145">
        <f t="shared" si="23"/>
        <v>0.77243481205553677</v>
      </c>
      <c r="E68" s="199">
        <v>80</v>
      </c>
      <c r="F68" s="35">
        <v>319</v>
      </c>
      <c r="G68" s="35">
        <v>560</v>
      </c>
      <c r="H68" s="199">
        <v>806</v>
      </c>
      <c r="I68" s="199">
        <v>465</v>
      </c>
      <c r="J68" s="199">
        <v>1130</v>
      </c>
      <c r="K68" s="160">
        <v>305</v>
      </c>
      <c r="L68" s="199">
        <v>120</v>
      </c>
      <c r="M68" s="199">
        <v>183</v>
      </c>
      <c r="N68" s="199">
        <v>10</v>
      </c>
      <c r="O68" s="160">
        <v>582</v>
      </c>
      <c r="P68" s="199">
        <v>749</v>
      </c>
      <c r="Q68" s="35">
        <v>206</v>
      </c>
      <c r="R68" s="199">
        <v>640</v>
      </c>
      <c r="S68" s="199">
        <v>1679</v>
      </c>
      <c r="T68" s="199">
        <v>278</v>
      </c>
      <c r="U68" s="35"/>
      <c r="V68" s="199">
        <v>99</v>
      </c>
      <c r="W68" s="160">
        <v>139</v>
      </c>
      <c r="X68" s="199">
        <v>390</v>
      </c>
      <c r="Y68" s="199">
        <v>384</v>
      </c>
      <c r="Z68" s="20"/>
    </row>
    <row r="69" spans="1:26" s="2" customFormat="1" ht="30" hidden="1" customHeight="1" x14ac:dyDescent="0.25">
      <c r="A69" s="17" t="s">
        <v>70</v>
      </c>
      <c r="B69" s="22">
        <v>504</v>
      </c>
      <c r="C69" s="97">
        <f t="shared" si="22"/>
        <v>501</v>
      </c>
      <c r="D69" s="145">
        <f t="shared" si="23"/>
        <v>0.99404761904761907</v>
      </c>
      <c r="E69" s="199"/>
      <c r="F69" s="35"/>
      <c r="G69" s="35"/>
      <c r="H69" s="199">
        <v>20</v>
      </c>
      <c r="I69" s="199"/>
      <c r="J69" s="199"/>
      <c r="K69" s="160"/>
      <c r="L69" s="199"/>
      <c r="M69" s="199"/>
      <c r="N69" s="199"/>
      <c r="O69" s="160"/>
      <c r="P69" s="199"/>
      <c r="Q69" s="35">
        <v>210</v>
      </c>
      <c r="R69" s="199">
        <v>16</v>
      </c>
      <c r="S69" s="199">
        <v>87</v>
      </c>
      <c r="T69" s="199"/>
      <c r="U69" s="35">
        <v>168</v>
      </c>
      <c r="V69" s="199"/>
      <c r="W69" s="160"/>
      <c r="X69" s="199"/>
      <c r="Y69" s="199"/>
      <c r="Z69" s="20"/>
    </row>
    <row r="70" spans="1:26" s="2" customFormat="1" ht="30" hidden="1" customHeight="1" x14ac:dyDescent="0.25">
      <c r="A70" s="17" t="s">
        <v>71</v>
      </c>
      <c r="B70" s="22">
        <v>2435</v>
      </c>
      <c r="C70" s="97">
        <f t="shared" si="22"/>
        <v>3215.5</v>
      </c>
      <c r="D70" s="145">
        <f t="shared" si="23"/>
        <v>1.3205338809034908</v>
      </c>
      <c r="E70" s="196">
        <v>520</v>
      </c>
      <c r="F70" s="146">
        <v>8</v>
      </c>
      <c r="G70" s="26"/>
      <c r="H70" s="196">
        <v>35</v>
      </c>
      <c r="I70" s="200">
        <v>33</v>
      </c>
      <c r="J70" s="199"/>
      <c r="K70" s="160"/>
      <c r="L70" s="199"/>
      <c r="M70" s="199"/>
      <c r="N70" s="199"/>
      <c r="O70" s="160"/>
      <c r="P70" s="199"/>
      <c r="Q70" s="35">
        <v>2518</v>
      </c>
      <c r="R70" s="199"/>
      <c r="S70" s="199"/>
      <c r="T70" s="199">
        <v>30</v>
      </c>
      <c r="U70" s="35"/>
      <c r="V70" s="199"/>
      <c r="W70" s="169">
        <v>71.5</v>
      </c>
      <c r="X70" s="199"/>
      <c r="Y70" s="199"/>
      <c r="Z70" s="20"/>
    </row>
    <row r="71" spans="1:26" s="2" customFormat="1" ht="30" hidden="1" customHeight="1" x14ac:dyDescent="0.25">
      <c r="A71" s="17" t="s">
        <v>72</v>
      </c>
      <c r="B71" s="22">
        <v>1376</v>
      </c>
      <c r="C71" s="97">
        <f t="shared" si="22"/>
        <v>1526</v>
      </c>
      <c r="D71" s="145">
        <f t="shared" si="23"/>
        <v>1.1090116279069768</v>
      </c>
      <c r="E71" s="199">
        <v>319</v>
      </c>
      <c r="F71" s="35"/>
      <c r="G71" s="35">
        <v>30</v>
      </c>
      <c r="H71" s="199">
        <v>567</v>
      </c>
      <c r="I71" s="199">
        <v>385</v>
      </c>
      <c r="J71" s="199"/>
      <c r="K71" s="160"/>
      <c r="L71" s="199">
        <v>145</v>
      </c>
      <c r="M71" s="199"/>
      <c r="N71" s="199"/>
      <c r="O71" s="160"/>
      <c r="P71" s="199"/>
      <c r="Q71" s="35"/>
      <c r="R71" s="199"/>
      <c r="S71" s="199"/>
      <c r="T71" s="199"/>
      <c r="U71" s="35">
        <v>80</v>
      </c>
      <c r="V71" s="199"/>
      <c r="W71" s="160"/>
      <c r="X71" s="199"/>
      <c r="Y71" s="199"/>
      <c r="Z71" s="20"/>
    </row>
    <row r="72" spans="1:26" s="2" customFormat="1" ht="30" hidden="1" customHeight="1" x14ac:dyDescent="0.25">
      <c r="A72" s="17" t="s">
        <v>73</v>
      </c>
      <c r="B72" s="22"/>
      <c r="C72" s="97">
        <f t="shared" si="22"/>
        <v>0</v>
      </c>
      <c r="D72" s="145" t="e">
        <f t="shared" si="23"/>
        <v>#DIV/0!</v>
      </c>
      <c r="E72" s="199"/>
      <c r="F72" s="35"/>
      <c r="G72" s="35"/>
      <c r="H72" s="199"/>
      <c r="I72" s="199"/>
      <c r="J72" s="199"/>
      <c r="K72" s="160"/>
      <c r="L72" s="199"/>
      <c r="M72" s="199"/>
      <c r="N72" s="199"/>
      <c r="O72" s="160"/>
      <c r="P72" s="199"/>
      <c r="Q72" s="35"/>
      <c r="R72" s="199"/>
      <c r="S72" s="199"/>
      <c r="T72" s="199"/>
      <c r="U72" s="35"/>
      <c r="V72" s="199"/>
      <c r="W72" s="160"/>
      <c r="X72" s="199"/>
      <c r="Y72" s="199"/>
      <c r="Z72" s="20"/>
    </row>
    <row r="73" spans="1:26" s="2" customFormat="1" ht="30" hidden="1" customHeight="1" x14ac:dyDescent="0.25">
      <c r="A73" s="17" t="s">
        <v>74</v>
      </c>
      <c r="B73" s="22">
        <v>97</v>
      </c>
      <c r="C73" s="97">
        <f t="shared" si="22"/>
        <v>99.78</v>
      </c>
      <c r="D73" s="145">
        <f t="shared" si="23"/>
        <v>1.0286597938144331</v>
      </c>
      <c r="E73" s="199"/>
      <c r="F73" s="35"/>
      <c r="G73" s="35"/>
      <c r="H73" s="199">
        <v>16</v>
      </c>
      <c r="I73" s="199"/>
      <c r="J73" s="199"/>
      <c r="K73" s="160"/>
      <c r="L73" s="199"/>
      <c r="M73" s="199"/>
      <c r="N73" s="199"/>
      <c r="O73" s="160"/>
      <c r="P73" s="199"/>
      <c r="Q73" s="35"/>
      <c r="R73" s="199">
        <v>30</v>
      </c>
      <c r="S73" s="199">
        <v>15.78</v>
      </c>
      <c r="T73" s="199"/>
      <c r="U73" s="35"/>
      <c r="V73" s="199"/>
      <c r="W73" s="160">
        <v>38</v>
      </c>
      <c r="X73" s="199"/>
      <c r="Y73" s="199"/>
      <c r="Z73" s="20"/>
    </row>
    <row r="74" spans="1:26" ht="30" hidden="1" customHeight="1" x14ac:dyDescent="0.25">
      <c r="A74" s="10" t="s">
        <v>75</v>
      </c>
      <c r="B74" s="22"/>
      <c r="C74" s="97">
        <f t="shared" si="22"/>
        <v>0</v>
      </c>
      <c r="D74" s="145" t="e">
        <f t="shared" si="23"/>
        <v>#DIV/0!</v>
      </c>
      <c r="E74" s="199"/>
      <c r="F74" s="35"/>
      <c r="G74" s="35"/>
      <c r="H74" s="199"/>
      <c r="I74" s="199"/>
      <c r="J74" s="199"/>
      <c r="K74" s="160"/>
      <c r="L74" s="199"/>
      <c r="M74" s="199"/>
      <c r="N74" s="199"/>
      <c r="O74" s="160"/>
      <c r="P74" s="199"/>
      <c r="Q74" s="35"/>
      <c r="R74" s="199"/>
      <c r="S74" s="199"/>
      <c r="T74" s="199"/>
      <c r="U74" s="35"/>
      <c r="V74" s="199"/>
      <c r="W74" s="160"/>
      <c r="X74" s="199"/>
      <c r="Y74" s="199"/>
    </row>
    <row r="75" spans="1:26" ht="30" hidden="1" customHeight="1" x14ac:dyDescent="0.25">
      <c r="A75" s="31" t="s">
        <v>76</v>
      </c>
      <c r="B75" s="22">
        <v>105</v>
      </c>
      <c r="C75" s="97">
        <f>SUM(E75:Y75)</f>
        <v>101.78</v>
      </c>
      <c r="D75" s="145">
        <f t="shared" si="23"/>
        <v>0.96933333333333338</v>
      </c>
      <c r="E75" s="199"/>
      <c r="F75" s="35"/>
      <c r="G75" s="35"/>
      <c r="H75" s="199">
        <v>16</v>
      </c>
      <c r="I75" s="199"/>
      <c r="J75" s="199"/>
      <c r="K75" s="160"/>
      <c r="L75" s="199"/>
      <c r="M75" s="199"/>
      <c r="N75" s="199"/>
      <c r="O75" s="160"/>
      <c r="P75" s="199"/>
      <c r="Q75" s="35"/>
      <c r="R75" s="199">
        <v>32</v>
      </c>
      <c r="S75" s="199">
        <v>15.78</v>
      </c>
      <c r="T75" s="199"/>
      <c r="U75" s="35"/>
      <c r="V75" s="199"/>
      <c r="W75" s="160">
        <v>38</v>
      </c>
      <c r="X75" s="199"/>
      <c r="Y75" s="199"/>
    </row>
    <row r="76" spans="1:26" ht="45" hidden="1" customHeight="1" x14ac:dyDescent="0.25">
      <c r="A76" s="12" t="s">
        <v>52</v>
      </c>
      <c r="B76" s="32"/>
      <c r="C76" s="97">
        <f>SUM(E76:Y76)</f>
        <v>0</v>
      </c>
      <c r="D76" s="145" t="e">
        <f t="shared" si="23"/>
        <v>#DIV/0!</v>
      </c>
      <c r="E76" s="203"/>
      <c r="F76" s="34"/>
      <c r="G76" s="34"/>
      <c r="H76" s="203"/>
      <c r="I76" s="203"/>
      <c r="J76" s="203"/>
      <c r="K76" s="184"/>
      <c r="L76" s="203"/>
      <c r="M76" s="203"/>
      <c r="N76" s="203"/>
      <c r="O76" s="164"/>
      <c r="P76" s="203"/>
      <c r="Q76" s="34"/>
      <c r="R76" s="203"/>
      <c r="S76" s="203"/>
      <c r="T76" s="203"/>
      <c r="U76" s="34"/>
      <c r="V76" s="203"/>
      <c r="W76" s="164"/>
      <c r="X76" s="203"/>
      <c r="Y76" s="203"/>
    </row>
    <row r="77" spans="1:26" ht="45" hidden="1" customHeight="1" x14ac:dyDescent="0.25">
      <c r="A77" s="12" t="s">
        <v>77</v>
      </c>
      <c r="B77" s="32"/>
      <c r="C77" s="97">
        <f>SUM(E77:Y77)</f>
        <v>0</v>
      </c>
      <c r="D77" s="145" t="e">
        <f t="shared" si="23"/>
        <v>#DIV/0!</v>
      </c>
      <c r="E77" s="205"/>
      <c r="F77" s="36"/>
      <c r="G77" s="36"/>
      <c r="H77" s="205"/>
      <c r="I77" s="205"/>
      <c r="J77" s="205"/>
      <c r="K77" s="165"/>
      <c r="L77" s="205"/>
      <c r="M77" s="205"/>
      <c r="N77" s="205"/>
      <c r="O77" s="165"/>
      <c r="P77" s="205"/>
      <c r="Q77" s="36"/>
      <c r="R77" s="205"/>
      <c r="S77" s="205"/>
      <c r="T77" s="205"/>
      <c r="U77" s="36"/>
      <c r="V77" s="205"/>
      <c r="W77" s="165"/>
      <c r="X77" s="205"/>
      <c r="Y77" s="205"/>
    </row>
    <row r="78" spans="1:26" ht="45" hidden="1" customHeight="1" x14ac:dyDescent="0.25">
      <c r="A78" s="12"/>
      <c r="B78" s="32"/>
      <c r="C78" s="121"/>
      <c r="D78" s="145" t="e">
        <f t="shared" si="23"/>
        <v>#DIV/0!</v>
      </c>
      <c r="E78" s="205"/>
      <c r="F78" s="36"/>
      <c r="G78" s="36"/>
      <c r="H78" s="205"/>
      <c r="I78" s="205"/>
      <c r="J78" s="205"/>
      <c r="K78" s="165"/>
      <c r="L78" s="205"/>
      <c r="M78" s="205"/>
      <c r="N78" s="205"/>
      <c r="O78" s="165"/>
      <c r="P78" s="205"/>
      <c r="Q78" s="36"/>
      <c r="R78" s="205"/>
      <c r="S78" s="205"/>
      <c r="T78" s="205"/>
      <c r="U78" s="36"/>
      <c r="V78" s="205"/>
      <c r="W78" s="165"/>
      <c r="X78" s="205"/>
      <c r="Y78" s="205"/>
    </row>
    <row r="79" spans="1:26" s="3" customFormat="1" ht="45" hidden="1" customHeight="1" x14ac:dyDescent="0.25">
      <c r="A79" s="72" t="s">
        <v>78</v>
      </c>
      <c r="B79" s="38"/>
      <c r="C79" s="122">
        <f>SUM(E79:Y79)</f>
        <v>0</v>
      </c>
      <c r="D79" s="145" t="e">
        <f t="shared" si="23"/>
        <v>#DIV/0!</v>
      </c>
      <c r="E79" s="206"/>
      <c r="F79" s="71"/>
      <c r="G79" s="71"/>
      <c r="H79" s="206"/>
      <c r="I79" s="206"/>
      <c r="J79" s="206"/>
      <c r="K79" s="166"/>
      <c r="L79" s="206"/>
      <c r="M79" s="206"/>
      <c r="N79" s="206"/>
      <c r="O79" s="166"/>
      <c r="P79" s="206"/>
      <c r="Q79" s="71"/>
      <c r="R79" s="206"/>
      <c r="S79" s="206"/>
      <c r="T79" s="206"/>
      <c r="U79" s="71"/>
      <c r="V79" s="206"/>
      <c r="W79" s="166"/>
      <c r="X79" s="206"/>
      <c r="Y79" s="206"/>
    </row>
    <row r="80" spans="1:26" ht="45" hidden="1" customHeight="1" x14ac:dyDescent="0.25">
      <c r="A80" s="12"/>
      <c r="B80" s="32"/>
      <c r="C80" s="121"/>
      <c r="D80" s="145" t="e">
        <f t="shared" si="23"/>
        <v>#DIV/0!</v>
      </c>
      <c r="E80" s="205"/>
      <c r="F80" s="36"/>
      <c r="G80" s="36"/>
      <c r="H80" s="205"/>
      <c r="I80" s="205"/>
      <c r="J80" s="205"/>
      <c r="K80" s="165"/>
      <c r="L80" s="205"/>
      <c r="M80" s="205"/>
      <c r="N80" s="205"/>
      <c r="O80" s="165"/>
      <c r="P80" s="205"/>
      <c r="Q80" s="36"/>
      <c r="R80" s="205"/>
      <c r="S80" s="205"/>
      <c r="T80" s="205"/>
      <c r="U80" s="36"/>
      <c r="V80" s="205"/>
      <c r="W80" s="165"/>
      <c r="X80" s="205"/>
      <c r="Y80" s="205"/>
    </row>
    <row r="81" spans="1:26" ht="45" hidden="1" customHeight="1" x14ac:dyDescent="0.25">
      <c r="A81" s="12"/>
      <c r="B81" s="32"/>
      <c r="C81" s="114"/>
      <c r="D81" s="145" t="e">
        <f t="shared" si="23"/>
        <v>#DIV/0!</v>
      </c>
      <c r="E81" s="207"/>
      <c r="F81" s="39"/>
      <c r="G81" s="39"/>
      <c r="H81" s="207"/>
      <c r="I81" s="207"/>
      <c r="J81" s="207"/>
      <c r="K81" s="125"/>
      <c r="L81" s="207"/>
      <c r="M81" s="207"/>
      <c r="N81" s="207"/>
      <c r="O81" s="125"/>
      <c r="P81" s="207"/>
      <c r="Q81" s="39"/>
      <c r="R81" s="207"/>
      <c r="S81" s="207"/>
      <c r="T81" s="207"/>
      <c r="U81" s="39"/>
      <c r="V81" s="207"/>
      <c r="W81" s="125"/>
      <c r="X81" s="207"/>
      <c r="Y81" s="207"/>
    </row>
    <row r="82" spans="1:26" s="41" customFormat="1" ht="45" hidden="1" customHeight="1" x14ac:dyDescent="0.25">
      <c r="A82" s="12" t="s">
        <v>79</v>
      </c>
      <c r="B82" s="40">
        <v>1593</v>
      </c>
      <c r="C82" s="123">
        <f>SUM(E82:Y82)</f>
        <v>13580</v>
      </c>
      <c r="D82" s="145">
        <f t="shared" si="23"/>
        <v>8.5247959824231003</v>
      </c>
      <c r="E82" s="208">
        <f t="shared" ref="E82:Y82" si="24">(E42-E83)</f>
        <v>1303</v>
      </c>
      <c r="F82" s="104">
        <f t="shared" si="24"/>
        <v>286</v>
      </c>
      <c r="G82" s="104">
        <f t="shared" si="24"/>
        <v>0</v>
      </c>
      <c r="H82" s="208">
        <f t="shared" si="24"/>
        <v>1056</v>
      </c>
      <c r="I82" s="208">
        <f t="shared" si="24"/>
        <v>20</v>
      </c>
      <c r="J82" s="208">
        <f t="shared" si="24"/>
        <v>106</v>
      </c>
      <c r="K82" s="167">
        <f t="shared" si="24"/>
        <v>6</v>
      </c>
      <c r="L82" s="208">
        <f t="shared" si="24"/>
        <v>379</v>
      </c>
      <c r="M82" s="208">
        <f t="shared" si="24"/>
        <v>1213</v>
      </c>
      <c r="N82" s="208">
        <f t="shared" si="24"/>
        <v>400</v>
      </c>
      <c r="O82" s="167">
        <f t="shared" si="24"/>
        <v>637</v>
      </c>
      <c r="P82" s="208">
        <f t="shared" si="24"/>
        <v>170</v>
      </c>
      <c r="Q82" s="104">
        <f t="shared" si="24"/>
        <v>355</v>
      </c>
      <c r="R82" s="208">
        <f t="shared" si="24"/>
        <v>1439</v>
      </c>
      <c r="S82" s="208">
        <f t="shared" si="24"/>
        <v>1184</v>
      </c>
      <c r="T82" s="208">
        <f t="shared" si="24"/>
        <v>1474</v>
      </c>
      <c r="U82" s="104">
        <f t="shared" si="24"/>
        <v>-391</v>
      </c>
      <c r="V82" s="208">
        <f t="shared" si="24"/>
        <v>400</v>
      </c>
      <c r="W82" s="167">
        <f t="shared" si="24"/>
        <v>485</v>
      </c>
      <c r="X82" s="208">
        <f t="shared" si="24"/>
        <v>1681</v>
      </c>
      <c r="Y82" s="208">
        <f t="shared" si="24"/>
        <v>1377</v>
      </c>
    </row>
    <row r="83" spans="1:26" ht="45" hidden="1" customHeight="1" x14ac:dyDescent="0.25">
      <c r="A83" s="12" t="s">
        <v>80</v>
      </c>
      <c r="B83" s="22"/>
      <c r="C83" s="97">
        <f>SUM(E83:Y83)</f>
        <v>202402</v>
      </c>
      <c r="D83" s="145" t="e">
        <f t="shared" si="23"/>
        <v>#DIV/0!</v>
      </c>
      <c r="E83" s="200">
        <v>9130</v>
      </c>
      <c r="F83" s="147">
        <v>6176</v>
      </c>
      <c r="G83" s="147">
        <v>13630</v>
      </c>
      <c r="H83" s="200">
        <v>12395</v>
      </c>
      <c r="I83" s="200">
        <v>6101</v>
      </c>
      <c r="J83" s="200">
        <v>14442</v>
      </c>
      <c r="K83" s="161">
        <v>10785</v>
      </c>
      <c r="L83" s="200">
        <v>10801</v>
      </c>
      <c r="M83" s="200">
        <v>9850</v>
      </c>
      <c r="N83" s="200">
        <v>3405</v>
      </c>
      <c r="O83" s="161">
        <v>6136</v>
      </c>
      <c r="P83" s="200">
        <v>8558</v>
      </c>
      <c r="Q83" s="147">
        <v>10589</v>
      </c>
      <c r="R83" s="200">
        <v>12444</v>
      </c>
      <c r="S83" s="200">
        <v>11728</v>
      </c>
      <c r="T83" s="200">
        <v>9506</v>
      </c>
      <c r="U83" s="147">
        <v>10200</v>
      </c>
      <c r="V83" s="200">
        <v>2401</v>
      </c>
      <c r="W83" s="161">
        <v>7653</v>
      </c>
      <c r="X83" s="200">
        <v>17451</v>
      </c>
      <c r="Y83" s="200">
        <v>9021</v>
      </c>
      <c r="Z83" s="19"/>
    </row>
    <row r="84" spans="1:26" ht="45" hidden="1" customHeight="1" x14ac:dyDescent="0.25">
      <c r="A84" s="12" t="s">
        <v>200</v>
      </c>
      <c r="B84" s="97">
        <f>B42+B53+B57+B58+B59+B65+B67+B68</f>
        <v>277885</v>
      </c>
      <c r="C84" s="97">
        <f>C42+C53+C57+C58+C59+C65+C67+C68</f>
        <v>284595.19999999995</v>
      </c>
      <c r="D84" s="145">
        <f t="shared" si="23"/>
        <v>1.0241473991039458</v>
      </c>
      <c r="E84" s="200"/>
      <c r="F84" s="147"/>
      <c r="G84" s="147"/>
      <c r="H84" s="200"/>
      <c r="I84" s="200"/>
      <c r="J84" s="200"/>
      <c r="K84" s="161"/>
      <c r="L84" s="200"/>
      <c r="M84" s="200"/>
      <c r="N84" s="200"/>
      <c r="O84" s="161"/>
      <c r="P84" s="200"/>
      <c r="Q84" s="147"/>
      <c r="R84" s="200"/>
      <c r="S84" s="200"/>
      <c r="T84" s="200"/>
      <c r="U84" s="147"/>
      <c r="V84" s="200"/>
      <c r="W84" s="161"/>
      <c r="X84" s="200"/>
      <c r="Y84" s="200"/>
    </row>
    <row r="85" spans="1:26" s="41" customFormat="1" ht="45" hidden="1" customHeight="1" x14ac:dyDescent="0.25">
      <c r="A85" s="12" t="s">
        <v>81</v>
      </c>
      <c r="B85" s="40"/>
      <c r="C85" s="123"/>
      <c r="D85" s="145" t="e">
        <f t="shared" si="23"/>
        <v>#DIV/0!</v>
      </c>
      <c r="E85" s="196"/>
      <c r="F85" s="146"/>
      <c r="G85" s="146"/>
      <c r="H85" s="196"/>
      <c r="I85" s="196"/>
      <c r="J85" s="196"/>
      <c r="K85" s="225"/>
      <c r="L85" s="196"/>
      <c r="M85" s="196"/>
      <c r="N85" s="196"/>
      <c r="O85" s="98"/>
      <c r="P85" s="196"/>
      <c r="Q85" s="146"/>
      <c r="R85" s="196"/>
      <c r="S85" s="196"/>
      <c r="T85" s="196"/>
      <c r="U85" s="146"/>
      <c r="V85" s="196"/>
      <c r="W85" s="98"/>
      <c r="X85" s="196"/>
      <c r="Y85" s="196"/>
    </row>
    <row r="86" spans="1:26" ht="45" hidden="1" customHeight="1" x14ac:dyDescent="0.25">
      <c r="A86" s="12" t="s">
        <v>82</v>
      </c>
      <c r="B86" s="33"/>
      <c r="C86" s="116">
        <f>SUM(E86:Y86)</f>
        <v>0</v>
      </c>
      <c r="D86" s="145" t="e">
        <f t="shared" si="23"/>
        <v>#DIV/0!</v>
      </c>
      <c r="E86" s="196"/>
      <c r="F86" s="146"/>
      <c r="G86" s="146"/>
      <c r="H86" s="196"/>
      <c r="I86" s="196"/>
      <c r="J86" s="196"/>
      <c r="K86" s="225"/>
      <c r="L86" s="196"/>
      <c r="M86" s="196"/>
      <c r="N86" s="226"/>
      <c r="O86" s="98"/>
      <c r="P86" s="196"/>
      <c r="Q86" s="146"/>
      <c r="R86" s="196"/>
      <c r="S86" s="196"/>
      <c r="T86" s="196"/>
      <c r="U86" s="146"/>
      <c r="V86" s="196"/>
      <c r="W86" s="98"/>
      <c r="X86" s="196"/>
      <c r="Y86" s="196"/>
    </row>
    <row r="87" spans="1:26" ht="45" hidden="1" customHeight="1" x14ac:dyDescent="0.25">
      <c r="A87" s="42" t="s">
        <v>83</v>
      </c>
      <c r="B87" s="43"/>
      <c r="C87" s="124"/>
      <c r="D87" s="145" t="e">
        <f t="shared" si="23"/>
        <v>#DIV/0!</v>
      </c>
      <c r="E87" s="200"/>
      <c r="F87" s="147"/>
      <c r="G87" s="147"/>
      <c r="H87" s="200"/>
      <c r="I87" s="200"/>
      <c r="J87" s="200"/>
      <c r="K87" s="161"/>
      <c r="L87" s="200"/>
      <c r="M87" s="200"/>
      <c r="N87" s="200"/>
      <c r="O87" s="161"/>
      <c r="P87" s="200"/>
      <c r="Q87" s="147"/>
      <c r="R87" s="200"/>
      <c r="S87" s="200"/>
      <c r="T87" s="200"/>
      <c r="U87" s="147"/>
      <c r="V87" s="200"/>
      <c r="W87" s="161"/>
      <c r="X87" s="200"/>
      <c r="Y87" s="200"/>
    </row>
    <row r="88" spans="1:26" ht="45" hidden="1" customHeight="1" x14ac:dyDescent="0.25">
      <c r="A88" s="12" t="s">
        <v>84</v>
      </c>
      <c r="B88" s="39"/>
      <c r="C88" s="125"/>
      <c r="D88" s="145" t="e">
        <f t="shared" si="23"/>
        <v>#DIV/0!</v>
      </c>
      <c r="E88" s="200"/>
      <c r="F88" s="147"/>
      <c r="G88" s="147"/>
      <c r="H88" s="200"/>
      <c r="I88" s="200"/>
      <c r="J88" s="200"/>
      <c r="K88" s="161"/>
      <c r="L88" s="200"/>
      <c r="M88" s="200"/>
      <c r="N88" s="200"/>
      <c r="O88" s="161"/>
      <c r="P88" s="200"/>
      <c r="Q88" s="147"/>
      <c r="R88" s="200"/>
      <c r="S88" s="200"/>
      <c r="T88" s="200"/>
      <c r="U88" s="147"/>
      <c r="V88" s="200"/>
      <c r="W88" s="161"/>
      <c r="X88" s="200"/>
      <c r="Y88" s="200"/>
    </row>
    <row r="89" spans="1:26" ht="45" hidden="1" customHeight="1" x14ac:dyDescent="0.25">
      <c r="A89" s="12" t="s">
        <v>85</v>
      </c>
      <c r="B89" s="28"/>
      <c r="C89" s="126" t="e">
        <f>C88/C87</f>
        <v>#DIV/0!</v>
      </c>
      <c r="D89" s="145" t="e">
        <f t="shared" si="23"/>
        <v>#DIV/0!</v>
      </c>
      <c r="E89" s="200"/>
      <c r="F89" s="147"/>
      <c r="G89" s="147"/>
      <c r="H89" s="200"/>
      <c r="I89" s="200"/>
      <c r="J89" s="200"/>
      <c r="K89" s="161"/>
      <c r="L89" s="200"/>
      <c r="M89" s="200"/>
      <c r="N89" s="200"/>
      <c r="O89" s="161"/>
      <c r="P89" s="200"/>
      <c r="Q89" s="147"/>
      <c r="R89" s="200"/>
      <c r="S89" s="200"/>
      <c r="T89" s="200"/>
      <c r="U89" s="147"/>
      <c r="V89" s="200"/>
      <c r="W89" s="161"/>
      <c r="X89" s="200"/>
      <c r="Y89" s="200"/>
    </row>
    <row r="90" spans="1:26" ht="45" hidden="1" customHeight="1" x14ac:dyDescent="0.25">
      <c r="A90" s="42" t="s">
        <v>175</v>
      </c>
      <c r="B90" s="77"/>
      <c r="C90" s="127"/>
      <c r="D90" s="145" t="e">
        <f t="shared" si="23"/>
        <v>#DIV/0!</v>
      </c>
      <c r="E90" s="209"/>
      <c r="F90" s="89"/>
      <c r="G90" s="89"/>
      <c r="H90" s="209"/>
      <c r="I90" s="209"/>
      <c r="J90" s="209"/>
      <c r="K90" s="168"/>
      <c r="L90" s="209"/>
      <c r="M90" s="209"/>
      <c r="N90" s="209"/>
      <c r="O90" s="168"/>
      <c r="P90" s="209"/>
      <c r="Q90" s="89"/>
      <c r="R90" s="209"/>
      <c r="S90" s="209"/>
      <c r="T90" s="209"/>
      <c r="U90" s="89"/>
      <c r="V90" s="209"/>
      <c r="W90" s="168"/>
      <c r="X90" s="209"/>
      <c r="Y90" s="209"/>
    </row>
    <row r="91" spans="1:26" s="11" customFormat="1" ht="45" hidden="1" customHeight="1" outlineLevel="1" x14ac:dyDescent="0.2">
      <c r="A91" s="44" t="s">
        <v>86</v>
      </c>
      <c r="B91" s="22"/>
      <c r="C91" s="116">
        <f>SUM(E91:Y91)</f>
        <v>304757</v>
      </c>
      <c r="D91" s="145" t="e">
        <f t="shared" si="23"/>
        <v>#DIV/0!</v>
      </c>
      <c r="E91" s="200">
        <v>16521</v>
      </c>
      <c r="F91" s="147">
        <v>8356</v>
      </c>
      <c r="G91" s="147">
        <v>18182</v>
      </c>
      <c r="H91" s="200">
        <v>19400</v>
      </c>
      <c r="I91" s="200">
        <v>8961</v>
      </c>
      <c r="J91" s="222">
        <v>24100</v>
      </c>
      <c r="K91" s="161">
        <v>13696</v>
      </c>
      <c r="L91" s="200">
        <v>14786</v>
      </c>
      <c r="M91" s="200">
        <v>15564</v>
      </c>
      <c r="N91" s="200">
        <v>5291</v>
      </c>
      <c r="O91" s="161">
        <v>8662</v>
      </c>
      <c r="P91" s="200">
        <v>13233</v>
      </c>
      <c r="Q91" s="147">
        <v>17415</v>
      </c>
      <c r="R91" s="200">
        <v>18227</v>
      </c>
      <c r="S91" s="200">
        <v>19452</v>
      </c>
      <c r="T91" s="200">
        <v>15466</v>
      </c>
      <c r="U91" s="147">
        <v>11706</v>
      </c>
      <c r="V91" s="200">
        <v>5216</v>
      </c>
      <c r="W91" s="161">
        <v>14221</v>
      </c>
      <c r="X91" s="200">
        <v>24124</v>
      </c>
      <c r="Y91" s="200">
        <v>12178</v>
      </c>
    </row>
    <row r="92" spans="1:26" s="11" customFormat="1" ht="45" hidden="1" customHeight="1" outlineLevel="1" x14ac:dyDescent="0.2">
      <c r="A92" s="44" t="s">
        <v>91</v>
      </c>
      <c r="B92" s="37"/>
      <c r="C92" s="98"/>
      <c r="D92" s="145" t="e">
        <f t="shared" si="23"/>
        <v>#DIV/0!</v>
      </c>
      <c r="E92" s="200"/>
      <c r="F92" s="147"/>
      <c r="G92" s="147"/>
      <c r="H92" s="200"/>
      <c r="I92" s="200"/>
      <c r="J92" s="222"/>
      <c r="K92" s="161"/>
      <c r="L92" s="200"/>
      <c r="M92" s="200"/>
      <c r="N92" s="200"/>
      <c r="O92" s="161"/>
      <c r="P92" s="200"/>
      <c r="Q92" s="147"/>
      <c r="R92" s="200"/>
      <c r="S92" s="200"/>
      <c r="T92" s="200"/>
      <c r="U92" s="147"/>
      <c r="V92" s="200"/>
      <c r="W92" s="161"/>
      <c r="X92" s="200"/>
      <c r="Y92" s="200"/>
    </row>
    <row r="93" spans="1:26" s="11" customFormat="1" ht="45" hidden="1" customHeight="1" outlineLevel="1" x14ac:dyDescent="0.2">
      <c r="A93" s="44" t="s">
        <v>152</v>
      </c>
      <c r="B93" s="37"/>
      <c r="C93" s="98"/>
      <c r="D93" s="145" t="e">
        <f t="shared" si="23"/>
        <v>#DIV/0!</v>
      </c>
      <c r="E93" s="200"/>
      <c r="F93" s="147"/>
      <c r="G93" s="147"/>
      <c r="H93" s="200"/>
      <c r="I93" s="200"/>
      <c r="J93" s="222"/>
      <c r="K93" s="161"/>
      <c r="L93" s="200"/>
      <c r="M93" s="200"/>
      <c r="N93" s="200"/>
      <c r="O93" s="161"/>
      <c r="P93" s="200"/>
      <c r="Q93" s="147"/>
      <c r="R93" s="200"/>
      <c r="S93" s="200"/>
      <c r="T93" s="200"/>
      <c r="U93" s="147"/>
      <c r="V93" s="200"/>
      <c r="W93" s="161"/>
      <c r="X93" s="200"/>
      <c r="Y93" s="200"/>
    </row>
    <row r="94" spans="1:26" s="11" customFormat="1" ht="45" hidden="1" customHeight="1" outlineLevel="1" x14ac:dyDescent="0.2">
      <c r="A94" s="44" t="s">
        <v>153</v>
      </c>
      <c r="B94" s="37"/>
      <c r="C94" s="98"/>
      <c r="D94" s="145" t="e">
        <f t="shared" si="23"/>
        <v>#DIV/0!</v>
      </c>
      <c r="E94" s="200"/>
      <c r="F94" s="147"/>
      <c r="G94" s="147"/>
      <c r="H94" s="200"/>
      <c r="I94" s="200"/>
      <c r="J94" s="222"/>
      <c r="K94" s="161"/>
      <c r="L94" s="200"/>
      <c r="M94" s="200"/>
      <c r="N94" s="200"/>
      <c r="O94" s="161"/>
      <c r="P94" s="200"/>
      <c r="Q94" s="147"/>
      <c r="R94" s="200"/>
      <c r="S94" s="200"/>
      <c r="T94" s="200"/>
      <c r="U94" s="147"/>
      <c r="V94" s="200"/>
      <c r="W94" s="161"/>
      <c r="X94" s="200"/>
      <c r="Y94" s="200"/>
    </row>
    <row r="95" spans="1:26" s="46" customFormat="1" ht="45" hidden="1" customHeight="1" outlineLevel="1" x14ac:dyDescent="0.2">
      <c r="A95" s="12" t="s">
        <v>87</v>
      </c>
      <c r="B95" s="37"/>
      <c r="C95" s="98"/>
      <c r="D95" s="145" t="e">
        <f t="shared" si="23"/>
        <v>#DIV/0!</v>
      </c>
      <c r="E95" s="200"/>
      <c r="F95" s="147"/>
      <c r="G95" s="147"/>
      <c r="H95" s="200"/>
      <c r="I95" s="200"/>
      <c r="J95" s="222"/>
      <c r="K95" s="161"/>
      <c r="L95" s="200"/>
      <c r="M95" s="200"/>
      <c r="N95" s="200"/>
      <c r="O95" s="161"/>
      <c r="P95" s="200"/>
      <c r="Q95" s="147"/>
      <c r="R95" s="200"/>
      <c r="S95" s="200"/>
      <c r="T95" s="200"/>
      <c r="U95" s="147"/>
      <c r="V95" s="200"/>
      <c r="W95" s="161"/>
      <c r="X95" s="200"/>
      <c r="Y95" s="200"/>
    </row>
    <row r="96" spans="1:26" s="46" customFormat="1" ht="45" hidden="1" customHeight="1" outlineLevel="1" x14ac:dyDescent="0.2">
      <c r="A96" s="12" t="s">
        <v>88</v>
      </c>
      <c r="B96" s="37"/>
      <c r="C96" s="178">
        <f>SUM(E96:Y96)</f>
        <v>4546</v>
      </c>
      <c r="D96" s="145"/>
      <c r="E96" s="200">
        <v>2600</v>
      </c>
      <c r="F96" s="147"/>
      <c r="G96" s="147"/>
      <c r="H96" s="200">
        <v>74</v>
      </c>
      <c r="I96" s="200"/>
      <c r="J96" s="222"/>
      <c r="K96" s="161">
        <v>325</v>
      </c>
      <c r="L96" s="200"/>
      <c r="M96" s="200"/>
      <c r="N96" s="200"/>
      <c r="O96" s="161">
        <v>143</v>
      </c>
      <c r="P96" s="200"/>
      <c r="Q96" s="147">
        <v>900</v>
      </c>
      <c r="R96" s="200"/>
      <c r="S96" s="200"/>
      <c r="T96" s="200">
        <v>504</v>
      </c>
      <c r="U96" s="147"/>
      <c r="V96" s="200"/>
      <c r="W96" s="161"/>
      <c r="X96" s="200"/>
      <c r="Y96" s="200"/>
    </row>
    <row r="97" spans="1:27" s="11" customFormat="1" ht="45" customHeight="1" outlineLevel="1" x14ac:dyDescent="0.2">
      <c r="A97" s="10" t="s">
        <v>89</v>
      </c>
      <c r="B97" s="26">
        <v>291493</v>
      </c>
      <c r="C97" s="116">
        <f>SUM(E97:Y97)</f>
        <v>300211</v>
      </c>
      <c r="D97" s="145">
        <f t="shared" si="23"/>
        <v>1.0299080938478797</v>
      </c>
      <c r="E97" s="222">
        <f>E91-E96</f>
        <v>13921</v>
      </c>
      <c r="F97" s="222">
        <f t="shared" ref="F97:Y97" si="25">F91-F96</f>
        <v>8356</v>
      </c>
      <c r="G97" s="222">
        <f t="shared" si="25"/>
        <v>18182</v>
      </c>
      <c r="H97" s="222">
        <f t="shared" si="25"/>
        <v>19326</v>
      </c>
      <c r="I97" s="222">
        <f t="shared" si="25"/>
        <v>8961</v>
      </c>
      <c r="J97" s="222">
        <f>J91-J96</f>
        <v>24100</v>
      </c>
      <c r="K97" s="222">
        <f t="shared" si="25"/>
        <v>13371</v>
      </c>
      <c r="L97" s="222">
        <f t="shared" si="25"/>
        <v>14786</v>
      </c>
      <c r="M97" s="222">
        <f t="shared" si="25"/>
        <v>15564</v>
      </c>
      <c r="N97" s="222">
        <f t="shared" si="25"/>
        <v>5291</v>
      </c>
      <c r="O97" s="222">
        <f t="shared" si="25"/>
        <v>8519</v>
      </c>
      <c r="P97" s="222">
        <f t="shared" si="25"/>
        <v>13233</v>
      </c>
      <c r="Q97" s="222">
        <f t="shared" si="25"/>
        <v>16515</v>
      </c>
      <c r="R97" s="222">
        <f t="shared" si="25"/>
        <v>18227</v>
      </c>
      <c r="S97" s="222">
        <f t="shared" si="25"/>
        <v>19452</v>
      </c>
      <c r="T97" s="222">
        <f t="shared" si="25"/>
        <v>14962</v>
      </c>
      <c r="U97" s="222">
        <f t="shared" si="25"/>
        <v>11706</v>
      </c>
      <c r="V97" s="222">
        <f t="shared" si="25"/>
        <v>5216</v>
      </c>
      <c r="W97" s="222">
        <f t="shared" si="25"/>
        <v>14221</v>
      </c>
      <c r="X97" s="222">
        <f t="shared" si="25"/>
        <v>24124</v>
      </c>
      <c r="Y97" s="222">
        <f t="shared" si="25"/>
        <v>12178</v>
      </c>
    </row>
    <row r="98" spans="1:27" s="11" customFormat="1" ht="45" customHeight="1" x14ac:dyDescent="0.2">
      <c r="A98" s="31" t="s">
        <v>90</v>
      </c>
      <c r="B98" s="22">
        <v>218406</v>
      </c>
      <c r="C98" s="116">
        <f>SUM(E98:Y98)</f>
        <v>296065</v>
      </c>
      <c r="D98" s="145">
        <f t="shared" si="23"/>
        <v>1.3555717333772881</v>
      </c>
      <c r="E98" s="221">
        <v>13425</v>
      </c>
      <c r="F98" s="221">
        <v>8160</v>
      </c>
      <c r="G98" s="221">
        <v>18102</v>
      </c>
      <c r="H98" s="221">
        <v>18606</v>
      </c>
      <c r="I98" s="221">
        <v>8961</v>
      </c>
      <c r="J98" s="221">
        <v>24000</v>
      </c>
      <c r="K98" s="221">
        <v>13254</v>
      </c>
      <c r="L98" s="221">
        <v>13831</v>
      </c>
      <c r="M98" s="221">
        <v>15463</v>
      </c>
      <c r="N98" s="221">
        <v>5291</v>
      </c>
      <c r="O98" s="221">
        <v>8381</v>
      </c>
      <c r="P98" s="221">
        <v>12952</v>
      </c>
      <c r="Q98" s="221">
        <v>16450</v>
      </c>
      <c r="R98" s="221">
        <v>18155</v>
      </c>
      <c r="S98" s="221">
        <v>19322</v>
      </c>
      <c r="T98" s="221">
        <v>14611</v>
      </c>
      <c r="U98" s="221">
        <v>11606</v>
      </c>
      <c r="V98" s="221">
        <v>5130</v>
      </c>
      <c r="W98" s="221">
        <v>14141</v>
      </c>
      <c r="X98" s="221">
        <v>24124</v>
      </c>
      <c r="Y98" s="221">
        <v>12100</v>
      </c>
    </row>
    <row r="99" spans="1:27" s="11" customFormat="1" ht="45" hidden="1" customHeight="1" x14ac:dyDescent="0.2">
      <c r="A99" s="12" t="s">
        <v>181</v>
      </c>
      <c r="B99" s="118">
        <f>B98/B97</f>
        <v>0.74926670623308278</v>
      </c>
      <c r="C99" s="118">
        <f>C98/C97</f>
        <v>0.98618971323502469</v>
      </c>
      <c r="D99" s="145">
        <f t="shared" si="23"/>
        <v>1.3162065056821564</v>
      </c>
      <c r="E99" s="28">
        <f>E98/E97</f>
        <v>0.96437037569140149</v>
      </c>
      <c r="F99" s="28">
        <f>F98/F97</f>
        <v>0.97654380086165626</v>
      </c>
      <c r="G99" s="28">
        <f t="shared" ref="G99:Y99" si="26">G98/G97</f>
        <v>0.99560004399956004</v>
      </c>
      <c r="H99" s="28">
        <f t="shared" si="26"/>
        <v>0.96274448928904066</v>
      </c>
      <c r="I99" s="28">
        <f t="shared" si="26"/>
        <v>1</v>
      </c>
      <c r="J99" s="28">
        <f t="shared" si="26"/>
        <v>0.99585062240663902</v>
      </c>
      <c r="K99" s="28">
        <f t="shared" si="26"/>
        <v>0.99124971954229302</v>
      </c>
      <c r="L99" s="28">
        <f t="shared" si="26"/>
        <v>0.93541187609901255</v>
      </c>
      <c r="M99" s="28">
        <f t="shared" si="26"/>
        <v>0.99351066563865331</v>
      </c>
      <c r="N99" s="28">
        <f t="shared" si="26"/>
        <v>1</v>
      </c>
      <c r="O99" s="28">
        <f t="shared" si="26"/>
        <v>0.9838009156004226</v>
      </c>
      <c r="P99" s="28">
        <f t="shared" si="26"/>
        <v>0.97876520819164214</v>
      </c>
      <c r="Q99" s="28">
        <f t="shared" si="26"/>
        <v>0.99606418407508324</v>
      </c>
      <c r="R99" s="28">
        <f t="shared" si="26"/>
        <v>0.99604981620672628</v>
      </c>
      <c r="S99" s="28">
        <f t="shared" si="26"/>
        <v>0.99331688258276785</v>
      </c>
      <c r="T99" s="28">
        <f t="shared" si="26"/>
        <v>0.97654056944258794</v>
      </c>
      <c r="U99" s="28">
        <f t="shared" si="26"/>
        <v>0.99145737228771569</v>
      </c>
      <c r="V99" s="28">
        <f t="shared" si="26"/>
        <v>0.98351226993865026</v>
      </c>
      <c r="W99" s="28">
        <f t="shared" si="26"/>
        <v>0.99437451656001685</v>
      </c>
      <c r="X99" s="28">
        <f t="shared" si="26"/>
        <v>1</v>
      </c>
      <c r="Y99" s="28">
        <f t="shared" si="26"/>
        <v>0.99359500739037609</v>
      </c>
    </row>
    <row r="100" spans="1:27" s="87" customFormat="1" ht="45" hidden="1" customHeight="1" x14ac:dyDescent="0.2">
      <c r="A100" s="86" t="s">
        <v>95</v>
      </c>
      <c r="B100" s="88">
        <f>B97-B98</f>
        <v>73087</v>
      </c>
      <c r="C100" s="98">
        <f t="shared" ref="C100:C105" si="27">SUM(E100:Y100)</f>
        <v>4146</v>
      </c>
      <c r="D100" s="145">
        <f t="shared" si="23"/>
        <v>5.6726914499158537E-2</v>
      </c>
      <c r="E100" s="88">
        <f t="shared" ref="E100:Y100" si="28">E97-E98</f>
        <v>496</v>
      </c>
      <c r="F100" s="88">
        <f t="shared" si="28"/>
        <v>196</v>
      </c>
      <c r="G100" s="88">
        <f t="shared" si="28"/>
        <v>80</v>
      </c>
      <c r="H100" s="88">
        <f t="shared" si="28"/>
        <v>720</v>
      </c>
      <c r="I100" s="88">
        <f t="shared" si="28"/>
        <v>0</v>
      </c>
      <c r="J100" s="88">
        <f>J97-J98</f>
        <v>100</v>
      </c>
      <c r="K100" s="88">
        <f t="shared" si="28"/>
        <v>117</v>
      </c>
      <c r="L100" s="88">
        <f t="shared" si="28"/>
        <v>955</v>
      </c>
      <c r="M100" s="88">
        <f t="shared" si="28"/>
        <v>101</v>
      </c>
      <c r="N100" s="88">
        <f t="shared" si="28"/>
        <v>0</v>
      </c>
      <c r="O100" s="88">
        <f t="shared" si="28"/>
        <v>138</v>
      </c>
      <c r="P100" s="88">
        <f t="shared" si="28"/>
        <v>281</v>
      </c>
      <c r="Q100" s="88">
        <f t="shared" si="28"/>
        <v>65</v>
      </c>
      <c r="R100" s="88">
        <f t="shared" si="28"/>
        <v>72</v>
      </c>
      <c r="S100" s="88">
        <f t="shared" si="28"/>
        <v>130</v>
      </c>
      <c r="T100" s="88">
        <f t="shared" si="28"/>
        <v>351</v>
      </c>
      <c r="U100" s="88">
        <f t="shared" si="28"/>
        <v>100</v>
      </c>
      <c r="V100" s="88">
        <f t="shared" si="28"/>
        <v>86</v>
      </c>
      <c r="W100" s="88">
        <f t="shared" si="28"/>
        <v>80</v>
      </c>
      <c r="X100" s="88">
        <f t="shared" si="28"/>
        <v>0</v>
      </c>
      <c r="Y100" s="88">
        <f t="shared" si="28"/>
        <v>78</v>
      </c>
    </row>
    <row r="101" spans="1:27" s="11" customFormat="1" ht="45" hidden="1" customHeight="1" x14ac:dyDescent="0.2">
      <c r="A101" s="10" t="s">
        <v>91</v>
      </c>
      <c r="B101" s="37">
        <v>1353</v>
      </c>
      <c r="C101" s="98">
        <f t="shared" si="27"/>
        <v>46578</v>
      </c>
      <c r="D101" s="145">
        <f t="shared" si="23"/>
        <v>34.425720620842569</v>
      </c>
      <c r="E101" s="222">
        <v>2510</v>
      </c>
      <c r="F101" s="222">
        <v>1020</v>
      </c>
      <c r="G101" s="222">
        <v>2026</v>
      </c>
      <c r="H101" s="222">
        <v>3874</v>
      </c>
      <c r="I101" s="222">
        <v>1037</v>
      </c>
      <c r="J101" s="222">
        <v>4545</v>
      </c>
      <c r="K101" s="222">
        <v>976</v>
      </c>
      <c r="L101" s="222">
        <v>1624</v>
      </c>
      <c r="M101" s="222">
        <v>2592</v>
      </c>
      <c r="N101" s="222">
        <v>1140</v>
      </c>
      <c r="O101" s="222">
        <v>887</v>
      </c>
      <c r="P101" s="222">
        <v>1512</v>
      </c>
      <c r="Q101" s="222">
        <v>3675</v>
      </c>
      <c r="R101" s="222">
        <v>3736</v>
      </c>
      <c r="S101" s="222">
        <v>4526</v>
      </c>
      <c r="T101" s="222">
        <v>2163</v>
      </c>
      <c r="U101" s="222">
        <v>1718</v>
      </c>
      <c r="V101" s="222">
        <v>605</v>
      </c>
      <c r="W101" s="222">
        <v>2247</v>
      </c>
      <c r="X101" s="222">
        <v>3437</v>
      </c>
      <c r="Y101" s="222">
        <v>728</v>
      </c>
    </row>
    <row r="102" spans="1:27" s="11" customFormat="1" ht="45" hidden="1" customHeight="1" x14ac:dyDescent="0.2">
      <c r="A102" s="10" t="s">
        <v>92</v>
      </c>
      <c r="B102" s="37">
        <v>175</v>
      </c>
      <c r="C102" s="98">
        <f t="shared" si="27"/>
        <v>6365</v>
      </c>
      <c r="D102" s="145">
        <f t="shared" si="23"/>
        <v>36.371428571428574</v>
      </c>
      <c r="E102" s="222">
        <v>30</v>
      </c>
      <c r="F102" s="222">
        <v>80</v>
      </c>
      <c r="G102" s="222"/>
      <c r="H102" s="222">
        <v>30</v>
      </c>
      <c r="I102" s="222">
        <v>198</v>
      </c>
      <c r="J102" s="222">
        <v>1605</v>
      </c>
      <c r="K102" s="222">
        <v>1198</v>
      </c>
      <c r="L102" s="222"/>
      <c r="M102" s="222">
        <v>12</v>
      </c>
      <c r="N102" s="222">
        <v>77</v>
      </c>
      <c r="O102" s="222">
        <v>295</v>
      </c>
      <c r="P102" s="222"/>
      <c r="Q102" s="222">
        <v>70</v>
      </c>
      <c r="R102" s="222">
        <v>360</v>
      </c>
      <c r="S102" s="222">
        <v>339</v>
      </c>
      <c r="T102" s="222">
        <v>16</v>
      </c>
      <c r="U102" s="222"/>
      <c r="V102" s="222"/>
      <c r="W102" s="222">
        <v>447</v>
      </c>
      <c r="X102" s="222">
        <v>1208</v>
      </c>
      <c r="Y102" s="222">
        <v>400</v>
      </c>
    </row>
    <row r="103" spans="1:27" s="11" customFormat="1" ht="45" hidden="1" customHeight="1" x14ac:dyDescent="0.2">
      <c r="A103" s="10" t="s">
        <v>93</v>
      </c>
      <c r="B103" s="37">
        <v>1225</v>
      </c>
      <c r="C103" s="98">
        <f t="shared" si="27"/>
        <v>6188</v>
      </c>
      <c r="D103" s="145">
        <f t="shared" si="23"/>
        <v>5.0514285714285716</v>
      </c>
      <c r="E103" s="222"/>
      <c r="F103" s="222">
        <v>20</v>
      </c>
      <c r="G103" s="222">
        <v>1352</v>
      </c>
      <c r="H103" s="222">
        <v>44</v>
      </c>
      <c r="I103" s="222">
        <v>7</v>
      </c>
      <c r="J103" s="222">
        <v>269</v>
      </c>
      <c r="K103" s="222">
        <v>184</v>
      </c>
      <c r="L103" s="222"/>
      <c r="M103" s="222"/>
      <c r="N103" s="222"/>
      <c r="O103" s="222"/>
      <c r="P103" s="222"/>
      <c r="Q103" s="222">
        <v>62</v>
      </c>
      <c r="R103" s="222">
        <v>583</v>
      </c>
      <c r="S103" s="222">
        <v>126</v>
      </c>
      <c r="T103" s="222">
        <v>210</v>
      </c>
      <c r="U103" s="222">
        <v>695</v>
      </c>
      <c r="V103" s="222"/>
      <c r="W103" s="222">
        <v>80</v>
      </c>
      <c r="X103" s="222">
        <v>2346</v>
      </c>
      <c r="Y103" s="222">
        <v>210</v>
      </c>
    </row>
    <row r="104" spans="1:27" s="11" customFormat="1" ht="45" hidden="1" customHeight="1" x14ac:dyDescent="0.2">
      <c r="A104" s="10" t="s">
        <v>94</v>
      </c>
      <c r="B104" s="37"/>
      <c r="C104" s="98">
        <f t="shared" si="27"/>
        <v>0</v>
      </c>
      <c r="D104" s="145" t="e">
        <f t="shared" si="23"/>
        <v>#DIV/0!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</row>
    <row r="105" spans="1:27" s="11" customFormat="1" ht="45" customHeight="1" x14ac:dyDescent="0.2">
      <c r="A105" s="31" t="s">
        <v>96</v>
      </c>
      <c r="B105" s="26">
        <v>218406</v>
      </c>
      <c r="C105" s="116">
        <f t="shared" si="27"/>
        <v>296065</v>
      </c>
      <c r="D105" s="145">
        <f t="shared" si="23"/>
        <v>1.3555717333772881</v>
      </c>
      <c r="E105" s="222">
        <v>13425</v>
      </c>
      <c r="F105" s="221">
        <v>8160</v>
      </c>
      <c r="G105" s="221">
        <v>18102</v>
      </c>
      <c r="H105" s="221">
        <v>18606</v>
      </c>
      <c r="I105" s="221">
        <v>8961</v>
      </c>
      <c r="J105" s="221">
        <v>24000</v>
      </c>
      <c r="K105" s="221">
        <v>13254</v>
      </c>
      <c r="L105" s="221">
        <v>13831</v>
      </c>
      <c r="M105" s="221">
        <v>15463</v>
      </c>
      <c r="N105" s="221">
        <v>5291</v>
      </c>
      <c r="O105" s="221">
        <v>8381</v>
      </c>
      <c r="P105" s="221">
        <v>12952</v>
      </c>
      <c r="Q105" s="221">
        <v>16450</v>
      </c>
      <c r="R105" s="221">
        <v>18155</v>
      </c>
      <c r="S105" s="221">
        <v>19322</v>
      </c>
      <c r="T105" s="221">
        <v>14611</v>
      </c>
      <c r="U105" s="221">
        <v>11606</v>
      </c>
      <c r="V105" s="221">
        <v>5130</v>
      </c>
      <c r="W105" s="221">
        <v>14141</v>
      </c>
      <c r="X105" s="221">
        <v>24124</v>
      </c>
      <c r="Y105" s="221">
        <v>12100</v>
      </c>
    </row>
    <row r="106" spans="1:27" s="11" customFormat="1" ht="45" customHeight="1" x14ac:dyDescent="0.2">
      <c r="A106" s="12" t="s">
        <v>181</v>
      </c>
      <c r="B106" s="28">
        <f>B105/B97</f>
        <v>0.74926670623308278</v>
      </c>
      <c r="C106" s="126">
        <f>C105/C97</f>
        <v>0.98618971323502469</v>
      </c>
      <c r="D106" s="145"/>
      <c r="E106" s="28">
        <f t="shared" ref="E106:Y106" si="29">E105/E97</f>
        <v>0.96437037569140149</v>
      </c>
      <c r="F106" s="28">
        <f t="shared" si="29"/>
        <v>0.97654380086165626</v>
      </c>
      <c r="G106" s="28">
        <f t="shared" si="29"/>
        <v>0.99560004399956004</v>
      </c>
      <c r="H106" s="28">
        <f t="shared" si="29"/>
        <v>0.96274448928904066</v>
      </c>
      <c r="I106" s="28">
        <f t="shared" si="29"/>
        <v>1</v>
      </c>
      <c r="J106" s="28">
        <f t="shared" si="29"/>
        <v>0.99585062240663902</v>
      </c>
      <c r="K106" s="28">
        <f t="shared" si="29"/>
        <v>0.99124971954229302</v>
      </c>
      <c r="L106" s="28">
        <f t="shared" si="29"/>
        <v>0.93541187609901255</v>
      </c>
      <c r="M106" s="28">
        <f t="shared" si="29"/>
        <v>0.99351066563865331</v>
      </c>
      <c r="N106" s="28">
        <f t="shared" si="29"/>
        <v>1</v>
      </c>
      <c r="O106" s="28">
        <f t="shared" si="29"/>
        <v>0.9838009156004226</v>
      </c>
      <c r="P106" s="28">
        <f t="shared" si="29"/>
        <v>0.97876520819164214</v>
      </c>
      <c r="Q106" s="28">
        <f t="shared" si="29"/>
        <v>0.99606418407508324</v>
      </c>
      <c r="R106" s="28">
        <f t="shared" si="29"/>
        <v>0.99604981620672628</v>
      </c>
      <c r="S106" s="28">
        <f t="shared" si="29"/>
        <v>0.99331688258276785</v>
      </c>
      <c r="T106" s="28">
        <f t="shared" si="29"/>
        <v>0.97654056944258794</v>
      </c>
      <c r="U106" s="28">
        <f t="shared" si="29"/>
        <v>0.99145737228771569</v>
      </c>
      <c r="V106" s="28">
        <f t="shared" si="29"/>
        <v>0.98351226993865026</v>
      </c>
      <c r="W106" s="28">
        <f t="shared" si="29"/>
        <v>0.99437451656001685</v>
      </c>
      <c r="X106" s="28">
        <f t="shared" si="29"/>
        <v>1</v>
      </c>
      <c r="Y106" s="28">
        <f t="shared" si="29"/>
        <v>0.99359500739037609</v>
      </c>
    </row>
    <row r="107" spans="1:27" s="11" customFormat="1" ht="45" customHeight="1" x14ac:dyDescent="0.2">
      <c r="A107" s="10" t="s">
        <v>91</v>
      </c>
      <c r="B107" s="37">
        <v>114123</v>
      </c>
      <c r="C107" s="98">
        <f t="shared" ref="C107:C117" si="30">SUM(E107:Y107)</f>
        <v>166858</v>
      </c>
      <c r="D107" s="145">
        <f t="shared" si="23"/>
        <v>1.462089149426496</v>
      </c>
      <c r="E107" s="222">
        <v>11860</v>
      </c>
      <c r="F107" s="222">
        <v>3765</v>
      </c>
      <c r="G107" s="222">
        <v>8905</v>
      </c>
      <c r="H107" s="222">
        <v>9611</v>
      </c>
      <c r="I107" s="222">
        <v>4424</v>
      </c>
      <c r="J107" s="222">
        <v>12851</v>
      </c>
      <c r="K107" s="222">
        <v>6597</v>
      </c>
      <c r="L107" s="222">
        <v>7059</v>
      </c>
      <c r="M107" s="222">
        <v>9845</v>
      </c>
      <c r="N107" s="222">
        <v>2739</v>
      </c>
      <c r="O107" s="222">
        <v>4020</v>
      </c>
      <c r="P107" s="222">
        <v>6979</v>
      </c>
      <c r="Q107" s="222">
        <v>12211</v>
      </c>
      <c r="R107" s="222">
        <v>11121</v>
      </c>
      <c r="S107" s="222">
        <v>10403</v>
      </c>
      <c r="T107" s="222">
        <v>7150</v>
      </c>
      <c r="U107" s="222">
        <v>6760</v>
      </c>
      <c r="V107" s="222">
        <v>3436</v>
      </c>
      <c r="W107" s="222">
        <v>7536</v>
      </c>
      <c r="X107" s="222">
        <v>13596</v>
      </c>
      <c r="Y107" s="222">
        <v>5990</v>
      </c>
    </row>
    <row r="108" spans="1:27" s="11" customFormat="1" ht="45" customHeight="1" x14ac:dyDescent="0.2">
      <c r="A108" s="10" t="s">
        <v>92</v>
      </c>
      <c r="B108" s="37">
        <v>7430</v>
      </c>
      <c r="C108" s="98">
        <f t="shared" si="30"/>
        <v>9935</v>
      </c>
      <c r="D108" s="145">
        <f t="shared" si="23"/>
        <v>1.3371467025572006</v>
      </c>
      <c r="E108" s="222">
        <v>180</v>
      </c>
      <c r="F108" s="222">
        <v>300</v>
      </c>
      <c r="G108" s="222">
        <v>5</v>
      </c>
      <c r="H108" s="222">
        <v>352</v>
      </c>
      <c r="I108" s="222">
        <v>435</v>
      </c>
      <c r="J108" s="222">
        <v>1667</v>
      </c>
      <c r="K108" s="222">
        <v>1608</v>
      </c>
      <c r="L108" s="222">
        <v>381</v>
      </c>
      <c r="M108" s="222">
        <v>139</v>
      </c>
      <c r="N108" s="222">
        <v>77</v>
      </c>
      <c r="O108" s="222">
        <v>305</v>
      </c>
      <c r="P108" s="222">
        <v>14</v>
      </c>
      <c r="Q108" s="222">
        <v>70</v>
      </c>
      <c r="R108" s="222">
        <v>360</v>
      </c>
      <c r="S108" s="222">
        <v>1054</v>
      </c>
      <c r="T108" s="222">
        <v>16</v>
      </c>
      <c r="U108" s="222"/>
      <c r="V108" s="222"/>
      <c r="W108" s="222">
        <v>997</v>
      </c>
      <c r="X108" s="222">
        <v>1328</v>
      </c>
      <c r="Y108" s="222">
        <v>647</v>
      </c>
    </row>
    <row r="109" spans="1:27" s="11" customFormat="1" ht="45" customHeight="1" x14ac:dyDescent="0.2">
      <c r="A109" s="10" t="s">
        <v>93</v>
      </c>
      <c r="B109" s="37">
        <v>78794</v>
      </c>
      <c r="C109" s="98">
        <f t="shared" si="30"/>
        <v>94290</v>
      </c>
      <c r="D109" s="145">
        <f t="shared" si="23"/>
        <v>1.19666472066401</v>
      </c>
      <c r="E109" s="222">
        <v>1005</v>
      </c>
      <c r="F109" s="222">
        <v>2778</v>
      </c>
      <c r="G109" s="222">
        <v>7219</v>
      </c>
      <c r="H109" s="222">
        <v>7340</v>
      </c>
      <c r="I109" s="222">
        <v>2935</v>
      </c>
      <c r="J109" s="222">
        <v>8039</v>
      </c>
      <c r="K109" s="222">
        <v>3062</v>
      </c>
      <c r="L109" s="222">
        <v>4848</v>
      </c>
      <c r="M109" s="222">
        <v>4236</v>
      </c>
      <c r="N109" s="222">
        <v>1731</v>
      </c>
      <c r="O109" s="222">
        <v>3397</v>
      </c>
      <c r="P109" s="222">
        <v>4226</v>
      </c>
      <c r="Q109" s="222">
        <v>3037</v>
      </c>
      <c r="R109" s="222">
        <v>5800</v>
      </c>
      <c r="S109" s="222">
        <v>7168</v>
      </c>
      <c r="T109" s="222">
        <v>6447</v>
      </c>
      <c r="U109" s="222">
        <v>4161</v>
      </c>
      <c r="V109" s="222">
        <v>1436</v>
      </c>
      <c r="W109" s="222">
        <v>3397</v>
      </c>
      <c r="X109" s="222">
        <v>7194</v>
      </c>
      <c r="Y109" s="222">
        <v>4834</v>
      </c>
      <c r="AA109" s="154"/>
    </row>
    <row r="110" spans="1:27" s="11" customFormat="1" ht="45" customHeight="1" x14ac:dyDescent="0.2">
      <c r="A110" s="10" t="s">
        <v>94</v>
      </c>
      <c r="B110" s="37"/>
      <c r="C110" s="98">
        <f t="shared" si="30"/>
        <v>154</v>
      </c>
      <c r="D110" s="145"/>
      <c r="E110" s="23"/>
      <c r="F110" s="23"/>
      <c r="G110" s="23">
        <v>154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29"/>
      <c r="U110" s="23"/>
      <c r="V110" s="23"/>
      <c r="W110" s="23"/>
      <c r="X110" s="23"/>
      <c r="Y110" s="23"/>
    </row>
    <row r="111" spans="1:27" s="46" customFormat="1" ht="45" hidden="1" customHeight="1" x14ac:dyDescent="0.2">
      <c r="A111" s="12" t="s">
        <v>190</v>
      </c>
      <c r="B111" s="37"/>
      <c r="C111" s="98">
        <v>595200</v>
      </c>
      <c r="D111" s="145" t="e">
        <f t="shared" si="23"/>
        <v>#DIV/0!</v>
      </c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</row>
    <row r="112" spans="1:27" s="11" customFormat="1" ht="45" customHeight="1" x14ac:dyDescent="0.2">
      <c r="A112" s="31" t="s">
        <v>191</v>
      </c>
      <c r="B112" s="26">
        <v>702089</v>
      </c>
      <c r="C112" s="116">
        <f t="shared" si="30"/>
        <v>573350</v>
      </c>
      <c r="D112" s="145">
        <f t="shared" si="23"/>
        <v>0.81663435832209308</v>
      </c>
      <c r="E112" s="221">
        <v>32235</v>
      </c>
      <c r="F112" s="221">
        <v>13137</v>
      </c>
      <c r="G112" s="221">
        <v>39177</v>
      </c>
      <c r="H112" s="221">
        <v>34216</v>
      </c>
      <c r="I112" s="221">
        <v>17425</v>
      </c>
      <c r="J112" s="221">
        <v>56635</v>
      </c>
      <c r="K112" s="221">
        <v>23648</v>
      </c>
      <c r="L112" s="221">
        <v>23767</v>
      </c>
      <c r="M112" s="221">
        <v>26349</v>
      </c>
      <c r="N112" s="221">
        <v>10638</v>
      </c>
      <c r="O112" s="221">
        <v>13072</v>
      </c>
      <c r="P112" s="221">
        <v>21119</v>
      </c>
      <c r="Q112" s="221">
        <v>34948</v>
      </c>
      <c r="R112" s="221">
        <v>30710</v>
      </c>
      <c r="S112" s="221">
        <v>38442</v>
      </c>
      <c r="T112" s="221">
        <v>26419</v>
      </c>
      <c r="U112" s="221">
        <v>23043</v>
      </c>
      <c r="V112" s="221">
        <v>7499</v>
      </c>
      <c r="W112" s="221">
        <v>24211</v>
      </c>
      <c r="X112" s="221">
        <v>56000</v>
      </c>
      <c r="Y112" s="221">
        <v>20660</v>
      </c>
    </row>
    <row r="113" spans="1:25" s="11" customFormat="1" ht="45" hidden="1" customHeight="1" x14ac:dyDescent="0.2">
      <c r="A113" s="12" t="s">
        <v>52</v>
      </c>
      <c r="B113" s="29" t="e">
        <f>B112/B111</f>
        <v>#DIV/0!</v>
      </c>
      <c r="C113" s="118">
        <f>C112/C111</f>
        <v>0.96328965053763438</v>
      </c>
      <c r="D113" s="145" t="e">
        <f t="shared" si="23"/>
        <v>#DIV/0!</v>
      </c>
      <c r="E113" s="94" t="e">
        <f t="shared" ref="E113:Y113" si="31">E112/E111</f>
        <v>#DIV/0!</v>
      </c>
      <c r="F113" s="94" t="e">
        <f t="shared" si="31"/>
        <v>#DIV/0!</v>
      </c>
      <c r="G113" s="94" t="e">
        <f t="shared" si="31"/>
        <v>#DIV/0!</v>
      </c>
      <c r="H113" s="94" t="e">
        <f t="shared" si="31"/>
        <v>#DIV/0!</v>
      </c>
      <c r="I113" s="94" t="e">
        <f t="shared" si="31"/>
        <v>#DIV/0!</v>
      </c>
      <c r="J113" s="94" t="e">
        <f t="shared" si="31"/>
        <v>#DIV/0!</v>
      </c>
      <c r="K113" s="94" t="e">
        <f t="shared" si="31"/>
        <v>#DIV/0!</v>
      </c>
      <c r="L113" s="94" t="e">
        <f t="shared" si="31"/>
        <v>#DIV/0!</v>
      </c>
      <c r="M113" s="94" t="e">
        <f t="shared" si="31"/>
        <v>#DIV/0!</v>
      </c>
      <c r="N113" s="94" t="e">
        <f t="shared" si="31"/>
        <v>#DIV/0!</v>
      </c>
      <c r="O113" s="94" t="e">
        <f t="shared" si="31"/>
        <v>#DIV/0!</v>
      </c>
      <c r="P113" s="94" t="e">
        <f t="shared" si="31"/>
        <v>#DIV/0!</v>
      </c>
      <c r="Q113" s="94" t="e">
        <f t="shared" si="31"/>
        <v>#DIV/0!</v>
      </c>
      <c r="R113" s="94" t="e">
        <f t="shared" si="31"/>
        <v>#DIV/0!</v>
      </c>
      <c r="S113" s="94" t="e">
        <f t="shared" si="31"/>
        <v>#DIV/0!</v>
      </c>
      <c r="T113" s="94" t="e">
        <f t="shared" si="31"/>
        <v>#DIV/0!</v>
      </c>
      <c r="U113" s="94" t="e">
        <f t="shared" si="31"/>
        <v>#DIV/0!</v>
      </c>
      <c r="V113" s="94" t="e">
        <f t="shared" si="31"/>
        <v>#DIV/0!</v>
      </c>
      <c r="W113" s="94" t="e">
        <f t="shared" si="31"/>
        <v>#DIV/0!</v>
      </c>
      <c r="X113" s="94" t="e">
        <f t="shared" si="31"/>
        <v>#DIV/0!</v>
      </c>
      <c r="Y113" s="94" t="e">
        <f t="shared" si="31"/>
        <v>#DIV/0!</v>
      </c>
    </row>
    <row r="114" spans="1:25" s="11" customFormat="1" ht="45" customHeight="1" x14ac:dyDescent="0.2">
      <c r="A114" s="10" t="s">
        <v>91</v>
      </c>
      <c r="B114" s="25">
        <v>386673</v>
      </c>
      <c r="C114" s="98">
        <f t="shared" si="30"/>
        <v>331851</v>
      </c>
      <c r="D114" s="145">
        <f t="shared" si="23"/>
        <v>0.85822128775476958</v>
      </c>
      <c r="E114" s="222">
        <v>29753</v>
      </c>
      <c r="F114" s="222">
        <v>6400</v>
      </c>
      <c r="G114" s="222">
        <v>19456</v>
      </c>
      <c r="H114" s="222">
        <v>18605</v>
      </c>
      <c r="I114" s="222">
        <v>8818</v>
      </c>
      <c r="J114" s="222">
        <v>30071</v>
      </c>
      <c r="K114" s="222">
        <v>11706</v>
      </c>
      <c r="L114" s="222">
        <v>12222</v>
      </c>
      <c r="M114" s="222">
        <v>16330</v>
      </c>
      <c r="N114" s="222">
        <v>5040</v>
      </c>
      <c r="O114" s="222">
        <v>6342</v>
      </c>
      <c r="P114" s="222">
        <v>11668</v>
      </c>
      <c r="Q114" s="222">
        <v>28212</v>
      </c>
      <c r="R114" s="222">
        <v>19572</v>
      </c>
      <c r="S114" s="222">
        <v>23119</v>
      </c>
      <c r="T114" s="222">
        <v>12953</v>
      </c>
      <c r="U114" s="222">
        <v>14196</v>
      </c>
      <c r="V114" s="222">
        <v>5031</v>
      </c>
      <c r="W114" s="222">
        <v>13037</v>
      </c>
      <c r="X114" s="222">
        <v>29500</v>
      </c>
      <c r="Y114" s="222">
        <v>9820</v>
      </c>
    </row>
    <row r="115" spans="1:25" s="11" customFormat="1" ht="45" customHeight="1" x14ac:dyDescent="0.2">
      <c r="A115" s="10" t="s">
        <v>92</v>
      </c>
      <c r="B115" s="25">
        <v>22357</v>
      </c>
      <c r="C115" s="98">
        <f t="shared" si="30"/>
        <v>19022</v>
      </c>
      <c r="D115" s="145">
        <f t="shared" si="23"/>
        <v>0.85082971776177485</v>
      </c>
      <c r="E115" s="222">
        <v>320</v>
      </c>
      <c r="F115" s="222">
        <v>459</v>
      </c>
      <c r="G115" s="222">
        <v>10</v>
      </c>
      <c r="H115" s="222">
        <v>866</v>
      </c>
      <c r="I115" s="222">
        <v>923</v>
      </c>
      <c r="J115" s="222">
        <v>3863</v>
      </c>
      <c r="K115" s="222">
        <v>3219</v>
      </c>
      <c r="L115" s="222">
        <v>599</v>
      </c>
      <c r="M115" s="222">
        <v>218</v>
      </c>
      <c r="N115" s="222">
        <v>150</v>
      </c>
      <c r="O115" s="222">
        <v>372</v>
      </c>
      <c r="P115" s="222">
        <v>15</v>
      </c>
      <c r="Q115" s="222">
        <v>140</v>
      </c>
      <c r="R115" s="222">
        <v>618</v>
      </c>
      <c r="S115" s="222">
        <v>1821</v>
      </c>
      <c r="T115" s="222">
        <v>55</v>
      </c>
      <c r="U115" s="222"/>
      <c r="V115" s="222"/>
      <c r="W115" s="222">
        <v>1779</v>
      </c>
      <c r="X115" s="222">
        <v>2495</v>
      </c>
      <c r="Y115" s="222">
        <v>1100</v>
      </c>
    </row>
    <row r="116" spans="1:25" s="11" customFormat="1" ht="45" customHeight="1" x14ac:dyDescent="0.2">
      <c r="A116" s="10" t="s">
        <v>93</v>
      </c>
      <c r="B116" s="25">
        <v>241021</v>
      </c>
      <c r="C116" s="98">
        <f t="shared" si="30"/>
        <v>178465</v>
      </c>
      <c r="D116" s="145">
        <f t="shared" si="23"/>
        <v>0.74045415129801972</v>
      </c>
      <c r="E116" s="222">
        <v>1608</v>
      </c>
      <c r="F116" s="222">
        <v>4167</v>
      </c>
      <c r="G116" s="222">
        <v>16223</v>
      </c>
      <c r="H116" s="222">
        <v>12980</v>
      </c>
      <c r="I116" s="222">
        <v>5589</v>
      </c>
      <c r="J116" s="222">
        <v>18811</v>
      </c>
      <c r="K116" s="222">
        <v>5447</v>
      </c>
      <c r="L116" s="222">
        <v>8270</v>
      </c>
      <c r="M116" s="222">
        <v>7934</v>
      </c>
      <c r="N116" s="222">
        <v>3874</v>
      </c>
      <c r="O116" s="222">
        <v>5552</v>
      </c>
      <c r="P116" s="222">
        <v>6636</v>
      </c>
      <c r="Q116" s="222">
        <v>5119</v>
      </c>
      <c r="R116" s="222">
        <v>8758</v>
      </c>
      <c r="S116" s="222">
        <v>12506</v>
      </c>
      <c r="T116" s="222">
        <v>11826</v>
      </c>
      <c r="U116" s="222">
        <v>7854</v>
      </c>
      <c r="V116" s="222">
        <v>2068</v>
      </c>
      <c r="W116" s="222">
        <v>6047</v>
      </c>
      <c r="X116" s="222">
        <v>19096</v>
      </c>
      <c r="Y116" s="222">
        <v>8100</v>
      </c>
    </row>
    <row r="117" spans="1:25" s="11" customFormat="1" ht="45" customHeight="1" x14ac:dyDescent="0.2">
      <c r="A117" s="10" t="s">
        <v>94</v>
      </c>
      <c r="B117" s="37"/>
      <c r="C117" s="98">
        <f t="shared" si="30"/>
        <v>240</v>
      </c>
      <c r="D117" s="145"/>
      <c r="E117" s="23"/>
      <c r="F117" s="23"/>
      <c r="G117" s="223">
        <v>240</v>
      </c>
      <c r="H117" s="2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29"/>
      <c r="U117" s="23"/>
      <c r="V117" s="23"/>
      <c r="W117" s="23"/>
      <c r="X117" s="23"/>
      <c r="Y117" s="23"/>
    </row>
    <row r="118" spans="1:25" s="11" customFormat="1" ht="45" customHeight="1" x14ac:dyDescent="0.2">
      <c r="A118" s="31" t="s">
        <v>97</v>
      </c>
      <c r="B118" s="128">
        <f>B112/B105*10</f>
        <v>32.146049101215169</v>
      </c>
      <c r="C118" s="128">
        <f>C112/C105*10</f>
        <v>19.365679833820273</v>
      </c>
      <c r="D118" s="145">
        <f t="shared" si="23"/>
        <v>0.60242799271678527</v>
      </c>
      <c r="E118" s="49">
        <f t="shared" ref="E118:O118" si="32">E112/E105*10</f>
        <v>24.011173184357546</v>
      </c>
      <c r="F118" s="49">
        <f t="shared" si="32"/>
        <v>16.099264705882351</v>
      </c>
      <c r="G118" s="49">
        <f t="shared" si="32"/>
        <v>21.642359960225388</v>
      </c>
      <c r="H118" s="49">
        <f t="shared" si="32"/>
        <v>18.38976674191121</v>
      </c>
      <c r="I118" s="49">
        <f t="shared" si="32"/>
        <v>19.445374400178551</v>
      </c>
      <c r="J118" s="49">
        <f t="shared" si="32"/>
        <v>23.597916666666666</v>
      </c>
      <c r="K118" s="49">
        <f t="shared" si="32"/>
        <v>17.842160857099742</v>
      </c>
      <c r="L118" s="49">
        <f t="shared" si="32"/>
        <v>17.183862338225723</v>
      </c>
      <c r="M118" s="49">
        <f t="shared" si="32"/>
        <v>17.040031041841818</v>
      </c>
      <c r="N118" s="49">
        <f t="shared" si="32"/>
        <v>20.105840105840109</v>
      </c>
      <c r="O118" s="49">
        <f t="shared" si="32"/>
        <v>15.597184106908484</v>
      </c>
      <c r="P118" s="49">
        <f t="shared" ref="P118:V118" si="33">P112/P105*10</f>
        <v>16.305589870290301</v>
      </c>
      <c r="Q118" s="49">
        <f t="shared" si="33"/>
        <v>21.244984802431613</v>
      </c>
      <c r="R118" s="49">
        <f t="shared" si="33"/>
        <v>16.915450289176533</v>
      </c>
      <c r="S118" s="49">
        <f t="shared" si="33"/>
        <v>19.895455956940275</v>
      </c>
      <c r="T118" s="49">
        <f t="shared" si="33"/>
        <v>18.081582369447677</v>
      </c>
      <c r="U118" s="49">
        <f t="shared" si="33"/>
        <v>19.854385662588317</v>
      </c>
      <c r="V118" s="49">
        <f t="shared" si="33"/>
        <v>14.617933723196881</v>
      </c>
      <c r="W118" s="49">
        <f>W112/W105*10</f>
        <v>17.121137119015629</v>
      </c>
      <c r="X118" s="49">
        <f>X112/X105*10</f>
        <v>23.21339744652628</v>
      </c>
      <c r="Y118" s="49">
        <f>Y112/Y105*10</f>
        <v>17.074380165289256</v>
      </c>
    </row>
    <row r="119" spans="1:25" s="11" customFormat="1" ht="45" customHeight="1" x14ac:dyDescent="0.2">
      <c r="A119" s="10" t="s">
        <v>91</v>
      </c>
      <c r="B119" s="129">
        <f t="shared" ref="B119:C121" si="34">B114/B107*10</f>
        <v>33.882127178570492</v>
      </c>
      <c r="C119" s="129">
        <f t="shared" si="34"/>
        <v>19.888228313895649</v>
      </c>
      <c r="D119" s="145">
        <f t="shared" si="23"/>
        <v>0.58698287179780151</v>
      </c>
      <c r="E119" s="49">
        <f t="shared" ref="E119:N119" si="35">E114/E107*10</f>
        <v>25.086846543001688</v>
      </c>
      <c r="F119" s="49">
        <f t="shared" si="35"/>
        <v>16.998671978751659</v>
      </c>
      <c r="G119" s="49">
        <f t="shared" si="35"/>
        <v>21.848399775407078</v>
      </c>
      <c r="H119" s="49">
        <f t="shared" si="35"/>
        <v>19.358027260430756</v>
      </c>
      <c r="I119" s="49">
        <f t="shared" si="35"/>
        <v>19.932188065099457</v>
      </c>
      <c r="J119" s="49">
        <f t="shared" si="35"/>
        <v>23.39973542914948</v>
      </c>
      <c r="K119" s="49">
        <f t="shared" si="35"/>
        <v>17.744429286039111</v>
      </c>
      <c r="L119" s="49">
        <f t="shared" si="35"/>
        <v>17.314067148321293</v>
      </c>
      <c r="M119" s="49">
        <f t="shared" si="35"/>
        <v>16.587100050787203</v>
      </c>
      <c r="N119" s="49">
        <f t="shared" si="35"/>
        <v>18.400876232201533</v>
      </c>
      <c r="O119" s="49">
        <f t="shared" ref="M119:Q120" si="36">O114/O107*10</f>
        <v>15.776119402985074</v>
      </c>
      <c r="P119" s="49">
        <f t="shared" si="36"/>
        <v>16.718727611405647</v>
      </c>
      <c r="Q119" s="49">
        <f t="shared" si="36"/>
        <v>23.103758905904513</v>
      </c>
      <c r="R119" s="49">
        <f t="shared" ref="R119:V121" si="37">R114/R107*10</f>
        <v>17.599136768276232</v>
      </c>
      <c r="S119" s="49">
        <f t="shared" si="37"/>
        <v>22.223397096991249</v>
      </c>
      <c r="T119" s="49">
        <f t="shared" si="37"/>
        <v>18.116083916083916</v>
      </c>
      <c r="U119" s="49">
        <f t="shared" si="37"/>
        <v>21</v>
      </c>
      <c r="V119" s="49">
        <f t="shared" si="37"/>
        <v>14.642025611175786</v>
      </c>
      <c r="W119" s="49">
        <f>W114/W107*10</f>
        <v>17.299628450106155</v>
      </c>
      <c r="X119" s="49">
        <f>X114/X107*10</f>
        <v>21.697558105325093</v>
      </c>
      <c r="Y119" s="49">
        <f>Y114/Y107*10</f>
        <v>16.393989983305509</v>
      </c>
    </row>
    <row r="120" spans="1:25" s="11" customFormat="1" ht="45" customHeight="1" x14ac:dyDescent="0.2">
      <c r="A120" s="10" t="s">
        <v>92</v>
      </c>
      <c r="B120" s="129">
        <f t="shared" si="34"/>
        <v>30.090174966352624</v>
      </c>
      <c r="C120" s="129">
        <f t="shared" si="34"/>
        <v>19.146451937594364</v>
      </c>
      <c r="D120" s="145">
        <f t="shared" si="23"/>
        <v>0.63630244619728105</v>
      </c>
      <c r="E120" s="49">
        <f t="shared" ref="E120:L121" si="38">E115/E108*10</f>
        <v>17.777777777777779</v>
      </c>
      <c r="F120" s="49">
        <f t="shared" si="38"/>
        <v>15.3</v>
      </c>
      <c r="G120" s="49">
        <f t="shared" si="38"/>
        <v>20</v>
      </c>
      <c r="H120" s="49">
        <f t="shared" si="38"/>
        <v>24.60227272727273</v>
      </c>
      <c r="I120" s="49">
        <f t="shared" si="38"/>
        <v>21.2183908045977</v>
      </c>
      <c r="J120" s="49">
        <f t="shared" si="38"/>
        <v>23.173365326934615</v>
      </c>
      <c r="K120" s="49">
        <f t="shared" si="38"/>
        <v>20.018656716417912</v>
      </c>
      <c r="L120" s="49">
        <f t="shared" si="38"/>
        <v>15.721784776902886</v>
      </c>
      <c r="M120" s="49">
        <f t="shared" si="36"/>
        <v>15.683453237410072</v>
      </c>
      <c r="N120" s="49">
        <f t="shared" si="36"/>
        <v>19.480519480519479</v>
      </c>
      <c r="O120" s="49">
        <f>O115/O108*10</f>
        <v>12.196721311475409</v>
      </c>
      <c r="P120" s="49"/>
      <c r="Q120" s="49">
        <f>Q115/Q108*10</f>
        <v>20</v>
      </c>
      <c r="R120" s="49">
        <f>R115/R108*10</f>
        <v>17.166666666666664</v>
      </c>
      <c r="S120" s="49">
        <f>S115/S108*10</f>
        <v>17.277039848197344</v>
      </c>
      <c r="T120" s="49">
        <f t="shared" si="37"/>
        <v>34.375</v>
      </c>
      <c r="U120" s="49"/>
      <c r="V120" s="49"/>
      <c r="W120" s="49">
        <f t="shared" ref="W120:Y121" si="39">W115/W108*10</f>
        <v>17.843530591775327</v>
      </c>
      <c r="X120" s="49">
        <f t="shared" si="39"/>
        <v>18.787650602409638</v>
      </c>
      <c r="Y120" s="49">
        <f t="shared" si="39"/>
        <v>17.001545595054097</v>
      </c>
    </row>
    <row r="121" spans="1:25" s="11" customFormat="1" ht="45" customHeight="1" x14ac:dyDescent="0.2">
      <c r="A121" s="10" t="s">
        <v>93</v>
      </c>
      <c r="B121" s="129">
        <f t="shared" si="34"/>
        <v>30.588750412467952</v>
      </c>
      <c r="C121" s="129">
        <f t="shared" si="34"/>
        <v>18.92724573125464</v>
      </c>
      <c r="D121" s="145">
        <f t="shared" si="23"/>
        <v>0.61876492096061264</v>
      </c>
      <c r="E121" s="49">
        <f t="shared" si="38"/>
        <v>16</v>
      </c>
      <c r="F121" s="49">
        <f t="shared" si="38"/>
        <v>15</v>
      </c>
      <c r="G121" s="49">
        <f t="shared" si="38"/>
        <v>22.472641640116358</v>
      </c>
      <c r="H121" s="49">
        <f t="shared" si="38"/>
        <v>17.683923705722073</v>
      </c>
      <c r="I121" s="49">
        <f t="shared" si="38"/>
        <v>19.042589437819423</v>
      </c>
      <c r="J121" s="49">
        <f t="shared" si="38"/>
        <v>23.399676576688645</v>
      </c>
      <c r="K121" s="49">
        <f t="shared" si="38"/>
        <v>17.78902677988243</v>
      </c>
      <c r="L121" s="49">
        <f t="shared" si="38"/>
        <v>17.058580858085808</v>
      </c>
      <c r="M121" s="49">
        <f>M116/M109*10</f>
        <v>18.729933899905571</v>
      </c>
      <c r="N121" s="49">
        <f t="shared" ref="N121:S121" si="40">N116/N109*10</f>
        <v>22.380127094165225</v>
      </c>
      <c r="O121" s="49">
        <f t="shared" si="40"/>
        <v>16.343832793641447</v>
      </c>
      <c r="P121" s="49">
        <f t="shared" si="40"/>
        <v>15.702792238523426</v>
      </c>
      <c r="Q121" s="49">
        <f t="shared" si="40"/>
        <v>16.85544945670069</v>
      </c>
      <c r="R121" s="49">
        <f t="shared" si="40"/>
        <v>15.1</v>
      </c>
      <c r="S121" s="49">
        <f t="shared" si="40"/>
        <v>17.446986607142858</v>
      </c>
      <c r="T121" s="49">
        <f t="shared" si="37"/>
        <v>18.343415542112609</v>
      </c>
      <c r="U121" s="49">
        <f t="shared" si="37"/>
        <v>18.875270367700072</v>
      </c>
      <c r="V121" s="49">
        <f t="shared" si="37"/>
        <v>14.401114206128135</v>
      </c>
      <c r="W121" s="49">
        <f t="shared" si="39"/>
        <v>17.801000883132176</v>
      </c>
      <c r="X121" s="49">
        <f t="shared" si="39"/>
        <v>26.544342507645261</v>
      </c>
      <c r="Y121" s="49">
        <f t="shared" si="39"/>
        <v>16.756309474555234</v>
      </c>
    </row>
    <row r="122" spans="1:25" s="11" customFormat="1" ht="45" customHeight="1" x14ac:dyDescent="0.2">
      <c r="A122" s="10" t="s">
        <v>94</v>
      </c>
      <c r="B122" s="49"/>
      <c r="C122" s="129">
        <f>C117/C110*10</f>
        <v>15.584415584415584</v>
      </c>
      <c r="D122" s="14"/>
      <c r="E122" s="49"/>
      <c r="F122" s="49"/>
      <c r="G122" s="49">
        <f>G117/G110*10</f>
        <v>15.584415584415584</v>
      </c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</row>
    <row r="123" spans="1:25" s="11" customFormat="1" ht="45" hidden="1" customHeight="1" outlineLevel="1" x14ac:dyDescent="0.2">
      <c r="A123" s="50" t="s">
        <v>156</v>
      </c>
      <c r="B123" s="22"/>
      <c r="C123" s="98">
        <f>SUM(E123:Y123)</f>
        <v>0</v>
      </c>
      <c r="D123" s="14" t="e">
        <f t="shared" si="23"/>
        <v>#DIV/0!</v>
      </c>
      <c r="E123" s="36"/>
      <c r="F123" s="35"/>
      <c r="G123" s="53"/>
      <c r="H123" s="35"/>
      <c r="I123" s="35"/>
      <c r="J123" s="35"/>
      <c r="K123" s="35"/>
      <c r="L123" s="49"/>
      <c r="M123" s="35"/>
      <c r="N123" s="35"/>
      <c r="O123" s="35"/>
      <c r="P123" s="35"/>
      <c r="Q123" s="35"/>
      <c r="R123" s="35"/>
      <c r="S123" s="49"/>
      <c r="T123" s="221"/>
      <c r="U123" s="89"/>
      <c r="V123" s="89"/>
      <c r="W123" s="89"/>
      <c r="X123" s="221"/>
      <c r="Y123" s="35"/>
    </row>
    <row r="124" spans="1:25" s="11" customFormat="1" ht="45" hidden="1" customHeight="1" x14ac:dyDescent="0.2">
      <c r="A124" s="31" t="s">
        <v>157</v>
      </c>
      <c r="B124" s="22"/>
      <c r="C124" s="98">
        <f>SUM(E124:Y124)</f>
        <v>0</v>
      </c>
      <c r="D124" s="14" t="e">
        <f t="shared" si="23"/>
        <v>#DIV/0!</v>
      </c>
      <c r="E124" s="36"/>
      <c r="F124" s="35"/>
      <c r="G124" s="35"/>
      <c r="H124" s="35"/>
      <c r="I124" s="35"/>
      <c r="J124" s="35"/>
      <c r="K124" s="35"/>
      <c r="L124" s="49"/>
      <c r="M124" s="35"/>
      <c r="N124" s="35"/>
      <c r="O124" s="35"/>
      <c r="P124" s="35"/>
      <c r="Q124" s="35"/>
      <c r="R124" s="35"/>
      <c r="S124" s="49"/>
      <c r="T124" s="221"/>
      <c r="U124" s="89"/>
      <c r="V124" s="89"/>
      <c r="W124" s="89"/>
      <c r="X124" s="221"/>
      <c r="Y124" s="35"/>
    </row>
    <row r="125" spans="1:25" s="11" customFormat="1" ht="45" hidden="1" customHeight="1" x14ac:dyDescent="0.2">
      <c r="A125" s="31" t="s">
        <v>97</v>
      </c>
      <c r="B125" s="55"/>
      <c r="C125" s="130" t="e">
        <f>C124/C123*10</f>
        <v>#DIV/0!</v>
      </c>
      <c r="D125" s="14" t="e">
        <f t="shared" si="23"/>
        <v>#DIV/0!</v>
      </c>
      <c r="E125" s="53"/>
      <c r="F125" s="53"/>
      <c r="G125" s="53"/>
      <c r="H125" s="53" t="e">
        <f>H124/H123*10</f>
        <v>#DIV/0!</v>
      </c>
      <c r="I125" s="53"/>
      <c r="J125" s="53"/>
      <c r="K125" s="53"/>
      <c r="L125" s="53"/>
      <c r="M125" s="53" t="e">
        <f>M124/M123*10</f>
        <v>#DIV/0!</v>
      </c>
      <c r="N125" s="53"/>
      <c r="O125" s="53"/>
      <c r="P125" s="53" t="e">
        <f>P124/P123*10</f>
        <v>#DIV/0!</v>
      </c>
      <c r="Q125" s="53"/>
      <c r="R125" s="49" t="e">
        <f>R124/R123*10</f>
        <v>#DIV/0!</v>
      </c>
      <c r="S125" s="49"/>
      <c r="T125" s="49" t="e">
        <f>T124/T123*10</f>
        <v>#DIV/0!</v>
      </c>
      <c r="U125" s="53"/>
      <c r="V125" s="53"/>
      <c r="W125" s="53"/>
      <c r="X125" s="49" t="e">
        <f>X124/X123*10</f>
        <v>#DIV/0!</v>
      </c>
      <c r="Y125" s="36"/>
    </row>
    <row r="126" spans="1:25" s="11" customFormat="1" ht="34.5" hidden="1" customHeight="1" x14ac:dyDescent="0.2">
      <c r="A126" s="150" t="s">
        <v>148</v>
      </c>
      <c r="B126" s="151"/>
      <c r="C126" s="152">
        <f>SUM(E126:Y126)</f>
        <v>295608</v>
      </c>
      <c r="D126" s="153"/>
      <c r="E126" s="222">
        <v>13425</v>
      </c>
      <c r="F126" s="221">
        <v>8131</v>
      </c>
      <c r="G126" s="221">
        <v>18075</v>
      </c>
      <c r="H126" s="221">
        <v>18491</v>
      </c>
      <c r="I126" s="221">
        <v>8933</v>
      </c>
      <c r="J126" s="221">
        <v>24000</v>
      </c>
      <c r="K126" s="221">
        <v>13254</v>
      </c>
      <c r="L126" s="221">
        <v>13771</v>
      </c>
      <c r="M126" s="221">
        <v>15463</v>
      </c>
      <c r="N126" s="221">
        <v>5291</v>
      </c>
      <c r="O126" s="221">
        <v>8341</v>
      </c>
      <c r="P126" s="221">
        <v>12892</v>
      </c>
      <c r="Q126" s="221">
        <v>16450</v>
      </c>
      <c r="R126" s="221">
        <v>18155</v>
      </c>
      <c r="S126" s="221">
        <v>19264</v>
      </c>
      <c r="T126" s="221">
        <v>14611</v>
      </c>
      <c r="U126" s="221">
        <v>11606</v>
      </c>
      <c r="V126" s="221">
        <v>5130</v>
      </c>
      <c r="W126" s="221">
        <v>14141</v>
      </c>
      <c r="X126" s="221">
        <v>24124</v>
      </c>
      <c r="Y126" s="221">
        <v>12060</v>
      </c>
    </row>
    <row r="127" spans="1:25" s="11" customFormat="1" ht="45" customHeight="1" x14ac:dyDescent="0.2">
      <c r="A127" s="50" t="s">
        <v>98</v>
      </c>
      <c r="B127" s="51">
        <v>16143</v>
      </c>
      <c r="C127" s="131">
        <f>SUM(E127:Y127)</f>
        <v>457</v>
      </c>
      <c r="D127" s="14">
        <f t="shared" si="23"/>
        <v>2.8309483986867372E-2</v>
      </c>
      <c r="E127" s="223">
        <f t="shared" ref="E127:Y127" si="41">(E105-E126)</f>
        <v>0</v>
      </c>
      <c r="F127" s="223">
        <f t="shared" si="41"/>
        <v>29</v>
      </c>
      <c r="G127" s="223">
        <f t="shared" si="41"/>
        <v>27</v>
      </c>
      <c r="H127" s="223">
        <f t="shared" si="41"/>
        <v>115</v>
      </c>
      <c r="I127" s="223">
        <f t="shared" si="41"/>
        <v>28</v>
      </c>
      <c r="J127" s="223">
        <f t="shared" si="41"/>
        <v>0</v>
      </c>
      <c r="K127" s="223">
        <f t="shared" si="41"/>
        <v>0</v>
      </c>
      <c r="L127" s="223">
        <f t="shared" si="41"/>
        <v>60</v>
      </c>
      <c r="M127" s="223">
        <f t="shared" si="41"/>
        <v>0</v>
      </c>
      <c r="N127" s="223">
        <f t="shared" si="41"/>
        <v>0</v>
      </c>
      <c r="O127" s="223">
        <f t="shared" si="41"/>
        <v>40</v>
      </c>
      <c r="P127" s="223">
        <f t="shared" si="41"/>
        <v>60</v>
      </c>
      <c r="Q127" s="223">
        <f t="shared" si="41"/>
        <v>0</v>
      </c>
      <c r="R127" s="223">
        <f t="shared" si="41"/>
        <v>0</v>
      </c>
      <c r="S127" s="223">
        <f t="shared" si="41"/>
        <v>58</v>
      </c>
      <c r="T127" s="223">
        <f t="shared" si="41"/>
        <v>0</v>
      </c>
      <c r="U127" s="223">
        <f t="shared" si="41"/>
        <v>0</v>
      </c>
      <c r="V127" s="223">
        <f t="shared" si="41"/>
        <v>0</v>
      </c>
      <c r="W127" s="223">
        <f t="shared" si="41"/>
        <v>0</v>
      </c>
      <c r="X127" s="223">
        <f t="shared" si="41"/>
        <v>0</v>
      </c>
      <c r="Y127" s="223">
        <f t="shared" si="41"/>
        <v>40</v>
      </c>
    </row>
    <row r="128" spans="1:25" s="11" customFormat="1" ht="45" customHeight="1" x14ac:dyDescent="0.2">
      <c r="A128" s="31" t="s">
        <v>202</v>
      </c>
      <c r="B128" s="26">
        <v>647</v>
      </c>
      <c r="C128" s="116">
        <f>SUM(E128:Y128)</f>
        <v>139</v>
      </c>
      <c r="D128" s="14">
        <f t="shared" si="23"/>
        <v>0.21483771251931993</v>
      </c>
      <c r="E128" s="23">
        <v>2</v>
      </c>
      <c r="F128" s="23">
        <v>5</v>
      </c>
      <c r="G128" s="23">
        <v>2</v>
      </c>
      <c r="H128" s="23">
        <v>15</v>
      </c>
      <c r="I128" s="23">
        <v>21</v>
      </c>
      <c r="J128" s="23"/>
      <c r="K128" s="222">
        <v>10</v>
      </c>
      <c r="L128" s="222">
        <v>10</v>
      </c>
      <c r="M128" s="222"/>
      <c r="N128" s="23"/>
      <c r="O128" s="23">
        <v>2</v>
      </c>
      <c r="P128" s="23">
        <v>14</v>
      </c>
      <c r="Q128" s="23">
        <v>6</v>
      </c>
      <c r="R128" s="23"/>
      <c r="S128" s="23">
        <v>3</v>
      </c>
      <c r="T128" s="23">
        <v>8</v>
      </c>
      <c r="U128" s="23">
        <v>21</v>
      </c>
      <c r="V128" s="23">
        <v>11</v>
      </c>
      <c r="W128" s="23">
        <v>5</v>
      </c>
      <c r="X128" s="23"/>
      <c r="Y128" s="23">
        <v>4</v>
      </c>
    </row>
    <row r="129" spans="1:26" s="11" customFormat="1" ht="45" hidden="1" customHeight="1" x14ac:dyDescent="0.2">
      <c r="A129" s="31" t="s">
        <v>99</v>
      </c>
      <c r="B129" s="49"/>
      <c r="C129" s="129">
        <f>C127/C128</f>
        <v>3.2877697841726619</v>
      </c>
      <c r="D129" s="14" t="e">
        <f t="shared" si="23"/>
        <v>#DIV/0!</v>
      </c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</row>
    <row r="130" spans="1:26" s="11" customFormat="1" ht="45" hidden="1" customHeight="1" x14ac:dyDescent="0.2">
      <c r="A130" s="10" t="s">
        <v>100</v>
      </c>
      <c r="B130" s="26"/>
      <c r="C130" s="116"/>
      <c r="D130" s="14" t="e">
        <f t="shared" si="23"/>
        <v>#DIV/0!</v>
      </c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</row>
    <row r="131" spans="1:26" s="11" customFormat="1" ht="45" hidden="1" customHeight="1" x14ac:dyDescent="0.2">
      <c r="A131" s="12" t="s">
        <v>101</v>
      </c>
      <c r="B131" s="22"/>
      <c r="C131" s="116">
        <f>SUM(E131:Y131)</f>
        <v>0</v>
      </c>
      <c r="D131" s="14" t="e">
        <f t="shared" si="23"/>
        <v>#DIV/0!</v>
      </c>
      <c r="E131" s="223"/>
      <c r="F131" s="223"/>
      <c r="G131" s="223"/>
      <c r="H131" s="223"/>
      <c r="I131" s="223"/>
      <c r="J131" s="223"/>
      <c r="K131" s="223"/>
      <c r="L131" s="221"/>
      <c r="M131" s="223"/>
      <c r="N131" s="223"/>
      <c r="O131" s="223"/>
      <c r="P131" s="223"/>
      <c r="Q131" s="223"/>
      <c r="R131" s="223"/>
      <c r="S131" s="223"/>
      <c r="T131" s="49"/>
      <c r="U131" s="223"/>
      <c r="V131" s="223"/>
      <c r="W131" s="223"/>
      <c r="X131" s="223"/>
      <c r="Y131" s="223"/>
    </row>
    <row r="132" spans="1:26" s="11" customFormat="1" ht="45" hidden="1" customHeight="1" outlineLevel="1" x14ac:dyDescent="0.2">
      <c r="A132" s="12" t="s">
        <v>102</v>
      </c>
      <c r="B132" s="26"/>
      <c r="C132" s="116"/>
      <c r="D132" s="14" t="e">
        <f t="shared" ref="D132:D163" si="42">C132/B132</f>
        <v>#DIV/0!</v>
      </c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68"/>
    </row>
    <row r="133" spans="1:26" s="175" customFormat="1" ht="45" customHeight="1" outlineLevel="1" x14ac:dyDescent="0.2">
      <c r="A133" s="185" t="s">
        <v>103</v>
      </c>
      <c r="B133" s="173">
        <v>245</v>
      </c>
      <c r="C133" s="178">
        <f>SUM(E133:Y133)</f>
        <v>453</v>
      </c>
      <c r="D133" s="176">
        <f t="shared" si="42"/>
        <v>1.8489795918367347</v>
      </c>
      <c r="E133" s="221">
        <v>20</v>
      </c>
      <c r="F133" s="221"/>
      <c r="G133" s="221">
        <v>29</v>
      </c>
      <c r="H133" s="221">
        <v>37</v>
      </c>
      <c r="I133" s="221"/>
      <c r="J133" s="221">
        <v>20</v>
      </c>
      <c r="K133" s="221">
        <v>107</v>
      </c>
      <c r="L133" s="221">
        <v>55.5</v>
      </c>
      <c r="M133" s="221"/>
      <c r="N133" s="221">
        <v>6</v>
      </c>
      <c r="O133" s="221">
        <v>61</v>
      </c>
      <c r="P133" s="221">
        <v>3</v>
      </c>
      <c r="Q133" s="221"/>
      <c r="R133" s="221">
        <v>49</v>
      </c>
      <c r="S133" s="221"/>
      <c r="T133" s="221">
        <v>7.5</v>
      </c>
      <c r="U133" s="221"/>
      <c r="V133" s="221"/>
      <c r="W133" s="221"/>
      <c r="X133" s="221">
        <v>58</v>
      </c>
      <c r="Y133" s="221"/>
      <c r="Z133" s="11"/>
    </row>
    <row r="134" spans="1:26" s="175" customFormat="1" ht="45" hidden="1" customHeight="1" x14ac:dyDescent="0.2">
      <c r="A134" s="172" t="s">
        <v>185</v>
      </c>
      <c r="B134" s="179" t="e">
        <f>B133/B132</f>
        <v>#DIV/0!</v>
      </c>
      <c r="C134" s="179" t="e">
        <f>C133/C132</f>
        <v>#DIV/0!</v>
      </c>
      <c r="D134" s="176" t="e">
        <f t="shared" si="42"/>
        <v>#DIV/0!</v>
      </c>
      <c r="E134" s="34" t="e">
        <f t="shared" ref="E134:Y134" si="43">E133/E132</f>
        <v>#DIV/0!</v>
      </c>
      <c r="F134" s="34" t="e">
        <f t="shared" si="43"/>
        <v>#DIV/0!</v>
      </c>
      <c r="G134" s="34" t="e">
        <f t="shared" si="43"/>
        <v>#DIV/0!</v>
      </c>
      <c r="H134" s="34" t="e">
        <f t="shared" si="43"/>
        <v>#DIV/0!</v>
      </c>
      <c r="I134" s="34" t="e">
        <f t="shared" si="43"/>
        <v>#DIV/0!</v>
      </c>
      <c r="J134" s="34" t="e">
        <f t="shared" si="43"/>
        <v>#DIV/0!</v>
      </c>
      <c r="K134" s="34" t="e">
        <f t="shared" si="43"/>
        <v>#DIV/0!</v>
      </c>
      <c r="L134" s="34" t="e">
        <f t="shared" si="43"/>
        <v>#DIV/0!</v>
      </c>
      <c r="M134" s="34" t="e">
        <f t="shared" si="43"/>
        <v>#DIV/0!</v>
      </c>
      <c r="N134" s="34" t="e">
        <f t="shared" si="43"/>
        <v>#DIV/0!</v>
      </c>
      <c r="O134" s="34" t="e">
        <f t="shared" si="43"/>
        <v>#DIV/0!</v>
      </c>
      <c r="P134" s="34" t="e">
        <f t="shared" si="43"/>
        <v>#DIV/0!</v>
      </c>
      <c r="Q134" s="34" t="e">
        <f t="shared" si="43"/>
        <v>#DIV/0!</v>
      </c>
      <c r="R134" s="34" t="e">
        <f t="shared" si="43"/>
        <v>#DIV/0!</v>
      </c>
      <c r="S134" s="34" t="e">
        <f t="shared" si="43"/>
        <v>#DIV/0!</v>
      </c>
      <c r="T134" s="34" t="e">
        <f t="shared" si="43"/>
        <v>#DIV/0!</v>
      </c>
      <c r="U134" s="34" t="e">
        <f t="shared" si="43"/>
        <v>#DIV/0!</v>
      </c>
      <c r="V134" s="34" t="e">
        <f t="shared" si="43"/>
        <v>#DIV/0!</v>
      </c>
      <c r="W134" s="34" t="e">
        <f t="shared" si="43"/>
        <v>#DIV/0!</v>
      </c>
      <c r="X134" s="34" t="e">
        <f t="shared" si="43"/>
        <v>#DIV/0!</v>
      </c>
      <c r="Y134" s="34" t="e">
        <f t="shared" si="43"/>
        <v>#DIV/0!</v>
      </c>
      <c r="Z134" s="11"/>
    </row>
    <row r="135" spans="1:26" s="187" customFormat="1" ht="45" hidden="1" customHeight="1" x14ac:dyDescent="0.2">
      <c r="A135" s="186" t="s">
        <v>95</v>
      </c>
      <c r="B135" s="183">
        <f>B132-B133</f>
        <v>-245</v>
      </c>
      <c r="C135" s="183">
        <f>C132-C133</f>
        <v>-453</v>
      </c>
      <c r="D135" s="176">
        <f t="shared" si="42"/>
        <v>1.8489795918367347</v>
      </c>
      <c r="E135" s="220">
        <f t="shared" ref="E135:Y135" si="44">E132-E133</f>
        <v>-20</v>
      </c>
      <c r="F135" s="220">
        <f t="shared" si="44"/>
        <v>0</v>
      </c>
      <c r="G135" s="220">
        <f t="shared" si="44"/>
        <v>-29</v>
      </c>
      <c r="H135" s="220">
        <f t="shared" si="44"/>
        <v>-37</v>
      </c>
      <c r="I135" s="220">
        <f t="shared" si="44"/>
        <v>0</v>
      </c>
      <c r="J135" s="220">
        <f t="shared" si="44"/>
        <v>-20</v>
      </c>
      <c r="K135" s="220">
        <f t="shared" si="44"/>
        <v>-107</v>
      </c>
      <c r="L135" s="220">
        <f t="shared" si="44"/>
        <v>-55.5</v>
      </c>
      <c r="M135" s="220">
        <f t="shared" si="44"/>
        <v>0</v>
      </c>
      <c r="N135" s="220">
        <f t="shared" si="44"/>
        <v>-6</v>
      </c>
      <c r="O135" s="220">
        <f t="shared" si="44"/>
        <v>-61</v>
      </c>
      <c r="P135" s="220">
        <f t="shared" si="44"/>
        <v>-3</v>
      </c>
      <c r="Q135" s="220">
        <f t="shared" si="44"/>
        <v>0</v>
      </c>
      <c r="R135" s="220">
        <f t="shared" si="44"/>
        <v>-49</v>
      </c>
      <c r="S135" s="220">
        <f t="shared" si="44"/>
        <v>0</v>
      </c>
      <c r="T135" s="220">
        <f t="shared" si="44"/>
        <v>-7.5</v>
      </c>
      <c r="U135" s="220">
        <f t="shared" si="44"/>
        <v>0</v>
      </c>
      <c r="V135" s="220">
        <f t="shared" si="44"/>
        <v>0</v>
      </c>
      <c r="W135" s="220">
        <f t="shared" si="44"/>
        <v>0</v>
      </c>
      <c r="X135" s="220">
        <f t="shared" si="44"/>
        <v>-58</v>
      </c>
      <c r="Y135" s="220">
        <f t="shared" si="44"/>
        <v>0</v>
      </c>
      <c r="Z135" s="87"/>
    </row>
    <row r="136" spans="1:26" s="175" customFormat="1" ht="45" hidden="1" customHeight="1" x14ac:dyDescent="0.2">
      <c r="A136" s="172" t="s">
        <v>188</v>
      </c>
      <c r="B136" s="180"/>
      <c r="C136" s="174"/>
      <c r="D136" s="176" t="e">
        <f t="shared" si="42"/>
        <v>#DIV/0!</v>
      </c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11"/>
    </row>
    <row r="137" spans="1:26" s="175" customFormat="1" ht="45" customHeight="1" x14ac:dyDescent="0.2">
      <c r="A137" s="188" t="s">
        <v>104</v>
      </c>
      <c r="B137" s="173">
        <v>4780</v>
      </c>
      <c r="C137" s="178">
        <f>SUM(E137:Y137)</f>
        <v>9005.5</v>
      </c>
      <c r="D137" s="176">
        <f t="shared" si="42"/>
        <v>1.8839958158995815</v>
      </c>
      <c r="E137" s="221">
        <v>320</v>
      </c>
      <c r="F137" s="221"/>
      <c r="G137" s="221">
        <v>546</v>
      </c>
      <c r="H137" s="221">
        <v>726</v>
      </c>
      <c r="I137" s="221"/>
      <c r="J137" s="221">
        <v>370</v>
      </c>
      <c r="K137" s="221">
        <v>2316</v>
      </c>
      <c r="L137" s="221">
        <v>1702.5</v>
      </c>
      <c r="M137" s="221"/>
      <c r="N137" s="221">
        <v>104</v>
      </c>
      <c r="O137" s="221">
        <v>935</v>
      </c>
      <c r="P137" s="221">
        <v>54</v>
      </c>
      <c r="Q137" s="221"/>
      <c r="R137" s="221">
        <v>793</v>
      </c>
      <c r="S137" s="221"/>
      <c r="T137" s="221">
        <v>135</v>
      </c>
      <c r="U137" s="221"/>
      <c r="V137" s="221"/>
      <c r="W137" s="221"/>
      <c r="X137" s="221">
        <v>1004</v>
      </c>
      <c r="Y137" s="221"/>
      <c r="Z137" s="11"/>
    </row>
    <row r="138" spans="1:26" s="175" customFormat="1" ht="45" hidden="1" customHeight="1" x14ac:dyDescent="0.2">
      <c r="A138" s="172" t="s">
        <v>52</v>
      </c>
      <c r="B138" s="176" t="e">
        <f>B137/B136</f>
        <v>#DIV/0!</v>
      </c>
      <c r="C138" s="177" t="e">
        <f>C137/C136</f>
        <v>#DIV/0!</v>
      </c>
      <c r="D138" s="176" t="e">
        <f t="shared" si="42"/>
        <v>#DIV/0!</v>
      </c>
      <c r="E138" s="28" t="e">
        <f t="shared" ref="E138:Y138" si="45">E137/E136</f>
        <v>#DIV/0!</v>
      </c>
      <c r="F138" s="28" t="e">
        <f t="shared" si="45"/>
        <v>#DIV/0!</v>
      </c>
      <c r="G138" s="28" t="e">
        <f t="shared" si="45"/>
        <v>#DIV/0!</v>
      </c>
      <c r="H138" s="28" t="e">
        <f t="shared" si="45"/>
        <v>#DIV/0!</v>
      </c>
      <c r="I138" s="28" t="e">
        <f t="shared" si="45"/>
        <v>#DIV/0!</v>
      </c>
      <c r="J138" s="28" t="e">
        <f t="shared" si="45"/>
        <v>#DIV/0!</v>
      </c>
      <c r="K138" s="28" t="e">
        <f t="shared" si="45"/>
        <v>#DIV/0!</v>
      </c>
      <c r="L138" s="28" t="e">
        <f t="shared" si="45"/>
        <v>#DIV/0!</v>
      </c>
      <c r="M138" s="28" t="e">
        <f t="shared" si="45"/>
        <v>#DIV/0!</v>
      </c>
      <c r="N138" s="28" t="e">
        <f t="shared" si="45"/>
        <v>#DIV/0!</v>
      </c>
      <c r="O138" s="28" t="e">
        <f t="shared" si="45"/>
        <v>#DIV/0!</v>
      </c>
      <c r="P138" s="28" t="e">
        <f t="shared" si="45"/>
        <v>#DIV/0!</v>
      </c>
      <c r="Q138" s="28" t="e">
        <f t="shared" si="45"/>
        <v>#DIV/0!</v>
      </c>
      <c r="R138" s="28" t="e">
        <f t="shared" si="45"/>
        <v>#DIV/0!</v>
      </c>
      <c r="S138" s="28" t="e">
        <f t="shared" si="45"/>
        <v>#DIV/0!</v>
      </c>
      <c r="T138" s="28" t="e">
        <f t="shared" si="45"/>
        <v>#DIV/0!</v>
      </c>
      <c r="U138" s="28" t="e">
        <f t="shared" si="45"/>
        <v>#DIV/0!</v>
      </c>
      <c r="V138" s="28" t="e">
        <f t="shared" si="45"/>
        <v>#DIV/0!</v>
      </c>
      <c r="W138" s="28" t="e">
        <f t="shared" si="45"/>
        <v>#DIV/0!</v>
      </c>
      <c r="X138" s="28" t="e">
        <f t="shared" si="45"/>
        <v>#DIV/0!</v>
      </c>
      <c r="Y138" s="28" t="e">
        <f t="shared" si="45"/>
        <v>#DIV/0!</v>
      </c>
      <c r="Z138" s="11"/>
    </row>
    <row r="139" spans="1:26" s="175" customFormat="1" ht="45" customHeight="1" x14ac:dyDescent="0.2">
      <c r="A139" s="188" t="s">
        <v>97</v>
      </c>
      <c r="B139" s="182">
        <f>B137/B133*10</f>
        <v>195.10204081632654</v>
      </c>
      <c r="C139" s="182">
        <f>(C137/C133)*10</f>
        <v>198.79690949227376</v>
      </c>
      <c r="D139" s="176">
        <f t="shared" si="42"/>
        <v>1.0189381344269262</v>
      </c>
      <c r="E139" s="53">
        <f>(E137/E133)*10</f>
        <v>160</v>
      </c>
      <c r="F139" s="53"/>
      <c r="G139" s="53">
        <f>(G137/G133)*10</f>
        <v>188.27586206896552</v>
      </c>
      <c r="H139" s="53">
        <f>(H137/H133)*10</f>
        <v>196.2162162162162</v>
      </c>
      <c r="I139" s="53"/>
      <c r="J139" s="53">
        <f>(J137/J133)*10</f>
        <v>185</v>
      </c>
      <c r="K139" s="53">
        <f>(K137/K133)*10</f>
        <v>216.44859813084111</v>
      </c>
      <c r="L139" s="53">
        <f>(L137/L133)*10</f>
        <v>306.75675675675677</v>
      </c>
      <c r="M139" s="53"/>
      <c r="N139" s="53">
        <f t="shared" ref="N139:P139" si="46">(N137/N133)*10</f>
        <v>173.33333333333331</v>
      </c>
      <c r="O139" s="53">
        <f t="shared" si="46"/>
        <v>153.27868852459017</v>
      </c>
      <c r="P139" s="53">
        <f t="shared" si="46"/>
        <v>180</v>
      </c>
      <c r="Q139" s="53"/>
      <c r="R139" s="53">
        <f>(R137/R133)*10</f>
        <v>161.83673469387756</v>
      </c>
      <c r="S139" s="53"/>
      <c r="T139" s="53">
        <f>(T137/T133)*10</f>
        <v>180</v>
      </c>
      <c r="U139" s="53"/>
      <c r="V139" s="53"/>
      <c r="W139" s="53"/>
      <c r="X139" s="53">
        <f>(X137/X133)*10</f>
        <v>173.10344827586206</v>
      </c>
      <c r="Y139" s="53"/>
      <c r="Z139" s="11"/>
    </row>
    <row r="140" spans="1:26" s="11" customFormat="1" ht="45" hidden="1" customHeight="1" outlineLevel="1" x14ac:dyDescent="0.2">
      <c r="A140" s="10" t="s">
        <v>105</v>
      </c>
      <c r="B140" s="7"/>
      <c r="C140" s="116">
        <f>E140+F140+G140+H140+I140+J140+K140+L140+M140+N140+O140+P140+Q140+R140+S140+T140+U140+V140+W140+X140+Y140</f>
        <v>0</v>
      </c>
      <c r="D140" s="14" t="e">
        <f t="shared" si="42"/>
        <v>#DIV/0!</v>
      </c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</row>
    <row r="141" spans="1:26" s="11" customFormat="1" ht="45" hidden="1" customHeight="1" x14ac:dyDescent="0.2">
      <c r="A141" s="10" t="s">
        <v>106</v>
      </c>
      <c r="B141" s="52"/>
      <c r="C141" s="116">
        <f>SUM(E141:Y141)</f>
        <v>0</v>
      </c>
      <c r="D141" s="14" t="e">
        <f t="shared" si="42"/>
        <v>#DIV/0!</v>
      </c>
      <c r="E141" s="53"/>
      <c r="F141" s="53"/>
      <c r="G141" s="54"/>
      <c r="H141" s="53"/>
      <c r="I141" s="53"/>
      <c r="J141" s="53"/>
      <c r="K141" s="53"/>
      <c r="L141" s="221"/>
      <c r="M141" s="53"/>
      <c r="N141" s="53"/>
      <c r="O141" s="53"/>
      <c r="P141" s="53"/>
      <c r="Q141" s="53"/>
      <c r="R141" s="53"/>
      <c r="S141" s="53"/>
      <c r="T141" s="49"/>
      <c r="U141" s="53"/>
      <c r="V141" s="53"/>
      <c r="W141" s="53"/>
      <c r="X141" s="52"/>
      <c r="Y141" s="53"/>
    </row>
    <row r="142" spans="1:26" s="11" customFormat="1" ht="45" hidden="1" customHeight="1" outlineLevel="1" x14ac:dyDescent="0.2">
      <c r="A142" s="10" t="s">
        <v>107</v>
      </c>
      <c r="B142" s="51"/>
      <c r="C142" s="131">
        <f>C140-C141</f>
        <v>0</v>
      </c>
      <c r="D142" s="14" t="e">
        <f t="shared" si="42"/>
        <v>#DIV/0!</v>
      </c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</row>
    <row r="143" spans="1:26" s="11" customFormat="1" ht="45" customHeight="1" outlineLevel="1" x14ac:dyDescent="0.2">
      <c r="A143" s="50" t="s">
        <v>176</v>
      </c>
      <c r="B143" s="22">
        <v>71</v>
      </c>
      <c r="C143" s="178">
        <f>SUM(E143:Y143)</f>
        <v>124.32000000000001</v>
      </c>
      <c r="D143" s="14">
        <f t="shared" si="42"/>
        <v>1.7509859154929579</v>
      </c>
      <c r="E143" s="221">
        <v>2</v>
      </c>
      <c r="F143" s="221">
        <v>10</v>
      </c>
      <c r="G143" s="221">
        <v>20</v>
      </c>
      <c r="H143" s="221"/>
      <c r="I143" s="221">
        <v>4.12</v>
      </c>
      <c r="J143" s="221">
        <v>3</v>
      </c>
      <c r="K143" s="221">
        <v>39.5</v>
      </c>
      <c r="L143" s="221"/>
      <c r="M143" s="221">
        <v>6</v>
      </c>
      <c r="N143" s="49">
        <v>2.5</v>
      </c>
      <c r="O143" s="49">
        <v>0.3</v>
      </c>
      <c r="P143" s="221">
        <v>15</v>
      </c>
      <c r="Q143" s="221"/>
      <c r="R143" s="49">
        <v>0.4</v>
      </c>
      <c r="S143" s="221"/>
      <c r="T143" s="221">
        <v>6.5</v>
      </c>
      <c r="U143" s="221"/>
      <c r="V143" s="221"/>
      <c r="W143" s="221">
        <v>9</v>
      </c>
      <c r="X143" s="221">
        <v>6</v>
      </c>
      <c r="Y143" s="221"/>
    </row>
    <row r="144" spans="1:26" s="11" customFormat="1" ht="45" hidden="1" customHeight="1" x14ac:dyDescent="0.2">
      <c r="A144" s="12" t="s">
        <v>185</v>
      </c>
      <c r="B144" s="32" t="e">
        <f>B143/B142</f>
        <v>#DIV/0!</v>
      </c>
      <c r="C144" s="148" t="e">
        <f>C143/C142</f>
        <v>#DIV/0!</v>
      </c>
      <c r="D144" s="14" t="e">
        <f t="shared" si="42"/>
        <v>#DIV/0!</v>
      </c>
      <c r="E144" s="28" t="e">
        <f>E143/E142</f>
        <v>#DIV/0!</v>
      </c>
      <c r="F144" s="28" t="e">
        <f t="shared" ref="F144:Y144" si="47">F143/F142</f>
        <v>#DIV/0!</v>
      </c>
      <c r="G144" s="28" t="e">
        <f t="shared" si="47"/>
        <v>#DIV/0!</v>
      </c>
      <c r="H144" s="28" t="e">
        <f t="shared" si="47"/>
        <v>#DIV/0!</v>
      </c>
      <c r="I144" s="28" t="e">
        <f t="shared" si="47"/>
        <v>#DIV/0!</v>
      </c>
      <c r="J144" s="28" t="e">
        <f t="shared" si="47"/>
        <v>#DIV/0!</v>
      </c>
      <c r="K144" s="28" t="e">
        <f t="shared" si="47"/>
        <v>#DIV/0!</v>
      </c>
      <c r="L144" s="28" t="e">
        <f t="shared" si="47"/>
        <v>#DIV/0!</v>
      </c>
      <c r="M144" s="28" t="e">
        <f t="shared" si="47"/>
        <v>#DIV/0!</v>
      </c>
      <c r="N144" s="28" t="e">
        <f t="shared" si="47"/>
        <v>#DIV/0!</v>
      </c>
      <c r="O144" s="28" t="e">
        <f t="shared" si="47"/>
        <v>#DIV/0!</v>
      </c>
      <c r="P144" s="28" t="e">
        <f t="shared" si="47"/>
        <v>#DIV/0!</v>
      </c>
      <c r="Q144" s="28"/>
      <c r="R144" s="28" t="e">
        <f t="shared" si="47"/>
        <v>#DIV/0!</v>
      </c>
      <c r="S144" s="28" t="e">
        <f t="shared" si="47"/>
        <v>#DIV/0!</v>
      </c>
      <c r="T144" s="28" t="e">
        <f t="shared" si="47"/>
        <v>#DIV/0!</v>
      </c>
      <c r="U144" s="28" t="e">
        <f t="shared" si="47"/>
        <v>#DIV/0!</v>
      </c>
      <c r="V144" s="28" t="e">
        <f t="shared" si="47"/>
        <v>#DIV/0!</v>
      </c>
      <c r="W144" s="28" t="e">
        <f t="shared" si="47"/>
        <v>#DIV/0!</v>
      </c>
      <c r="X144" s="28" t="e">
        <f t="shared" si="47"/>
        <v>#DIV/0!</v>
      </c>
      <c r="Y144" s="28" t="e">
        <f t="shared" si="47"/>
        <v>#DIV/0!</v>
      </c>
    </row>
    <row r="145" spans="1:25" s="11" customFormat="1" ht="45" hidden="1" customHeight="1" x14ac:dyDescent="0.2">
      <c r="A145" s="12" t="s">
        <v>189</v>
      </c>
      <c r="B145" s="37"/>
      <c r="C145" s="149"/>
      <c r="D145" s="14" t="e">
        <f t="shared" si="42"/>
        <v>#DIV/0!</v>
      </c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</row>
    <row r="146" spans="1:25" s="11" customFormat="1" ht="45" customHeight="1" x14ac:dyDescent="0.2">
      <c r="A146" s="31" t="s">
        <v>108</v>
      </c>
      <c r="B146" s="22">
        <v>3073</v>
      </c>
      <c r="C146" s="178">
        <f>SUM(E146:Y146)</f>
        <v>3977.55</v>
      </c>
      <c r="D146" s="14">
        <f t="shared" si="42"/>
        <v>1.2943540514155549</v>
      </c>
      <c r="E146" s="221">
        <v>16</v>
      </c>
      <c r="F146" s="221">
        <v>300</v>
      </c>
      <c r="G146" s="221">
        <v>300</v>
      </c>
      <c r="H146" s="221"/>
      <c r="I146" s="221">
        <v>41.05</v>
      </c>
      <c r="J146" s="221">
        <v>54</v>
      </c>
      <c r="K146" s="221">
        <v>2161</v>
      </c>
      <c r="L146" s="221"/>
      <c r="M146" s="221">
        <v>50</v>
      </c>
      <c r="N146" s="49">
        <v>15</v>
      </c>
      <c r="O146" s="221">
        <v>3.5</v>
      </c>
      <c r="P146" s="221">
        <v>490</v>
      </c>
      <c r="Q146" s="221"/>
      <c r="R146" s="221">
        <v>3</v>
      </c>
      <c r="S146" s="221"/>
      <c r="T146" s="221">
        <v>150</v>
      </c>
      <c r="U146" s="221"/>
      <c r="V146" s="221"/>
      <c r="W146" s="221">
        <v>383</v>
      </c>
      <c r="X146" s="221">
        <v>11</v>
      </c>
      <c r="Y146" s="221"/>
    </row>
    <row r="147" spans="1:25" s="11" customFormat="1" ht="45" hidden="1" customHeight="1" x14ac:dyDescent="0.2">
      <c r="A147" s="12" t="s">
        <v>52</v>
      </c>
      <c r="B147" s="29" t="e">
        <f>B146/B145</f>
        <v>#DIV/0!</v>
      </c>
      <c r="C147" s="118" t="e">
        <f>C146/C145</f>
        <v>#DIV/0!</v>
      </c>
      <c r="D147" s="14" t="e">
        <f t="shared" si="42"/>
        <v>#DIV/0!</v>
      </c>
      <c r="E147" s="94" t="e">
        <f t="shared" ref="E147:M147" si="48">E146/E145</f>
        <v>#DIV/0!</v>
      </c>
      <c r="F147" s="94" t="e">
        <f t="shared" si="48"/>
        <v>#DIV/0!</v>
      </c>
      <c r="G147" s="94" t="e">
        <f t="shared" si="48"/>
        <v>#DIV/0!</v>
      </c>
      <c r="H147" s="94" t="e">
        <f t="shared" si="48"/>
        <v>#DIV/0!</v>
      </c>
      <c r="I147" s="94" t="e">
        <f t="shared" si="48"/>
        <v>#DIV/0!</v>
      </c>
      <c r="J147" s="94" t="e">
        <f t="shared" si="48"/>
        <v>#DIV/0!</v>
      </c>
      <c r="K147" s="94" t="e">
        <f t="shared" si="48"/>
        <v>#DIV/0!</v>
      </c>
      <c r="L147" s="94" t="e">
        <f t="shared" si="48"/>
        <v>#DIV/0!</v>
      </c>
      <c r="M147" s="94" t="e">
        <f t="shared" si="48"/>
        <v>#DIV/0!</v>
      </c>
      <c r="N147" s="94"/>
      <c r="O147" s="94" t="e">
        <f>O146/O145</f>
        <v>#DIV/0!</v>
      </c>
      <c r="P147" s="94" t="e">
        <f>P146/P145</f>
        <v>#DIV/0!</v>
      </c>
      <c r="Q147" s="94"/>
      <c r="R147" s="94" t="e">
        <f>R146/R145</f>
        <v>#DIV/0!</v>
      </c>
      <c r="S147" s="94" t="e">
        <f>S146/S145</f>
        <v>#DIV/0!</v>
      </c>
      <c r="T147" s="94" t="e">
        <f>T146/T145</f>
        <v>#DIV/0!</v>
      </c>
      <c r="U147" s="94" t="e">
        <f>U146/U145</f>
        <v>#DIV/0!</v>
      </c>
      <c r="V147" s="94"/>
      <c r="W147" s="94" t="e">
        <f>W146/W145</f>
        <v>#DIV/0!</v>
      </c>
      <c r="X147" s="94" t="e">
        <f>X146/X145</f>
        <v>#DIV/0!</v>
      </c>
      <c r="Y147" s="94" t="e">
        <f>Y146/Y145</f>
        <v>#DIV/0!</v>
      </c>
    </row>
    <row r="148" spans="1:25" s="11" customFormat="1" ht="45" customHeight="1" x14ac:dyDescent="0.2">
      <c r="A148" s="31" t="s">
        <v>97</v>
      </c>
      <c r="B148" s="130">
        <f>B146/B143*10</f>
        <v>432.81690140845069</v>
      </c>
      <c r="C148" s="130">
        <f>C146/C143*10</f>
        <v>319.94449806949808</v>
      </c>
      <c r="D148" s="14">
        <f t="shared" si="42"/>
        <v>0.73921442769067247</v>
      </c>
      <c r="E148" s="53">
        <f>E146/E143*10</f>
        <v>80</v>
      </c>
      <c r="F148" s="53">
        <f>F146/F143*10</f>
        <v>300</v>
      </c>
      <c r="G148" s="53">
        <f>G146/G143*10</f>
        <v>150</v>
      </c>
      <c r="H148" s="53"/>
      <c r="I148" s="53">
        <f>I146/I143*10</f>
        <v>99.635922330097074</v>
      </c>
      <c r="J148" s="53">
        <f>J146/J143*10</f>
        <v>180</v>
      </c>
      <c r="K148" s="53">
        <f>K146/K143*10</f>
        <v>547.08860759493666</v>
      </c>
      <c r="L148" s="53"/>
      <c r="M148" s="53">
        <f>M146/M143*10</f>
        <v>83.333333333333343</v>
      </c>
      <c r="N148" s="53">
        <f>N146/N143*10</f>
        <v>60</v>
      </c>
      <c r="O148" s="53">
        <f>O146/O143*10</f>
        <v>116.66666666666669</v>
      </c>
      <c r="P148" s="53">
        <f>P146/P143*10</f>
        <v>326.66666666666663</v>
      </c>
      <c r="Q148" s="53"/>
      <c r="R148" s="53">
        <f t="shared" ref="R148" si="49">R146/R143*10</f>
        <v>75</v>
      </c>
      <c r="S148" s="53"/>
      <c r="T148" s="53">
        <f>T146/T143*10</f>
        <v>230.76923076923077</v>
      </c>
      <c r="U148" s="53"/>
      <c r="V148" s="53"/>
      <c r="W148" s="53">
        <f>W146/W143*10</f>
        <v>425.55555555555554</v>
      </c>
      <c r="X148" s="53">
        <f>X146/X143*10</f>
        <v>18.333333333333332</v>
      </c>
      <c r="Y148" s="53"/>
    </row>
    <row r="149" spans="1:25" s="11" customFormat="1" ht="45" customHeight="1" outlineLevel="1" x14ac:dyDescent="0.2">
      <c r="A149" s="50" t="s">
        <v>177</v>
      </c>
      <c r="B149" s="22">
        <v>486</v>
      </c>
      <c r="C149" s="116">
        <f>SUM(E149:Y149)</f>
        <v>542.6</v>
      </c>
      <c r="D149" s="14">
        <f t="shared" si="42"/>
        <v>1.1164609053497943</v>
      </c>
      <c r="E149" s="36"/>
      <c r="F149" s="35"/>
      <c r="G149" s="52">
        <v>502</v>
      </c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>
        <v>0.6</v>
      </c>
      <c r="S149" s="228"/>
      <c r="T149" s="35"/>
      <c r="U149" s="35">
        <v>4.5</v>
      </c>
      <c r="V149" s="35"/>
      <c r="W149" s="35"/>
      <c r="X149" s="35">
        <v>35.5</v>
      </c>
      <c r="Y149" s="35"/>
    </row>
    <row r="150" spans="1:25" s="11" customFormat="1" ht="27" customHeight="1" x14ac:dyDescent="0.2">
      <c r="A150" s="31" t="s">
        <v>178</v>
      </c>
      <c r="B150" s="22"/>
      <c r="C150" s="116">
        <f>SUM(E150:Y150)</f>
        <v>5773.1</v>
      </c>
      <c r="D150" s="14"/>
      <c r="E150" s="36"/>
      <c r="F150" s="35"/>
      <c r="G150" s="35">
        <v>5393</v>
      </c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>
        <v>4.8</v>
      </c>
      <c r="S150" s="228"/>
      <c r="T150" s="35"/>
      <c r="U150" s="35">
        <v>42.3</v>
      </c>
      <c r="V150" s="35"/>
      <c r="W150" s="35"/>
      <c r="X150" s="35">
        <v>333</v>
      </c>
      <c r="Y150" s="35"/>
    </row>
    <row r="151" spans="1:25" s="11" customFormat="1" ht="32.25" customHeight="1" x14ac:dyDescent="0.2">
      <c r="A151" s="31" t="s">
        <v>97</v>
      </c>
      <c r="B151" s="55"/>
      <c r="C151" s="130">
        <f>C150/C149*10</f>
        <v>106.39697751566531</v>
      </c>
      <c r="D151" s="14"/>
      <c r="E151" s="36"/>
      <c r="F151" s="53"/>
      <c r="G151" s="53">
        <f>G150/G149*10</f>
        <v>107.43027888446215</v>
      </c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>
        <f>R150/R149*10</f>
        <v>80</v>
      </c>
      <c r="S151" s="53"/>
      <c r="T151" s="53"/>
      <c r="U151" s="53">
        <f>U150/U149*10</f>
        <v>93.999999999999986</v>
      </c>
      <c r="V151" s="36"/>
      <c r="W151" s="53"/>
      <c r="X151" s="53">
        <f>X150/X149*10</f>
        <v>93.802816901408463</v>
      </c>
      <c r="Y151" s="53"/>
    </row>
    <row r="152" spans="1:25" s="11" customFormat="1" ht="45" customHeight="1" outlineLevel="1" x14ac:dyDescent="0.2">
      <c r="A152" s="50" t="s">
        <v>109</v>
      </c>
      <c r="B152" s="18"/>
      <c r="C152" s="128">
        <f>SUM(E152:Y152)</f>
        <v>6.5</v>
      </c>
      <c r="D152" s="14"/>
      <c r="E152" s="36"/>
      <c r="F152" s="35"/>
      <c r="G152" s="53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228">
        <v>1.5</v>
      </c>
      <c r="T152" s="35"/>
      <c r="U152" s="35"/>
      <c r="V152" s="35"/>
      <c r="W152" s="35">
        <v>5</v>
      </c>
      <c r="X152" s="35"/>
      <c r="Y152" s="35"/>
    </row>
    <row r="153" spans="1:25" s="11" customFormat="1" ht="45" customHeight="1" x14ac:dyDescent="0.2">
      <c r="A153" s="31" t="s">
        <v>110</v>
      </c>
      <c r="B153" s="18"/>
      <c r="C153" s="128">
        <f>SUM(E153:Y153)</f>
        <v>11.3</v>
      </c>
      <c r="D153" s="14"/>
      <c r="E153" s="36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228">
        <v>1.3</v>
      </c>
      <c r="T153" s="35"/>
      <c r="U153" s="35"/>
      <c r="V153" s="35"/>
      <c r="W153" s="228">
        <v>10</v>
      </c>
      <c r="X153" s="35"/>
      <c r="Y153" s="35"/>
    </row>
    <row r="154" spans="1:25" s="11" customFormat="1" ht="45" customHeight="1" x14ac:dyDescent="0.2">
      <c r="A154" s="31" t="s">
        <v>97</v>
      </c>
      <c r="B154" s="55"/>
      <c r="C154" s="130">
        <f>C153/C152*10</f>
        <v>17.384615384615387</v>
      </c>
      <c r="D154" s="14"/>
      <c r="E154" s="36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>
        <f>S153/S152*10</f>
        <v>8.6666666666666679</v>
      </c>
      <c r="T154" s="53"/>
      <c r="U154" s="53"/>
      <c r="V154" s="53"/>
      <c r="W154" s="53">
        <f>W153/W152*10</f>
        <v>20</v>
      </c>
      <c r="X154" s="36"/>
      <c r="Y154" s="36"/>
    </row>
    <row r="155" spans="1:25" s="11" customFormat="1" ht="45" hidden="1" customHeight="1" x14ac:dyDescent="0.2">
      <c r="A155" s="50" t="s">
        <v>154</v>
      </c>
      <c r="B155" s="55"/>
      <c r="C155" s="128">
        <f>SUM(E155:Y155)</f>
        <v>0</v>
      </c>
      <c r="D155" s="14" t="e">
        <f t="shared" si="42"/>
        <v>#DIV/0!</v>
      </c>
      <c r="E155" s="36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2"/>
      <c r="V155" s="36"/>
      <c r="W155" s="53"/>
      <c r="X155" s="36"/>
      <c r="Y155" s="36"/>
    </row>
    <row r="156" spans="1:25" s="11" customFormat="1" ht="45" hidden="1" customHeight="1" x14ac:dyDescent="0.2">
      <c r="A156" s="31" t="s">
        <v>155</v>
      </c>
      <c r="B156" s="55"/>
      <c r="C156" s="128">
        <f>SUM(E156:Y156)</f>
        <v>0</v>
      </c>
      <c r="D156" s="14" t="e">
        <f t="shared" si="42"/>
        <v>#DIV/0!</v>
      </c>
      <c r="E156" s="36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2"/>
      <c r="V156" s="36"/>
      <c r="W156" s="53"/>
      <c r="X156" s="36"/>
      <c r="Y156" s="36"/>
    </row>
    <row r="157" spans="1:25" s="11" customFormat="1" ht="45" hidden="1" customHeight="1" x14ac:dyDescent="0.2">
      <c r="A157" s="31" t="s">
        <v>97</v>
      </c>
      <c r="B157" s="55" t="e">
        <f>B156/B155*10</f>
        <v>#DIV/0!</v>
      </c>
      <c r="C157" s="130" t="e">
        <f>C156/C155*10</f>
        <v>#DIV/0!</v>
      </c>
      <c r="D157" s="14" t="e">
        <f t="shared" si="42"/>
        <v>#DIV/0!</v>
      </c>
      <c r="E157" s="36"/>
      <c r="F157" s="53"/>
      <c r="G157" s="53"/>
      <c r="H157" s="53"/>
      <c r="I157" s="53"/>
      <c r="J157" s="53"/>
      <c r="K157" s="53"/>
      <c r="L157" s="53"/>
      <c r="M157" s="53" t="e">
        <f>M156/M155*10</f>
        <v>#DIV/0!</v>
      </c>
      <c r="N157" s="53"/>
      <c r="O157" s="53"/>
      <c r="P157" s="53"/>
      <c r="Q157" s="53"/>
      <c r="R157" s="53"/>
      <c r="S157" s="53"/>
      <c r="T157" s="53" t="e">
        <f>T156/T155*10</f>
        <v>#DIV/0!</v>
      </c>
      <c r="U157" s="53" t="e">
        <f>U156/U155*10</f>
        <v>#DIV/0!</v>
      </c>
      <c r="V157" s="36"/>
      <c r="W157" s="53"/>
      <c r="X157" s="36"/>
      <c r="Y157" s="36"/>
    </row>
    <row r="158" spans="1:25" s="11" customFormat="1" ht="45" customHeight="1" x14ac:dyDescent="0.2">
      <c r="A158" s="50" t="s">
        <v>111</v>
      </c>
      <c r="B158" s="26">
        <v>585</v>
      </c>
      <c r="C158" s="116">
        <f>SUM(E158:Y158)</f>
        <v>4533</v>
      </c>
      <c r="D158" s="14"/>
      <c r="E158" s="35"/>
      <c r="F158" s="35"/>
      <c r="G158" s="35"/>
      <c r="H158" s="35"/>
      <c r="I158" s="35"/>
      <c r="J158" s="35">
        <v>1100</v>
      </c>
      <c r="K158" s="35"/>
      <c r="L158" s="35"/>
      <c r="M158" s="35"/>
      <c r="N158" s="35"/>
      <c r="O158" s="35"/>
      <c r="P158" s="35">
        <v>267</v>
      </c>
      <c r="Q158" s="35">
        <v>394</v>
      </c>
      <c r="R158" s="35"/>
      <c r="S158" s="35">
        <v>550</v>
      </c>
      <c r="T158" s="35"/>
      <c r="U158" s="35"/>
      <c r="V158" s="35">
        <v>585</v>
      </c>
      <c r="W158" s="35">
        <v>1026</v>
      </c>
      <c r="X158" s="35">
        <v>611</v>
      </c>
      <c r="Y158" s="35"/>
    </row>
    <row r="159" spans="1:25" s="11" customFormat="1" ht="45" customHeight="1" x14ac:dyDescent="0.2">
      <c r="A159" s="31" t="s">
        <v>112</v>
      </c>
      <c r="B159" s="26">
        <v>703</v>
      </c>
      <c r="C159" s="116">
        <f>SUM(E159:Y159)</f>
        <v>4167</v>
      </c>
      <c r="D159" s="14"/>
      <c r="E159" s="35"/>
      <c r="F159" s="34"/>
      <c r="G159" s="53"/>
      <c r="H159" s="221"/>
      <c r="I159" s="221"/>
      <c r="J159" s="221">
        <v>946</v>
      </c>
      <c r="K159" s="221"/>
      <c r="L159" s="36"/>
      <c r="M159" s="36"/>
      <c r="N159" s="34"/>
      <c r="O159" s="34"/>
      <c r="P159" s="36">
        <v>232</v>
      </c>
      <c r="Q159" s="36">
        <v>665</v>
      </c>
      <c r="R159" s="36"/>
      <c r="S159" s="36">
        <v>550</v>
      </c>
      <c r="T159" s="36"/>
      <c r="U159" s="36"/>
      <c r="V159" s="36">
        <v>400</v>
      </c>
      <c r="W159" s="36">
        <v>643</v>
      </c>
      <c r="X159" s="36">
        <v>731</v>
      </c>
      <c r="Y159" s="34"/>
    </row>
    <row r="160" spans="1:25" s="11" customFormat="1" ht="45" customHeight="1" x14ac:dyDescent="0.2">
      <c r="A160" s="31" t="s">
        <v>97</v>
      </c>
      <c r="B160" s="48">
        <f>B159/B158*10</f>
        <v>12.017094017094017</v>
      </c>
      <c r="C160" s="128">
        <f>C159/C158*10</f>
        <v>9.1925876902713437</v>
      </c>
      <c r="D160" s="14">
        <f t="shared" si="42"/>
        <v>0.76495928859299234</v>
      </c>
      <c r="E160" s="49"/>
      <c r="F160" s="49"/>
      <c r="G160" s="49"/>
      <c r="H160" s="49"/>
      <c r="I160" s="49"/>
      <c r="J160" s="49">
        <f>J159/J158*10</f>
        <v>8.6</v>
      </c>
      <c r="K160" s="49"/>
      <c r="L160" s="49"/>
      <c r="M160" s="49"/>
      <c r="N160" s="221"/>
      <c r="O160" s="221"/>
      <c r="P160" s="49">
        <f>P159/P158*10</f>
        <v>8.6891385767790261</v>
      </c>
      <c r="Q160" s="49">
        <f>Q159/Q158*10</f>
        <v>16.878172588832488</v>
      </c>
      <c r="R160" s="49"/>
      <c r="S160" s="49">
        <f>S159/S158*10</f>
        <v>10</v>
      </c>
      <c r="T160" s="49"/>
      <c r="U160" s="49"/>
      <c r="V160" s="49">
        <f>V159/V158*10</f>
        <v>6.8376068376068382</v>
      </c>
      <c r="W160" s="49">
        <f>W159/W158*10</f>
        <v>6.2670565302144254</v>
      </c>
      <c r="X160" s="49">
        <f>X159/X158*10</f>
        <v>11.963993453355155</v>
      </c>
      <c r="Y160" s="221"/>
    </row>
    <row r="161" spans="1:25" s="11" customFormat="1" ht="45" customHeight="1" x14ac:dyDescent="0.2">
      <c r="A161" s="50" t="s">
        <v>183</v>
      </c>
      <c r="B161" s="26">
        <v>2423</v>
      </c>
      <c r="C161" s="116">
        <f>SUM(E161:Y161)</f>
        <v>4089</v>
      </c>
      <c r="D161" s="14">
        <f t="shared" si="42"/>
        <v>1.6875773834089971</v>
      </c>
      <c r="E161" s="35"/>
      <c r="F161" s="35"/>
      <c r="G161" s="35"/>
      <c r="H161" s="35">
        <v>499</v>
      </c>
      <c r="I161" s="35">
        <v>344</v>
      </c>
      <c r="J161" s="35">
        <v>1380</v>
      </c>
      <c r="K161" s="35">
        <v>168</v>
      </c>
      <c r="L161" s="35"/>
      <c r="M161" s="35">
        <v>689</v>
      </c>
      <c r="N161" s="35"/>
      <c r="O161" s="35"/>
      <c r="P161" s="35"/>
      <c r="Q161" s="35"/>
      <c r="R161" s="35"/>
      <c r="S161" s="35">
        <v>371</v>
      </c>
      <c r="T161" s="35">
        <v>407</v>
      </c>
      <c r="U161" s="35"/>
      <c r="V161" s="35"/>
      <c r="W161" s="35"/>
      <c r="X161" s="35">
        <v>231</v>
      </c>
      <c r="Y161" s="35"/>
    </row>
    <row r="162" spans="1:25" s="11" customFormat="1" ht="45.75" customHeight="1" x14ac:dyDescent="0.2">
      <c r="A162" s="31" t="s">
        <v>184</v>
      </c>
      <c r="B162" s="26">
        <v>2418</v>
      </c>
      <c r="C162" s="116">
        <f>SUM(E162:Y162)</f>
        <v>2843.2</v>
      </c>
      <c r="D162" s="14">
        <f t="shared" si="42"/>
        <v>1.1758478081058725</v>
      </c>
      <c r="E162" s="35"/>
      <c r="F162" s="34"/>
      <c r="G162" s="53"/>
      <c r="H162" s="221">
        <v>316</v>
      </c>
      <c r="I162" s="221">
        <v>241</v>
      </c>
      <c r="J162" s="221">
        <v>1090</v>
      </c>
      <c r="K162" s="221">
        <v>67.2</v>
      </c>
      <c r="L162" s="36"/>
      <c r="M162" s="36">
        <v>426</v>
      </c>
      <c r="N162" s="221"/>
      <c r="O162" s="34"/>
      <c r="P162" s="34"/>
      <c r="Q162" s="36"/>
      <c r="R162" s="36"/>
      <c r="S162" s="36">
        <v>274</v>
      </c>
      <c r="T162" s="36">
        <v>292</v>
      </c>
      <c r="U162" s="34"/>
      <c r="V162" s="36"/>
      <c r="W162" s="34"/>
      <c r="X162" s="36">
        <v>137</v>
      </c>
      <c r="Y162" s="34"/>
    </row>
    <row r="163" spans="1:25" s="11" customFormat="1" ht="45" customHeight="1" x14ac:dyDescent="0.2">
      <c r="A163" s="31" t="s">
        <v>97</v>
      </c>
      <c r="B163" s="128">
        <f>B162/B161*10</f>
        <v>9.9793644242674375</v>
      </c>
      <c r="C163" s="128">
        <f>C162/C161*10</f>
        <v>6.953289312790413</v>
      </c>
      <c r="D163" s="14">
        <f t="shared" si="42"/>
        <v>0.69676674958193419</v>
      </c>
      <c r="E163" s="49"/>
      <c r="F163" s="49"/>
      <c r="G163" s="49"/>
      <c r="H163" s="49">
        <f>H162/H161*10</f>
        <v>6.3326653306613228</v>
      </c>
      <c r="I163" s="49">
        <f>I162/I161*10</f>
        <v>7.0058139534883725</v>
      </c>
      <c r="J163" s="49">
        <f>J162/J161*10</f>
        <v>7.8985507246376807</v>
      </c>
      <c r="K163" s="49">
        <f>K162/K161*10</f>
        <v>4</v>
      </c>
      <c r="L163" s="49"/>
      <c r="M163" s="49">
        <f>M162/M161*10</f>
        <v>6.182873730043541</v>
      </c>
      <c r="N163" s="49"/>
      <c r="O163" s="221"/>
      <c r="P163" s="221"/>
      <c r="Q163" s="49"/>
      <c r="R163" s="49"/>
      <c r="S163" s="49">
        <f>S162/S161*10</f>
        <v>7.3854447439353095</v>
      </c>
      <c r="T163" s="49">
        <f>T162/T161*10</f>
        <v>7.1744471744471747</v>
      </c>
      <c r="U163" s="221"/>
      <c r="V163" s="49"/>
      <c r="W163" s="49"/>
      <c r="X163" s="49">
        <f>X162/X161*10</f>
        <v>5.9307359307359313</v>
      </c>
      <c r="Y163" s="221"/>
    </row>
    <row r="164" spans="1:25" s="11" customFormat="1" ht="45" hidden="1" customHeight="1" x14ac:dyDescent="0.2">
      <c r="A164" s="50" t="s">
        <v>179</v>
      </c>
      <c r="B164" s="26">
        <v>75</v>
      </c>
      <c r="C164" s="116">
        <f>SUM(E164:Y164)</f>
        <v>165</v>
      </c>
      <c r="D164" s="14">
        <f t="shared" ref="D164:D175" si="50">C164/B164</f>
        <v>2.2000000000000002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>
        <v>50</v>
      </c>
      <c r="R164" s="35"/>
      <c r="S164" s="35"/>
      <c r="T164" s="35">
        <v>115</v>
      </c>
      <c r="U164" s="35"/>
      <c r="V164" s="35"/>
      <c r="W164" s="35"/>
      <c r="X164" s="35"/>
      <c r="Y164" s="35"/>
    </row>
    <row r="165" spans="1:25" s="11" customFormat="1" ht="45" hidden="1" customHeight="1" x14ac:dyDescent="0.2">
      <c r="A165" s="31" t="s">
        <v>180</v>
      </c>
      <c r="B165" s="26">
        <v>83</v>
      </c>
      <c r="C165" s="116">
        <f>SUM(E165:Y165)</f>
        <v>104</v>
      </c>
      <c r="D165" s="14">
        <f t="shared" si="50"/>
        <v>1.2530120481927711</v>
      </c>
      <c r="E165" s="35"/>
      <c r="F165" s="34"/>
      <c r="G165" s="53"/>
      <c r="H165" s="34"/>
      <c r="I165" s="34"/>
      <c r="J165" s="34"/>
      <c r="K165" s="36"/>
      <c r="L165" s="36"/>
      <c r="M165" s="36"/>
      <c r="N165" s="34"/>
      <c r="O165" s="34"/>
      <c r="P165" s="34"/>
      <c r="Q165" s="36">
        <v>20</v>
      </c>
      <c r="R165" s="36"/>
      <c r="S165" s="36"/>
      <c r="T165" s="36">
        <v>84</v>
      </c>
      <c r="U165" s="34"/>
      <c r="V165" s="36"/>
      <c r="W165" s="34"/>
      <c r="X165" s="36"/>
      <c r="Y165" s="34"/>
    </row>
    <row r="166" spans="1:25" s="11" customFormat="1" ht="45" hidden="1" customHeight="1" x14ac:dyDescent="0.2">
      <c r="A166" s="31" t="s">
        <v>97</v>
      </c>
      <c r="B166" s="48">
        <f>B165/B164*10</f>
        <v>11.066666666666666</v>
      </c>
      <c r="C166" s="128">
        <f>C165/C164*10</f>
        <v>6.3030303030303028</v>
      </c>
      <c r="D166" s="14">
        <f t="shared" si="50"/>
        <v>0.56955093099671417</v>
      </c>
      <c r="E166" s="49"/>
      <c r="F166" s="49"/>
      <c r="G166" s="49"/>
      <c r="H166" s="221"/>
      <c r="I166" s="221"/>
      <c r="J166" s="221"/>
      <c r="K166" s="49"/>
      <c r="L166" s="49"/>
      <c r="M166" s="49"/>
      <c r="N166" s="221"/>
      <c r="O166" s="221"/>
      <c r="P166" s="221"/>
      <c r="Q166" s="49">
        <f>Q165/Q164*10</f>
        <v>4</v>
      </c>
      <c r="R166" s="49"/>
      <c r="S166" s="49"/>
      <c r="T166" s="49">
        <f>T165/T164*10</f>
        <v>7.304347826086957</v>
      </c>
      <c r="U166" s="221"/>
      <c r="V166" s="49"/>
      <c r="W166" s="49"/>
      <c r="X166" s="49"/>
      <c r="Y166" s="221"/>
    </row>
    <row r="167" spans="1:25" s="11" customFormat="1" ht="45" hidden="1" customHeight="1" outlineLevel="1" x14ac:dyDescent="0.2">
      <c r="A167" s="50" t="s">
        <v>113</v>
      </c>
      <c r="B167" s="26"/>
      <c r="C167" s="116">
        <f>SUM(E167:Y167)</f>
        <v>0</v>
      </c>
      <c r="D167" s="14" t="e">
        <f t="shared" si="50"/>
        <v>#DIV/0!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</row>
    <row r="168" spans="1:25" s="11" customFormat="1" ht="45" hidden="1" customHeight="1" outlineLevel="1" x14ac:dyDescent="0.2">
      <c r="A168" s="31" t="s">
        <v>114</v>
      </c>
      <c r="B168" s="26"/>
      <c r="C168" s="116">
        <f>SUM(E168:Y168)</f>
        <v>0</v>
      </c>
      <c r="D168" s="14" t="e">
        <f t="shared" si="50"/>
        <v>#DIV/0!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</row>
    <row r="169" spans="1:25" s="11" customFormat="1" ht="45" hidden="1" customHeight="1" x14ac:dyDescent="0.2">
      <c r="A169" s="31" t="s">
        <v>97</v>
      </c>
      <c r="B169" s="55" t="e">
        <f>B168/B167*10</f>
        <v>#DIV/0!</v>
      </c>
      <c r="C169" s="130" t="e">
        <f>C168/C167*10</f>
        <v>#DIV/0!</v>
      </c>
      <c r="D169" s="14" t="e">
        <f t="shared" si="50"/>
        <v>#DIV/0!</v>
      </c>
      <c r="E169" s="53"/>
      <c r="F169" s="53"/>
      <c r="G169" s="53" t="e">
        <f>G168/G167*10</f>
        <v>#DIV/0!</v>
      </c>
      <c r="H169" s="53"/>
      <c r="I169" s="53"/>
      <c r="J169" s="53"/>
      <c r="K169" s="53"/>
      <c r="L169" s="53" t="e">
        <f>L168/L167*10</f>
        <v>#DIV/0!</v>
      </c>
      <c r="M169" s="53"/>
      <c r="N169" s="53"/>
      <c r="O169" s="53"/>
      <c r="P169" s="53"/>
      <c r="Q169" s="53"/>
      <c r="R169" s="53"/>
      <c r="S169" s="53"/>
      <c r="T169" s="53"/>
      <c r="U169" s="53" t="e">
        <f>U168/U167*10</f>
        <v>#DIV/0!</v>
      </c>
      <c r="V169" s="53"/>
      <c r="W169" s="53"/>
      <c r="X169" s="53"/>
      <c r="Y169" s="53"/>
    </row>
    <row r="170" spans="1:25" s="11" customFormat="1" ht="45" hidden="1" customHeight="1" outlineLevel="1" x14ac:dyDescent="0.2">
      <c r="A170" s="50" t="s">
        <v>115</v>
      </c>
      <c r="B170" s="26"/>
      <c r="C170" s="116">
        <f>SUM(E170:Y170)</f>
        <v>0</v>
      </c>
      <c r="D170" s="14" t="e">
        <f t="shared" si="50"/>
        <v>#DIV/0!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</row>
    <row r="171" spans="1:25" s="11" customFormat="1" ht="45" hidden="1" customHeight="1" outlineLevel="1" x14ac:dyDescent="0.2">
      <c r="A171" s="31" t="s">
        <v>116</v>
      </c>
      <c r="B171" s="26"/>
      <c r="C171" s="116">
        <f>SUM(E171:Y171)</f>
        <v>0</v>
      </c>
      <c r="D171" s="14" t="e">
        <f t="shared" si="50"/>
        <v>#DIV/0!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s="11" customFormat="1" ht="45" hidden="1" customHeight="1" x14ac:dyDescent="0.2">
      <c r="A172" s="31" t="s">
        <v>97</v>
      </c>
      <c r="B172" s="55" t="e">
        <f>B171/B170*10</f>
        <v>#DIV/0!</v>
      </c>
      <c r="C172" s="130" t="e">
        <f>C171/C170*10</f>
        <v>#DIV/0!</v>
      </c>
      <c r="D172" s="14" t="e">
        <f t="shared" si="50"/>
        <v>#DIV/0!</v>
      </c>
      <c r="E172" s="55"/>
      <c r="F172" s="55"/>
      <c r="G172" s="53" t="e">
        <f>G171/G170*10</f>
        <v>#DIV/0!</v>
      </c>
      <c r="H172" s="55"/>
      <c r="I172" s="55"/>
      <c r="J172" s="53" t="e">
        <f>J171/J170*10</f>
        <v>#DIV/0!</v>
      </c>
      <c r="K172" s="53" t="e">
        <f>K171/K170*10</f>
        <v>#DIV/0!</v>
      </c>
      <c r="L172" s="53" t="e">
        <f>L171/L170*10</f>
        <v>#DIV/0!</v>
      </c>
      <c r="M172" s="53"/>
      <c r="N172" s="53"/>
      <c r="O172" s="53"/>
      <c r="P172" s="53"/>
      <c r="Q172" s="53"/>
      <c r="R172" s="53" t="e">
        <f>R171/R170*10</f>
        <v>#DIV/0!</v>
      </c>
      <c r="S172" s="53"/>
      <c r="T172" s="53"/>
      <c r="U172" s="53" t="e">
        <f>U171/U170*10</f>
        <v>#DIV/0!</v>
      </c>
      <c r="V172" s="53"/>
      <c r="W172" s="53"/>
      <c r="X172" s="53" t="e">
        <f>X171/X170*10</f>
        <v>#DIV/0!</v>
      </c>
      <c r="Y172" s="53"/>
    </row>
    <row r="173" spans="1:25" s="11" customFormat="1" ht="45" customHeight="1" x14ac:dyDescent="0.2">
      <c r="A173" s="50" t="s">
        <v>117</v>
      </c>
      <c r="B173" s="22"/>
      <c r="C173" s="116">
        <f>SUM(E173:Y173)</f>
        <v>2008</v>
      </c>
      <c r="D173" s="14"/>
      <c r="E173" s="35"/>
      <c r="F173" s="35"/>
      <c r="G173" s="35">
        <v>573</v>
      </c>
      <c r="H173" s="35">
        <v>89</v>
      </c>
      <c r="I173" s="35"/>
      <c r="J173" s="35">
        <v>130</v>
      </c>
      <c r="K173" s="35"/>
      <c r="L173" s="35"/>
      <c r="M173" s="35"/>
      <c r="N173" s="35">
        <v>75</v>
      </c>
      <c r="O173" s="35"/>
      <c r="P173" s="52">
        <v>50</v>
      </c>
      <c r="Q173" s="35"/>
      <c r="R173" s="35"/>
      <c r="S173" s="35"/>
      <c r="T173" s="35">
        <v>90</v>
      </c>
      <c r="U173" s="35"/>
      <c r="V173" s="35"/>
      <c r="W173" s="35">
        <v>95</v>
      </c>
      <c r="X173" s="35">
        <v>556</v>
      </c>
      <c r="Y173" s="35">
        <v>350</v>
      </c>
    </row>
    <row r="174" spans="1:25" s="11" customFormat="1" ht="45" hidden="1" customHeight="1" x14ac:dyDescent="0.2">
      <c r="A174" s="50" t="s">
        <v>118</v>
      </c>
      <c r="B174" s="22"/>
      <c r="C174" s="116"/>
      <c r="D174" s="14" t="e">
        <f t="shared" si="50"/>
        <v>#DIV/0!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</row>
    <row r="175" spans="1:25" s="11" customFormat="1" ht="45" hidden="1" customHeight="1" x14ac:dyDescent="0.2">
      <c r="A175" s="50" t="s">
        <v>119</v>
      </c>
      <c r="B175" s="22"/>
      <c r="C175" s="116"/>
      <c r="D175" s="14" t="e">
        <f t="shared" si="50"/>
        <v>#DIV/0!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 spans="1:25" s="46" customFormat="1" ht="30" customHeight="1" x14ac:dyDescent="0.2">
      <c r="A176" s="31" t="s">
        <v>120</v>
      </c>
      <c r="B176" s="22">
        <v>79209</v>
      </c>
      <c r="C176" s="116">
        <f>SUM(E176:Y176)</f>
        <v>88748</v>
      </c>
      <c r="D176" s="14">
        <f t="shared" ref="D176:D185" si="51">C176/B176</f>
        <v>1.1204282341653096</v>
      </c>
      <c r="E176" s="221">
        <v>7460</v>
      </c>
      <c r="F176" s="221">
        <v>3013</v>
      </c>
      <c r="G176" s="221">
        <v>5500</v>
      </c>
      <c r="H176" s="221">
        <v>5235</v>
      </c>
      <c r="I176" s="221">
        <v>2970</v>
      </c>
      <c r="J176" s="221">
        <v>5990</v>
      </c>
      <c r="K176" s="221">
        <v>2320</v>
      </c>
      <c r="L176" s="221">
        <v>3786</v>
      </c>
      <c r="M176" s="221">
        <v>4055</v>
      </c>
      <c r="N176" s="221">
        <v>2022</v>
      </c>
      <c r="O176" s="221">
        <v>2712</v>
      </c>
      <c r="P176" s="221">
        <v>6035</v>
      </c>
      <c r="Q176" s="221">
        <v>5747</v>
      </c>
      <c r="R176" s="221">
        <v>4000</v>
      </c>
      <c r="S176" s="221">
        <v>6303</v>
      </c>
      <c r="T176" s="221">
        <v>2128</v>
      </c>
      <c r="U176" s="221">
        <v>1870</v>
      </c>
      <c r="V176" s="221">
        <v>1972</v>
      </c>
      <c r="W176" s="221">
        <v>6096</v>
      </c>
      <c r="X176" s="221">
        <v>6884</v>
      </c>
      <c r="Y176" s="221">
        <v>2650</v>
      </c>
    </row>
    <row r="177" spans="1:25" s="46" customFormat="1" ht="30" customHeight="1" x14ac:dyDescent="0.2">
      <c r="A177" s="12" t="s">
        <v>121</v>
      </c>
      <c r="B177" s="132">
        <f>B176/B179</f>
        <v>0.75437142857142858</v>
      </c>
      <c r="C177" s="132">
        <f>C176/C179</f>
        <v>0.84521904761904765</v>
      </c>
      <c r="D177" s="14">
        <f t="shared" si="51"/>
        <v>1.1204282341653096</v>
      </c>
      <c r="E177" s="94">
        <f>E176/E179</f>
        <v>1.0017456693970725</v>
      </c>
      <c r="F177" s="94">
        <f>F176/F179</f>
        <v>0.73739598629466474</v>
      </c>
      <c r="G177" s="94">
        <f t="shared" ref="G177:Y177" si="52">G176/G179</f>
        <v>1.0009099181073704</v>
      </c>
      <c r="H177" s="94">
        <f t="shared" si="52"/>
        <v>0.77647582319786412</v>
      </c>
      <c r="I177" s="94">
        <f t="shared" si="52"/>
        <v>0.88104420053396615</v>
      </c>
      <c r="J177" s="94">
        <f t="shared" si="52"/>
        <v>1.0097774780849629</v>
      </c>
      <c r="K177" s="94">
        <f t="shared" si="52"/>
        <v>0.53966038613631073</v>
      </c>
      <c r="L177" s="94">
        <f t="shared" si="52"/>
        <v>0.74955454365472185</v>
      </c>
      <c r="M177" s="94">
        <f t="shared" si="52"/>
        <v>0.89692545896925457</v>
      </c>
      <c r="N177" s="94">
        <f>N176/N179</f>
        <v>0.90713324360699865</v>
      </c>
      <c r="O177" s="94">
        <f t="shared" si="52"/>
        <v>0.8751210067763795</v>
      </c>
      <c r="P177" s="94">
        <f t="shared" si="52"/>
        <v>0.8556642563448178</v>
      </c>
      <c r="Q177" s="94">
        <f t="shared" si="52"/>
        <v>0.76088971269694161</v>
      </c>
      <c r="R177" s="94">
        <f t="shared" si="52"/>
        <v>0.78293208064200426</v>
      </c>
      <c r="S177" s="94">
        <f t="shared" si="52"/>
        <v>0.82252381573796163</v>
      </c>
      <c r="T177" s="94">
        <f t="shared" si="52"/>
        <v>0.52093023255813953</v>
      </c>
      <c r="U177" s="94">
        <f t="shared" si="52"/>
        <v>0.56787124202854544</v>
      </c>
      <c r="V177" s="94">
        <f t="shared" si="52"/>
        <v>0.92669172932330823</v>
      </c>
      <c r="W177" s="94">
        <f t="shared" si="52"/>
        <v>1</v>
      </c>
      <c r="X177" s="94">
        <f t="shared" si="52"/>
        <v>0.99753658890015939</v>
      </c>
      <c r="Y177" s="94">
        <f t="shared" si="52"/>
        <v>0.93080435546188967</v>
      </c>
    </row>
    <row r="178" spans="1:25" s="11" customFormat="1" ht="45" customHeight="1" x14ac:dyDescent="0.2">
      <c r="A178" s="31" t="s">
        <v>122</v>
      </c>
      <c r="B178" s="22">
        <v>37113</v>
      </c>
      <c r="C178" s="116">
        <f>SUM(E178:Y178)</f>
        <v>83036</v>
      </c>
      <c r="D178" s="14">
        <f t="shared" si="51"/>
        <v>2.2373831272061002</v>
      </c>
      <c r="E178" s="9">
        <v>3700</v>
      </c>
      <c r="F178" s="9">
        <v>2120</v>
      </c>
      <c r="G178" s="9">
        <v>9577</v>
      </c>
      <c r="H178" s="9">
        <v>5000</v>
      </c>
      <c r="I178" s="9">
        <v>2051</v>
      </c>
      <c r="J178" s="9">
        <v>8500</v>
      </c>
      <c r="K178" s="9">
        <v>6340</v>
      </c>
      <c r="L178" s="9">
        <v>4610</v>
      </c>
      <c r="M178" s="9">
        <v>1310</v>
      </c>
      <c r="N178" s="9">
        <v>1430</v>
      </c>
      <c r="O178" s="9">
        <v>340</v>
      </c>
      <c r="P178" s="9">
        <v>3250</v>
      </c>
      <c r="Q178" s="9">
        <v>6045</v>
      </c>
      <c r="R178" s="9">
        <v>1500</v>
      </c>
      <c r="S178" s="9">
        <v>5025</v>
      </c>
      <c r="T178" s="9">
        <v>624</v>
      </c>
      <c r="U178" s="9">
        <v>3150</v>
      </c>
      <c r="V178" s="9">
        <v>700</v>
      </c>
      <c r="W178" s="9">
        <v>3120</v>
      </c>
      <c r="X178" s="9">
        <v>13084</v>
      </c>
      <c r="Y178" s="9">
        <v>1560</v>
      </c>
    </row>
    <row r="179" spans="1:25" s="11" customFormat="1" ht="45" hidden="1" customHeight="1" outlineLevel="1" x14ac:dyDescent="0.2">
      <c r="A179" s="31" t="s">
        <v>123</v>
      </c>
      <c r="B179" s="22">
        <v>105000</v>
      </c>
      <c r="C179" s="116">
        <f t="shared" ref="C179:C184" si="53">SUM(E179:Y179)</f>
        <v>105000</v>
      </c>
      <c r="D179" s="14">
        <f t="shared" si="51"/>
        <v>1</v>
      </c>
      <c r="E179" s="9">
        <v>7447</v>
      </c>
      <c r="F179" s="9">
        <v>4086</v>
      </c>
      <c r="G179" s="9">
        <v>5495</v>
      </c>
      <c r="H179" s="9">
        <v>6742</v>
      </c>
      <c r="I179" s="9">
        <v>3371</v>
      </c>
      <c r="J179" s="9">
        <v>5932</v>
      </c>
      <c r="K179" s="9">
        <v>4299</v>
      </c>
      <c r="L179" s="9">
        <v>5051</v>
      </c>
      <c r="M179" s="9">
        <v>4521</v>
      </c>
      <c r="N179" s="9">
        <v>2229</v>
      </c>
      <c r="O179" s="9">
        <v>3099</v>
      </c>
      <c r="P179" s="9">
        <v>7053</v>
      </c>
      <c r="Q179" s="9">
        <v>7553</v>
      </c>
      <c r="R179" s="9">
        <v>5109</v>
      </c>
      <c r="S179" s="9">
        <v>7663</v>
      </c>
      <c r="T179" s="9">
        <v>4085</v>
      </c>
      <c r="U179" s="9">
        <v>3293</v>
      </c>
      <c r="V179" s="9">
        <v>2128</v>
      </c>
      <c r="W179" s="9">
        <v>6096</v>
      </c>
      <c r="X179" s="9">
        <v>6901</v>
      </c>
      <c r="Y179" s="9">
        <v>2847</v>
      </c>
    </row>
    <row r="180" spans="1:25" s="11" customFormat="1" ht="30" customHeight="1" outlineLevel="1" x14ac:dyDescent="0.2">
      <c r="A180" s="31" t="s">
        <v>124</v>
      </c>
      <c r="B180" s="22">
        <v>43481</v>
      </c>
      <c r="C180" s="116">
        <f t="shared" si="53"/>
        <v>57162</v>
      </c>
      <c r="D180" s="14">
        <f t="shared" si="51"/>
        <v>1.3146431774798188</v>
      </c>
      <c r="E180" s="95">
        <v>3250</v>
      </c>
      <c r="F180" s="95">
        <v>2560</v>
      </c>
      <c r="G180" s="95">
        <v>1378</v>
      </c>
      <c r="H180" s="95">
        <v>4886</v>
      </c>
      <c r="I180" s="95">
        <v>1445</v>
      </c>
      <c r="J180" s="95">
        <v>5680</v>
      </c>
      <c r="K180" s="95">
        <v>1581</v>
      </c>
      <c r="L180" s="95">
        <v>1716</v>
      </c>
      <c r="M180" s="95">
        <v>3600</v>
      </c>
      <c r="N180" s="95">
        <v>1455</v>
      </c>
      <c r="O180" s="95">
        <v>2243</v>
      </c>
      <c r="P180" s="95">
        <v>5269</v>
      </c>
      <c r="Q180" s="95">
        <v>4242</v>
      </c>
      <c r="R180" s="95">
        <v>1877</v>
      </c>
      <c r="S180" s="95">
        <v>5452</v>
      </c>
      <c r="T180" s="95">
        <v>1296</v>
      </c>
      <c r="U180" s="95">
        <v>350</v>
      </c>
      <c r="V180" s="95">
        <v>710</v>
      </c>
      <c r="W180" s="95">
        <v>3545</v>
      </c>
      <c r="X180" s="95">
        <v>2807</v>
      </c>
      <c r="Y180" s="95">
        <v>1820</v>
      </c>
    </row>
    <row r="181" spans="1:25" s="11" customFormat="1" ht="30" customHeight="1" x14ac:dyDescent="0.2">
      <c r="A181" s="12" t="s">
        <v>52</v>
      </c>
      <c r="B181" s="84">
        <f>B180/B179</f>
        <v>0.41410476190476192</v>
      </c>
      <c r="C181" s="84">
        <f>C180/C179</f>
        <v>0.5444</v>
      </c>
      <c r="D181" s="14">
        <f t="shared" si="51"/>
        <v>1.3146431774798186</v>
      </c>
      <c r="E181" s="15">
        <f>E180/E179</f>
        <v>0.43641734926816167</v>
      </c>
      <c r="F181" s="15">
        <f t="shared" ref="F181:Y181" si="54">F180/F179</f>
        <v>0.62652961331375423</v>
      </c>
      <c r="G181" s="15">
        <f t="shared" si="54"/>
        <v>0.25077343039126476</v>
      </c>
      <c r="H181" s="15">
        <f t="shared" si="54"/>
        <v>0.72471076831800652</v>
      </c>
      <c r="I181" s="15">
        <f t="shared" si="54"/>
        <v>0.42865618510827647</v>
      </c>
      <c r="J181" s="15">
        <f t="shared" si="54"/>
        <v>0.95751854349291976</v>
      </c>
      <c r="K181" s="15">
        <f t="shared" si="54"/>
        <v>0.36775994417306351</v>
      </c>
      <c r="L181" s="15">
        <f t="shared" si="54"/>
        <v>0.33973470599881211</v>
      </c>
      <c r="M181" s="15">
        <f t="shared" si="54"/>
        <v>0.79628400796284005</v>
      </c>
      <c r="N181" s="15">
        <f t="shared" si="54"/>
        <v>0.65275908479138622</v>
      </c>
      <c r="O181" s="15">
        <f t="shared" si="54"/>
        <v>0.72378186511777998</v>
      </c>
      <c r="P181" s="15">
        <f t="shared" si="54"/>
        <v>0.74705798950801072</v>
      </c>
      <c r="Q181" s="15">
        <f t="shared" si="54"/>
        <v>0.56163113994439295</v>
      </c>
      <c r="R181" s="15">
        <f t="shared" si="54"/>
        <v>0.36739087884126054</v>
      </c>
      <c r="S181" s="15">
        <f t="shared" si="54"/>
        <v>0.71147070337987728</v>
      </c>
      <c r="T181" s="15">
        <f t="shared" si="54"/>
        <v>0.31725826193390455</v>
      </c>
      <c r="U181" s="15">
        <f t="shared" si="54"/>
        <v>0.10628606134224111</v>
      </c>
      <c r="V181" s="15">
        <f t="shared" si="54"/>
        <v>0.33364661654135336</v>
      </c>
      <c r="W181" s="15">
        <f t="shared" si="54"/>
        <v>0.58152887139107612</v>
      </c>
      <c r="X181" s="15">
        <f t="shared" si="54"/>
        <v>0.40675264454426896</v>
      </c>
      <c r="Y181" s="15">
        <f t="shared" si="54"/>
        <v>0.63926940639269403</v>
      </c>
    </row>
    <row r="182" spans="1:25" s="11" customFormat="1" ht="30" customHeight="1" x14ac:dyDescent="0.2">
      <c r="A182" s="10" t="s">
        <v>125</v>
      </c>
      <c r="B182" s="25">
        <v>38246</v>
      </c>
      <c r="C182" s="116">
        <f t="shared" si="53"/>
        <v>48740</v>
      </c>
      <c r="D182" s="14">
        <f t="shared" si="51"/>
        <v>1.2743816346807508</v>
      </c>
      <c r="E182" s="9">
        <v>3010</v>
      </c>
      <c r="F182" s="9">
        <v>2270</v>
      </c>
      <c r="G182" s="9">
        <v>1378</v>
      </c>
      <c r="H182" s="9">
        <v>4466</v>
      </c>
      <c r="I182" s="9">
        <v>1425</v>
      </c>
      <c r="J182" s="9">
        <v>5230</v>
      </c>
      <c r="K182" s="9">
        <v>635</v>
      </c>
      <c r="L182" s="9">
        <v>1476</v>
      </c>
      <c r="M182" s="9">
        <v>3580</v>
      </c>
      <c r="N182" s="9">
        <v>1415</v>
      </c>
      <c r="O182" s="9">
        <v>1816</v>
      </c>
      <c r="P182" s="9">
        <v>4819</v>
      </c>
      <c r="Q182" s="9">
        <v>3644</v>
      </c>
      <c r="R182" s="9">
        <v>1727</v>
      </c>
      <c r="S182" s="9">
        <v>5006</v>
      </c>
      <c r="T182" s="9">
        <v>862</v>
      </c>
      <c r="U182" s="9">
        <v>350</v>
      </c>
      <c r="V182" s="9">
        <v>710</v>
      </c>
      <c r="W182" s="9">
        <v>2723</v>
      </c>
      <c r="X182" s="9">
        <v>1338</v>
      </c>
      <c r="Y182" s="9">
        <v>860</v>
      </c>
    </row>
    <row r="183" spans="1:25" s="11" customFormat="1" ht="30" customHeight="1" x14ac:dyDescent="0.2">
      <c r="A183" s="10" t="s">
        <v>126</v>
      </c>
      <c r="B183" s="25">
        <v>6253</v>
      </c>
      <c r="C183" s="116">
        <f t="shared" si="53"/>
        <v>7010</v>
      </c>
      <c r="D183" s="14">
        <f t="shared" si="51"/>
        <v>1.1210618902926595</v>
      </c>
      <c r="E183" s="9">
        <v>240</v>
      </c>
      <c r="F183" s="9">
        <v>250</v>
      </c>
      <c r="G183" s="9"/>
      <c r="H183" s="9">
        <v>370</v>
      </c>
      <c r="I183" s="9">
        <v>20</v>
      </c>
      <c r="J183" s="9">
        <v>450</v>
      </c>
      <c r="K183" s="9">
        <v>921</v>
      </c>
      <c r="L183" s="9">
        <v>240</v>
      </c>
      <c r="M183" s="9">
        <v>20</v>
      </c>
      <c r="N183" s="9">
        <v>60</v>
      </c>
      <c r="O183" s="9">
        <v>427</v>
      </c>
      <c r="P183" s="9"/>
      <c r="Q183" s="9">
        <v>115</v>
      </c>
      <c r="R183" s="9">
        <v>150</v>
      </c>
      <c r="S183" s="9">
        <v>446</v>
      </c>
      <c r="T183" s="9">
        <v>130</v>
      </c>
      <c r="U183" s="9"/>
      <c r="V183" s="9"/>
      <c r="W183" s="9">
        <v>822</v>
      </c>
      <c r="X183" s="9">
        <v>1389</v>
      </c>
      <c r="Y183" s="9">
        <v>960</v>
      </c>
    </row>
    <row r="184" spans="1:25" s="11" customFormat="1" ht="45" hidden="1" customHeight="1" x14ac:dyDescent="0.2">
      <c r="A184" s="31" t="s">
        <v>149</v>
      </c>
      <c r="B184" s="22"/>
      <c r="C184" s="116">
        <f t="shared" si="53"/>
        <v>0</v>
      </c>
      <c r="D184" s="14" t="e">
        <f t="shared" si="51"/>
        <v>#DIV/0!</v>
      </c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</row>
    <row r="185" spans="1:25" s="46" customFormat="1" ht="45" hidden="1" customHeight="1" outlineLevel="1" x14ac:dyDescent="0.2">
      <c r="A185" s="10" t="s">
        <v>201</v>
      </c>
      <c r="B185" s="26">
        <v>98826</v>
      </c>
      <c r="C185" s="116">
        <f>SUM(E185:Y185)</f>
        <v>93927</v>
      </c>
      <c r="D185" s="14">
        <f t="shared" si="51"/>
        <v>0.95042802501366042</v>
      </c>
      <c r="E185" s="222">
        <v>915</v>
      </c>
      <c r="F185" s="222">
        <v>2066</v>
      </c>
      <c r="G185" s="222">
        <v>9743</v>
      </c>
      <c r="H185" s="222">
        <v>6815</v>
      </c>
      <c r="I185" s="222">
        <v>6386</v>
      </c>
      <c r="J185" s="222">
        <v>4980</v>
      </c>
      <c r="K185" s="222">
        <v>3415</v>
      </c>
      <c r="L185" s="222">
        <v>4239</v>
      </c>
      <c r="M185" s="222">
        <v>2497</v>
      </c>
      <c r="N185" s="222">
        <v>3286</v>
      </c>
      <c r="O185" s="222">
        <v>2979</v>
      </c>
      <c r="P185" s="222">
        <v>4879</v>
      </c>
      <c r="Q185" s="222">
        <v>5814</v>
      </c>
      <c r="R185" s="222">
        <v>2912</v>
      </c>
      <c r="S185" s="222">
        <v>4255</v>
      </c>
      <c r="T185" s="222">
        <v>4497</v>
      </c>
      <c r="U185" s="222">
        <v>1106</v>
      </c>
      <c r="V185" s="222">
        <v>1952</v>
      </c>
      <c r="W185" s="222">
        <v>8713</v>
      </c>
      <c r="X185" s="222">
        <v>7227</v>
      </c>
      <c r="Y185" s="222">
        <v>5251</v>
      </c>
    </row>
    <row r="186" spans="1:25" s="57" customFormat="1" ht="30" hidden="1" customHeight="1" outlineLevel="1" x14ac:dyDescent="0.2">
      <c r="A186" s="31" t="s">
        <v>127</v>
      </c>
      <c r="B186" s="26">
        <v>90324</v>
      </c>
      <c r="C186" s="116">
        <f>SUM(E186:Y186)</f>
        <v>88096</v>
      </c>
      <c r="D186" s="14">
        <f>C186/B186</f>
        <v>0.97533324476329653</v>
      </c>
      <c r="E186" s="35">
        <v>910</v>
      </c>
      <c r="F186" s="35">
        <v>1895</v>
      </c>
      <c r="G186" s="35">
        <v>9743</v>
      </c>
      <c r="H186" s="35">
        <v>4256</v>
      </c>
      <c r="I186" s="35">
        <v>6130</v>
      </c>
      <c r="J186" s="35">
        <v>4980</v>
      </c>
      <c r="K186" s="35">
        <v>3223</v>
      </c>
      <c r="L186" s="35">
        <v>3810</v>
      </c>
      <c r="M186" s="35">
        <v>2497</v>
      </c>
      <c r="N186" s="45">
        <v>3286</v>
      </c>
      <c r="O186" s="35">
        <v>2934</v>
      </c>
      <c r="P186" s="35">
        <v>4540</v>
      </c>
      <c r="Q186" s="35">
        <v>5814</v>
      </c>
      <c r="R186" s="35">
        <v>2700</v>
      </c>
      <c r="S186" s="35">
        <v>3482</v>
      </c>
      <c r="T186" s="45">
        <v>4200</v>
      </c>
      <c r="U186" s="35">
        <v>1106</v>
      </c>
      <c r="V186" s="35">
        <v>1952</v>
      </c>
      <c r="W186" s="35">
        <v>8713</v>
      </c>
      <c r="X186" s="35">
        <v>7230</v>
      </c>
      <c r="Y186" s="35">
        <v>4695</v>
      </c>
    </row>
    <row r="187" spans="1:25" s="46" customFormat="1" ht="30" hidden="1" customHeight="1" x14ac:dyDescent="0.2">
      <c r="A187" s="10" t="s">
        <v>128</v>
      </c>
      <c r="B187" s="133">
        <v>0.95399999999999996</v>
      </c>
      <c r="C187" s="133">
        <f>C186/C185</f>
        <v>0.93791987394465914</v>
      </c>
      <c r="D187" s="14">
        <f>C187/B187</f>
        <v>0.98314452195456936</v>
      </c>
      <c r="E187" s="67">
        <f t="shared" ref="E187:Y187" si="55">E186/E185</f>
        <v>0.99453551912568305</v>
      </c>
      <c r="F187" s="67">
        <f t="shared" si="55"/>
        <v>0.91723136495643753</v>
      </c>
      <c r="G187" s="67">
        <f t="shared" si="55"/>
        <v>1</v>
      </c>
      <c r="H187" s="67">
        <f t="shared" si="55"/>
        <v>0.62450476889214968</v>
      </c>
      <c r="I187" s="67">
        <f t="shared" si="55"/>
        <v>0.95991230817413087</v>
      </c>
      <c r="J187" s="67">
        <f t="shared" si="55"/>
        <v>1</v>
      </c>
      <c r="K187" s="67">
        <f t="shared" si="55"/>
        <v>0.94377745241581257</v>
      </c>
      <c r="L187" s="67">
        <f t="shared" si="55"/>
        <v>0.89879688605803254</v>
      </c>
      <c r="M187" s="67">
        <f>M186/M185</f>
        <v>1</v>
      </c>
      <c r="N187" s="67">
        <f t="shared" si="55"/>
        <v>1</v>
      </c>
      <c r="O187" s="67">
        <f t="shared" si="55"/>
        <v>0.98489425981873113</v>
      </c>
      <c r="P187" s="67">
        <f t="shared" si="55"/>
        <v>0.93051854888296781</v>
      </c>
      <c r="Q187" s="67">
        <f t="shared" si="55"/>
        <v>1</v>
      </c>
      <c r="R187" s="67">
        <f t="shared" si="55"/>
        <v>0.92719780219780223</v>
      </c>
      <c r="S187" s="67">
        <f t="shared" si="55"/>
        <v>0.81833137485311402</v>
      </c>
      <c r="T187" s="67">
        <f t="shared" si="55"/>
        <v>0.93395597064709801</v>
      </c>
      <c r="U187" s="67">
        <f t="shared" si="55"/>
        <v>1</v>
      </c>
      <c r="V187" s="67">
        <f t="shared" si="55"/>
        <v>1</v>
      </c>
      <c r="W187" s="67">
        <f t="shared" si="55"/>
        <v>1</v>
      </c>
      <c r="X187" s="67">
        <f t="shared" si="55"/>
        <v>1.0004151100041512</v>
      </c>
      <c r="Y187" s="67">
        <f t="shared" si="55"/>
        <v>0.89411540658922106</v>
      </c>
    </row>
    <row r="188" spans="1:25" s="46" customFormat="1" ht="45" hidden="1" customHeight="1" outlineLevel="1" x14ac:dyDescent="0.2">
      <c r="A188" s="10" t="s">
        <v>129</v>
      </c>
      <c r="B188" s="26"/>
      <c r="C188" s="116">
        <f>SUM(E188:Y188)</f>
        <v>0</v>
      </c>
      <c r="D188" s="14" t="e">
        <f>C188/B188</f>
        <v>#DIV/0!</v>
      </c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</row>
    <row r="189" spans="1:25" s="57" customFormat="1" ht="45" hidden="1" customHeight="1" outlineLevel="1" x14ac:dyDescent="0.2">
      <c r="A189" s="31" t="s">
        <v>130</v>
      </c>
      <c r="B189" s="22">
        <v>14646</v>
      </c>
      <c r="C189" s="116">
        <f>SUM(E189:Y189)</f>
        <v>10389</v>
      </c>
      <c r="D189" s="14">
        <f>C189/B189</f>
        <v>0.70934043424825888</v>
      </c>
      <c r="E189" s="45">
        <v>32</v>
      </c>
      <c r="F189" s="35">
        <v>100</v>
      </c>
      <c r="G189" s="35">
        <v>1429</v>
      </c>
      <c r="H189" s="35"/>
      <c r="I189" s="35">
        <v>140</v>
      </c>
      <c r="J189" s="35">
        <v>1875</v>
      </c>
      <c r="K189" s="35"/>
      <c r="L189" s="35">
        <v>533</v>
      </c>
      <c r="M189" s="35"/>
      <c r="N189" s="35">
        <v>148</v>
      </c>
      <c r="O189" s="45"/>
      <c r="P189" s="35">
        <v>788</v>
      </c>
      <c r="Q189" s="35"/>
      <c r="R189" s="35">
        <v>250</v>
      </c>
      <c r="S189" s="35"/>
      <c r="T189" s="35">
        <v>564</v>
      </c>
      <c r="U189" s="35">
        <v>10</v>
      </c>
      <c r="V189" s="35"/>
      <c r="W189" s="35">
        <v>280</v>
      </c>
      <c r="X189" s="35">
        <v>4020</v>
      </c>
      <c r="Y189" s="35">
        <v>220</v>
      </c>
    </row>
    <row r="190" spans="1:25" s="46" customFormat="1" ht="45" hidden="1" customHeight="1" x14ac:dyDescent="0.2">
      <c r="A190" s="10" t="s">
        <v>131</v>
      </c>
      <c r="B190" s="14"/>
      <c r="C190" s="116">
        <f>SUM(E190:Y190)</f>
        <v>0</v>
      </c>
      <c r="D190" s="1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s="46" customFormat="1" ht="30" customHeight="1" x14ac:dyDescent="0.2">
      <c r="A191" s="12" t="s">
        <v>132</v>
      </c>
      <c r="B191" s="22"/>
      <c r="C191" s="116"/>
      <c r="D191" s="26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</row>
    <row r="192" spans="1:25" s="57" customFormat="1" ht="30" customHeight="1" outlineLevel="1" x14ac:dyDescent="0.2">
      <c r="A192" s="50" t="s">
        <v>133</v>
      </c>
      <c r="B192" s="22">
        <v>117911</v>
      </c>
      <c r="C192" s="116">
        <f>SUM(E192:Y192)</f>
        <v>98125</v>
      </c>
      <c r="D192" s="8">
        <f>C192/B192</f>
        <v>0.83219546946425693</v>
      </c>
      <c r="E192" s="221">
        <v>2300</v>
      </c>
      <c r="F192" s="221">
        <v>2500</v>
      </c>
      <c r="G192" s="221">
        <v>11455</v>
      </c>
      <c r="H192" s="221">
        <v>9900</v>
      </c>
      <c r="I192" s="221">
        <v>6412</v>
      </c>
      <c r="J192" s="221">
        <v>4820</v>
      </c>
      <c r="K192" s="221">
        <v>3176</v>
      </c>
      <c r="L192" s="221">
        <v>6032</v>
      </c>
      <c r="M192" s="221">
        <v>4291</v>
      </c>
      <c r="N192" s="221">
        <v>3461</v>
      </c>
      <c r="O192" s="221">
        <v>3135</v>
      </c>
      <c r="P192" s="221">
        <v>5779</v>
      </c>
      <c r="Q192" s="221">
        <v>7786</v>
      </c>
      <c r="R192" s="221">
        <v>3000</v>
      </c>
      <c r="S192" s="221">
        <v>3443</v>
      </c>
      <c r="T192" s="221">
        <v>2374</v>
      </c>
      <c r="U192" s="221">
        <v>1960</v>
      </c>
      <c r="V192" s="221">
        <v>1080</v>
      </c>
      <c r="W192" s="221">
        <v>3310</v>
      </c>
      <c r="X192" s="221">
        <v>6301</v>
      </c>
      <c r="Y192" s="221">
        <v>5610</v>
      </c>
    </row>
    <row r="193" spans="1:35" s="46" customFormat="1" ht="45" hidden="1" customHeight="1" outlineLevel="1" x14ac:dyDescent="0.2">
      <c r="A193" s="12" t="s">
        <v>134</v>
      </c>
      <c r="B193" s="22">
        <v>95000</v>
      </c>
      <c r="C193" s="116">
        <f>SUM(E193:Y193)</f>
        <v>99221</v>
      </c>
      <c r="D193" s="8">
        <f>C193/B193</f>
        <v>1.0444315789473684</v>
      </c>
      <c r="E193" s="45">
        <v>1355</v>
      </c>
      <c r="F193" s="45">
        <v>2371</v>
      </c>
      <c r="G193" s="45">
        <v>10316</v>
      </c>
      <c r="H193" s="45">
        <v>9808</v>
      </c>
      <c r="I193" s="45">
        <v>4306</v>
      </c>
      <c r="J193" s="45">
        <v>4618</v>
      </c>
      <c r="K193" s="45">
        <v>2544</v>
      </c>
      <c r="L193" s="45">
        <v>9760</v>
      </c>
      <c r="M193" s="45">
        <v>4171</v>
      </c>
      <c r="N193" s="45">
        <v>3368</v>
      </c>
      <c r="O193" s="45">
        <v>2671</v>
      </c>
      <c r="P193" s="45">
        <v>5628</v>
      </c>
      <c r="Q193" s="45">
        <v>4878</v>
      </c>
      <c r="R193" s="45">
        <v>3000</v>
      </c>
      <c r="S193" s="45">
        <v>4108</v>
      </c>
      <c r="T193" s="45">
        <v>5335</v>
      </c>
      <c r="U193" s="45">
        <v>1948</v>
      </c>
      <c r="V193" s="45">
        <v>411</v>
      </c>
      <c r="W193" s="45">
        <v>3260</v>
      </c>
      <c r="X193" s="45">
        <v>6500</v>
      </c>
      <c r="Y193" s="45">
        <v>8865</v>
      </c>
      <c r="AI193" s="46" t="s">
        <v>0</v>
      </c>
    </row>
    <row r="194" spans="1:35" s="46" customFormat="1" ht="45" hidden="1" customHeight="1" outlineLevel="1" x14ac:dyDescent="0.2">
      <c r="A194" s="12" t="s">
        <v>135</v>
      </c>
      <c r="B194" s="26">
        <f>B192*0.45</f>
        <v>53059.950000000004</v>
      </c>
      <c r="C194" s="116">
        <f>C192*0.45</f>
        <v>44156.25</v>
      </c>
      <c r="D194" s="8">
        <f>C194/B194</f>
        <v>0.83219546946425682</v>
      </c>
      <c r="E194" s="221">
        <f>E192*0.45</f>
        <v>1035</v>
      </c>
      <c r="F194" s="221">
        <f t="shared" ref="F194:Y194" si="56">F192*0.45</f>
        <v>1125</v>
      </c>
      <c r="G194" s="221">
        <f t="shared" si="56"/>
        <v>5154.75</v>
      </c>
      <c r="H194" s="221">
        <f t="shared" si="56"/>
        <v>4455</v>
      </c>
      <c r="I194" s="221">
        <f t="shared" si="56"/>
        <v>2885.4</v>
      </c>
      <c r="J194" s="221">
        <f t="shared" si="56"/>
        <v>2169</v>
      </c>
      <c r="K194" s="221">
        <f t="shared" si="56"/>
        <v>1429.2</v>
      </c>
      <c r="L194" s="221">
        <f t="shared" si="56"/>
        <v>2714.4</v>
      </c>
      <c r="M194" s="221">
        <f t="shared" si="56"/>
        <v>1930.95</v>
      </c>
      <c r="N194" s="221">
        <f t="shared" si="56"/>
        <v>1557.45</v>
      </c>
      <c r="O194" s="221">
        <f t="shared" si="56"/>
        <v>1410.75</v>
      </c>
      <c r="P194" s="221">
        <f t="shared" si="56"/>
        <v>2600.5500000000002</v>
      </c>
      <c r="Q194" s="221">
        <f t="shared" si="56"/>
        <v>3503.7000000000003</v>
      </c>
      <c r="R194" s="221">
        <f t="shared" si="56"/>
        <v>1350</v>
      </c>
      <c r="S194" s="221">
        <f t="shared" si="56"/>
        <v>1549.3500000000001</v>
      </c>
      <c r="T194" s="221">
        <f t="shared" si="56"/>
        <v>1068.3</v>
      </c>
      <c r="U194" s="221">
        <f t="shared" si="56"/>
        <v>882</v>
      </c>
      <c r="V194" s="221">
        <f t="shared" si="56"/>
        <v>486</v>
      </c>
      <c r="W194" s="221">
        <f t="shared" si="56"/>
        <v>1489.5</v>
      </c>
      <c r="X194" s="221">
        <f t="shared" si="56"/>
        <v>2835.4500000000003</v>
      </c>
      <c r="Y194" s="221">
        <f t="shared" si="56"/>
        <v>2524.5</v>
      </c>
      <c r="Z194" s="58"/>
    </row>
    <row r="195" spans="1:35" s="46" customFormat="1" ht="30" customHeight="1" collapsed="1" x14ac:dyDescent="0.2">
      <c r="A195" s="12" t="s">
        <v>136</v>
      </c>
      <c r="B195" s="47">
        <f>B192/B193</f>
        <v>1.2411684210526315</v>
      </c>
      <c r="C195" s="133">
        <f>C192/C193</f>
        <v>0.98895395128047492</v>
      </c>
      <c r="D195" s="8"/>
      <c r="E195" s="67">
        <f t="shared" ref="E195:Y195" si="57">E192/E193</f>
        <v>1.6974169741697418</v>
      </c>
      <c r="F195" s="67">
        <f t="shared" si="57"/>
        <v>1.0544074230282581</v>
      </c>
      <c r="G195" s="67">
        <f t="shared" si="57"/>
        <v>1.1104110120201629</v>
      </c>
      <c r="H195" s="67">
        <f t="shared" si="57"/>
        <v>1.0093800978792822</v>
      </c>
      <c r="I195" s="67">
        <f t="shared" si="57"/>
        <v>1.489084997677659</v>
      </c>
      <c r="J195" s="67">
        <f t="shared" si="57"/>
        <v>1.0437418796015592</v>
      </c>
      <c r="K195" s="67">
        <f t="shared" si="57"/>
        <v>1.2484276729559749</v>
      </c>
      <c r="L195" s="67">
        <f t="shared" si="57"/>
        <v>0.61803278688524588</v>
      </c>
      <c r="M195" s="67">
        <f t="shared" si="57"/>
        <v>1.0287700791177177</v>
      </c>
      <c r="N195" s="67">
        <f t="shared" si="57"/>
        <v>1.0276128266033253</v>
      </c>
      <c r="O195" s="67">
        <f t="shared" si="57"/>
        <v>1.1737177087233246</v>
      </c>
      <c r="P195" s="67">
        <f t="shared" si="57"/>
        <v>1.0268301350390903</v>
      </c>
      <c r="Q195" s="67">
        <f t="shared" si="57"/>
        <v>1.5961459614596145</v>
      </c>
      <c r="R195" s="67">
        <f t="shared" si="57"/>
        <v>1</v>
      </c>
      <c r="S195" s="67">
        <f t="shared" si="57"/>
        <v>0.83812074001947423</v>
      </c>
      <c r="T195" s="67">
        <f t="shared" si="57"/>
        <v>0.44498594189315838</v>
      </c>
      <c r="U195" s="67">
        <f t="shared" si="57"/>
        <v>1.0061601642710472</v>
      </c>
      <c r="V195" s="67">
        <f t="shared" si="57"/>
        <v>2.6277372262773722</v>
      </c>
      <c r="W195" s="67">
        <f t="shared" si="57"/>
        <v>1.0153374233128833</v>
      </c>
      <c r="X195" s="67">
        <f t="shared" si="57"/>
        <v>0.9693846153846154</v>
      </c>
      <c r="Y195" s="67">
        <f t="shared" si="57"/>
        <v>0.63282571912013541</v>
      </c>
    </row>
    <row r="196" spans="1:35" s="57" customFormat="1" ht="30" customHeight="1" outlineLevel="1" x14ac:dyDescent="0.2">
      <c r="A196" s="50" t="s">
        <v>137</v>
      </c>
      <c r="B196" s="22">
        <v>310103</v>
      </c>
      <c r="C196" s="116">
        <f>SUM(E196:Y196)</f>
        <v>250034</v>
      </c>
      <c r="D196" s="8">
        <f>C196/B196</f>
        <v>0.80629339284044332</v>
      </c>
      <c r="E196" s="221">
        <v>653</v>
      </c>
      <c r="F196" s="221">
        <v>6800</v>
      </c>
      <c r="G196" s="221">
        <v>22900</v>
      </c>
      <c r="H196" s="221">
        <v>13029</v>
      </c>
      <c r="I196" s="221">
        <v>8370</v>
      </c>
      <c r="J196" s="221">
        <v>12580</v>
      </c>
      <c r="K196" s="221">
        <v>500</v>
      </c>
      <c r="L196" s="221">
        <v>14489</v>
      </c>
      <c r="M196" s="221">
        <v>10299</v>
      </c>
      <c r="N196" s="221">
        <v>11850</v>
      </c>
      <c r="O196" s="221">
        <v>7733</v>
      </c>
      <c r="P196" s="221">
        <v>16648</v>
      </c>
      <c r="Q196" s="221">
        <v>1904</v>
      </c>
      <c r="R196" s="221">
        <v>3500</v>
      </c>
      <c r="S196" s="221">
        <v>7150</v>
      </c>
      <c r="T196" s="221">
        <v>42087</v>
      </c>
      <c r="U196" s="221">
        <v>3400</v>
      </c>
      <c r="V196" s="221">
        <v>600</v>
      </c>
      <c r="W196" s="221">
        <v>8427</v>
      </c>
      <c r="X196" s="221">
        <v>41415</v>
      </c>
      <c r="Y196" s="221">
        <v>15700</v>
      </c>
    </row>
    <row r="197" spans="1:35" s="46" customFormat="1" ht="45" hidden="1" customHeight="1" outlineLevel="1" x14ac:dyDescent="0.2">
      <c r="A197" s="12" t="s">
        <v>134</v>
      </c>
      <c r="B197" s="22">
        <v>271000</v>
      </c>
      <c r="C197" s="116">
        <f>SUM(E197:Y197)</f>
        <v>283125</v>
      </c>
      <c r="D197" s="8">
        <f t="shared" ref="D197:D211" si="58">C197/B197</f>
        <v>1.0447416974169741</v>
      </c>
      <c r="E197" s="45">
        <v>3252</v>
      </c>
      <c r="F197" s="45">
        <v>6349</v>
      </c>
      <c r="G197" s="45">
        <v>21277</v>
      </c>
      <c r="H197" s="45">
        <v>19442</v>
      </c>
      <c r="I197" s="45">
        <v>7381</v>
      </c>
      <c r="J197" s="45">
        <v>15831</v>
      </c>
      <c r="K197" s="45">
        <v>1192</v>
      </c>
      <c r="L197" s="45">
        <v>25096</v>
      </c>
      <c r="M197" s="45">
        <v>10726</v>
      </c>
      <c r="N197" s="45">
        <v>11786</v>
      </c>
      <c r="O197" s="45">
        <v>7347</v>
      </c>
      <c r="P197" s="45">
        <v>19701</v>
      </c>
      <c r="Q197" s="45">
        <v>4369</v>
      </c>
      <c r="R197" s="45">
        <v>5848</v>
      </c>
      <c r="S197" s="45">
        <v>8900</v>
      </c>
      <c r="T197" s="45">
        <v>37348</v>
      </c>
      <c r="U197" s="45">
        <v>2923</v>
      </c>
      <c r="V197" s="45">
        <v>1336</v>
      </c>
      <c r="W197" s="45">
        <v>11411</v>
      </c>
      <c r="X197" s="45">
        <v>40000</v>
      </c>
      <c r="Y197" s="45">
        <v>21610</v>
      </c>
    </row>
    <row r="198" spans="1:35" s="46" customFormat="1" ht="45" hidden="1" customHeight="1" outlineLevel="1" x14ac:dyDescent="0.2">
      <c r="A198" s="12" t="s">
        <v>135</v>
      </c>
      <c r="B198" s="26">
        <f>B196*0.3</f>
        <v>93030.9</v>
      </c>
      <c r="C198" s="116">
        <f>C196*0.3</f>
        <v>75010.2</v>
      </c>
      <c r="D198" s="8">
        <f t="shared" si="58"/>
        <v>0.80629339284044332</v>
      </c>
      <c r="E198" s="221">
        <f>E196*0.3</f>
        <v>195.9</v>
      </c>
      <c r="F198" s="221">
        <f t="shared" ref="F198:Y198" si="59">F196*0.3</f>
        <v>2040</v>
      </c>
      <c r="G198" s="221">
        <f t="shared" si="59"/>
        <v>6870</v>
      </c>
      <c r="H198" s="221">
        <f t="shared" si="59"/>
        <v>3908.7</v>
      </c>
      <c r="I198" s="221">
        <f t="shared" si="59"/>
        <v>2511</v>
      </c>
      <c r="J198" s="221">
        <f t="shared" si="59"/>
        <v>3774</v>
      </c>
      <c r="K198" s="221">
        <f t="shared" si="59"/>
        <v>150</v>
      </c>
      <c r="L198" s="221">
        <f t="shared" si="59"/>
        <v>4346.7</v>
      </c>
      <c r="M198" s="221">
        <f t="shared" si="59"/>
        <v>3089.7</v>
      </c>
      <c r="N198" s="221">
        <f t="shared" si="59"/>
        <v>3555</v>
      </c>
      <c r="O198" s="221">
        <f t="shared" si="59"/>
        <v>2319.9</v>
      </c>
      <c r="P198" s="221">
        <f t="shared" si="59"/>
        <v>4994.3999999999996</v>
      </c>
      <c r="Q198" s="221">
        <f t="shared" si="59"/>
        <v>571.19999999999993</v>
      </c>
      <c r="R198" s="221">
        <f t="shared" si="59"/>
        <v>1050</v>
      </c>
      <c r="S198" s="221">
        <f t="shared" si="59"/>
        <v>2145</v>
      </c>
      <c r="T198" s="221">
        <f t="shared" si="59"/>
        <v>12626.1</v>
      </c>
      <c r="U198" s="221">
        <f t="shared" si="59"/>
        <v>1020</v>
      </c>
      <c r="V198" s="221">
        <f t="shared" si="59"/>
        <v>180</v>
      </c>
      <c r="W198" s="221">
        <f t="shared" si="59"/>
        <v>2528.1</v>
      </c>
      <c r="X198" s="221">
        <f t="shared" si="59"/>
        <v>12424.5</v>
      </c>
      <c r="Y198" s="221">
        <f t="shared" si="59"/>
        <v>4710</v>
      </c>
    </row>
    <row r="199" spans="1:35" s="57" customFormat="1" ht="30" customHeight="1" collapsed="1" x14ac:dyDescent="0.2">
      <c r="A199" s="12" t="s">
        <v>136</v>
      </c>
      <c r="B199" s="8">
        <f>B196/B197</f>
        <v>1.1442915129151292</v>
      </c>
      <c r="C199" s="115">
        <f>C196/C197</f>
        <v>0.88312229580573953</v>
      </c>
      <c r="D199" s="145"/>
      <c r="E199" s="94">
        <f t="shared" ref="E199:Y199" si="60">E196/E197</f>
        <v>0.20079950799507995</v>
      </c>
      <c r="F199" s="94">
        <f t="shared" si="60"/>
        <v>1.0710348086312804</v>
      </c>
      <c r="G199" s="94">
        <f t="shared" si="60"/>
        <v>1.076279550688537</v>
      </c>
      <c r="H199" s="94">
        <f t="shared" si="60"/>
        <v>0.6701471042073861</v>
      </c>
      <c r="I199" s="94">
        <f t="shared" si="60"/>
        <v>1.1339926839181682</v>
      </c>
      <c r="J199" s="94">
        <f t="shared" si="60"/>
        <v>0.79464342113574638</v>
      </c>
      <c r="K199" s="94">
        <f t="shared" si="60"/>
        <v>0.41946308724832215</v>
      </c>
      <c r="L199" s="94">
        <f t="shared" si="60"/>
        <v>0.5773430028689831</v>
      </c>
      <c r="M199" s="94">
        <f t="shared" si="60"/>
        <v>0.96019019205668465</v>
      </c>
      <c r="N199" s="94">
        <f t="shared" si="60"/>
        <v>1.0054301713897844</v>
      </c>
      <c r="O199" s="94">
        <f t="shared" si="60"/>
        <v>1.0525384510684632</v>
      </c>
      <c r="P199" s="94">
        <f t="shared" si="60"/>
        <v>0.8450332470432973</v>
      </c>
      <c r="Q199" s="94">
        <f t="shared" si="60"/>
        <v>0.43579766536964981</v>
      </c>
      <c r="R199" s="94">
        <f t="shared" si="60"/>
        <v>0.59849521203830369</v>
      </c>
      <c r="S199" s="94">
        <f t="shared" si="60"/>
        <v>0.8033707865168539</v>
      </c>
      <c r="T199" s="94">
        <f t="shared" si="60"/>
        <v>1.1268876512798542</v>
      </c>
      <c r="U199" s="94">
        <f t="shared" si="60"/>
        <v>1.163188504960657</v>
      </c>
      <c r="V199" s="94">
        <f t="shared" si="60"/>
        <v>0.44910179640718562</v>
      </c>
      <c r="W199" s="94">
        <f t="shared" si="60"/>
        <v>0.73849794058364737</v>
      </c>
      <c r="X199" s="94">
        <f t="shared" si="60"/>
        <v>1.0353749999999999</v>
      </c>
      <c r="Y199" s="94">
        <f t="shared" si="60"/>
        <v>0.72651550208236926</v>
      </c>
    </row>
    <row r="200" spans="1:35" s="57" customFormat="1" ht="30" customHeight="1" outlineLevel="1" x14ac:dyDescent="0.2">
      <c r="A200" s="50" t="s">
        <v>138</v>
      </c>
      <c r="B200" s="22">
        <v>35272</v>
      </c>
      <c r="C200" s="116">
        <f>SUM(E200:Y200)</f>
        <v>43691</v>
      </c>
      <c r="D200" s="145">
        <f>C200/B200</f>
        <v>1.2386879110909503</v>
      </c>
      <c r="E200" s="221"/>
      <c r="F200" s="221"/>
      <c r="G200" s="221">
        <v>8700</v>
      </c>
      <c r="H200" s="221">
        <v>4203</v>
      </c>
      <c r="I200" s="221">
        <v>1300</v>
      </c>
      <c r="J200" s="221">
        <v>900</v>
      </c>
      <c r="K200" s="221">
        <v>2000</v>
      </c>
      <c r="L200" s="221">
        <v>1643</v>
      </c>
      <c r="M200" s="221"/>
      <c r="N200" s="221">
        <v>750</v>
      </c>
      <c r="O200" s="221">
        <v>2260</v>
      </c>
      <c r="P200" s="221">
        <v>2120</v>
      </c>
      <c r="Q200" s="221"/>
      <c r="R200" s="221"/>
      <c r="S200" s="221"/>
      <c r="T200" s="221">
        <v>2500</v>
      </c>
      <c r="U200" s="221">
        <v>700</v>
      </c>
      <c r="V200" s="221"/>
      <c r="W200" s="221">
        <v>1165</v>
      </c>
      <c r="X200" s="221">
        <v>9600</v>
      </c>
      <c r="Y200" s="221">
        <v>5850</v>
      </c>
    </row>
    <row r="201" spans="1:35" s="46" customFormat="1" ht="45" hidden="1" customHeight="1" outlineLevel="1" x14ac:dyDescent="0.2">
      <c r="A201" s="12" t="s">
        <v>134</v>
      </c>
      <c r="B201" s="22">
        <v>334708</v>
      </c>
      <c r="C201" s="116">
        <f>SUM(E201:Y201)</f>
        <v>337167</v>
      </c>
      <c r="D201" s="145">
        <f t="shared" si="58"/>
        <v>1.0073467022001268</v>
      </c>
      <c r="E201" s="45"/>
      <c r="F201" s="45">
        <v>13121</v>
      </c>
      <c r="G201" s="45">
        <v>29014</v>
      </c>
      <c r="H201" s="45">
        <v>52320</v>
      </c>
      <c r="I201" s="45">
        <v>16915</v>
      </c>
      <c r="J201" s="45">
        <v>4947</v>
      </c>
      <c r="K201" s="45">
        <v>1987</v>
      </c>
      <c r="L201" s="45">
        <v>21959</v>
      </c>
      <c r="M201" s="45">
        <v>11918</v>
      </c>
      <c r="N201" s="45">
        <v>12628</v>
      </c>
      <c r="O201" s="45">
        <v>13357</v>
      </c>
      <c r="P201" s="45">
        <v>18763</v>
      </c>
      <c r="Q201" s="45">
        <v>10379</v>
      </c>
      <c r="R201" s="45">
        <v>2250</v>
      </c>
      <c r="S201" s="45">
        <v>6846</v>
      </c>
      <c r="T201" s="45">
        <v>53354</v>
      </c>
      <c r="U201" s="45">
        <v>6090</v>
      </c>
      <c r="V201" s="45">
        <v>1713</v>
      </c>
      <c r="W201" s="45">
        <v>12226</v>
      </c>
      <c r="X201" s="45">
        <v>27986</v>
      </c>
      <c r="Y201" s="45">
        <v>19394</v>
      </c>
    </row>
    <row r="202" spans="1:35" s="46" customFormat="1" ht="45" hidden="1" customHeight="1" outlineLevel="1" x14ac:dyDescent="0.2">
      <c r="A202" s="12" t="s">
        <v>139</v>
      </c>
      <c r="B202" s="26">
        <f>B200*0.19</f>
        <v>6701.68</v>
      </c>
      <c r="C202" s="116">
        <f>C200*0.19</f>
        <v>8301.2900000000009</v>
      </c>
      <c r="D202" s="145">
        <f t="shared" si="58"/>
        <v>1.2386879110909503</v>
      </c>
      <c r="E202" s="221">
        <f t="shared" ref="E202:J202" si="61">E200*0.19</f>
        <v>0</v>
      </c>
      <c r="F202" s="221">
        <f t="shared" si="61"/>
        <v>0</v>
      </c>
      <c r="G202" s="221">
        <f t="shared" si="61"/>
        <v>1653</v>
      </c>
      <c r="H202" s="221">
        <f t="shared" si="61"/>
        <v>798.57</v>
      </c>
      <c r="I202" s="221">
        <f t="shared" si="61"/>
        <v>247</v>
      </c>
      <c r="J202" s="221">
        <f t="shared" si="61"/>
        <v>171</v>
      </c>
      <c r="K202" s="221">
        <f>K200*0.19</f>
        <v>380</v>
      </c>
      <c r="L202" s="221">
        <f t="shared" ref="L202:Y202" si="62">L200*0.19</f>
        <v>312.17</v>
      </c>
      <c r="M202" s="221">
        <f t="shared" si="62"/>
        <v>0</v>
      </c>
      <c r="N202" s="221">
        <f t="shared" si="62"/>
        <v>142.5</v>
      </c>
      <c r="O202" s="221">
        <f t="shared" si="62"/>
        <v>429.4</v>
      </c>
      <c r="P202" s="221">
        <f t="shared" si="62"/>
        <v>402.8</v>
      </c>
      <c r="Q202" s="221">
        <f t="shared" si="62"/>
        <v>0</v>
      </c>
      <c r="R202" s="221">
        <f t="shared" si="62"/>
        <v>0</v>
      </c>
      <c r="S202" s="221">
        <f t="shared" si="62"/>
        <v>0</v>
      </c>
      <c r="T202" s="221">
        <f t="shared" si="62"/>
        <v>475</v>
      </c>
      <c r="U202" s="221">
        <f t="shared" si="62"/>
        <v>133</v>
      </c>
      <c r="V202" s="221">
        <f t="shared" si="62"/>
        <v>0</v>
      </c>
      <c r="W202" s="221">
        <f t="shared" si="62"/>
        <v>221.35</v>
      </c>
      <c r="X202" s="221">
        <f t="shared" si="62"/>
        <v>1824</v>
      </c>
      <c r="Y202" s="221">
        <f t="shared" si="62"/>
        <v>1111.5</v>
      </c>
    </row>
    <row r="203" spans="1:35" s="57" customFormat="1" ht="30" customHeight="1" collapsed="1" x14ac:dyDescent="0.2">
      <c r="A203" s="12" t="s">
        <v>140</v>
      </c>
      <c r="B203" s="8">
        <f>B200/B201</f>
        <v>0.10538140707721357</v>
      </c>
      <c r="C203" s="115">
        <f>C200/C201</f>
        <v>0.12958266971560087</v>
      </c>
      <c r="D203" s="145"/>
      <c r="E203" s="94"/>
      <c r="F203" s="94"/>
      <c r="G203" s="94">
        <f t="shared" ref="G203:N203" si="63">G200/G201</f>
        <v>0.2998552422968222</v>
      </c>
      <c r="H203" s="94">
        <f t="shared" si="63"/>
        <v>8.0332568807339452E-2</v>
      </c>
      <c r="I203" s="94">
        <f t="shared" si="63"/>
        <v>7.6854862548034295E-2</v>
      </c>
      <c r="J203" s="94">
        <f t="shared" si="63"/>
        <v>0.18192844147968465</v>
      </c>
      <c r="K203" s="94">
        <f t="shared" si="63"/>
        <v>1.0065425264217414</v>
      </c>
      <c r="L203" s="94">
        <f t="shared" si="63"/>
        <v>7.482125779862471E-2</v>
      </c>
      <c r="M203" s="94"/>
      <c r="N203" s="94">
        <f t="shared" si="63"/>
        <v>5.9391827684510609E-2</v>
      </c>
      <c r="O203" s="94">
        <f>O200/O201</f>
        <v>0.16919967058471214</v>
      </c>
      <c r="P203" s="94">
        <f>P200/P201</f>
        <v>0.11298832809252252</v>
      </c>
      <c r="Q203" s="94"/>
      <c r="R203" s="94"/>
      <c r="S203" s="94"/>
      <c r="T203" s="94">
        <f>T200/T201</f>
        <v>4.6856842973347829E-2</v>
      </c>
      <c r="U203" s="94">
        <f>U200/U201</f>
        <v>0.11494252873563218</v>
      </c>
      <c r="V203" s="94"/>
      <c r="W203" s="94">
        <f>W200/W201</f>
        <v>9.5288728938328154E-2</v>
      </c>
      <c r="X203" s="94">
        <f>X200/X201</f>
        <v>0.34302865718573572</v>
      </c>
      <c r="Y203" s="94">
        <f>Y200/Y201</f>
        <v>0.30163968237599259</v>
      </c>
    </row>
    <row r="204" spans="1:35" s="46" customFormat="1" ht="30" hidden="1" customHeight="1" x14ac:dyDescent="0.2">
      <c r="A204" s="50" t="s">
        <v>141</v>
      </c>
      <c r="B204" s="26">
        <v>170</v>
      </c>
      <c r="C204" s="116">
        <f>SUM(E204:Y204)</f>
        <v>50</v>
      </c>
      <c r="D204" s="14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>
        <v>50</v>
      </c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35" s="46" customFormat="1" ht="45" hidden="1" customHeight="1" x14ac:dyDescent="0.2">
      <c r="A205" s="12" t="s">
        <v>139</v>
      </c>
      <c r="B205" s="26"/>
      <c r="C205" s="116">
        <f>C204*0.7</f>
        <v>35</v>
      </c>
      <c r="D205" s="145" t="e">
        <f t="shared" si="58"/>
        <v>#DIV/0!</v>
      </c>
      <c r="E205" s="221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21"/>
    </row>
    <row r="206" spans="1:35" s="46" customFormat="1" ht="45" hidden="1" customHeight="1" x14ac:dyDescent="0.2">
      <c r="A206" s="31" t="s">
        <v>142</v>
      </c>
      <c r="B206" s="26"/>
      <c r="C206" s="116">
        <f>SUM(E206:Y206)</f>
        <v>0</v>
      </c>
      <c r="D206" s="145" t="e">
        <f t="shared" si="58"/>
        <v>#DIV/0!</v>
      </c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</row>
    <row r="207" spans="1:35" s="46" customFormat="1" ht="45" hidden="1" customHeight="1" x14ac:dyDescent="0.2">
      <c r="A207" s="12" t="s">
        <v>139</v>
      </c>
      <c r="B207" s="26">
        <f>B206*0.2</f>
        <v>0</v>
      </c>
      <c r="C207" s="116">
        <f>C206*0.2</f>
        <v>0</v>
      </c>
      <c r="D207" s="145" t="e">
        <f t="shared" si="58"/>
        <v>#DIV/0!</v>
      </c>
      <c r="E207" s="221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  <c r="U207" s="221"/>
      <c r="V207" s="221"/>
      <c r="W207" s="221"/>
      <c r="X207" s="221"/>
      <c r="Y207" s="221"/>
    </row>
    <row r="208" spans="1:35" s="46" customFormat="1" ht="45" hidden="1" customHeight="1" x14ac:dyDescent="0.2">
      <c r="A208" s="31" t="s">
        <v>163</v>
      </c>
      <c r="B208" s="26"/>
      <c r="C208" s="116">
        <f>SUM(E208:Y208)</f>
        <v>0</v>
      </c>
      <c r="D208" s="145" t="e">
        <f t="shared" si="58"/>
        <v>#DIV/0!</v>
      </c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</row>
    <row r="209" spans="1:25" s="46" customFormat="1" ht="22.5" hidden="1" x14ac:dyDescent="0.2">
      <c r="A209" s="31" t="s">
        <v>143</v>
      </c>
      <c r="B209" s="146">
        <f>B207+B205+B202+B198+B194</f>
        <v>152792.53</v>
      </c>
      <c r="C209" s="146">
        <f>C207+C205+C202+C198+C194</f>
        <v>127502.73999999999</v>
      </c>
      <c r="D209" s="145">
        <f t="shared" si="58"/>
        <v>0.83448281143063729</v>
      </c>
      <c r="E209" s="221">
        <f>E207+E205+E202+E198+E194</f>
        <v>1230.9000000000001</v>
      </c>
      <c r="F209" s="221">
        <f t="shared" ref="F209:Y209" si="64">F207+F205+F202+F198+F194</f>
        <v>3165</v>
      </c>
      <c r="G209" s="221">
        <f t="shared" si="64"/>
        <v>13677.75</v>
      </c>
      <c r="H209" s="221">
        <f t="shared" si="64"/>
        <v>9162.27</v>
      </c>
      <c r="I209" s="221">
        <f t="shared" si="64"/>
        <v>5643.4</v>
      </c>
      <c r="J209" s="221">
        <f t="shared" si="64"/>
        <v>6114</v>
      </c>
      <c r="K209" s="221">
        <f>K207+K205+K202+K198+K194</f>
        <v>1959.2</v>
      </c>
      <c r="L209" s="221">
        <f t="shared" si="64"/>
        <v>7373.27</v>
      </c>
      <c r="M209" s="221">
        <f t="shared" si="64"/>
        <v>5020.6499999999996</v>
      </c>
      <c r="N209" s="221">
        <f t="shared" si="64"/>
        <v>5254.95</v>
      </c>
      <c r="O209" s="221">
        <f t="shared" si="64"/>
        <v>4160.05</v>
      </c>
      <c r="P209" s="221">
        <f t="shared" si="64"/>
        <v>7997.75</v>
      </c>
      <c r="Q209" s="221">
        <f t="shared" si="64"/>
        <v>4074.9</v>
      </c>
      <c r="R209" s="221">
        <f t="shared" si="64"/>
        <v>2400</v>
      </c>
      <c r="S209" s="221">
        <f t="shared" si="64"/>
        <v>3694.3500000000004</v>
      </c>
      <c r="T209" s="221">
        <f t="shared" si="64"/>
        <v>14169.4</v>
      </c>
      <c r="U209" s="221">
        <f t="shared" si="64"/>
        <v>2035</v>
      </c>
      <c r="V209" s="221">
        <f t="shared" si="64"/>
        <v>666</v>
      </c>
      <c r="W209" s="221">
        <f t="shared" si="64"/>
        <v>4238.95</v>
      </c>
      <c r="X209" s="221">
        <f t="shared" si="64"/>
        <v>17083.95</v>
      </c>
      <c r="Y209" s="221">
        <f t="shared" si="64"/>
        <v>8346</v>
      </c>
    </row>
    <row r="210" spans="1:25" s="46" customFormat="1" ht="45" hidden="1" x14ac:dyDescent="0.2">
      <c r="A210" s="12" t="s">
        <v>169</v>
      </c>
      <c r="B210" s="25">
        <v>68302</v>
      </c>
      <c r="C210" s="98">
        <f>SUM(E210:Y210)</f>
        <v>69686.5</v>
      </c>
      <c r="D210" s="8">
        <f t="shared" si="58"/>
        <v>1.0202702702702702</v>
      </c>
      <c r="E210" s="221">
        <v>610</v>
      </c>
      <c r="F210" s="221">
        <v>1904.5</v>
      </c>
      <c r="G210" s="221">
        <v>5803</v>
      </c>
      <c r="H210" s="221">
        <v>6976</v>
      </c>
      <c r="I210" s="221">
        <v>2768</v>
      </c>
      <c r="J210" s="221">
        <v>2968</v>
      </c>
      <c r="K210" s="221">
        <v>715</v>
      </c>
      <c r="L210" s="221">
        <v>6274</v>
      </c>
      <c r="M210" s="221">
        <v>2681</v>
      </c>
      <c r="N210" s="221">
        <v>2526</v>
      </c>
      <c r="O210" s="221">
        <v>2004</v>
      </c>
      <c r="P210" s="221">
        <v>4222</v>
      </c>
      <c r="Q210" s="221">
        <v>1996</v>
      </c>
      <c r="R210" s="221">
        <v>1350</v>
      </c>
      <c r="S210" s="221">
        <v>2054</v>
      </c>
      <c r="T210" s="221">
        <v>8003</v>
      </c>
      <c r="U210" s="221">
        <v>1096</v>
      </c>
      <c r="V210" s="221">
        <v>308</v>
      </c>
      <c r="W210" s="221">
        <v>2445</v>
      </c>
      <c r="X210" s="221">
        <v>7996</v>
      </c>
      <c r="Y210" s="221">
        <v>4987</v>
      </c>
    </row>
    <row r="211" spans="1:25" s="46" customFormat="1" ht="22.5" x14ac:dyDescent="0.2">
      <c r="A211" s="50" t="s">
        <v>162</v>
      </c>
      <c r="B211" s="48">
        <f>B209/B210*10</f>
        <v>22.370139966618837</v>
      </c>
      <c r="C211" s="128">
        <f>C209/C210*10</f>
        <v>18.296619861809674</v>
      </c>
      <c r="D211" s="8">
        <f t="shared" si="58"/>
        <v>0.81790368272671743</v>
      </c>
      <c r="E211" s="49">
        <f>E209/E210*10</f>
        <v>20.178688524590168</v>
      </c>
      <c r="F211" s="49">
        <f t="shared" ref="F211:Y211" si="65">F209/F210*10</f>
        <v>16.618535048569179</v>
      </c>
      <c r="G211" s="49">
        <f t="shared" si="65"/>
        <v>23.570136136481132</v>
      </c>
      <c r="H211" s="49">
        <f t="shared" si="65"/>
        <v>13.133987958715597</v>
      </c>
      <c r="I211" s="49">
        <f t="shared" si="65"/>
        <v>20.38800578034682</v>
      </c>
      <c r="J211" s="49">
        <f t="shared" si="65"/>
        <v>20.599730458221025</v>
      </c>
      <c r="K211" s="49">
        <f>K209/K210*10</f>
        <v>27.401398601398604</v>
      </c>
      <c r="L211" s="49">
        <f t="shared" si="65"/>
        <v>11.752103920943577</v>
      </c>
      <c r="M211" s="49">
        <f t="shared" si="65"/>
        <v>18.726781051846324</v>
      </c>
      <c r="N211" s="49">
        <f t="shared" si="65"/>
        <v>20.803444180522565</v>
      </c>
      <c r="O211" s="49">
        <f t="shared" si="65"/>
        <v>20.758732534930143</v>
      </c>
      <c r="P211" s="49">
        <f t="shared" si="65"/>
        <v>18.943036475603979</v>
      </c>
      <c r="Q211" s="49">
        <f t="shared" si="65"/>
        <v>20.415330661322642</v>
      </c>
      <c r="R211" s="49">
        <f t="shared" si="65"/>
        <v>17.777777777777779</v>
      </c>
      <c r="S211" s="49">
        <f t="shared" si="65"/>
        <v>17.986124634858815</v>
      </c>
      <c r="T211" s="49">
        <f t="shared" si="65"/>
        <v>17.705110583531177</v>
      </c>
      <c r="U211" s="49">
        <f t="shared" si="65"/>
        <v>18.567518248175183</v>
      </c>
      <c r="V211" s="49">
        <f t="shared" si="65"/>
        <v>21.623376623376625</v>
      </c>
      <c r="W211" s="49">
        <f t="shared" si="65"/>
        <v>17.337218813905931</v>
      </c>
      <c r="X211" s="49">
        <f>X209/X210*10</f>
        <v>21.36562031015508</v>
      </c>
      <c r="Y211" s="49">
        <f t="shared" si="65"/>
        <v>16.735512332063365</v>
      </c>
    </row>
    <row r="212" spans="1:25" ht="22.5" x14ac:dyDescent="0.25">
      <c r="A212" s="83"/>
      <c r="B212" s="83" t="s">
        <v>1</v>
      </c>
      <c r="C212" s="134"/>
      <c r="D212" s="83"/>
      <c r="E212" s="210"/>
      <c r="F212" s="83"/>
      <c r="G212" s="83"/>
      <c r="H212" s="210"/>
      <c r="I212" s="210"/>
      <c r="J212" s="210"/>
      <c r="K212" s="134"/>
      <c r="L212" s="210"/>
      <c r="M212" s="210"/>
      <c r="N212" s="210"/>
      <c r="O212" s="134"/>
      <c r="P212" s="210"/>
      <c r="Q212" s="83"/>
      <c r="R212" s="210"/>
      <c r="S212" s="210"/>
      <c r="T212" s="210"/>
      <c r="U212" s="83"/>
      <c r="V212" s="210"/>
      <c r="W212" s="134"/>
      <c r="X212" s="210"/>
      <c r="Y212" s="210"/>
    </row>
    <row r="213" spans="1:25" ht="27" hidden="1" customHeight="1" x14ac:dyDescent="0.25">
      <c r="A213" s="12" t="s">
        <v>182</v>
      </c>
      <c r="B213" s="78"/>
      <c r="C213" s="135">
        <f>SUM(E213:Y213)</f>
        <v>273</v>
      </c>
      <c r="D213" s="78"/>
      <c r="E213" s="211">
        <v>11</v>
      </c>
      <c r="F213" s="78">
        <v>12</v>
      </c>
      <c r="G213" s="78">
        <v>15</v>
      </c>
      <c r="H213" s="211">
        <v>20</v>
      </c>
      <c r="I213" s="211">
        <v>12</v>
      </c>
      <c r="J213" s="211">
        <v>36</v>
      </c>
      <c r="K213" s="135">
        <v>18</v>
      </c>
      <c r="L213" s="211">
        <v>20</v>
      </c>
      <c r="M213" s="211">
        <v>5</v>
      </c>
      <c r="N213" s="211">
        <v>4</v>
      </c>
      <c r="O213" s="135">
        <v>5</v>
      </c>
      <c r="P213" s="211">
        <v>16</v>
      </c>
      <c r="Q213" s="78">
        <v>16</v>
      </c>
      <c r="R213" s="211">
        <v>13</v>
      </c>
      <c r="S213" s="211">
        <v>18</v>
      </c>
      <c r="T213" s="211">
        <v>10</v>
      </c>
      <c r="U213" s="78">
        <v>3</v>
      </c>
      <c r="V213" s="211">
        <v>4</v>
      </c>
      <c r="W213" s="135">
        <v>3</v>
      </c>
      <c r="X213" s="211">
        <v>23</v>
      </c>
      <c r="Y213" s="211">
        <v>9</v>
      </c>
    </row>
    <row r="214" spans="1:25" ht="18" hidden="1" customHeight="1" x14ac:dyDescent="0.25">
      <c r="A214" s="12" t="s">
        <v>186</v>
      </c>
      <c r="B214" s="78">
        <v>108</v>
      </c>
      <c r="C214" s="135">
        <f>SUM(E214:Y214)</f>
        <v>450</v>
      </c>
      <c r="D214" s="78"/>
      <c r="E214" s="211">
        <v>20</v>
      </c>
      <c r="F214" s="78">
        <v>5</v>
      </c>
      <c r="G214" s="78">
        <v>59</v>
      </c>
      <c r="H214" s="211">
        <v>16</v>
      </c>
      <c r="I214" s="211">
        <v>21</v>
      </c>
      <c r="J214" s="211">
        <v>28</v>
      </c>
      <c r="K214" s="135">
        <v>9</v>
      </c>
      <c r="L214" s="211">
        <v>20</v>
      </c>
      <c r="M214" s="211">
        <v>22</v>
      </c>
      <c r="N214" s="211">
        <v>5</v>
      </c>
      <c r="O214" s="135">
        <v>5</v>
      </c>
      <c r="P214" s="211">
        <v>28</v>
      </c>
      <c r="Q214" s="78">
        <v>25</v>
      </c>
      <c r="R214" s="211">
        <v>57</v>
      </c>
      <c r="S214" s="211">
        <v>7</v>
      </c>
      <c r="T214" s="211">
        <v>17</v>
      </c>
      <c r="U214" s="78">
        <v>25</v>
      </c>
      <c r="V214" s="211">
        <v>11</v>
      </c>
      <c r="W214" s="135">
        <v>5</v>
      </c>
      <c r="X214" s="211">
        <v>50</v>
      </c>
      <c r="Y214" s="211">
        <v>15</v>
      </c>
    </row>
    <row r="215" spans="1:25" ht="24.6" hidden="1" customHeight="1" x14ac:dyDescent="0.35">
      <c r="A215" s="79" t="s">
        <v>144</v>
      </c>
      <c r="B215" s="60"/>
      <c r="C215" s="136">
        <f>SUM(E215:Y215)</f>
        <v>0</v>
      </c>
      <c r="D215" s="60"/>
      <c r="E215" s="212"/>
      <c r="F215" s="60"/>
      <c r="G215" s="60"/>
      <c r="H215" s="212"/>
      <c r="I215" s="212"/>
      <c r="J215" s="212"/>
      <c r="K215" s="136"/>
      <c r="L215" s="212"/>
      <c r="M215" s="212"/>
      <c r="N215" s="212"/>
      <c r="O215" s="136"/>
      <c r="P215" s="212"/>
      <c r="Q215" s="60"/>
      <c r="R215" s="212"/>
      <c r="S215" s="212"/>
      <c r="T215" s="212"/>
      <c r="U215" s="60"/>
      <c r="V215" s="212"/>
      <c r="W215" s="136"/>
      <c r="X215" s="212"/>
      <c r="Y215" s="212"/>
    </row>
    <row r="216" spans="1:25" s="62" customFormat="1" ht="21.6" hidden="1" customHeight="1" x14ac:dyDescent="0.35">
      <c r="A216" s="61" t="s">
        <v>145</v>
      </c>
      <c r="B216" s="61"/>
      <c r="C216" s="137">
        <f>SUM(E216:Y216)</f>
        <v>0</v>
      </c>
      <c r="D216" s="61"/>
      <c r="E216" s="213"/>
      <c r="F216" s="61"/>
      <c r="G216" s="61"/>
      <c r="H216" s="213"/>
      <c r="I216" s="213"/>
      <c r="J216" s="213"/>
      <c r="K216" s="137"/>
      <c r="L216" s="213"/>
      <c r="M216" s="213"/>
      <c r="N216" s="213"/>
      <c r="O216" s="137"/>
      <c r="P216" s="213"/>
      <c r="Q216" s="61"/>
      <c r="R216" s="213"/>
      <c r="S216" s="213"/>
      <c r="T216" s="213"/>
      <c r="U216" s="61"/>
      <c r="V216" s="213"/>
      <c r="W216" s="137"/>
      <c r="X216" s="213"/>
      <c r="Y216" s="213"/>
    </row>
    <row r="217" spans="1:25" s="62" customFormat="1" ht="21.6" hidden="1" customHeight="1" x14ac:dyDescent="0.35">
      <c r="A217" s="61" t="s">
        <v>146</v>
      </c>
      <c r="B217" s="61"/>
      <c r="C217" s="137">
        <f>SUM(E217:Y217)</f>
        <v>0</v>
      </c>
      <c r="D217" s="61"/>
      <c r="E217" s="213"/>
      <c r="F217" s="61"/>
      <c r="G217" s="61"/>
      <c r="H217" s="213"/>
      <c r="I217" s="213"/>
      <c r="J217" s="213"/>
      <c r="K217" s="137"/>
      <c r="L217" s="213"/>
      <c r="M217" s="213"/>
      <c r="N217" s="213"/>
      <c r="O217" s="137"/>
      <c r="P217" s="213"/>
      <c r="Q217" s="61"/>
      <c r="R217" s="213"/>
      <c r="S217" s="213"/>
      <c r="T217" s="213"/>
      <c r="U217" s="61"/>
      <c r="V217" s="213"/>
      <c r="W217" s="137"/>
      <c r="X217" s="213"/>
      <c r="Y217" s="213"/>
    </row>
    <row r="218" spans="1:25" s="62" customFormat="1" ht="21.6" hidden="1" customHeight="1" x14ac:dyDescent="0.35">
      <c r="A218" s="63"/>
      <c r="B218" s="63"/>
      <c r="C218" s="138"/>
      <c r="D218" s="63"/>
      <c r="E218" s="214"/>
      <c r="F218" s="63"/>
      <c r="G218" s="63"/>
      <c r="H218" s="214"/>
      <c r="I218" s="214"/>
      <c r="J218" s="214"/>
      <c r="K218" s="138"/>
      <c r="L218" s="214"/>
      <c r="M218" s="214"/>
      <c r="N218" s="214"/>
      <c r="O218" s="138"/>
      <c r="P218" s="214"/>
      <c r="Q218" s="63"/>
      <c r="R218" s="214"/>
      <c r="S218" s="214"/>
      <c r="T218" s="214"/>
      <c r="U218" s="63"/>
      <c r="V218" s="214"/>
      <c r="W218" s="138"/>
      <c r="X218" s="214"/>
      <c r="Y218" s="214"/>
    </row>
    <row r="219" spans="1:25" s="62" customFormat="1" ht="21.6" hidden="1" customHeight="1" x14ac:dyDescent="0.35">
      <c r="A219" s="63" t="s">
        <v>147</v>
      </c>
      <c r="B219" s="63"/>
      <c r="C219" s="138"/>
      <c r="D219" s="63"/>
      <c r="E219" s="214"/>
      <c r="F219" s="63"/>
      <c r="G219" s="63"/>
      <c r="H219" s="214"/>
      <c r="I219" s="214"/>
      <c r="J219" s="214"/>
      <c r="K219" s="138"/>
      <c r="L219" s="214"/>
      <c r="M219" s="214"/>
      <c r="N219" s="214"/>
      <c r="O219" s="138"/>
      <c r="P219" s="214"/>
      <c r="Q219" s="63"/>
      <c r="R219" s="214"/>
      <c r="S219" s="214"/>
      <c r="T219" s="214"/>
      <c r="U219" s="63"/>
      <c r="V219" s="214"/>
      <c r="W219" s="138"/>
      <c r="X219" s="214"/>
      <c r="Y219" s="214"/>
    </row>
    <row r="220" spans="1:25" ht="16.899999999999999" hidden="1" customHeight="1" x14ac:dyDescent="0.25">
      <c r="A220" s="80"/>
      <c r="B220" s="81"/>
      <c r="C220" s="139"/>
      <c r="D220" s="81"/>
      <c r="E220" s="215"/>
      <c r="F220" s="3"/>
      <c r="G220" s="3"/>
      <c r="H220" s="215"/>
      <c r="I220" s="215"/>
      <c r="J220" s="215"/>
      <c r="K220" s="170"/>
      <c r="L220" s="215"/>
      <c r="M220" s="215"/>
      <c r="N220" s="215"/>
      <c r="O220" s="170"/>
      <c r="P220" s="215"/>
      <c r="Q220" s="3"/>
      <c r="R220" s="215"/>
      <c r="S220" s="215"/>
      <c r="T220" s="215"/>
      <c r="U220" s="3"/>
      <c r="V220" s="215"/>
      <c r="W220" s="170"/>
      <c r="X220" s="215"/>
      <c r="Y220" s="215"/>
    </row>
    <row r="221" spans="1:25" ht="41.45" hidden="1" customHeight="1" x14ac:dyDescent="0.35">
      <c r="A221" s="232"/>
      <c r="B221" s="232"/>
      <c r="C221" s="232"/>
      <c r="D221" s="232"/>
      <c r="E221" s="232"/>
      <c r="F221" s="232"/>
      <c r="G221" s="232"/>
      <c r="H221" s="232"/>
      <c r="I221" s="232"/>
      <c r="J221" s="232"/>
      <c r="K221" s="232"/>
      <c r="L221" s="232"/>
      <c r="M221" s="232"/>
      <c r="N221" s="232"/>
      <c r="O221" s="232"/>
      <c r="P221" s="232"/>
      <c r="Q221" s="232"/>
      <c r="R221" s="232"/>
      <c r="S221" s="232"/>
      <c r="T221" s="232"/>
      <c r="U221" s="232"/>
      <c r="V221" s="232"/>
      <c r="W221" s="232"/>
      <c r="X221" s="232"/>
      <c r="Y221" s="232"/>
    </row>
    <row r="222" spans="1:25" ht="20.45" hidden="1" customHeight="1" x14ac:dyDescent="0.25">
      <c r="A222" s="230"/>
      <c r="B222" s="231"/>
      <c r="C222" s="231"/>
      <c r="D222" s="231"/>
      <c r="E222" s="231"/>
      <c r="F222" s="231"/>
      <c r="G222" s="231"/>
      <c r="H222" s="231"/>
      <c r="I222" s="231"/>
      <c r="J222" s="231"/>
      <c r="K222" s="170"/>
      <c r="L222" s="215"/>
      <c r="M222" s="215"/>
      <c r="N222" s="215"/>
      <c r="O222" s="170"/>
      <c r="P222" s="215"/>
      <c r="Q222" s="3"/>
      <c r="R222" s="215"/>
      <c r="S222" s="215"/>
      <c r="T222" s="215"/>
      <c r="U222" s="3"/>
      <c r="V222" s="215"/>
      <c r="W222" s="170"/>
      <c r="X222" s="215"/>
      <c r="Y222" s="215"/>
    </row>
    <row r="223" spans="1:25" ht="16.899999999999999" hidden="1" customHeight="1" x14ac:dyDescent="0.25">
      <c r="A223" s="82"/>
      <c r="B223" s="5"/>
      <c r="C223" s="140"/>
      <c r="D223" s="5"/>
      <c r="E223" s="215"/>
      <c r="F223" s="3"/>
      <c r="G223" s="3"/>
      <c r="H223" s="215"/>
      <c r="I223" s="215"/>
      <c r="J223" s="215"/>
      <c r="K223" s="170"/>
      <c r="L223" s="215"/>
      <c r="M223" s="215"/>
      <c r="N223" s="215"/>
      <c r="O223" s="170"/>
      <c r="P223" s="215"/>
      <c r="Q223" s="3"/>
      <c r="R223" s="215"/>
      <c r="S223" s="215"/>
      <c r="T223" s="215"/>
      <c r="U223" s="3"/>
      <c r="V223" s="215"/>
      <c r="W223" s="170"/>
      <c r="X223" s="215"/>
      <c r="Y223" s="215"/>
    </row>
    <row r="224" spans="1:25" ht="9" hidden="1" customHeight="1" x14ac:dyDescent="0.25">
      <c r="A224" s="64"/>
      <c r="B224" s="65"/>
      <c r="C224" s="141"/>
      <c r="D224" s="65"/>
      <c r="E224" s="216"/>
      <c r="F224" s="65"/>
      <c r="G224" s="65"/>
      <c r="H224" s="216"/>
      <c r="I224" s="216"/>
      <c r="J224" s="216"/>
      <c r="K224" s="141"/>
      <c r="L224" s="216"/>
      <c r="M224" s="216"/>
      <c r="N224" s="216"/>
      <c r="O224" s="141"/>
      <c r="P224" s="216"/>
      <c r="Q224" s="65"/>
      <c r="R224" s="216"/>
      <c r="S224" s="216"/>
      <c r="T224" s="216"/>
      <c r="U224" s="65"/>
      <c r="V224" s="216"/>
      <c r="W224" s="141"/>
      <c r="X224" s="216"/>
      <c r="Y224" s="216"/>
    </row>
    <row r="225" spans="1:25" s="11" customFormat="1" ht="49.15" hidden="1" customHeight="1" x14ac:dyDescent="0.2">
      <c r="A225" s="31" t="s">
        <v>148</v>
      </c>
      <c r="B225" s="26"/>
      <c r="C225" s="116">
        <f>SUM(E225:Y225)</f>
        <v>259083</v>
      </c>
      <c r="D225" s="26"/>
      <c r="E225" s="195">
        <v>9345</v>
      </c>
      <c r="F225" s="37">
        <v>9100</v>
      </c>
      <c r="G225" s="37">
        <v>16579</v>
      </c>
      <c r="H225" s="195">
        <v>16195</v>
      </c>
      <c r="I225" s="195">
        <v>7250</v>
      </c>
      <c r="J225" s="195">
        <v>17539</v>
      </c>
      <c r="K225" s="180">
        <v>12001</v>
      </c>
      <c r="L225" s="195">
        <v>14609</v>
      </c>
      <c r="M225" s="195">
        <v>13004</v>
      </c>
      <c r="N225" s="195">
        <v>3780</v>
      </c>
      <c r="O225" s="121">
        <v>8536</v>
      </c>
      <c r="P225" s="195">
        <v>11438</v>
      </c>
      <c r="Q225" s="37">
        <v>16561</v>
      </c>
      <c r="R225" s="195">
        <v>15418</v>
      </c>
      <c r="S225" s="195">
        <v>18986</v>
      </c>
      <c r="T225" s="195">
        <v>13238</v>
      </c>
      <c r="U225" s="37">
        <v>7143</v>
      </c>
      <c r="V225" s="195">
        <v>4504</v>
      </c>
      <c r="W225" s="121">
        <v>11688</v>
      </c>
      <c r="X225" s="195">
        <v>21385</v>
      </c>
      <c r="Y225" s="195">
        <v>10784</v>
      </c>
    </row>
    <row r="226" spans="1:25" ht="21" hidden="1" customHeight="1" x14ac:dyDescent="0.25">
      <c r="A226" s="59" t="s">
        <v>150</v>
      </c>
      <c r="B226" s="66"/>
      <c r="C226" s="116">
        <f>SUM(E226:Y226)</f>
        <v>380</v>
      </c>
      <c r="D226" s="26"/>
      <c r="E226" s="217">
        <v>16</v>
      </c>
      <c r="F226" s="59">
        <v>21</v>
      </c>
      <c r="G226" s="59">
        <v>32</v>
      </c>
      <c r="H226" s="217">
        <v>25</v>
      </c>
      <c r="I226" s="217">
        <v>16</v>
      </c>
      <c r="J226" s="217">
        <v>31</v>
      </c>
      <c r="K226" s="142">
        <v>14</v>
      </c>
      <c r="L226" s="217">
        <v>29</v>
      </c>
      <c r="M226" s="217">
        <v>18</v>
      </c>
      <c r="N226" s="217">
        <v>8</v>
      </c>
      <c r="O226" s="142">
        <v>7</v>
      </c>
      <c r="P226" s="217">
        <v>15</v>
      </c>
      <c r="Q226" s="59">
        <v>25</v>
      </c>
      <c r="R226" s="217">
        <v>31</v>
      </c>
      <c r="S226" s="217">
        <v>10</v>
      </c>
      <c r="T226" s="217">
        <v>8</v>
      </c>
      <c r="U226" s="59">
        <v>8</v>
      </c>
      <c r="V226" s="217">
        <v>6</v>
      </c>
      <c r="W226" s="142">
        <v>12</v>
      </c>
      <c r="X226" s="217">
        <v>35</v>
      </c>
      <c r="Y226" s="217">
        <v>13</v>
      </c>
    </row>
    <row r="227" spans="1:25" ht="0.6" hidden="1" customHeight="1" x14ac:dyDescent="0.25">
      <c r="A227" s="59" t="s">
        <v>151</v>
      </c>
      <c r="B227" s="66"/>
      <c r="C227" s="116">
        <f>SUM(E227:Y227)</f>
        <v>208</v>
      </c>
      <c r="D227" s="26"/>
      <c r="E227" s="217">
        <v>10</v>
      </c>
      <c r="F227" s="59">
        <v>2</v>
      </c>
      <c r="G227" s="59">
        <v>42</v>
      </c>
      <c r="H227" s="217">
        <v>11</v>
      </c>
      <c r="I227" s="217">
        <v>9</v>
      </c>
      <c r="J227" s="217">
        <v>30</v>
      </c>
      <c r="K227" s="142">
        <v>9</v>
      </c>
      <c r="L227" s="217">
        <v>15</v>
      </c>
      <c r="M227" s="217">
        <v>1</v>
      </c>
      <c r="N227" s="217">
        <v>2</v>
      </c>
      <c r="O227" s="142">
        <v>5</v>
      </c>
      <c r="P227" s="217">
        <v>1</v>
      </c>
      <c r="Q227" s="59">
        <v>4</v>
      </c>
      <c r="R227" s="217">
        <v>8</v>
      </c>
      <c r="S227" s="217">
        <v>14</v>
      </c>
      <c r="T227" s="217">
        <v>2</v>
      </c>
      <c r="U227" s="59">
        <v>1</v>
      </c>
      <c r="V227" s="217">
        <v>2</v>
      </c>
      <c r="W227" s="142">
        <v>16</v>
      </c>
      <c r="X227" s="217">
        <v>16</v>
      </c>
      <c r="Y227" s="217">
        <v>8</v>
      </c>
    </row>
    <row r="228" spans="1:25" ht="2.4500000000000002" hidden="1" customHeight="1" x14ac:dyDescent="0.25">
      <c r="A228" s="59" t="s">
        <v>151</v>
      </c>
      <c r="B228" s="66"/>
      <c r="C228" s="116">
        <f>SUM(E228:Y228)</f>
        <v>194</v>
      </c>
      <c r="D228" s="26"/>
      <c r="E228" s="217">
        <v>10</v>
      </c>
      <c r="F228" s="59">
        <v>2</v>
      </c>
      <c r="G228" s="59">
        <v>42</v>
      </c>
      <c r="H228" s="217">
        <v>11</v>
      </c>
      <c r="I228" s="217">
        <v>2</v>
      </c>
      <c r="J228" s="217">
        <v>30</v>
      </c>
      <c r="K228" s="142">
        <v>9</v>
      </c>
      <c r="L228" s="217">
        <v>15</v>
      </c>
      <c r="M228" s="217">
        <v>1</v>
      </c>
      <c r="N228" s="217">
        <v>2</v>
      </c>
      <c r="O228" s="142">
        <v>5</v>
      </c>
      <c r="P228" s="217">
        <v>1</v>
      </c>
      <c r="Q228" s="59">
        <v>4</v>
      </c>
      <c r="R228" s="217">
        <v>1</v>
      </c>
      <c r="S228" s="217">
        <v>14</v>
      </c>
      <c r="T228" s="217">
        <v>2</v>
      </c>
      <c r="U228" s="59">
        <v>1</v>
      </c>
      <c r="V228" s="217">
        <v>2</v>
      </c>
      <c r="W228" s="142">
        <v>16</v>
      </c>
      <c r="X228" s="217">
        <v>16</v>
      </c>
      <c r="Y228" s="217">
        <v>8</v>
      </c>
    </row>
    <row r="229" spans="1:25" ht="24" hidden="1" customHeight="1" x14ac:dyDescent="0.25">
      <c r="A229" s="59" t="s">
        <v>77</v>
      </c>
      <c r="B229" s="26">
        <v>554</v>
      </c>
      <c r="C229" s="116">
        <f>SUM(E229:Y229)</f>
        <v>574</v>
      </c>
      <c r="D229" s="26"/>
      <c r="E229" s="218">
        <v>11</v>
      </c>
      <c r="F229" s="76">
        <v>15</v>
      </c>
      <c r="G229" s="76">
        <v>93</v>
      </c>
      <c r="H229" s="218">
        <v>30</v>
      </c>
      <c r="I229" s="218">
        <v>15</v>
      </c>
      <c r="J229" s="218">
        <v>55</v>
      </c>
      <c r="K229" s="171">
        <v>16</v>
      </c>
      <c r="L229" s="218">
        <v>18</v>
      </c>
      <c r="M229" s="218">
        <v>16</v>
      </c>
      <c r="N229" s="218">
        <v>10</v>
      </c>
      <c r="O229" s="171">
        <v>11</v>
      </c>
      <c r="P229" s="218">
        <v>40</v>
      </c>
      <c r="Q229" s="76">
        <v>22</v>
      </c>
      <c r="R229" s="218">
        <v>55</v>
      </c>
      <c r="S229" s="218">
        <v>14</v>
      </c>
      <c r="T229" s="218">
        <v>29</v>
      </c>
      <c r="U229" s="76">
        <v>22</v>
      </c>
      <c r="V229" s="218">
        <v>9</v>
      </c>
      <c r="W229" s="171">
        <v>7</v>
      </c>
      <c r="X229" s="218">
        <v>60</v>
      </c>
      <c r="Y229" s="218">
        <v>26</v>
      </c>
    </row>
    <row r="230" spans="1:25" hidden="1" x14ac:dyDescent="0.25"/>
    <row r="231" spans="1:25" s="59" customFormat="1" hidden="1" x14ac:dyDescent="0.25">
      <c r="A231" s="59" t="s">
        <v>158</v>
      </c>
      <c r="B231" s="66"/>
      <c r="C231" s="142">
        <f>SUM(E231:Y231)</f>
        <v>40</v>
      </c>
      <c r="E231" s="217">
        <v>3</v>
      </c>
      <c r="G231" s="59">
        <v>1</v>
      </c>
      <c r="H231" s="217">
        <v>6</v>
      </c>
      <c r="I231" s="217"/>
      <c r="J231" s="217">
        <v>1</v>
      </c>
      <c r="K231" s="142"/>
      <c r="L231" s="217"/>
      <c r="M231" s="217">
        <v>1</v>
      </c>
      <c r="N231" s="217"/>
      <c r="O231" s="142">
        <v>2</v>
      </c>
      <c r="P231" s="217">
        <v>1</v>
      </c>
      <c r="Q231" s="59">
        <v>3</v>
      </c>
      <c r="R231" s="217">
        <v>1</v>
      </c>
      <c r="S231" s="217">
        <v>3</v>
      </c>
      <c r="T231" s="217">
        <v>7</v>
      </c>
      <c r="U231" s="59">
        <v>1</v>
      </c>
      <c r="V231" s="217">
        <v>1</v>
      </c>
      <c r="W231" s="142">
        <v>1</v>
      </c>
      <c r="X231" s="217">
        <v>4</v>
      </c>
      <c r="Y231" s="217">
        <v>4</v>
      </c>
    </row>
    <row r="232" spans="1:25" hidden="1" x14ac:dyDescent="0.25"/>
    <row r="233" spans="1:25" ht="21.6" hidden="1" customHeight="1" x14ac:dyDescent="0.25">
      <c r="A233" s="59" t="s">
        <v>161</v>
      </c>
      <c r="B233" s="26">
        <v>45</v>
      </c>
      <c r="C233" s="116">
        <f>SUM(E233:Y233)</f>
        <v>58</v>
      </c>
      <c r="D233" s="26"/>
      <c r="E233" s="218">
        <v>5</v>
      </c>
      <c r="F233" s="76">
        <v>3</v>
      </c>
      <c r="G233" s="76"/>
      <c r="H233" s="218">
        <v>5</v>
      </c>
      <c r="I233" s="218">
        <v>2</v>
      </c>
      <c r="J233" s="218"/>
      <c r="K233" s="171">
        <v>2</v>
      </c>
      <c r="L233" s="218">
        <v>0</v>
      </c>
      <c r="M233" s="218">
        <v>3</v>
      </c>
      <c r="N233" s="218">
        <v>3</v>
      </c>
      <c r="O233" s="171">
        <v>3</v>
      </c>
      <c r="P233" s="218">
        <v>2</v>
      </c>
      <c r="Q233" s="76">
        <v>2</v>
      </c>
      <c r="R233" s="218">
        <v>10</v>
      </c>
      <c r="S233" s="218">
        <v>6</v>
      </c>
      <c r="T233" s="218">
        <v>6</v>
      </c>
      <c r="U233" s="76">
        <v>1</v>
      </c>
      <c r="V233" s="218">
        <v>1</v>
      </c>
      <c r="W233" s="171">
        <v>4</v>
      </c>
      <c r="X233" s="218"/>
      <c r="Y233" s="218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89" t="s">
        <v>171</v>
      </c>
      <c r="S237" s="189" t="s">
        <v>174</v>
      </c>
      <c r="U237" s="1" t="s">
        <v>172</v>
      </c>
      <c r="X237" s="189" t="s">
        <v>173</v>
      </c>
      <c r="Y237" s="189" t="s">
        <v>170</v>
      </c>
    </row>
    <row r="238" spans="1:25" hidden="1" x14ac:dyDescent="0.25"/>
    <row r="239" spans="1:25" ht="22.5" hidden="1" x14ac:dyDescent="0.25">
      <c r="A239" s="12" t="s">
        <v>187</v>
      </c>
      <c r="B239" s="66"/>
      <c r="C239" s="135">
        <f>SUM(E239:Y239)</f>
        <v>49</v>
      </c>
      <c r="D239" s="66"/>
      <c r="E239" s="217">
        <v>1</v>
      </c>
      <c r="F239" s="59">
        <v>2</v>
      </c>
      <c r="G239" s="59"/>
      <c r="H239" s="217">
        <v>2</v>
      </c>
      <c r="I239" s="217"/>
      <c r="J239" s="217">
        <v>3</v>
      </c>
      <c r="K239" s="142">
        <v>1</v>
      </c>
      <c r="L239" s="217">
        <v>1</v>
      </c>
      <c r="M239" s="217">
        <v>8</v>
      </c>
      <c r="N239" s="217">
        <v>6</v>
      </c>
      <c r="O239" s="142">
        <v>1</v>
      </c>
      <c r="P239" s="217">
        <v>0</v>
      </c>
      <c r="Q239" s="59">
        <v>1</v>
      </c>
      <c r="R239" s="217">
        <v>4</v>
      </c>
      <c r="S239" s="217">
        <v>3</v>
      </c>
      <c r="T239" s="217">
        <v>2</v>
      </c>
      <c r="U239" s="59">
        <v>1</v>
      </c>
      <c r="V239" s="217">
        <v>1</v>
      </c>
      <c r="W239" s="142">
        <v>7</v>
      </c>
      <c r="X239" s="217"/>
      <c r="Y239" s="217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2021-08-31T11:47:11Z</cp:lastPrinted>
  <dcterms:created xsi:type="dcterms:W3CDTF">2017-06-08T05:54:08Z</dcterms:created>
  <dcterms:modified xsi:type="dcterms:W3CDTF">2021-09-01T10:15:38Z</dcterms:modified>
</cp:coreProperties>
</file>