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120" windowWidth="16710" windowHeight="1263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</workbook>
</file>

<file path=xl/calcChain.xml><?xml version="1.0" encoding="utf-8"?>
<calcChain xmlns="http://schemas.openxmlformats.org/spreadsheetml/2006/main">
  <c r="U97" i="1" l="1"/>
  <c r="S147" i="1" l="1"/>
  <c r="L141" i="1" l="1"/>
  <c r="C141" i="1" s="1"/>
  <c r="L131" i="1"/>
  <c r="K131" i="1"/>
  <c r="C131" i="1" s="1"/>
  <c r="I138" i="1" l="1"/>
  <c r="E159" i="1" l="1"/>
  <c r="F203" i="1" l="1"/>
  <c r="P124" i="1" l="1"/>
  <c r="O143" i="1"/>
  <c r="U156" i="1" l="1"/>
  <c r="B133" i="1" l="1"/>
  <c r="C136" i="1" l="1"/>
  <c r="N133" i="1" l="1"/>
  <c r="H124" i="1" l="1"/>
  <c r="O147" i="1" l="1"/>
  <c r="C142" i="1" l="1"/>
  <c r="B171" i="1" l="1"/>
  <c r="X171" i="1"/>
  <c r="X168" i="1"/>
  <c r="C192" i="1" l="1"/>
  <c r="C129" i="1" l="1"/>
  <c r="J171" i="1" l="1"/>
  <c r="L159" i="1" l="1"/>
  <c r="C157" i="1" l="1"/>
  <c r="L147" i="1" l="1"/>
  <c r="C158" i="1" l="1"/>
  <c r="B162" i="1" l="1"/>
  <c r="C160" i="1" l="1"/>
  <c r="C161" i="1"/>
  <c r="C155" i="1"/>
  <c r="D155" i="1" s="1"/>
  <c r="C154" i="1"/>
  <c r="D154" i="1" s="1"/>
  <c r="B147" i="1" l="1"/>
  <c r="C111" i="1" l="1"/>
  <c r="C132" i="1" l="1"/>
  <c r="C133" i="1" s="1"/>
  <c r="L171" i="1"/>
  <c r="N117" i="1" l="1"/>
  <c r="B168" i="1" l="1"/>
  <c r="B156" i="1"/>
  <c r="Q156" i="1" l="1"/>
  <c r="N138" i="1"/>
  <c r="W138" i="1" l="1"/>
  <c r="V195" i="1" l="1"/>
  <c r="C177" i="1" l="1"/>
  <c r="C183" i="1" l="1"/>
  <c r="M124" i="1" l="1"/>
  <c r="R203" i="1" l="1"/>
  <c r="O153" i="1" l="1"/>
  <c r="V147" i="1" l="1"/>
  <c r="Q203" i="1"/>
  <c r="N159" i="1"/>
  <c r="H147" i="1"/>
  <c r="M203" i="1" l="1"/>
  <c r="T124" i="1"/>
  <c r="B121" i="1"/>
  <c r="C100" i="1"/>
  <c r="C101" i="1"/>
  <c r="F138" i="1"/>
  <c r="R153" i="1" l="1"/>
  <c r="U147" i="1" l="1"/>
  <c r="U138" i="1"/>
  <c r="H153" i="1"/>
  <c r="B153" i="1"/>
  <c r="M138" i="1" l="1"/>
  <c r="S138" i="1" l="1"/>
  <c r="Q138" i="1" l="1"/>
  <c r="S203" i="1"/>
  <c r="V138" i="1"/>
  <c r="W203" i="1" l="1"/>
  <c r="S159" i="1"/>
  <c r="O138" i="1" l="1"/>
  <c r="P180" i="1"/>
  <c r="P138" i="1"/>
  <c r="G147" i="1"/>
  <c r="I147" i="1"/>
  <c r="N203" i="1" l="1"/>
  <c r="L202" i="1" l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F202" i="1"/>
  <c r="G202" i="1"/>
  <c r="H202" i="1"/>
  <c r="I202" i="1"/>
  <c r="J202" i="1"/>
  <c r="R138" i="1" l="1"/>
  <c r="X147" i="1"/>
  <c r="X150" i="1"/>
  <c r="F147" i="1" l="1"/>
  <c r="B180" i="1"/>
  <c r="R147" i="1"/>
  <c r="T203" i="1"/>
  <c r="U150" i="1"/>
  <c r="C96" i="1"/>
  <c r="F126" i="1" l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E126" i="1"/>
  <c r="K162" i="1"/>
  <c r="G121" i="1"/>
  <c r="J203" i="1" l="1"/>
  <c r="J97" i="1"/>
  <c r="U203" i="1"/>
  <c r="I203" i="1"/>
  <c r="H203" i="1"/>
  <c r="Y203" i="1"/>
  <c r="X203" i="1"/>
  <c r="O203" i="1"/>
  <c r="G203" i="1"/>
  <c r="B159" i="1" l="1"/>
  <c r="L138" i="1" l="1"/>
  <c r="M120" i="1" l="1"/>
  <c r="X162" i="1" l="1"/>
  <c r="J138" i="1" l="1"/>
  <c r="J162" i="1"/>
  <c r="J159" i="1"/>
  <c r="V159" i="1"/>
  <c r="V120" i="1"/>
  <c r="D144" i="1" l="1"/>
  <c r="D131" i="1"/>
  <c r="D135" i="1"/>
  <c r="D110" i="1"/>
  <c r="T138" i="1"/>
  <c r="R150" i="1" l="1"/>
  <c r="E138" i="1" l="1"/>
  <c r="F97" i="1" l="1"/>
  <c r="G97" i="1"/>
  <c r="H97" i="1"/>
  <c r="I97" i="1"/>
  <c r="K97" i="1"/>
  <c r="L97" i="1"/>
  <c r="L99" i="1" s="1"/>
  <c r="M97" i="1"/>
  <c r="N97" i="1"/>
  <c r="O97" i="1"/>
  <c r="P97" i="1"/>
  <c r="Q97" i="1"/>
  <c r="R97" i="1"/>
  <c r="S97" i="1"/>
  <c r="T97" i="1"/>
  <c r="V97" i="1"/>
  <c r="V105" i="1" s="1"/>
  <c r="W97" i="1"/>
  <c r="X97" i="1"/>
  <c r="Y97" i="1"/>
  <c r="Y105" i="1" s="1"/>
  <c r="E97" i="1"/>
  <c r="C91" i="1"/>
  <c r="C97" i="1" l="1"/>
  <c r="D97" i="1" s="1"/>
  <c r="W147" i="1"/>
  <c r="S162" i="1" l="1"/>
  <c r="J147" i="1"/>
  <c r="P105" i="1" l="1"/>
  <c r="H138" i="1" l="1"/>
  <c r="W159" i="1"/>
  <c r="D160" i="1"/>
  <c r="D161" i="1"/>
  <c r="N176" i="1"/>
  <c r="G138" i="1"/>
  <c r="Q159" i="1"/>
  <c r="P159" i="1" l="1"/>
  <c r="L119" i="1"/>
  <c r="L120" i="1"/>
  <c r="Y120" i="1"/>
  <c r="Q119" i="1"/>
  <c r="Q120" i="1"/>
  <c r="O120" i="1"/>
  <c r="N120" i="1"/>
  <c r="G99" i="1" l="1"/>
  <c r="E120" i="1" l="1"/>
  <c r="I162" i="1" l="1"/>
  <c r="C125" i="1"/>
  <c r="E176" i="1" l="1"/>
  <c r="K138" i="1" l="1"/>
  <c r="G119" i="1" l="1"/>
  <c r="H120" i="1" l="1"/>
  <c r="E147" i="1"/>
  <c r="P120" i="1" l="1"/>
  <c r="P118" i="1"/>
  <c r="P117" i="1"/>
  <c r="X138" i="1"/>
  <c r="D136" i="1"/>
  <c r="B176" i="1"/>
  <c r="C178" i="1"/>
  <c r="C179" i="1"/>
  <c r="C181" i="1"/>
  <c r="D181" i="1" s="1"/>
  <c r="C182" i="1"/>
  <c r="D182" i="1" s="1"/>
  <c r="C184" i="1"/>
  <c r="B117" i="1"/>
  <c r="G176" i="1"/>
  <c r="H176" i="1"/>
  <c r="I176" i="1"/>
  <c r="J176" i="1"/>
  <c r="K176" i="1"/>
  <c r="L176" i="1"/>
  <c r="M176" i="1"/>
  <c r="O176" i="1"/>
  <c r="P176" i="1"/>
  <c r="Q176" i="1"/>
  <c r="R176" i="1"/>
  <c r="S176" i="1"/>
  <c r="T176" i="1"/>
  <c r="U176" i="1"/>
  <c r="V176" i="1"/>
  <c r="W176" i="1"/>
  <c r="X176" i="1"/>
  <c r="Y176" i="1"/>
  <c r="F176" i="1"/>
  <c r="R120" i="1"/>
  <c r="B99" i="1"/>
  <c r="D179" i="1" l="1"/>
  <c r="C180" i="1"/>
  <c r="P147" i="1"/>
  <c r="B138" i="1" l="1"/>
  <c r="O117" i="1" l="1"/>
  <c r="J120" i="1"/>
  <c r="H119" i="1"/>
  <c r="E119" i="1" l="1"/>
  <c r="W120" i="1" l="1"/>
  <c r="S120" i="1"/>
  <c r="F120" i="1"/>
  <c r="I120" i="1" l="1"/>
  <c r="H162" i="1" l="1"/>
  <c r="U120" i="1" l="1"/>
  <c r="B120" i="1"/>
  <c r="B118" i="1"/>
  <c r="B119" i="1"/>
  <c r="H118" i="1" l="1"/>
  <c r="O119" i="1"/>
  <c r="G118" i="1"/>
  <c r="N147" i="1" l="1"/>
  <c r="N119" i="1"/>
  <c r="C102" i="1"/>
  <c r="D102" i="1" s="1"/>
  <c r="D142" i="1" l="1"/>
  <c r="C143" i="1"/>
  <c r="B199" i="1"/>
  <c r="T147" i="1" l="1"/>
  <c r="R119" i="1" l="1"/>
  <c r="M119" i="1"/>
  <c r="O118" i="1"/>
  <c r="S105" i="1" l="1"/>
  <c r="X120" i="1"/>
  <c r="F119" i="1" l="1"/>
  <c r="S119" i="1"/>
  <c r="W119" i="1"/>
  <c r="M187" i="1"/>
  <c r="M147" i="1"/>
  <c r="M118" i="1"/>
  <c r="M117" i="1"/>
  <c r="K120" i="1"/>
  <c r="T120" i="1"/>
  <c r="T119" i="1"/>
  <c r="Q118" i="1" l="1"/>
  <c r="U117" i="1"/>
  <c r="N118" i="1"/>
  <c r="K119" i="1" l="1"/>
  <c r="K118" i="1"/>
  <c r="K117" i="1"/>
  <c r="I117" i="1"/>
  <c r="I118" i="1"/>
  <c r="I119" i="1"/>
  <c r="H117" i="1"/>
  <c r="V118" i="1" l="1"/>
  <c r="V117" i="1"/>
  <c r="Q117" i="1" l="1"/>
  <c r="Y118" i="1"/>
  <c r="J118" i="1" l="1"/>
  <c r="K147" i="1"/>
  <c r="U118" i="1"/>
  <c r="T118" i="1" l="1"/>
  <c r="T117" i="1"/>
  <c r="X119" i="1"/>
  <c r="W118" i="1" l="1"/>
  <c r="W117" i="1"/>
  <c r="F118" i="1"/>
  <c r="F117" i="1"/>
  <c r="Y119" i="1" l="1"/>
  <c r="Y117" i="1"/>
  <c r="L117" i="1" l="1"/>
  <c r="L118" i="1"/>
  <c r="R118" i="1"/>
  <c r="R117" i="1"/>
  <c r="J117" i="1" l="1"/>
  <c r="S118" i="1" l="1"/>
  <c r="S117" i="1"/>
  <c r="E118" i="1" l="1"/>
  <c r="E117" i="1"/>
  <c r="G117" i="1"/>
  <c r="C98" i="1" l="1"/>
  <c r="D173" i="1"/>
  <c r="D174" i="1"/>
  <c r="C99" i="1" l="1"/>
  <c r="D99" i="1" s="1"/>
  <c r="D98" i="1"/>
  <c r="I187" i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8" i="1" l="1"/>
  <c r="C189" i="1"/>
  <c r="D189" i="1" s="1"/>
  <c r="C190" i="1" l="1"/>
  <c r="K202" i="1" l="1"/>
  <c r="C197" i="1" l="1"/>
  <c r="C193" i="1"/>
  <c r="D78" i="1"/>
  <c r="D80" i="1"/>
  <c r="D81" i="1"/>
  <c r="D95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D100" i="1"/>
  <c r="D101" i="1"/>
  <c r="C103" i="1"/>
  <c r="D103" i="1" s="1"/>
  <c r="C104" i="1"/>
  <c r="C117" i="1" s="1"/>
  <c r="B105" i="1"/>
  <c r="E105" i="1"/>
  <c r="F105" i="1"/>
  <c r="G105" i="1"/>
  <c r="I105" i="1"/>
  <c r="J105" i="1"/>
  <c r="K105" i="1"/>
  <c r="L105" i="1"/>
  <c r="M105" i="1"/>
  <c r="N105" i="1"/>
  <c r="O105" i="1"/>
  <c r="Q105" i="1"/>
  <c r="R105" i="1"/>
  <c r="T105" i="1"/>
  <c r="U105" i="1"/>
  <c r="W105" i="1"/>
  <c r="X105" i="1"/>
  <c r="C106" i="1"/>
  <c r="D106" i="1" s="1"/>
  <c r="C107" i="1"/>
  <c r="D107" i="1" s="1"/>
  <c r="C108" i="1"/>
  <c r="D108" i="1" s="1"/>
  <c r="C109" i="1"/>
  <c r="D109" i="1" s="1"/>
  <c r="D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C113" i="1"/>
  <c r="D113" i="1" s="1"/>
  <c r="C114" i="1"/>
  <c r="D114" i="1" s="1"/>
  <c r="C115" i="1"/>
  <c r="D115" i="1" s="1"/>
  <c r="C116" i="1"/>
  <c r="D116" i="1" s="1"/>
  <c r="X117" i="1"/>
  <c r="X118" i="1"/>
  <c r="J119" i="1"/>
  <c r="G120" i="1"/>
  <c r="C122" i="1"/>
  <c r="C123" i="1"/>
  <c r="C126" i="1"/>
  <c r="D126" i="1" s="1"/>
  <c r="C127" i="1"/>
  <c r="D127" i="1" s="1"/>
  <c r="E133" i="1"/>
  <c r="F133" i="1"/>
  <c r="G133" i="1"/>
  <c r="H133" i="1"/>
  <c r="I133" i="1"/>
  <c r="J133" i="1"/>
  <c r="K133" i="1"/>
  <c r="L133" i="1"/>
  <c r="M133" i="1"/>
  <c r="O133" i="1"/>
  <c r="P133" i="1"/>
  <c r="Q133" i="1"/>
  <c r="R133" i="1"/>
  <c r="S133" i="1"/>
  <c r="T133" i="1"/>
  <c r="U133" i="1"/>
  <c r="V133" i="1"/>
  <c r="W133" i="1"/>
  <c r="X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C139" i="1"/>
  <c r="D139" i="1" s="1"/>
  <c r="C140" i="1"/>
  <c r="D140" i="1" s="1"/>
  <c r="E143" i="1"/>
  <c r="F143" i="1"/>
  <c r="G143" i="1"/>
  <c r="H143" i="1"/>
  <c r="I143" i="1"/>
  <c r="J143" i="1"/>
  <c r="K143" i="1"/>
  <c r="L143" i="1"/>
  <c r="M143" i="1"/>
  <c r="N143" i="1"/>
  <c r="P143" i="1"/>
  <c r="R143" i="1"/>
  <c r="S143" i="1"/>
  <c r="T143" i="1"/>
  <c r="U143" i="1"/>
  <c r="V143" i="1"/>
  <c r="W143" i="1"/>
  <c r="X143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C148" i="1"/>
  <c r="C149" i="1"/>
  <c r="G150" i="1"/>
  <c r="C151" i="1"/>
  <c r="D151" i="1" s="1"/>
  <c r="C152" i="1"/>
  <c r="D152" i="1" s="1"/>
  <c r="S153" i="1"/>
  <c r="W153" i="1"/>
  <c r="D157" i="1"/>
  <c r="D158" i="1"/>
  <c r="X159" i="1"/>
  <c r="M162" i="1"/>
  <c r="C163" i="1"/>
  <c r="D163" i="1" s="1"/>
  <c r="C164" i="1"/>
  <c r="D164" i="1" s="1"/>
  <c r="B165" i="1"/>
  <c r="Q165" i="1"/>
  <c r="T165" i="1"/>
  <c r="C166" i="1"/>
  <c r="D166" i="1" s="1"/>
  <c r="C167" i="1"/>
  <c r="D167" i="1" s="1"/>
  <c r="G168" i="1"/>
  <c r="C169" i="1"/>
  <c r="C170" i="1"/>
  <c r="G171" i="1"/>
  <c r="C172" i="1"/>
  <c r="D172" i="1" s="1"/>
  <c r="C175" i="1"/>
  <c r="D177" i="1"/>
  <c r="E180" i="1"/>
  <c r="F180" i="1"/>
  <c r="G180" i="1"/>
  <c r="H180" i="1"/>
  <c r="I180" i="1"/>
  <c r="J180" i="1"/>
  <c r="K180" i="1"/>
  <c r="L180" i="1"/>
  <c r="M180" i="1"/>
  <c r="N180" i="1"/>
  <c r="O180" i="1"/>
  <c r="Q180" i="1"/>
  <c r="R180" i="1"/>
  <c r="S180" i="1"/>
  <c r="T180" i="1"/>
  <c r="U180" i="1"/>
  <c r="V180" i="1"/>
  <c r="W180" i="1"/>
  <c r="X180" i="1"/>
  <c r="Y180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W211" i="1"/>
  <c r="X209" i="1"/>
  <c r="X211" i="1" s="1"/>
  <c r="Y209" i="1"/>
  <c r="Y211" i="1" s="1"/>
  <c r="C210" i="1"/>
  <c r="C213" i="1"/>
  <c r="C214" i="1"/>
  <c r="C215" i="1"/>
  <c r="C216" i="1"/>
  <c r="C217" i="1"/>
  <c r="D104" i="1" l="1"/>
  <c r="D117" i="1"/>
  <c r="C138" i="1"/>
  <c r="D138" i="1" s="1"/>
  <c r="D132" i="1"/>
  <c r="C159" i="1"/>
  <c r="D159" i="1" s="1"/>
  <c r="D180" i="1"/>
  <c r="D175" i="1"/>
  <c r="C176" i="1"/>
  <c r="D176" i="1" s="1"/>
  <c r="C147" i="1"/>
  <c r="D147" i="1" s="1"/>
  <c r="D196" i="1"/>
  <c r="C199" i="1"/>
  <c r="C205" i="1"/>
  <c r="D205" i="1" s="1"/>
  <c r="D210" i="1"/>
  <c r="B209" i="1"/>
  <c r="C105" i="1"/>
  <c r="D105" i="1" s="1"/>
  <c r="D133" i="1"/>
  <c r="C156" i="1"/>
  <c r="D156" i="1" s="1"/>
  <c r="C194" i="1"/>
  <c r="D194" i="1" s="1"/>
  <c r="C198" i="1"/>
  <c r="D198" i="1" s="1"/>
  <c r="C207" i="1"/>
  <c r="D207" i="1" s="1"/>
  <c r="C165" i="1"/>
  <c r="D165" i="1" s="1"/>
  <c r="C128" i="1"/>
  <c r="D128" i="1" s="1"/>
  <c r="C124" i="1"/>
  <c r="C112" i="1"/>
  <c r="D112" i="1" s="1"/>
  <c r="C171" i="1"/>
  <c r="C162" i="1"/>
  <c r="D162" i="1" s="1"/>
  <c r="C153" i="1"/>
  <c r="D153" i="1" s="1"/>
  <c r="C150" i="1"/>
  <c r="C203" i="1"/>
  <c r="C202" i="1"/>
  <c r="D202" i="1" s="1"/>
  <c r="C195" i="1"/>
  <c r="C168" i="1"/>
  <c r="D168" i="1" s="1"/>
  <c r="C134" i="1"/>
  <c r="D134" i="1" s="1"/>
  <c r="C146" i="1"/>
  <c r="D146" i="1" s="1"/>
  <c r="C119" i="1"/>
  <c r="D119" i="1" s="1"/>
  <c r="C118" i="1"/>
  <c r="D118" i="1" s="1"/>
  <c r="C187" i="1"/>
  <c r="D187" i="1" s="1"/>
  <c r="C137" i="1"/>
  <c r="D137" i="1" s="1"/>
  <c r="C121" i="1"/>
  <c r="C120" i="1"/>
  <c r="D120" i="1" s="1"/>
  <c r="C60" i="1"/>
  <c r="D60" i="1" s="1"/>
  <c r="C209" i="1" l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<sst xmlns="http://schemas.openxmlformats.org/spreadsheetml/2006/main" count="252" uniqueCount="205">
  <si>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</si>
  <si>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</si>
  <si>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</si>
  <si>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</si>
  <si>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</si>
  <si>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</si>
  <si>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</si>
  <si>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</si>
  <si>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</si>
  <si>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</si>
  <si>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</si>
  <si>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</si>
  <si>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</si>
  <si>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</si>
  <si>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</si>
  <si>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</si>
  <si>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</si>
  <si>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</si>
  <si>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</si>
  <si>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</si>
  <si>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</si>
  <si>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</si>
  <si>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</si>
  <si>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</si>
  <si>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</si>
  <si>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</si>
  <si>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</si>
  <si>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</si>
  <si>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</si>
  <si>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</si>
  <si>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</si>
  <si>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</si>
  <si>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</si>
  <si>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</si>
  <si>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</si>
  <si>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</si>
  <si>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</si>
  <si>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</si>
  <si>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</si>
  <si>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</si>
  <si>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</si>
  <si>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</si>
  <si>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</si>
  <si>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</si>
  <si>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</si>
  <si>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</si>
  <si>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</si>
  <si>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</si>
  <si>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</si>
  <si>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</si>
  <si>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</si>
  <si>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</si>
  <si>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</si>
  <si>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</si>
  <si>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</si>
  <si>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</si>
  <si>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</si>
  <si>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</si>
  <si>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</si>
  <si>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</si>
  <si>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</si>
  <si>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</si>
  <si>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</si>
  <si>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</si>
  <si>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</si>
  <si>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</si>
  <si>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</si>
  <si>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</si>
  <si>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</si>
  <si>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</si>
  <si>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</si>
  <si>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</si>
  <si>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</si>
  <si>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</si>
  <si>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</si>
  <si>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</si>
  <si>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</si>
  <si>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</si>
  <si>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</si>
  <si>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</si>
  <si>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</si>
  <si>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</si>
  <si>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</si>
  <si>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</si>
  <si>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</si>
  <si>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</si>
  <si>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</si>
  <si>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</si>
  <si>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</si>
  <si>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</si>
  <si>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</si>
  <si>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</si>
  <si>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</si>
  <si>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</si>
  <si>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</si>
  <si>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</si>
  <si>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</si>
  <si>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</si>
  <si>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</si>
  <si>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</si>
  <si>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</si>
  <si>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</si>
  <si>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</si>
  <si>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</si>
  <si>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</si>
  <si>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</si>
  <si>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</si>
  <si>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</si>
  <si>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</si>
  <si>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</si>
  <si>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</si>
  <si>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</si>
  <si>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</si>
  <si>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</si>
  <si>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</si>
  <si>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</si>
  <si>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</si>
  <si>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</si>
  <si>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</si>
  <si>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</si>
  <si>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</si>
  <si>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</si>
  <si>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</si>
  <si>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</si>
  <si>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</si>
  <si>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</si>
  <si>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</si>
  <si>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</si>
  <si>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</si>
  <si>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</si>
  <si>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</si>
  <si>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</si>
  <si>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</si>
  <si>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</si>
  <si>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</si>
  <si>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</si>
  <si>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</si>
  <si>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</si>
  <si>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</si>
  <si>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</si>
  <si>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</si>
  <si>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</si>
  <si>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</si>
  <si>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</si>
  <si>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</si>
  <si>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</si>
  <si>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</si>
  <si>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</si>
  <si>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</si>
  <si>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</si>
  <si>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</si>
  <si>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</si>
  <si>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</si>
  <si>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</si>
  <si>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</si>
  <si>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</si>
  <si>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</si>
  <si>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</si>
  <si>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</si>
  <si>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</si>
  <si>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</si>
  <si>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</si>
  <si>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</si>
  <si>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</si>
  <si>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</si>
  <si>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</si>
  <si>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</si>
  <si>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</si>
  <si>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</si>
  <si>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</si>
  <si>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</si>
  <si>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</si>
  <si>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</si>
  <si>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</si>
  <si>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</si>
  <si>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</si>
  <si>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</si>
  <si>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</si>
  <si>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</si>
  <si>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</si>
  <si>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</si>
  <si>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</si>
  <si>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</si>
  <si>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</si>
  <si>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</si>
  <si>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</si>
  <si>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</si>
  <si>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</si>
  <si>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</si>
  <si>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</si>
  <si>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</si>
  <si>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</si>
  <si>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</si>
  <si>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</si>
  <si>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</si>
  <si>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</si>
  <si>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</si>
  <si>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</si>
  <si>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</si>
  <si>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</si>
  <si>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</si>
  <si>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</si>
  <si>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Количество комбайнов, ед.</t>
  </si>
  <si>
    <t xml:space="preserve">          тритикале</t>
  </si>
  <si>
    <t>Информация о сельскохозяйственных работах по состоянию на 01 ноября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</si>
</sst>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2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8" fillId="0" borderId="3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165" fontId="11" fillId="2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0" fillId="2" borderId="2" xfId="2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2" fillId="2" borderId="3" xfId="0" applyFont="1" applyFill="1" applyBorder="1" applyAlignment="1">
      <alignment vertical="center"/>
    </xf>
    <xf numFmtId="166" fontId="11" fillId="2" borderId="3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10" fillId="2" borderId="2" xfId="2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vertical="center"/>
    </xf>
    <xf numFmtId="0" fontId="20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0" fontId="8" fillId="2" borderId="0" xfId="0" applyFont="1" applyFill="1" applyBorder="1"/>
    <xf numFmtId="0" fontId="4" fillId="2" borderId="0" xfId="0" applyFont="1" applyFill="1" applyBorder="1"/>
    <xf numFmtId="3" fontId="8" fillId="0" borderId="2" xfId="0" applyNumberFormat="1" applyFont="1" applyFill="1" applyBorder="1" applyAlignment="1">
      <alignment horizontal="center" vertical="center" wrapText="1"/>
    </xf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164" fontId="11" fillId="0" borderId="3" xfId="2" applyNumberFormat="1" applyFont="1" applyFill="1" applyBorder="1" applyAlignment="1">
      <alignment horizontal="center" vertical="center" wrapText="1"/>
    </xf>
    <xf numFmtId="164" fontId="11" fillId="0" borderId="3" xfId="2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/>
    </xf>
    <xf numFmtId="1" fontId="8" fillId="0" borderId="3" xfId="2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/>
    </xf>
    <xf numFmtId="3" fontId="19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21" fillId="2" borderId="9" xfId="0" applyFont="1" applyFill="1" applyBorder="1" applyAlignment="1">
      <alignment horizontal="center" textRotation="90" wrapText="1"/>
    </xf>
    <xf numFmtId="0" fontId="21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S239"/>
  <sheetViews>
    <sheetView tabSelected="1" view="pageBreakPreview" topLeftCell="A2" zoomScale="60" zoomScaleNormal="70" zoomScalePageLayoutView="82" workbookViewId="0">
      <pane xSplit="3" ySplit="5" topLeftCell="W142" activePane="bottomRight" state="frozen"/>
      <selection activeCell="A2" sqref="A2"/>
      <selection pane="topRight" activeCell="F2" sqref="F2"/>
      <selection pane="bottomLeft" activeCell="A7" sqref="A7"/>
      <selection pane="bottomRight" activeCell="C3" sqref="C1:C1048576"/>
    </sheetView>
  </sheetViews>
  <sheetFormatPr defaultColWidth="9.140625" defaultRowHeight="16.5" outlineLevelRow="1" x14ac:dyDescent="0.25"/>
  <cols>
    <col min="1" max="1" width="99.85546875" style="26" customWidth="1"/>
    <col min="2" max="2" width="19.28515625" style="41" customWidth="1"/>
    <col min="3" max="3" width="14.5703125" style="41" bestFit="1" customWidth="1"/>
    <col min="4" max="4" width="21.42578125" style="41" customWidth="1"/>
    <col min="5" max="7" width="13.7109375" style="85" customWidth="1"/>
    <col min="8" max="8" width="13.7109375" style="1" customWidth="1"/>
    <col min="9" max="9" width="14" style="85" customWidth="1"/>
    <col min="10" max="16" width="13.7109375" style="85" customWidth="1"/>
    <col min="17" max="17" width="13.5703125" style="85" customWidth="1"/>
    <col min="18" max="25" width="13.7109375" style="85" customWidth="1"/>
    <col min="26" max="28" width="9.140625" style="85"/>
    <col min="29" max="29" width="9.140625" style="85" customWidth="1"/>
    <col min="30" max="45" width="9.140625" style="85"/>
    <col min="46" max="16384" width="9.140625" style="1"/>
  </cols>
  <sheetData>
    <row r="1" spans="1:45" ht="26.25" hidden="1" x14ac:dyDescent="0.4">
      <c r="A1" s="1"/>
      <c r="Y1" s="128"/>
    </row>
    <row r="2" spans="1:45" s="3" customFormat="1" ht="29.25" customHeight="1" x14ac:dyDescent="0.25">
      <c r="A2" s="161" t="s">
        <v>204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</row>
    <row r="3" spans="1:45" s="3" customFormat="1" ht="0.75" customHeight="1" thickBot="1" x14ac:dyDescent="0.3">
      <c r="A3" s="4"/>
      <c r="B3" s="42"/>
      <c r="C3" s="42">
        <v>0</v>
      </c>
      <c r="D3" s="42"/>
      <c r="E3" s="42"/>
      <c r="F3" s="42"/>
      <c r="G3" s="42" t="s">
        <v>1</v>
      </c>
      <c r="H3" s="4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65" t="s">
        <v>2</v>
      </c>
      <c r="Y3" s="65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</row>
    <row r="4" spans="1:45" s="38" customFormat="1" ht="17.25" customHeight="1" thickBot="1" x14ac:dyDescent="0.35">
      <c r="A4" s="162" t="s">
        <v>3</v>
      </c>
      <c r="B4" s="165" t="s">
        <v>195</v>
      </c>
      <c r="C4" s="168" t="s">
        <v>197</v>
      </c>
      <c r="D4" s="168" t="s">
        <v>196</v>
      </c>
      <c r="E4" s="171" t="s">
        <v>4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3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</row>
    <row r="5" spans="1:45" s="41" customFormat="1" ht="87" customHeight="1" x14ac:dyDescent="0.25">
      <c r="A5" s="163"/>
      <c r="B5" s="166"/>
      <c r="C5" s="169"/>
      <c r="D5" s="169"/>
      <c r="E5" s="174" t="s">
        <v>5</v>
      </c>
      <c r="F5" s="176" t="s">
        <v>6</v>
      </c>
      <c r="G5" s="174" t="s">
        <v>7</v>
      </c>
      <c r="H5" s="174" t="s">
        <v>8</v>
      </c>
      <c r="I5" s="174" t="s">
        <v>9</v>
      </c>
      <c r="J5" s="174" t="s">
        <v>10</v>
      </c>
      <c r="K5" s="174" t="s">
        <v>11</v>
      </c>
      <c r="L5" s="174" t="s">
        <v>12</v>
      </c>
      <c r="M5" s="174" t="s">
        <v>13</v>
      </c>
      <c r="N5" s="174" t="s">
        <v>14</v>
      </c>
      <c r="O5" s="174" t="s">
        <v>15</v>
      </c>
      <c r="P5" s="174" t="s">
        <v>16</v>
      </c>
      <c r="Q5" s="174" t="s">
        <v>17</v>
      </c>
      <c r="R5" s="174" t="s">
        <v>18</v>
      </c>
      <c r="S5" s="174" t="s">
        <v>19</v>
      </c>
      <c r="T5" s="174" t="s">
        <v>20</v>
      </c>
      <c r="U5" s="174" t="s">
        <v>21</v>
      </c>
      <c r="V5" s="174" t="s">
        <v>22</v>
      </c>
      <c r="W5" s="174" t="s">
        <v>23</v>
      </c>
      <c r="X5" s="174" t="s">
        <v>24</v>
      </c>
      <c r="Y5" s="174" t="s">
        <v>25</v>
      </c>
    </row>
    <row r="6" spans="1:45" s="41" customFormat="1" ht="70.150000000000006" customHeight="1" thickBot="1" x14ac:dyDescent="0.3">
      <c r="A6" s="164"/>
      <c r="B6" s="167"/>
      <c r="C6" s="170"/>
      <c r="D6" s="170"/>
      <c r="E6" s="175"/>
      <c r="F6" s="177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</row>
    <row r="7" spans="1:45" s="2" customFormat="1" ht="30" hidden="1" customHeight="1" x14ac:dyDescent="0.25">
      <c r="A7" s="5" t="s">
        <v>26</v>
      </c>
      <c r="B7" s="37">
        <v>49185</v>
      </c>
      <c r="C7" s="37">
        <f>SUM(E7:Y7)</f>
        <v>48251</v>
      </c>
      <c r="D7" s="74"/>
      <c r="E7" s="86">
        <v>2068</v>
      </c>
      <c r="F7" s="86">
        <v>1426</v>
      </c>
      <c r="G7" s="86">
        <v>3311</v>
      </c>
      <c r="H7" s="129">
        <v>3013</v>
      </c>
      <c r="I7" s="86">
        <v>1521</v>
      </c>
      <c r="J7" s="86">
        <v>3235</v>
      </c>
      <c r="K7" s="86">
        <v>2215</v>
      </c>
      <c r="L7" s="86">
        <v>2793</v>
      </c>
      <c r="M7" s="86">
        <v>2281</v>
      </c>
      <c r="N7" s="86">
        <v>692</v>
      </c>
      <c r="O7" s="86">
        <v>1579</v>
      </c>
      <c r="P7" s="86">
        <v>1997</v>
      </c>
      <c r="Q7" s="86">
        <v>2796</v>
      </c>
      <c r="R7" s="86">
        <v>3011</v>
      </c>
      <c r="S7" s="86">
        <v>3199</v>
      </c>
      <c r="T7" s="86">
        <v>2334</v>
      </c>
      <c r="U7" s="86">
        <v>2066</v>
      </c>
      <c r="V7" s="86">
        <v>685</v>
      </c>
      <c r="W7" s="86">
        <v>1885</v>
      </c>
      <c r="X7" s="86">
        <v>3999</v>
      </c>
      <c r="Y7" s="86">
        <v>2145</v>
      </c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</row>
    <row r="8" spans="1:45" s="7" customFormat="1" ht="30" hidden="1" customHeight="1" x14ac:dyDescent="0.2">
      <c r="A8" s="6" t="s">
        <v>27</v>
      </c>
      <c r="B8" s="37">
        <v>51397</v>
      </c>
      <c r="C8" s="37">
        <f>SUM(E8:Y8)</f>
        <v>50150.8</v>
      </c>
      <c r="D8" s="74"/>
      <c r="E8" s="86">
        <v>2280</v>
      </c>
      <c r="F8" s="86">
        <v>1434</v>
      </c>
      <c r="G8" s="86">
        <v>3606</v>
      </c>
      <c r="H8" s="129">
        <v>3022</v>
      </c>
      <c r="I8" s="86">
        <v>1524</v>
      </c>
      <c r="J8" s="86">
        <v>3226</v>
      </c>
      <c r="K8" s="86">
        <v>2363</v>
      </c>
      <c r="L8" s="86">
        <v>2824</v>
      </c>
      <c r="M8" s="86">
        <v>2281</v>
      </c>
      <c r="N8" s="86">
        <v>1032</v>
      </c>
      <c r="O8" s="86">
        <v>1615</v>
      </c>
      <c r="P8" s="86">
        <v>1997</v>
      </c>
      <c r="Q8" s="86">
        <v>2940</v>
      </c>
      <c r="R8" s="86">
        <v>3134</v>
      </c>
      <c r="S8" s="86">
        <v>3405</v>
      </c>
      <c r="T8" s="86">
        <v>2451.8000000000002</v>
      </c>
      <c r="U8" s="86">
        <v>2094</v>
      </c>
      <c r="V8" s="86">
        <v>789</v>
      </c>
      <c r="W8" s="86">
        <v>1958</v>
      </c>
      <c r="X8" s="86">
        <v>4026</v>
      </c>
      <c r="Y8" s="86">
        <v>2149</v>
      </c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1:45" s="7" customFormat="1" ht="30" hidden="1" customHeight="1" x14ac:dyDescent="0.2">
      <c r="A9" s="8" t="s">
        <v>28</v>
      </c>
      <c r="B9" s="43">
        <v>1.04</v>
      </c>
      <c r="C9" s="43">
        <f t="shared" ref="C9:Y9" si="0">C8/C7</f>
        <v>1.0393732772377775</v>
      </c>
      <c r="D9" s="74"/>
      <c r="E9" s="87">
        <f t="shared" si="0"/>
        <v>1.1025145067698259</v>
      </c>
      <c r="F9" s="87">
        <f t="shared" si="0"/>
        <v>1.0056100981767182</v>
      </c>
      <c r="G9" s="87">
        <f t="shared" si="0"/>
        <v>1.0890969495620659</v>
      </c>
      <c r="H9" s="130">
        <f t="shared" si="0"/>
        <v>1.0029870560902754</v>
      </c>
      <c r="I9" s="87">
        <f t="shared" si="0"/>
        <v>1.0019723865877712</v>
      </c>
      <c r="J9" s="87">
        <f t="shared" si="0"/>
        <v>0.9972179289026275</v>
      </c>
      <c r="K9" s="87">
        <f t="shared" si="0"/>
        <v>1.0668171557562076</v>
      </c>
      <c r="L9" s="87">
        <f t="shared" si="0"/>
        <v>1.0110991765127104</v>
      </c>
      <c r="M9" s="87">
        <f t="shared" si="0"/>
        <v>1</v>
      </c>
      <c r="N9" s="87">
        <f t="shared" si="0"/>
        <v>1.4913294797687862</v>
      </c>
      <c r="O9" s="87">
        <f t="shared" si="0"/>
        <v>1.0227992400253325</v>
      </c>
      <c r="P9" s="87">
        <f t="shared" si="0"/>
        <v>1</v>
      </c>
      <c r="Q9" s="87">
        <f t="shared" si="0"/>
        <v>1.0515021459227467</v>
      </c>
      <c r="R9" s="87">
        <f t="shared" si="0"/>
        <v>1.0408502158751245</v>
      </c>
      <c r="S9" s="87">
        <f t="shared" si="0"/>
        <v>1.0643951234760862</v>
      </c>
      <c r="T9" s="87">
        <f t="shared" si="0"/>
        <v>1.0504712939160241</v>
      </c>
      <c r="U9" s="87">
        <f t="shared" si="0"/>
        <v>1.0135527589545015</v>
      </c>
      <c r="V9" s="87">
        <f t="shared" si="0"/>
        <v>1.1518248175182482</v>
      </c>
      <c r="W9" s="87">
        <f t="shared" si="0"/>
        <v>1.0387267904509283</v>
      </c>
      <c r="X9" s="87">
        <f t="shared" si="0"/>
        <v>1.0067516879219804</v>
      </c>
      <c r="Y9" s="87">
        <f t="shared" si="0"/>
        <v>1.0018648018648018</v>
      </c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</row>
    <row r="10" spans="1:45" s="35" customFormat="1" ht="30" hidden="1" customHeight="1" x14ac:dyDescent="0.2">
      <c r="A10" s="36" t="s">
        <v>29</v>
      </c>
      <c r="B10" s="37">
        <v>50516</v>
      </c>
      <c r="C10" s="37">
        <f>SUM(E10:Y10)</f>
        <v>48176.800000000003</v>
      </c>
      <c r="D10" s="74"/>
      <c r="E10" s="86">
        <v>2160</v>
      </c>
      <c r="F10" s="86">
        <v>1434</v>
      </c>
      <c r="G10" s="86">
        <v>3606</v>
      </c>
      <c r="H10" s="129">
        <v>2592</v>
      </c>
      <c r="I10" s="86">
        <v>1471</v>
      </c>
      <c r="J10" s="86">
        <v>2785</v>
      </c>
      <c r="K10" s="86">
        <v>2213</v>
      </c>
      <c r="L10" s="86">
        <v>2769</v>
      </c>
      <c r="M10" s="86">
        <v>2182</v>
      </c>
      <c r="N10" s="86">
        <v>1032</v>
      </c>
      <c r="O10" s="86">
        <v>1568</v>
      </c>
      <c r="P10" s="86">
        <v>1965</v>
      </c>
      <c r="Q10" s="86">
        <v>2880</v>
      </c>
      <c r="R10" s="86">
        <v>3094</v>
      </c>
      <c r="S10" s="86">
        <v>3405</v>
      </c>
      <c r="T10" s="86">
        <v>2104.8000000000002</v>
      </c>
      <c r="U10" s="86">
        <v>2024</v>
      </c>
      <c r="V10" s="86">
        <v>789</v>
      </c>
      <c r="W10" s="86">
        <v>1928</v>
      </c>
      <c r="X10" s="86">
        <v>4026</v>
      </c>
      <c r="Y10" s="86">
        <v>2149</v>
      </c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</row>
    <row r="11" spans="1:45" s="7" customFormat="1" ht="30" hidden="1" customHeight="1" x14ac:dyDescent="0.2">
      <c r="A11" s="6" t="s">
        <v>30</v>
      </c>
      <c r="B11" s="43">
        <f>B10/B8</f>
        <v>0.982858921726949</v>
      </c>
      <c r="C11" s="43">
        <v>0.97</v>
      </c>
      <c r="D11" s="74"/>
      <c r="E11" s="87">
        <f>E10/E8</f>
        <v>0.94736842105263153</v>
      </c>
      <c r="F11" s="87">
        <f t="shared" ref="F11:X11" si="1">F10/F8</f>
        <v>1</v>
      </c>
      <c r="G11" s="87">
        <f t="shared" si="1"/>
        <v>1</v>
      </c>
      <c r="H11" s="130">
        <f t="shared" si="1"/>
        <v>0.85771012574454009</v>
      </c>
      <c r="I11" s="87">
        <f t="shared" si="1"/>
        <v>0.96522309711286092</v>
      </c>
      <c r="J11" s="87">
        <v>1</v>
      </c>
      <c r="K11" s="87">
        <f t="shared" si="1"/>
        <v>0.93652137113838341</v>
      </c>
      <c r="L11" s="87">
        <f t="shared" si="1"/>
        <v>0.98052407932011332</v>
      </c>
      <c r="M11" s="87">
        <f t="shared" si="1"/>
        <v>0.95659798334064006</v>
      </c>
      <c r="N11" s="87">
        <f t="shared" si="1"/>
        <v>1</v>
      </c>
      <c r="O11" s="87">
        <f t="shared" si="1"/>
        <v>0.97089783281733744</v>
      </c>
      <c r="P11" s="87">
        <f t="shared" si="1"/>
        <v>0.98397596394591891</v>
      </c>
      <c r="Q11" s="87">
        <f t="shared" si="1"/>
        <v>0.97959183673469385</v>
      </c>
      <c r="R11" s="87">
        <f t="shared" si="1"/>
        <v>0.98723675813656664</v>
      </c>
      <c r="S11" s="87">
        <f t="shared" si="1"/>
        <v>1</v>
      </c>
      <c r="T11" s="87">
        <f t="shared" si="1"/>
        <v>0.8584713271881883</v>
      </c>
      <c r="U11" s="87">
        <f t="shared" si="1"/>
        <v>0.96657115568290353</v>
      </c>
      <c r="V11" s="87">
        <f t="shared" si="1"/>
        <v>1</v>
      </c>
      <c r="W11" s="87">
        <f t="shared" si="1"/>
        <v>0.98467824310520935</v>
      </c>
      <c r="X11" s="87">
        <f t="shared" si="1"/>
        <v>1</v>
      </c>
      <c r="Y11" s="87">
        <v>0.998</v>
      </c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1:45" s="7" customFormat="1" ht="30" hidden="1" customHeight="1" x14ac:dyDescent="0.2">
      <c r="A12" s="8" t="s">
        <v>31</v>
      </c>
      <c r="B12" s="37">
        <v>18816</v>
      </c>
      <c r="C12" s="37">
        <f>SUM(E12:Y12)</f>
        <v>21120</v>
      </c>
      <c r="D12" s="74">
        <f t="shared" ref="D12:D19" si="2">C12/B12</f>
        <v>1.1224489795918366</v>
      </c>
      <c r="E12" s="88">
        <v>1000</v>
      </c>
      <c r="F12" s="88">
        <v>270</v>
      </c>
      <c r="G12" s="88">
        <v>2550</v>
      </c>
      <c r="H12" s="131">
        <v>765</v>
      </c>
      <c r="I12" s="88">
        <v>198</v>
      </c>
      <c r="J12" s="88">
        <v>2650</v>
      </c>
      <c r="K12" s="88">
        <v>1076</v>
      </c>
      <c r="L12" s="88">
        <v>1094</v>
      </c>
      <c r="M12" s="88">
        <v>585</v>
      </c>
      <c r="N12" s="88">
        <v>60</v>
      </c>
      <c r="O12" s="88">
        <v>816</v>
      </c>
      <c r="P12" s="88">
        <v>350</v>
      </c>
      <c r="Q12" s="88">
        <v>1320</v>
      </c>
      <c r="R12" s="88">
        <v>1400</v>
      </c>
      <c r="S12" s="88">
        <v>1983</v>
      </c>
      <c r="T12" s="88">
        <v>1069</v>
      </c>
      <c r="U12" s="88">
        <v>962</v>
      </c>
      <c r="V12" s="88">
        <v>572</v>
      </c>
      <c r="W12" s="88">
        <v>480</v>
      </c>
      <c r="X12" s="88">
        <v>1500</v>
      </c>
      <c r="Y12" s="88">
        <v>420</v>
      </c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</row>
    <row r="13" spans="1:45" s="7" customFormat="1" ht="30" hidden="1" customHeight="1" x14ac:dyDescent="0.2">
      <c r="A13" s="8" t="s">
        <v>32</v>
      </c>
      <c r="B13" s="74">
        <f>B12/B8</f>
        <v>0.36609140611319729</v>
      </c>
      <c r="C13" s="74">
        <f>C12/C8</f>
        <v>0.42112987230512772</v>
      </c>
      <c r="D13" s="74">
        <f t="shared" si="2"/>
        <v>1.1503407763003108</v>
      </c>
      <c r="E13" s="89">
        <f t="shared" ref="E13:L13" si="3">E12/E8</f>
        <v>0.43859649122807015</v>
      </c>
      <c r="F13" s="89">
        <f t="shared" si="3"/>
        <v>0.18828451882845187</v>
      </c>
      <c r="G13" s="89">
        <f t="shared" si="3"/>
        <v>0.70715474209650586</v>
      </c>
      <c r="H13" s="132">
        <f t="shared" si="3"/>
        <v>0.25314361350099274</v>
      </c>
      <c r="I13" s="89">
        <f t="shared" si="3"/>
        <v>0.12992125984251968</v>
      </c>
      <c r="J13" s="89">
        <f t="shared" si="3"/>
        <v>0.82145071295722261</v>
      </c>
      <c r="K13" s="89">
        <f t="shared" si="3"/>
        <v>0.45535336436732965</v>
      </c>
      <c r="L13" s="89">
        <f t="shared" si="3"/>
        <v>0.38739376770538242</v>
      </c>
      <c r="M13" s="89">
        <f t="shared" ref="M13:Y13" si="4">M12/M8</f>
        <v>0.25646646207803597</v>
      </c>
      <c r="N13" s="89">
        <f t="shared" si="4"/>
        <v>5.8139534883720929E-2</v>
      </c>
      <c r="O13" s="89">
        <f t="shared" si="4"/>
        <v>0.50526315789473686</v>
      </c>
      <c r="P13" s="89">
        <f t="shared" si="4"/>
        <v>0.17526289434151227</v>
      </c>
      <c r="Q13" s="89">
        <f t="shared" si="4"/>
        <v>0.44897959183673469</v>
      </c>
      <c r="R13" s="89">
        <f t="shared" si="4"/>
        <v>0.44671346522016592</v>
      </c>
      <c r="S13" s="89">
        <f t="shared" si="4"/>
        <v>0.58237885462555061</v>
      </c>
      <c r="T13" s="89">
        <f t="shared" si="4"/>
        <v>0.43600619952687819</v>
      </c>
      <c r="U13" s="89">
        <f t="shared" si="4"/>
        <v>0.45940783190066858</v>
      </c>
      <c r="V13" s="89">
        <f t="shared" si="4"/>
        <v>0.72496831432192654</v>
      </c>
      <c r="W13" s="89">
        <f t="shared" si="4"/>
        <v>0.24514811031664965</v>
      </c>
      <c r="X13" s="89">
        <f t="shared" si="4"/>
        <v>0.37257824143070045</v>
      </c>
      <c r="Y13" s="89">
        <f t="shared" si="4"/>
        <v>0.19543973941368079</v>
      </c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</row>
    <row r="14" spans="1:45" s="7" customFormat="1" ht="30" hidden="1" customHeight="1" x14ac:dyDescent="0.2">
      <c r="A14" s="10" t="s">
        <v>33</v>
      </c>
      <c r="B14" s="37">
        <v>5184</v>
      </c>
      <c r="C14" s="37">
        <f>SUM(E14:Y14)</f>
        <v>5876</v>
      </c>
      <c r="D14" s="74">
        <f t="shared" si="2"/>
        <v>1.1334876543209877</v>
      </c>
      <c r="E14" s="86">
        <v>120</v>
      </c>
      <c r="F14" s="86">
        <v>185</v>
      </c>
      <c r="G14" s="86">
        <v>1790</v>
      </c>
      <c r="H14" s="129">
        <v>100</v>
      </c>
      <c r="I14" s="86"/>
      <c r="J14" s="86">
        <v>250</v>
      </c>
      <c r="K14" s="86">
        <v>1040</v>
      </c>
      <c r="L14" s="86"/>
      <c r="M14" s="86">
        <v>630</v>
      </c>
      <c r="N14" s="86"/>
      <c r="O14" s="86"/>
      <c r="P14" s="86">
        <v>620</v>
      </c>
      <c r="Q14" s="86"/>
      <c r="R14" s="86">
        <v>340</v>
      </c>
      <c r="S14" s="86">
        <v>250</v>
      </c>
      <c r="T14" s="86"/>
      <c r="U14" s="86">
        <v>101</v>
      </c>
      <c r="V14" s="86"/>
      <c r="W14" s="86">
        <v>80</v>
      </c>
      <c r="X14" s="86">
        <v>370</v>
      </c>
      <c r="Y14" s="86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1:45" s="7" customFormat="1" ht="30" hidden="1" customHeight="1" x14ac:dyDescent="0.2">
      <c r="A15" s="6" t="s">
        <v>34</v>
      </c>
      <c r="B15" s="37">
        <v>20000.3</v>
      </c>
      <c r="C15" s="37">
        <v>20000</v>
      </c>
      <c r="D15" s="74">
        <f t="shared" si="2"/>
        <v>0.9999850002249967</v>
      </c>
      <c r="E15" s="86">
        <v>1214</v>
      </c>
      <c r="F15" s="86">
        <v>599</v>
      </c>
      <c r="G15" s="86">
        <v>1456</v>
      </c>
      <c r="H15" s="129">
        <v>1166.4000000000001</v>
      </c>
      <c r="I15" s="86">
        <v>648</v>
      </c>
      <c r="J15" s="86">
        <v>1046</v>
      </c>
      <c r="K15" s="86">
        <v>965.7</v>
      </c>
      <c r="L15" s="86">
        <v>1272</v>
      </c>
      <c r="M15" s="86">
        <v>779.2</v>
      </c>
      <c r="N15" s="86">
        <v>418</v>
      </c>
      <c r="O15" s="86">
        <v>542</v>
      </c>
      <c r="P15" s="86">
        <v>1129</v>
      </c>
      <c r="Q15" s="86">
        <v>1318</v>
      </c>
      <c r="R15" s="86">
        <v>1036</v>
      </c>
      <c r="S15" s="86">
        <v>1268.5</v>
      </c>
      <c r="T15" s="86">
        <v>857</v>
      </c>
      <c r="U15" s="86">
        <v>661</v>
      </c>
      <c r="V15" s="86">
        <v>187.6</v>
      </c>
      <c r="W15" s="86">
        <v>1099</v>
      </c>
      <c r="X15" s="86">
        <v>1550</v>
      </c>
      <c r="Y15" s="86">
        <v>787</v>
      </c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1:45" s="2" customFormat="1" ht="30" hidden="1" customHeight="1" x14ac:dyDescent="0.25">
      <c r="A16" s="6" t="s">
        <v>35</v>
      </c>
      <c r="B16" s="44">
        <v>11053</v>
      </c>
      <c r="C16" s="44">
        <f>SUM(E16:Y16)</f>
        <v>11553.500000000002</v>
      </c>
      <c r="D16" s="74">
        <f t="shared" si="2"/>
        <v>1.0452818239392021</v>
      </c>
      <c r="E16" s="90">
        <v>268.39999999999998</v>
      </c>
      <c r="F16" s="90">
        <v>181.8</v>
      </c>
      <c r="G16" s="90">
        <v>597.6</v>
      </c>
      <c r="H16" s="133">
        <v>1396.4</v>
      </c>
      <c r="I16" s="90">
        <v>363.2</v>
      </c>
      <c r="J16" s="90">
        <v>496.3</v>
      </c>
      <c r="K16" s="90">
        <v>781</v>
      </c>
      <c r="L16" s="90">
        <v>850.5</v>
      </c>
      <c r="M16" s="90">
        <v>782.1</v>
      </c>
      <c r="N16" s="90">
        <v>210</v>
      </c>
      <c r="O16" s="90">
        <v>484.8</v>
      </c>
      <c r="P16" s="90">
        <v>248.3</v>
      </c>
      <c r="Q16" s="90">
        <v>516.20000000000005</v>
      </c>
      <c r="R16" s="90">
        <v>356</v>
      </c>
      <c r="S16" s="90">
        <v>868</v>
      </c>
      <c r="T16" s="90">
        <v>561.20000000000005</v>
      </c>
      <c r="U16" s="90">
        <v>219.8</v>
      </c>
      <c r="V16" s="90">
        <v>145.1</v>
      </c>
      <c r="W16" s="90">
        <v>605.70000000000005</v>
      </c>
      <c r="X16" s="90">
        <v>1368.7</v>
      </c>
      <c r="Y16" s="90">
        <v>252.4</v>
      </c>
      <c r="Z16" s="116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</row>
    <row r="17" spans="1:45" s="2" customFormat="1" ht="30" hidden="1" customHeight="1" x14ac:dyDescent="0.25">
      <c r="A17" s="10" t="s">
        <v>36</v>
      </c>
      <c r="B17" s="74">
        <f>B16/B15</f>
        <v>0.5526417103743444</v>
      </c>
      <c r="C17" s="74">
        <f>C16/C15</f>
        <v>0.57767500000000005</v>
      </c>
      <c r="D17" s="74">
        <f t="shared" si="2"/>
        <v>1.0452975031665612</v>
      </c>
      <c r="E17" s="89">
        <f t="shared" ref="E17:W17" si="5">E16/E15</f>
        <v>0.22108731466227347</v>
      </c>
      <c r="F17" s="89">
        <f t="shared" si="5"/>
        <v>0.30350584307178635</v>
      </c>
      <c r="G17" s="89">
        <f t="shared" si="5"/>
        <v>0.41043956043956048</v>
      </c>
      <c r="H17" s="132">
        <f t="shared" si="5"/>
        <v>1.19718792866941</v>
      </c>
      <c r="I17" s="89">
        <f t="shared" si="5"/>
        <v>0.56049382716049378</v>
      </c>
      <c r="J17" s="89">
        <f t="shared" si="5"/>
        <v>0.47447418738049713</v>
      </c>
      <c r="K17" s="89">
        <f t="shared" si="5"/>
        <v>0.8087397742570156</v>
      </c>
      <c r="L17" s="89">
        <f t="shared" si="5"/>
        <v>0.66863207547169812</v>
      </c>
      <c r="M17" s="89">
        <f t="shared" si="5"/>
        <v>1.0037217659137576</v>
      </c>
      <c r="N17" s="89">
        <f t="shared" si="5"/>
        <v>0.50239234449760761</v>
      </c>
      <c r="O17" s="89">
        <f t="shared" si="5"/>
        <v>0.89446494464944648</v>
      </c>
      <c r="P17" s="89">
        <f t="shared" si="5"/>
        <v>0.21992914083259524</v>
      </c>
      <c r="Q17" s="89">
        <f t="shared" si="5"/>
        <v>0.39165402124430959</v>
      </c>
      <c r="R17" s="89">
        <f t="shared" si="5"/>
        <v>0.34362934362934361</v>
      </c>
      <c r="S17" s="89">
        <f t="shared" si="5"/>
        <v>0.68427276310603069</v>
      </c>
      <c r="T17" s="89">
        <f t="shared" si="5"/>
        <v>0.65484247374562432</v>
      </c>
      <c r="U17" s="89">
        <f t="shared" si="5"/>
        <v>0.33252647503782151</v>
      </c>
      <c r="V17" s="89">
        <f t="shared" si="5"/>
        <v>0.77345415778251603</v>
      </c>
      <c r="W17" s="89">
        <f t="shared" si="5"/>
        <v>0.55113739763421299</v>
      </c>
      <c r="X17" s="89">
        <v>0.72699999999999998</v>
      </c>
      <c r="Y17" s="89">
        <f>Y16/Y15</f>
        <v>0.32071156289707753</v>
      </c>
      <c r="Z17" s="117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</row>
    <row r="18" spans="1:45" s="2" customFormat="1" ht="30" hidden="1" customHeight="1" x14ac:dyDescent="0.25">
      <c r="A18" s="6" t="s">
        <v>37</v>
      </c>
      <c r="B18" s="74">
        <v>0.86799999999999999</v>
      </c>
      <c r="C18" s="74">
        <v>0.88200000000000001</v>
      </c>
      <c r="D18" s="74">
        <f t="shared" si="2"/>
        <v>1.0161290322580645</v>
      </c>
      <c r="E18" s="89">
        <v>0.46400000000000002</v>
      </c>
      <c r="F18" s="89">
        <v>0.46700000000000003</v>
      </c>
      <c r="G18" s="89">
        <v>0.84199999999999997</v>
      </c>
      <c r="H18" s="132">
        <v>0.81100000000000005</v>
      </c>
      <c r="I18" s="89">
        <v>1.038</v>
      </c>
      <c r="J18" s="89">
        <v>1.083</v>
      </c>
      <c r="K18" s="89">
        <v>2.1429999999999998</v>
      </c>
      <c r="L18" s="89">
        <v>1.0509999999999999</v>
      </c>
      <c r="M18" s="89">
        <v>0.63500000000000001</v>
      </c>
      <c r="N18" s="89">
        <v>1.077</v>
      </c>
      <c r="O18" s="89">
        <v>0.67700000000000005</v>
      </c>
      <c r="P18" s="89">
        <v>0.59299999999999997</v>
      </c>
      <c r="Q18" s="89">
        <v>0.6</v>
      </c>
      <c r="R18" s="89">
        <v>0.85699999999999998</v>
      </c>
      <c r="S18" s="89">
        <v>0.88300000000000001</v>
      </c>
      <c r="T18" s="89">
        <v>0.30599999999999999</v>
      </c>
      <c r="U18" s="89">
        <v>0.8</v>
      </c>
      <c r="V18" s="89">
        <v>0.69299999999999995</v>
      </c>
      <c r="W18" s="89">
        <v>0.75</v>
      </c>
      <c r="X18" s="89">
        <v>1.319</v>
      </c>
      <c r="Y18" s="89">
        <v>1.4259999999999999</v>
      </c>
      <c r="Z18" s="117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</row>
    <row r="19" spans="1:45" s="2" customFormat="1" ht="30" hidden="1" customHeight="1" x14ac:dyDescent="0.25">
      <c r="A19" s="6" t="s">
        <v>38</v>
      </c>
      <c r="B19" s="74">
        <v>0.65500000000000003</v>
      </c>
      <c r="C19" s="74">
        <v>0.61199999999999999</v>
      </c>
      <c r="D19" s="74">
        <f t="shared" si="2"/>
        <v>0.93435114503816785</v>
      </c>
      <c r="E19" s="89">
        <v>0.95099999999999996</v>
      </c>
      <c r="F19" s="89">
        <v>0.26700000000000002</v>
      </c>
      <c r="G19" s="89">
        <v>1.1719999999999999</v>
      </c>
      <c r="H19" s="132">
        <v>0.52600000000000002</v>
      </c>
      <c r="I19" s="89">
        <v>0.625</v>
      </c>
      <c r="J19" s="89">
        <v>1.1180000000000001</v>
      </c>
      <c r="K19" s="89">
        <v>3.464</v>
      </c>
      <c r="L19" s="89">
        <v>0.377</v>
      </c>
      <c r="M19" s="89">
        <v>0.4</v>
      </c>
      <c r="N19" s="89">
        <v>1.548</v>
      </c>
      <c r="O19" s="89">
        <v>0.63300000000000001</v>
      </c>
      <c r="P19" s="89">
        <v>5.6000000000000001E-2</v>
      </c>
      <c r="Q19" s="89">
        <v>0.42199999999999999</v>
      </c>
      <c r="R19" s="89">
        <v>8.6999999999999994E-2</v>
      </c>
      <c r="S19" s="89">
        <v>0.97899999999999998</v>
      </c>
      <c r="T19" s="89">
        <v>0.313</v>
      </c>
      <c r="U19" s="89">
        <v>0</v>
      </c>
      <c r="V19" s="89">
        <v>1.6830000000000001</v>
      </c>
      <c r="W19" s="89">
        <v>0.752</v>
      </c>
      <c r="X19" s="89">
        <v>0.54900000000000004</v>
      </c>
      <c r="Y19" s="89">
        <v>0.152</v>
      </c>
      <c r="Z19" s="117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</row>
    <row r="20" spans="1:45" s="7" customFormat="1" ht="30" hidden="1" customHeight="1" x14ac:dyDescent="0.2">
      <c r="A20" s="11" t="s">
        <v>39</v>
      </c>
      <c r="B20" s="71">
        <v>93232</v>
      </c>
      <c r="C20" s="71">
        <f>SUM(E20:Y20)</f>
        <v>100587</v>
      </c>
      <c r="D20" s="74">
        <f t="shared" ref="D20:D35" si="6">C20/B20</f>
        <v>1.0788892225845204</v>
      </c>
      <c r="E20" s="78">
        <v>7450</v>
      </c>
      <c r="F20" s="78">
        <v>3328</v>
      </c>
      <c r="G20" s="78">
        <v>5500</v>
      </c>
      <c r="H20" s="134">
        <v>6469</v>
      </c>
      <c r="I20" s="78">
        <v>3383</v>
      </c>
      <c r="J20" s="78">
        <v>7890</v>
      </c>
      <c r="K20" s="78">
        <v>2903</v>
      </c>
      <c r="L20" s="78">
        <v>4065</v>
      </c>
      <c r="M20" s="78">
        <v>5356</v>
      </c>
      <c r="N20" s="78">
        <v>1683</v>
      </c>
      <c r="O20" s="78">
        <v>2415</v>
      </c>
      <c r="P20" s="78">
        <v>5502</v>
      </c>
      <c r="Q20" s="78">
        <v>7063</v>
      </c>
      <c r="R20" s="78">
        <v>4830</v>
      </c>
      <c r="S20" s="78">
        <v>7951</v>
      </c>
      <c r="T20" s="78">
        <v>4344</v>
      </c>
      <c r="U20" s="78">
        <v>2600</v>
      </c>
      <c r="V20" s="78">
        <v>2415</v>
      </c>
      <c r="W20" s="78">
        <v>6142</v>
      </c>
      <c r="X20" s="78">
        <v>6912</v>
      </c>
      <c r="Y20" s="78">
        <v>2386</v>
      </c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1:45" s="7" customFormat="1" ht="30" hidden="1" customHeight="1" x14ac:dyDescent="0.2">
      <c r="A21" s="12" t="s">
        <v>40</v>
      </c>
      <c r="B21" s="71">
        <v>0</v>
      </c>
      <c r="C21" s="71">
        <f>SUM(E21:Y21)</f>
        <v>0</v>
      </c>
      <c r="D21" s="74" t="e">
        <f t="shared" si="6"/>
        <v>#DIV/0!</v>
      </c>
      <c r="E21" s="72"/>
      <c r="F21" s="72"/>
      <c r="G21" s="72"/>
      <c r="H21" s="135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1:45" s="7" customFormat="1" ht="30" hidden="1" customHeight="1" x14ac:dyDescent="0.2">
      <c r="A22" s="12" t="s">
        <v>41</v>
      </c>
      <c r="B22" s="75">
        <f>B21/B20</f>
        <v>0</v>
      </c>
      <c r="C22" s="75">
        <f>C21/C20</f>
        <v>0</v>
      </c>
      <c r="D22" s="74" t="e">
        <f t="shared" si="6"/>
        <v>#DIV/0!</v>
      </c>
      <c r="E22" s="46">
        <f t="shared" ref="E22:Y22" si="7">E21/E20</f>
        <v>0</v>
      </c>
      <c r="F22" s="46">
        <f t="shared" si="7"/>
        <v>0</v>
      </c>
      <c r="G22" s="46">
        <f t="shared" si="7"/>
        <v>0</v>
      </c>
      <c r="H22" s="136">
        <f t="shared" si="7"/>
        <v>0</v>
      </c>
      <c r="I22" s="46">
        <f t="shared" si="7"/>
        <v>0</v>
      </c>
      <c r="J22" s="46">
        <f t="shared" si="7"/>
        <v>0</v>
      </c>
      <c r="K22" s="46">
        <f t="shared" si="7"/>
        <v>0</v>
      </c>
      <c r="L22" s="46">
        <f t="shared" si="7"/>
        <v>0</v>
      </c>
      <c r="M22" s="46">
        <f t="shared" si="7"/>
        <v>0</v>
      </c>
      <c r="N22" s="46">
        <f t="shared" si="7"/>
        <v>0</v>
      </c>
      <c r="O22" s="46">
        <f t="shared" si="7"/>
        <v>0</v>
      </c>
      <c r="P22" s="46">
        <f t="shared" si="7"/>
        <v>0</v>
      </c>
      <c r="Q22" s="46">
        <f t="shared" si="7"/>
        <v>0</v>
      </c>
      <c r="R22" s="46">
        <f t="shared" si="7"/>
        <v>0</v>
      </c>
      <c r="S22" s="46">
        <f t="shared" si="7"/>
        <v>0</v>
      </c>
      <c r="T22" s="46">
        <f t="shared" si="7"/>
        <v>0</v>
      </c>
      <c r="U22" s="46">
        <f t="shared" si="7"/>
        <v>0</v>
      </c>
      <c r="V22" s="46">
        <f t="shared" si="7"/>
        <v>0</v>
      </c>
      <c r="W22" s="46">
        <f t="shared" si="7"/>
        <v>0</v>
      </c>
      <c r="X22" s="46">
        <f t="shared" si="7"/>
        <v>0</v>
      </c>
      <c r="Y22" s="46">
        <f t="shared" si="7"/>
        <v>0</v>
      </c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1:45" s="7" customFormat="1" ht="30" hidden="1" customHeight="1" x14ac:dyDescent="0.2">
      <c r="A23" s="12" t="s">
        <v>42</v>
      </c>
      <c r="B23" s="71">
        <v>0</v>
      </c>
      <c r="C23" s="76">
        <f>SUM(E23:Y23)</f>
        <v>0</v>
      </c>
      <c r="D23" s="74" t="e">
        <f t="shared" si="6"/>
        <v>#DIV/0!</v>
      </c>
      <c r="E23" s="72"/>
      <c r="F23" s="72"/>
      <c r="G23" s="72"/>
      <c r="H23" s="135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1:45" s="7" customFormat="1" ht="30" hidden="1" customHeight="1" x14ac:dyDescent="0.2">
      <c r="A24" s="12" t="s">
        <v>43</v>
      </c>
      <c r="B24" s="74" t="e">
        <f>B23/B21</f>
        <v>#DIV/0!</v>
      </c>
      <c r="C24" s="74" t="e">
        <f>C23/C21</f>
        <v>#DIV/0!</v>
      </c>
      <c r="D24" s="74" t="e">
        <f t="shared" si="6"/>
        <v>#DIV/0!</v>
      </c>
      <c r="E24" s="89" t="e">
        <f>E23/E21</f>
        <v>#DIV/0!</v>
      </c>
      <c r="F24" s="89" t="e">
        <f t="shared" ref="F24:Y24" si="8">F23/F21</f>
        <v>#DIV/0!</v>
      </c>
      <c r="G24" s="89" t="e">
        <f t="shared" si="8"/>
        <v>#DIV/0!</v>
      </c>
      <c r="H24" s="132" t="e">
        <f t="shared" si="8"/>
        <v>#DIV/0!</v>
      </c>
      <c r="I24" s="89" t="e">
        <f t="shared" si="8"/>
        <v>#DIV/0!</v>
      </c>
      <c r="J24" s="89" t="e">
        <f t="shared" si="8"/>
        <v>#DIV/0!</v>
      </c>
      <c r="K24" s="89" t="e">
        <f t="shared" si="8"/>
        <v>#DIV/0!</v>
      </c>
      <c r="L24" s="89" t="e">
        <f t="shared" si="8"/>
        <v>#DIV/0!</v>
      </c>
      <c r="M24" s="89" t="e">
        <f t="shared" si="8"/>
        <v>#DIV/0!</v>
      </c>
      <c r="N24" s="89" t="e">
        <f t="shared" si="8"/>
        <v>#DIV/0!</v>
      </c>
      <c r="O24" s="89" t="e">
        <f t="shared" si="8"/>
        <v>#DIV/0!</v>
      </c>
      <c r="P24" s="89" t="e">
        <f t="shared" si="8"/>
        <v>#DIV/0!</v>
      </c>
      <c r="Q24" s="89" t="e">
        <f t="shared" si="8"/>
        <v>#DIV/0!</v>
      </c>
      <c r="R24" s="89" t="e">
        <f t="shared" si="8"/>
        <v>#DIV/0!</v>
      </c>
      <c r="S24" s="89" t="e">
        <f t="shared" si="8"/>
        <v>#DIV/0!</v>
      </c>
      <c r="T24" s="89" t="e">
        <f t="shared" si="8"/>
        <v>#DIV/0!</v>
      </c>
      <c r="U24" s="89" t="e">
        <f t="shared" si="8"/>
        <v>#DIV/0!</v>
      </c>
      <c r="V24" s="89" t="e">
        <f t="shared" si="8"/>
        <v>#DIV/0!</v>
      </c>
      <c r="W24" s="89" t="e">
        <f t="shared" si="8"/>
        <v>#DIV/0!</v>
      </c>
      <c r="X24" s="89" t="e">
        <f t="shared" si="8"/>
        <v>#DIV/0!</v>
      </c>
      <c r="Y24" s="89" t="e">
        <f t="shared" si="8"/>
        <v>#DIV/0!</v>
      </c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1:45" s="35" customFormat="1" ht="30" hidden="1" customHeight="1" x14ac:dyDescent="0.2">
      <c r="A25" s="34" t="s">
        <v>44</v>
      </c>
      <c r="B25" s="71">
        <v>74303</v>
      </c>
      <c r="C25" s="71">
        <f>SUM(E25:Y25)</f>
        <v>80216</v>
      </c>
      <c r="D25" s="74">
        <f t="shared" si="6"/>
        <v>1.0795795593717616</v>
      </c>
      <c r="E25" s="72">
        <v>4020</v>
      </c>
      <c r="F25" s="72">
        <v>1320</v>
      </c>
      <c r="G25" s="72">
        <v>5350</v>
      </c>
      <c r="H25" s="135">
        <v>5589</v>
      </c>
      <c r="I25" s="72">
        <v>2541</v>
      </c>
      <c r="J25" s="72">
        <v>7625</v>
      </c>
      <c r="K25" s="72">
        <v>2903</v>
      </c>
      <c r="L25" s="72">
        <v>3126</v>
      </c>
      <c r="M25" s="72">
        <v>3815</v>
      </c>
      <c r="N25" s="72">
        <v>1200</v>
      </c>
      <c r="O25" s="72">
        <v>2121</v>
      </c>
      <c r="P25" s="72">
        <v>4567</v>
      </c>
      <c r="Q25" s="72">
        <v>5830</v>
      </c>
      <c r="R25" s="72">
        <v>3780</v>
      </c>
      <c r="S25" s="72">
        <v>7124</v>
      </c>
      <c r="T25" s="72">
        <v>3390</v>
      </c>
      <c r="U25" s="72">
        <v>2010</v>
      </c>
      <c r="V25" s="72">
        <v>1195</v>
      </c>
      <c r="W25" s="72">
        <v>5200</v>
      </c>
      <c r="X25" s="72">
        <v>5710</v>
      </c>
      <c r="Y25" s="72">
        <v>1800</v>
      </c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</row>
    <row r="26" spans="1:45" s="7" customFormat="1" ht="30" hidden="1" customHeight="1" x14ac:dyDescent="0.2">
      <c r="A26" s="10" t="s">
        <v>45</v>
      </c>
      <c r="B26" s="45">
        <f t="shared" ref="B26:X26" si="9">B25/B20</f>
        <v>0.79696885189634459</v>
      </c>
      <c r="C26" s="45">
        <f t="shared" si="9"/>
        <v>0.79747879944724465</v>
      </c>
      <c r="D26" s="74"/>
      <c r="E26" s="52">
        <f t="shared" si="9"/>
        <v>0.53959731543624156</v>
      </c>
      <c r="F26" s="52">
        <f t="shared" si="9"/>
        <v>0.39663461538461536</v>
      </c>
      <c r="G26" s="52">
        <f t="shared" si="9"/>
        <v>0.97272727272727277</v>
      </c>
      <c r="H26" s="137">
        <f t="shared" si="9"/>
        <v>0.86396660998608754</v>
      </c>
      <c r="I26" s="52">
        <f t="shared" si="9"/>
        <v>0.75110848359444282</v>
      </c>
      <c r="J26" s="52">
        <f t="shared" si="9"/>
        <v>0.96641318124207853</v>
      </c>
      <c r="K26" s="52">
        <f t="shared" si="9"/>
        <v>1</v>
      </c>
      <c r="L26" s="52">
        <f t="shared" si="9"/>
        <v>0.76900369003690039</v>
      </c>
      <c r="M26" s="52">
        <f t="shared" si="9"/>
        <v>0.71228528752800602</v>
      </c>
      <c r="N26" s="52">
        <f t="shared" si="9"/>
        <v>0.71301247771836007</v>
      </c>
      <c r="O26" s="52">
        <f t="shared" si="9"/>
        <v>0.87826086956521743</v>
      </c>
      <c r="P26" s="52">
        <f t="shared" si="9"/>
        <v>0.83006179571065064</v>
      </c>
      <c r="Q26" s="52">
        <f t="shared" si="9"/>
        <v>0.82542828826277781</v>
      </c>
      <c r="R26" s="52">
        <f t="shared" si="9"/>
        <v>0.78260869565217395</v>
      </c>
      <c r="S26" s="52">
        <f>S25/S20</f>
        <v>0.89598792604703814</v>
      </c>
      <c r="T26" s="52">
        <f t="shared" si="9"/>
        <v>0.78038674033149169</v>
      </c>
      <c r="U26" s="52">
        <f t="shared" si="9"/>
        <v>0.77307692307692311</v>
      </c>
      <c r="V26" s="52">
        <f t="shared" si="9"/>
        <v>0.49482401656314701</v>
      </c>
      <c r="W26" s="52">
        <f t="shared" si="9"/>
        <v>0.84662976229241294</v>
      </c>
      <c r="X26" s="52">
        <f t="shared" si="9"/>
        <v>0.82609953703703709</v>
      </c>
      <c r="Y26" s="52">
        <f>Y25/Y20</f>
        <v>0.7544006705783739</v>
      </c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</row>
    <row r="27" spans="1:45" s="33" customFormat="1" ht="30" hidden="1" customHeight="1" x14ac:dyDescent="0.2">
      <c r="A27" s="32" t="s">
        <v>193</v>
      </c>
      <c r="B27" s="110">
        <v>243</v>
      </c>
      <c r="C27" s="71">
        <f>SUM(E27:Y27)</f>
        <v>22</v>
      </c>
      <c r="D27" s="118"/>
      <c r="E27" s="91">
        <v>5</v>
      </c>
      <c r="F27" s="91"/>
      <c r="G27" s="91">
        <v>2</v>
      </c>
      <c r="H27" s="138">
        <v>3</v>
      </c>
      <c r="I27" s="91"/>
      <c r="J27" s="91"/>
      <c r="K27" s="91"/>
      <c r="L27" s="91"/>
      <c r="M27" s="91"/>
      <c r="N27" s="91"/>
      <c r="O27" s="91"/>
      <c r="P27" s="91">
        <v>2</v>
      </c>
      <c r="Q27" s="91">
        <v>2</v>
      </c>
      <c r="R27" s="91"/>
      <c r="S27" s="91">
        <v>2</v>
      </c>
      <c r="T27" s="91">
        <v>2</v>
      </c>
      <c r="U27" s="91"/>
      <c r="V27" s="91"/>
      <c r="W27" s="91"/>
      <c r="X27" s="91">
        <v>4</v>
      </c>
      <c r="Y27" s="91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</row>
    <row r="28" spans="1:45" s="7" customFormat="1" ht="30" hidden="1" customHeight="1" x14ac:dyDescent="0.2">
      <c r="A28" s="12" t="s">
        <v>46</v>
      </c>
      <c r="B28" s="71">
        <v>31856</v>
      </c>
      <c r="C28" s="71">
        <f>SUM(E28:Y28)</f>
        <v>2386</v>
      </c>
      <c r="D28" s="74"/>
      <c r="E28" s="72"/>
      <c r="F28" s="72"/>
      <c r="G28" s="72"/>
      <c r="H28" s="135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>
        <v>2386</v>
      </c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</row>
    <row r="29" spans="1:45" s="7" customFormat="1" ht="30" hidden="1" customHeight="1" x14ac:dyDescent="0.2">
      <c r="A29" s="10" t="s">
        <v>45</v>
      </c>
      <c r="B29" s="75">
        <f t="shared" ref="B29:Y29" si="10">B28/B20</f>
        <v>0.34168525828041874</v>
      </c>
      <c r="C29" s="75">
        <f t="shared" si="10"/>
        <v>2.3720759143825744E-2</v>
      </c>
      <c r="D29" s="74"/>
      <c r="E29" s="46">
        <f t="shared" si="10"/>
        <v>0</v>
      </c>
      <c r="F29" s="46">
        <f t="shared" si="10"/>
        <v>0</v>
      </c>
      <c r="G29" s="46">
        <f t="shared" si="10"/>
        <v>0</v>
      </c>
      <c r="H29" s="136">
        <f t="shared" si="10"/>
        <v>0</v>
      </c>
      <c r="I29" s="46">
        <f t="shared" si="10"/>
        <v>0</v>
      </c>
      <c r="J29" s="46">
        <f t="shared" si="10"/>
        <v>0</v>
      </c>
      <c r="K29" s="46">
        <f t="shared" si="10"/>
        <v>0</v>
      </c>
      <c r="L29" s="46">
        <f t="shared" si="10"/>
        <v>0</v>
      </c>
      <c r="M29" s="46">
        <f t="shared" si="10"/>
        <v>0</v>
      </c>
      <c r="N29" s="46">
        <f t="shared" si="10"/>
        <v>0</v>
      </c>
      <c r="O29" s="46">
        <f t="shared" si="10"/>
        <v>0</v>
      </c>
      <c r="P29" s="46">
        <f t="shared" si="10"/>
        <v>0</v>
      </c>
      <c r="Q29" s="46">
        <f t="shared" si="10"/>
        <v>0</v>
      </c>
      <c r="R29" s="46">
        <f t="shared" si="10"/>
        <v>0</v>
      </c>
      <c r="S29" s="46">
        <f t="shared" si="10"/>
        <v>0</v>
      </c>
      <c r="T29" s="46">
        <f t="shared" si="10"/>
        <v>0</v>
      </c>
      <c r="U29" s="46">
        <f t="shared" si="10"/>
        <v>0</v>
      </c>
      <c r="V29" s="46">
        <f t="shared" si="10"/>
        <v>0</v>
      </c>
      <c r="W29" s="46">
        <f t="shared" si="10"/>
        <v>0</v>
      </c>
      <c r="X29" s="46">
        <f t="shared" si="10"/>
        <v>0</v>
      </c>
      <c r="Y29" s="46">
        <f t="shared" si="10"/>
        <v>1</v>
      </c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</row>
    <row r="30" spans="1:45" s="7" customFormat="1" ht="30" hidden="1" customHeight="1" x14ac:dyDescent="0.2">
      <c r="A30" s="6" t="s">
        <v>198</v>
      </c>
      <c r="B30" s="71">
        <v>100430</v>
      </c>
      <c r="C30" s="71">
        <f>SUM(E30:Y30)</f>
        <v>112331</v>
      </c>
      <c r="D30" s="74">
        <f t="shared" si="6"/>
        <v>1.118500448073285</v>
      </c>
      <c r="E30" s="92">
        <v>1313</v>
      </c>
      <c r="F30" s="92">
        <v>2654</v>
      </c>
      <c r="G30" s="92">
        <v>12055</v>
      </c>
      <c r="H30" s="139">
        <v>7721</v>
      </c>
      <c r="I30" s="92">
        <v>7872</v>
      </c>
      <c r="J30" s="92">
        <v>5664</v>
      </c>
      <c r="K30" s="92">
        <v>3828</v>
      </c>
      <c r="L30" s="92">
        <v>4764</v>
      </c>
      <c r="M30" s="92">
        <v>3224</v>
      </c>
      <c r="N30" s="92">
        <v>4170</v>
      </c>
      <c r="O30" s="92">
        <v>4426</v>
      </c>
      <c r="P30" s="92">
        <v>5536</v>
      </c>
      <c r="Q30" s="92">
        <v>6072</v>
      </c>
      <c r="R30" s="92">
        <v>3878</v>
      </c>
      <c r="S30" s="92">
        <v>5992</v>
      </c>
      <c r="T30" s="92">
        <v>5365</v>
      </c>
      <c r="U30" s="92">
        <v>1827</v>
      </c>
      <c r="V30" s="92">
        <v>2003</v>
      </c>
      <c r="W30" s="92">
        <v>9137</v>
      </c>
      <c r="X30" s="92">
        <v>8348</v>
      </c>
      <c r="Y30" s="92">
        <v>6482</v>
      </c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</row>
    <row r="31" spans="1:45" s="7" customFormat="1" ht="30" hidden="1" customHeight="1" x14ac:dyDescent="0.2">
      <c r="A31" s="8" t="s">
        <v>47</v>
      </c>
      <c r="B31" s="71"/>
      <c r="C31" s="71">
        <f>SUM(E31:Y31)</f>
        <v>0</v>
      </c>
      <c r="D31" s="74" t="e">
        <f t="shared" si="6"/>
        <v>#DIV/0!</v>
      </c>
      <c r="E31" s="92"/>
      <c r="F31" s="92"/>
      <c r="G31" s="92"/>
      <c r="H31" s="139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</row>
    <row r="32" spans="1:45" s="7" customFormat="1" ht="30" hidden="1" customHeight="1" x14ac:dyDescent="0.2">
      <c r="A32" s="10" t="s">
        <v>41</v>
      </c>
      <c r="B32" s="46">
        <f>B31/B30</f>
        <v>0</v>
      </c>
      <c r="C32" s="46">
        <f>C31/C30</f>
        <v>0</v>
      </c>
      <c r="D32" s="74" t="e">
        <f t="shared" si="6"/>
        <v>#DIV/0!</v>
      </c>
      <c r="E32" s="46">
        <f>E31/E30</f>
        <v>0</v>
      </c>
      <c r="F32" s="46">
        <f t="shared" ref="F32:Y32" si="11">F31/F30</f>
        <v>0</v>
      </c>
      <c r="G32" s="46">
        <f t="shared" si="11"/>
        <v>0</v>
      </c>
      <c r="H32" s="136">
        <f t="shared" si="11"/>
        <v>0</v>
      </c>
      <c r="I32" s="46">
        <f t="shared" si="11"/>
        <v>0</v>
      </c>
      <c r="J32" s="46">
        <f t="shared" si="11"/>
        <v>0</v>
      </c>
      <c r="K32" s="46">
        <f t="shared" si="11"/>
        <v>0</v>
      </c>
      <c r="L32" s="46">
        <f t="shared" si="11"/>
        <v>0</v>
      </c>
      <c r="M32" s="46">
        <f t="shared" si="11"/>
        <v>0</v>
      </c>
      <c r="N32" s="46">
        <f t="shared" si="11"/>
        <v>0</v>
      </c>
      <c r="O32" s="46">
        <f t="shared" si="11"/>
        <v>0</v>
      </c>
      <c r="P32" s="46">
        <f>P31/Q30</f>
        <v>0</v>
      </c>
      <c r="Q32" s="46">
        <f>Q31/R30</f>
        <v>0</v>
      </c>
      <c r="R32" s="46">
        <f>R31/S30</f>
        <v>0</v>
      </c>
      <c r="S32" s="46">
        <f>S31/T30</f>
        <v>0</v>
      </c>
      <c r="T32" s="46">
        <f t="shared" si="11"/>
        <v>0</v>
      </c>
      <c r="U32" s="46">
        <f t="shared" si="11"/>
        <v>0</v>
      </c>
      <c r="V32" s="46">
        <f t="shared" si="11"/>
        <v>0</v>
      </c>
      <c r="W32" s="46">
        <f t="shared" si="11"/>
        <v>0</v>
      </c>
      <c r="X32" s="46">
        <f t="shared" si="11"/>
        <v>0</v>
      </c>
      <c r="Y32" s="46">
        <f t="shared" si="11"/>
        <v>0</v>
      </c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</row>
    <row r="33" spans="1:45" s="7" customFormat="1" ht="30" hidden="1" customHeight="1" x14ac:dyDescent="0.2">
      <c r="A33" s="8" t="s">
        <v>48</v>
      </c>
      <c r="B33" s="71">
        <v>23719</v>
      </c>
      <c r="C33" s="71">
        <f>SUM(E33:Y33)</f>
        <v>37073</v>
      </c>
      <c r="D33" s="74">
        <f t="shared" si="6"/>
        <v>1.5630085585395674</v>
      </c>
      <c r="E33" s="72">
        <v>300</v>
      </c>
      <c r="F33" s="72">
        <v>450</v>
      </c>
      <c r="G33" s="72">
        <v>7450</v>
      </c>
      <c r="H33" s="135">
        <v>190</v>
      </c>
      <c r="I33" s="72">
        <v>1045</v>
      </c>
      <c r="J33" s="72">
        <v>2307</v>
      </c>
      <c r="K33" s="72">
        <v>1738</v>
      </c>
      <c r="L33" s="72">
        <v>557</v>
      </c>
      <c r="M33" s="72">
        <v>507</v>
      </c>
      <c r="N33" s="72">
        <v>850</v>
      </c>
      <c r="O33" s="72">
        <v>864</v>
      </c>
      <c r="P33" s="72">
        <v>4757</v>
      </c>
      <c r="Q33" s="72">
        <v>657</v>
      </c>
      <c r="R33" s="72">
        <v>85</v>
      </c>
      <c r="S33" s="72">
        <v>2843</v>
      </c>
      <c r="T33" s="72">
        <v>2602</v>
      </c>
      <c r="U33" s="72">
        <v>2010</v>
      </c>
      <c r="V33" s="72"/>
      <c r="W33" s="72">
        <v>3320</v>
      </c>
      <c r="X33" s="72">
        <v>3518</v>
      </c>
      <c r="Y33" s="72">
        <v>1023</v>
      </c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</row>
    <row r="34" spans="1:45" s="7" customFormat="1" ht="30" hidden="1" customHeight="1" x14ac:dyDescent="0.2">
      <c r="A34" s="8" t="s">
        <v>45</v>
      </c>
      <c r="B34" s="45">
        <f t="shared" ref="B34:Y34" si="12">B33/B30</f>
        <v>0.23617444986557801</v>
      </c>
      <c r="C34" s="45">
        <f t="shared" si="12"/>
        <v>0.33003356152798424</v>
      </c>
      <c r="D34" s="74"/>
      <c r="E34" s="52">
        <f t="shared" si="12"/>
        <v>0.22848438690022849</v>
      </c>
      <c r="F34" s="52">
        <f t="shared" si="12"/>
        <v>0.16955538809344387</v>
      </c>
      <c r="G34" s="52">
        <f t="shared" si="12"/>
        <v>0.61800082953131485</v>
      </c>
      <c r="H34" s="137">
        <f t="shared" si="12"/>
        <v>2.4608211371583991E-2</v>
      </c>
      <c r="I34" s="52">
        <f t="shared" si="12"/>
        <v>0.1327489837398374</v>
      </c>
      <c r="J34" s="52">
        <f t="shared" si="12"/>
        <v>0.4073093220338983</v>
      </c>
      <c r="K34" s="52">
        <f t="shared" si="12"/>
        <v>0.45402298850574713</v>
      </c>
      <c r="L34" s="52">
        <f t="shared" si="12"/>
        <v>0.11691855583543241</v>
      </c>
      <c r="M34" s="52">
        <f t="shared" si="12"/>
        <v>0.15725806451612903</v>
      </c>
      <c r="N34" s="52">
        <f t="shared" si="12"/>
        <v>0.2038369304556355</v>
      </c>
      <c r="O34" s="52">
        <f t="shared" si="12"/>
        <v>0.19521012200632626</v>
      </c>
      <c r="P34" s="52">
        <f>P33/Q30</f>
        <v>0.78343214756258239</v>
      </c>
      <c r="Q34" s="52">
        <f>Q33/R30</f>
        <v>0.16941722537390408</v>
      </c>
      <c r="R34" s="52">
        <f>R33/S30</f>
        <v>1.4185580774365821E-2</v>
      </c>
      <c r="S34" s="52">
        <f>S33/T30</f>
        <v>0.52991612301957125</v>
      </c>
      <c r="T34" s="52">
        <f t="shared" si="12"/>
        <v>0.48499534016775397</v>
      </c>
      <c r="U34" s="52">
        <f t="shared" si="12"/>
        <v>1.1001642036124795</v>
      </c>
      <c r="V34" s="52">
        <f t="shared" si="12"/>
        <v>0</v>
      </c>
      <c r="W34" s="52">
        <f t="shared" si="12"/>
        <v>0.36335777607529823</v>
      </c>
      <c r="X34" s="52">
        <f t="shared" si="12"/>
        <v>0.42141830378533779</v>
      </c>
      <c r="Y34" s="52">
        <f t="shared" si="12"/>
        <v>0.1578216599814872</v>
      </c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</row>
    <row r="35" spans="1:45" s="7" customFormat="1" ht="30" hidden="1" customHeight="1" x14ac:dyDescent="0.2">
      <c r="A35" s="12" t="s">
        <v>49</v>
      </c>
      <c r="B35" s="71">
        <v>70716</v>
      </c>
      <c r="C35" s="71">
        <f>SUM(E35:Y35)</f>
        <v>85594</v>
      </c>
      <c r="D35" s="74">
        <f t="shared" si="6"/>
        <v>1.2103908592114938</v>
      </c>
      <c r="E35" s="72">
        <v>1313</v>
      </c>
      <c r="F35" s="72">
        <v>2654</v>
      </c>
      <c r="G35" s="72">
        <v>11210</v>
      </c>
      <c r="H35" s="135">
        <v>2058</v>
      </c>
      <c r="I35" s="72">
        <v>2915</v>
      </c>
      <c r="J35" s="72">
        <v>5661</v>
      </c>
      <c r="K35" s="72">
        <v>3691</v>
      </c>
      <c r="L35" s="72">
        <v>3502</v>
      </c>
      <c r="M35" s="72">
        <v>1901</v>
      </c>
      <c r="N35" s="72">
        <v>4170</v>
      </c>
      <c r="O35" s="72">
        <v>2757</v>
      </c>
      <c r="P35" s="72">
        <v>5060</v>
      </c>
      <c r="Q35" s="72">
        <v>6072</v>
      </c>
      <c r="R35" s="72">
        <v>1930</v>
      </c>
      <c r="S35" s="72">
        <v>4302</v>
      </c>
      <c r="T35" s="72">
        <v>3210</v>
      </c>
      <c r="U35" s="72">
        <v>1827</v>
      </c>
      <c r="V35" s="72">
        <v>639</v>
      </c>
      <c r="W35" s="72">
        <v>6480</v>
      </c>
      <c r="X35" s="72">
        <v>7742</v>
      </c>
      <c r="Y35" s="72">
        <v>6500</v>
      </c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</row>
    <row r="36" spans="1:45" s="7" customFormat="1" ht="30" hidden="1" customHeight="1" x14ac:dyDescent="0.2">
      <c r="A36" s="10" t="s">
        <v>45</v>
      </c>
      <c r="B36" s="75">
        <f t="shared" ref="B36:Y36" si="13">B35/B30</f>
        <v>0.70413223140495873</v>
      </c>
      <c r="C36" s="75">
        <f t="shared" si="13"/>
        <v>0.76198021917369207</v>
      </c>
      <c r="D36" s="74"/>
      <c r="E36" s="46">
        <f t="shared" si="13"/>
        <v>1</v>
      </c>
      <c r="F36" s="46">
        <f t="shared" si="13"/>
        <v>1</v>
      </c>
      <c r="G36" s="46">
        <f t="shared" si="13"/>
        <v>0.92990460389879714</v>
      </c>
      <c r="H36" s="136">
        <f t="shared" si="13"/>
        <v>0.26654578422484132</v>
      </c>
      <c r="I36" s="46">
        <f t="shared" si="13"/>
        <v>0.37029979674796748</v>
      </c>
      <c r="J36" s="46">
        <f t="shared" si="13"/>
        <v>0.99947033898305082</v>
      </c>
      <c r="K36" s="46">
        <f t="shared" si="13"/>
        <v>0.96421107628004177</v>
      </c>
      <c r="L36" s="46">
        <f t="shared" si="13"/>
        <v>0.73509655751469349</v>
      </c>
      <c r="M36" s="46">
        <f t="shared" si="13"/>
        <v>0.58964019851116622</v>
      </c>
      <c r="N36" s="46">
        <f t="shared" si="13"/>
        <v>1</v>
      </c>
      <c r="O36" s="46">
        <f t="shared" si="13"/>
        <v>0.62291007681879806</v>
      </c>
      <c r="P36" s="46">
        <f>P35/Q30</f>
        <v>0.83333333333333337</v>
      </c>
      <c r="Q36" s="46">
        <f>Q35/R30</f>
        <v>1.5657555440948943</v>
      </c>
      <c r="R36" s="46">
        <f>R35/S30</f>
        <v>0.3220961281708945</v>
      </c>
      <c r="S36" s="46">
        <f>S35/T30</f>
        <v>0.80186393289841562</v>
      </c>
      <c r="T36" s="46">
        <f t="shared" si="13"/>
        <v>0.59832246039142589</v>
      </c>
      <c r="U36" s="46">
        <f t="shared" si="13"/>
        <v>1</v>
      </c>
      <c r="V36" s="46">
        <f t="shared" si="13"/>
        <v>0.31902146779830254</v>
      </c>
      <c r="W36" s="46">
        <f t="shared" si="13"/>
        <v>0.70920433402648575</v>
      </c>
      <c r="X36" s="46">
        <f t="shared" si="13"/>
        <v>0.92740776233828459</v>
      </c>
      <c r="Y36" s="46">
        <f t="shared" si="13"/>
        <v>1.0027769207034867</v>
      </c>
      <c r="Z36" s="46"/>
      <c r="AA36" s="46"/>
      <c r="AB36" s="46"/>
      <c r="AC36" s="46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</row>
    <row r="37" spans="1:45" s="7" customFormat="1" ht="30" hidden="1" customHeight="1" x14ac:dyDescent="0.2">
      <c r="A37" s="11" t="s">
        <v>50</v>
      </c>
      <c r="B37" s="71"/>
      <c r="C37" s="76">
        <f>SUM(E37:Y37)</f>
        <v>0</v>
      </c>
      <c r="D37" s="74"/>
      <c r="E37" s="93"/>
      <c r="F37" s="93"/>
      <c r="G37" s="93"/>
      <c r="H37" s="140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</row>
    <row r="38" spans="1:45" s="7" customFormat="1" ht="30" hidden="1" customHeight="1" x14ac:dyDescent="0.2">
      <c r="A38" s="12" t="s">
        <v>51</v>
      </c>
      <c r="B38" s="71">
        <v>139212</v>
      </c>
      <c r="C38" s="71">
        <f>SUM(E38:Y38)</f>
        <v>139230</v>
      </c>
      <c r="D38" s="74">
        <f>C38/B38</f>
        <v>1.000129299198345</v>
      </c>
      <c r="E38" s="72">
        <v>1025</v>
      </c>
      <c r="F38" s="72">
        <v>4950</v>
      </c>
      <c r="G38" s="72">
        <v>13720</v>
      </c>
      <c r="H38" s="135">
        <v>4029</v>
      </c>
      <c r="I38" s="72">
        <v>4278</v>
      </c>
      <c r="J38" s="72">
        <v>23280</v>
      </c>
      <c r="K38" s="72">
        <v>5979</v>
      </c>
      <c r="L38" s="72">
        <v>7512</v>
      </c>
      <c r="M38" s="72">
        <v>2544</v>
      </c>
      <c r="N38" s="72">
        <v>1200</v>
      </c>
      <c r="O38" s="72">
        <v>1307</v>
      </c>
      <c r="P38" s="72">
        <v>7310</v>
      </c>
      <c r="Q38" s="72">
        <v>10515</v>
      </c>
      <c r="R38" s="72">
        <v>3451</v>
      </c>
      <c r="S38" s="72">
        <v>6030</v>
      </c>
      <c r="T38" s="72">
        <v>6504</v>
      </c>
      <c r="U38" s="72">
        <v>4560</v>
      </c>
      <c r="V38" s="72">
        <v>791</v>
      </c>
      <c r="W38" s="72">
        <v>3600</v>
      </c>
      <c r="X38" s="72">
        <v>20765</v>
      </c>
      <c r="Y38" s="72">
        <v>5880</v>
      </c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</row>
    <row r="39" spans="1:45" s="7" customFormat="1" ht="30" hidden="1" customHeight="1" x14ac:dyDescent="0.2">
      <c r="A39" s="10" t="s">
        <v>52</v>
      </c>
      <c r="B39" s="75"/>
      <c r="C39" s="75" t="e">
        <f>C38/C37</f>
        <v>#DIV/0!</v>
      </c>
      <c r="D39" s="74"/>
      <c r="E39" s="46" t="e">
        <f>E38/E37</f>
        <v>#DIV/0!</v>
      </c>
      <c r="F39" s="46" t="e">
        <f t="shared" ref="F39:Y39" si="14">F38/F37</f>
        <v>#DIV/0!</v>
      </c>
      <c r="G39" s="46" t="e">
        <f t="shared" si="14"/>
        <v>#DIV/0!</v>
      </c>
      <c r="H39" s="136" t="e">
        <f t="shared" si="14"/>
        <v>#DIV/0!</v>
      </c>
      <c r="I39" s="46" t="e">
        <f t="shared" si="14"/>
        <v>#DIV/0!</v>
      </c>
      <c r="J39" s="46" t="e">
        <f t="shared" si="14"/>
        <v>#DIV/0!</v>
      </c>
      <c r="K39" s="46" t="e">
        <f t="shared" si="14"/>
        <v>#DIV/0!</v>
      </c>
      <c r="L39" s="46" t="e">
        <f t="shared" si="14"/>
        <v>#DIV/0!</v>
      </c>
      <c r="M39" s="46" t="e">
        <f t="shared" si="14"/>
        <v>#DIV/0!</v>
      </c>
      <c r="N39" s="46" t="e">
        <f t="shared" si="14"/>
        <v>#DIV/0!</v>
      </c>
      <c r="O39" s="46" t="e">
        <f t="shared" si="14"/>
        <v>#DIV/0!</v>
      </c>
      <c r="P39" s="46" t="e">
        <f t="shared" si="14"/>
        <v>#DIV/0!</v>
      </c>
      <c r="Q39" s="46" t="e">
        <f t="shared" si="14"/>
        <v>#DIV/0!</v>
      </c>
      <c r="R39" s="46" t="e">
        <f t="shared" si="14"/>
        <v>#DIV/0!</v>
      </c>
      <c r="S39" s="46" t="e">
        <f t="shared" si="14"/>
        <v>#DIV/0!</v>
      </c>
      <c r="T39" s="46" t="e">
        <f t="shared" si="14"/>
        <v>#DIV/0!</v>
      </c>
      <c r="U39" s="46" t="e">
        <f t="shared" si="14"/>
        <v>#DIV/0!</v>
      </c>
      <c r="V39" s="46" t="e">
        <f t="shared" si="14"/>
        <v>#DIV/0!</v>
      </c>
      <c r="W39" s="46" t="e">
        <f t="shared" si="14"/>
        <v>#DIV/0!</v>
      </c>
      <c r="X39" s="46" t="e">
        <f t="shared" si="14"/>
        <v>#DIV/0!</v>
      </c>
      <c r="Y39" s="46" t="e">
        <f t="shared" si="14"/>
        <v>#DIV/0!</v>
      </c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</row>
    <row r="40" spans="1:45" s="7" customFormat="1" ht="30" hidden="1" customHeight="1" x14ac:dyDescent="0.2">
      <c r="A40" s="27" t="s">
        <v>53</v>
      </c>
      <c r="B40" s="71">
        <v>69535</v>
      </c>
      <c r="C40" s="71">
        <f>SUM(E40:Y40)</f>
        <v>77845</v>
      </c>
      <c r="D40" s="74">
        <f>C40/B40</f>
        <v>1.1195081613575897</v>
      </c>
      <c r="E40" s="72">
        <v>2520</v>
      </c>
      <c r="F40" s="72">
        <v>3013</v>
      </c>
      <c r="G40" s="72">
        <v>8720</v>
      </c>
      <c r="H40" s="135">
        <v>3500</v>
      </c>
      <c r="I40" s="72">
        <v>3353</v>
      </c>
      <c r="J40" s="72">
        <v>6053</v>
      </c>
      <c r="K40" s="72">
        <v>2109</v>
      </c>
      <c r="L40" s="72">
        <v>6490</v>
      </c>
      <c r="M40" s="72">
        <v>1987</v>
      </c>
      <c r="N40" s="72">
        <v>1000</v>
      </c>
      <c r="O40" s="72">
        <v>1146</v>
      </c>
      <c r="P40" s="72">
        <v>5490</v>
      </c>
      <c r="Q40" s="72">
        <v>5913</v>
      </c>
      <c r="R40" s="72">
        <v>1327</v>
      </c>
      <c r="S40" s="72">
        <v>8078</v>
      </c>
      <c r="T40" s="72">
        <v>1168</v>
      </c>
      <c r="U40" s="72"/>
      <c r="V40" s="72">
        <v>461</v>
      </c>
      <c r="W40" s="72">
        <v>1946</v>
      </c>
      <c r="X40" s="72">
        <v>8971</v>
      </c>
      <c r="Y40" s="72">
        <v>4600</v>
      </c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</row>
    <row r="41" spans="1:45" s="40" customFormat="1" ht="30" hidden="1" customHeight="1" x14ac:dyDescent="0.25">
      <c r="A41" s="39" t="s">
        <v>166</v>
      </c>
      <c r="B41" s="47">
        <v>193991</v>
      </c>
      <c r="C41" s="47">
        <f>SUM(E41:Y41)</f>
        <v>200000</v>
      </c>
      <c r="D41" s="74">
        <f t="shared" ref="D41:D49" si="15">C41/B41</f>
        <v>1.0309756638194556</v>
      </c>
      <c r="E41" s="94">
        <v>11110</v>
      </c>
      <c r="F41" s="94">
        <v>6140</v>
      </c>
      <c r="G41" s="94">
        <v>12339</v>
      </c>
      <c r="H41" s="129">
        <v>11471</v>
      </c>
      <c r="I41" s="94">
        <v>5750</v>
      </c>
      <c r="J41" s="94">
        <v>14350</v>
      </c>
      <c r="K41" s="94">
        <v>10584</v>
      </c>
      <c r="L41" s="94">
        <v>11052</v>
      </c>
      <c r="M41" s="94">
        <v>8587</v>
      </c>
      <c r="N41" s="94">
        <v>3080</v>
      </c>
      <c r="O41" s="94">
        <v>6853</v>
      </c>
      <c r="P41" s="94">
        <v>8720</v>
      </c>
      <c r="Q41" s="94">
        <v>10537</v>
      </c>
      <c r="R41" s="94">
        <v>11813</v>
      </c>
      <c r="S41" s="94">
        <v>12879</v>
      </c>
      <c r="T41" s="94">
        <v>9969</v>
      </c>
      <c r="U41" s="94">
        <v>8990</v>
      </c>
      <c r="V41" s="94">
        <v>3072</v>
      </c>
      <c r="W41" s="94">
        <v>7856</v>
      </c>
      <c r="X41" s="94">
        <v>15839</v>
      </c>
      <c r="Y41" s="94">
        <v>9009</v>
      </c>
      <c r="Z41" s="120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</row>
    <row r="42" spans="1:45" s="2" customFormat="1" ht="30" hidden="1" customHeight="1" x14ac:dyDescent="0.25">
      <c r="A42" s="13" t="s">
        <v>164</v>
      </c>
      <c r="B42" s="71">
        <v>205022</v>
      </c>
      <c r="C42" s="71">
        <f>SUM(E42:Y42)</f>
        <v>215982</v>
      </c>
      <c r="D42" s="74">
        <f t="shared" si="15"/>
        <v>1.0534576777126357</v>
      </c>
      <c r="E42" s="86">
        <v>10433</v>
      </c>
      <c r="F42" s="86">
        <v>6462</v>
      </c>
      <c r="G42" s="86">
        <v>13630</v>
      </c>
      <c r="H42" s="129">
        <v>13451</v>
      </c>
      <c r="I42" s="86">
        <v>6121</v>
      </c>
      <c r="J42" s="86">
        <v>14548</v>
      </c>
      <c r="K42" s="86">
        <v>10791</v>
      </c>
      <c r="L42" s="86">
        <v>11180</v>
      </c>
      <c r="M42" s="86">
        <v>11063</v>
      </c>
      <c r="N42" s="86">
        <v>3805</v>
      </c>
      <c r="O42" s="86">
        <v>6773</v>
      </c>
      <c r="P42" s="86">
        <v>8728</v>
      </c>
      <c r="Q42" s="86">
        <v>10944</v>
      </c>
      <c r="R42" s="86">
        <v>13883</v>
      </c>
      <c r="S42" s="86">
        <v>12912</v>
      </c>
      <c r="T42" s="86">
        <v>10980</v>
      </c>
      <c r="U42" s="86">
        <v>9809</v>
      </c>
      <c r="V42" s="86">
        <v>2801</v>
      </c>
      <c r="W42" s="86">
        <v>8138</v>
      </c>
      <c r="X42" s="86">
        <v>19132</v>
      </c>
      <c r="Y42" s="86">
        <v>10398</v>
      </c>
      <c r="Z42" s="116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</row>
    <row r="43" spans="1:45" s="2" customFormat="1" ht="30" hidden="1" customHeight="1" x14ac:dyDescent="0.25">
      <c r="A43" s="9" t="s">
        <v>192</v>
      </c>
      <c r="B43" s="71">
        <v>6024</v>
      </c>
      <c r="C43" s="71">
        <f>SUM(E43:Y43)</f>
        <v>13240</v>
      </c>
      <c r="D43" s="74">
        <f t="shared" si="15"/>
        <v>2.1978751660026559</v>
      </c>
      <c r="E43" s="86">
        <v>200</v>
      </c>
      <c r="F43" s="86">
        <v>450</v>
      </c>
      <c r="G43" s="86">
        <v>1746</v>
      </c>
      <c r="H43" s="129">
        <v>600</v>
      </c>
      <c r="I43" s="86">
        <v>590</v>
      </c>
      <c r="J43" s="86">
        <v>537</v>
      </c>
      <c r="K43" s="86">
        <v>0</v>
      </c>
      <c r="L43" s="86">
        <v>533</v>
      </c>
      <c r="M43" s="86">
        <v>1262</v>
      </c>
      <c r="N43" s="86">
        <v>140</v>
      </c>
      <c r="O43" s="86">
        <v>438</v>
      </c>
      <c r="P43" s="86">
        <v>952</v>
      </c>
      <c r="Q43" s="86">
        <v>545</v>
      </c>
      <c r="R43" s="86">
        <v>330</v>
      </c>
      <c r="S43" s="86">
        <v>1600</v>
      </c>
      <c r="T43" s="86">
        <v>340</v>
      </c>
      <c r="U43" s="86">
        <v>340</v>
      </c>
      <c r="V43" s="86">
        <v>150</v>
      </c>
      <c r="W43" s="86">
        <v>410</v>
      </c>
      <c r="X43" s="86">
        <v>1552</v>
      </c>
      <c r="Y43" s="86">
        <v>525</v>
      </c>
      <c r="Z43" s="116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</row>
    <row r="44" spans="1:45" s="2" customFormat="1" ht="35.1" hidden="1" customHeight="1" x14ac:dyDescent="0.25">
      <c r="A44" s="10" t="s">
        <v>52</v>
      </c>
      <c r="B44" s="77">
        <f>B42/B41</f>
        <v>1.0568634627379621</v>
      </c>
      <c r="C44" s="77">
        <f>C42/C41</f>
        <v>1.0799099999999999</v>
      </c>
      <c r="D44" s="74">
        <f t="shared" si="15"/>
        <v>1.0218065417857596</v>
      </c>
      <c r="E44" s="95">
        <f t="shared" ref="E44:W44" si="16">E42/E41</f>
        <v>0.93906390639063908</v>
      </c>
      <c r="F44" s="95">
        <f t="shared" si="16"/>
        <v>1.0524429967426709</v>
      </c>
      <c r="G44" s="95">
        <f t="shared" si="16"/>
        <v>1.1046276035335116</v>
      </c>
      <c r="H44" s="141">
        <f t="shared" si="16"/>
        <v>1.1726091883881091</v>
      </c>
      <c r="I44" s="95">
        <f t="shared" si="16"/>
        <v>1.0645217391304347</v>
      </c>
      <c r="J44" s="95">
        <f t="shared" si="16"/>
        <v>1.0137979094076655</v>
      </c>
      <c r="K44" s="95">
        <f t="shared" si="16"/>
        <v>1.0195578231292517</v>
      </c>
      <c r="L44" s="95">
        <f t="shared" si="16"/>
        <v>1.0115816141874774</v>
      </c>
      <c r="M44" s="95">
        <f t="shared" si="16"/>
        <v>1.2883428438337021</v>
      </c>
      <c r="N44" s="95">
        <f t="shared" si="16"/>
        <v>1.2353896103896105</v>
      </c>
      <c r="O44" s="95">
        <f t="shared" si="16"/>
        <v>0.98832628046111193</v>
      </c>
      <c r="P44" s="95">
        <f t="shared" si="16"/>
        <v>1.0009174311926605</v>
      </c>
      <c r="Q44" s="95">
        <f t="shared" si="16"/>
        <v>1.0386257948182596</v>
      </c>
      <c r="R44" s="95">
        <f t="shared" si="16"/>
        <v>1.1752306780665369</v>
      </c>
      <c r="S44" s="95">
        <f t="shared" si="16"/>
        <v>1.0025623107384114</v>
      </c>
      <c r="T44" s="95">
        <f t="shared" si="16"/>
        <v>1.101414384592236</v>
      </c>
      <c r="U44" s="95">
        <f t="shared" si="16"/>
        <v>1.0911012235817574</v>
      </c>
      <c r="V44" s="95">
        <f t="shared" si="16"/>
        <v>0.91178385416666663</v>
      </c>
      <c r="W44" s="95">
        <f t="shared" si="16"/>
        <v>1.0358961303462322</v>
      </c>
      <c r="X44" s="95">
        <f>X42/X41</f>
        <v>1.2079045394279941</v>
      </c>
      <c r="Y44" s="95">
        <f>Y42/Y41</f>
        <v>1.1541791541791542</v>
      </c>
      <c r="Z44" s="117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</row>
    <row r="45" spans="1:45" s="2" customFormat="1" ht="30" hidden="1" customHeight="1" x14ac:dyDescent="0.25">
      <c r="A45" s="10" t="s">
        <v>165</v>
      </c>
      <c r="B45" s="71">
        <v>82473</v>
      </c>
      <c r="C45" s="71">
        <f>SUM(E45:Y45)</f>
        <v>97108</v>
      </c>
      <c r="D45" s="74">
        <f t="shared" si="15"/>
        <v>1.1774520145987171</v>
      </c>
      <c r="E45" s="96">
        <v>8600</v>
      </c>
      <c r="F45" s="96">
        <v>3662</v>
      </c>
      <c r="G45" s="96">
        <v>6396</v>
      </c>
      <c r="H45" s="142">
        <v>4124</v>
      </c>
      <c r="I45" s="96">
        <v>2373</v>
      </c>
      <c r="J45" s="96">
        <v>6484</v>
      </c>
      <c r="K45" s="96">
        <v>5777</v>
      </c>
      <c r="L45" s="96">
        <v>4081</v>
      </c>
      <c r="M45" s="96">
        <v>5538</v>
      </c>
      <c r="N45" s="96">
        <v>906</v>
      </c>
      <c r="O45" s="96">
        <v>2666</v>
      </c>
      <c r="P45" s="96">
        <v>2077</v>
      </c>
      <c r="Q45" s="96">
        <v>6697</v>
      </c>
      <c r="R45" s="96">
        <v>6750</v>
      </c>
      <c r="S45" s="96">
        <v>5059</v>
      </c>
      <c r="T45" s="96">
        <v>3198</v>
      </c>
      <c r="U45" s="96">
        <v>4120</v>
      </c>
      <c r="V45" s="96">
        <v>1037</v>
      </c>
      <c r="W45" s="96">
        <v>2510</v>
      </c>
      <c r="X45" s="96">
        <v>10141</v>
      </c>
      <c r="Y45" s="96">
        <v>4912</v>
      </c>
      <c r="Z45" s="117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</row>
    <row r="46" spans="1:45" s="2" customFormat="1" ht="30" hidden="1" customHeight="1" x14ac:dyDescent="0.25">
      <c r="A46" s="10" t="s">
        <v>54</v>
      </c>
      <c r="B46" s="71">
        <v>96858</v>
      </c>
      <c r="C46" s="71">
        <f>SUM(E46:Y46)</f>
        <v>93512</v>
      </c>
      <c r="D46" s="74">
        <f t="shared" si="15"/>
        <v>0.96545458299779063</v>
      </c>
      <c r="E46" s="72">
        <v>1005</v>
      </c>
      <c r="F46" s="72">
        <v>2462</v>
      </c>
      <c r="G46" s="72">
        <v>5534</v>
      </c>
      <c r="H46" s="135">
        <v>7508</v>
      </c>
      <c r="I46" s="72">
        <v>2995</v>
      </c>
      <c r="J46" s="72">
        <v>6911</v>
      </c>
      <c r="K46" s="72">
        <v>2971</v>
      </c>
      <c r="L46" s="72">
        <v>5009</v>
      </c>
      <c r="M46" s="72">
        <v>4236</v>
      </c>
      <c r="N46" s="72">
        <v>1747</v>
      </c>
      <c r="O46" s="72">
        <v>3463</v>
      </c>
      <c r="P46" s="72">
        <v>5363</v>
      </c>
      <c r="Q46" s="72">
        <v>2936</v>
      </c>
      <c r="R46" s="72">
        <v>5550</v>
      </c>
      <c r="S46" s="72">
        <v>6995</v>
      </c>
      <c r="T46" s="72">
        <v>6060</v>
      </c>
      <c r="U46" s="72">
        <v>5960</v>
      </c>
      <c r="V46" s="72">
        <v>1456</v>
      </c>
      <c r="W46" s="72">
        <v>3287</v>
      </c>
      <c r="X46" s="72">
        <v>7194</v>
      </c>
      <c r="Y46" s="72">
        <v>4870</v>
      </c>
      <c r="Z46" s="117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</row>
    <row r="47" spans="1:45" s="2" customFormat="1" ht="35.1" hidden="1" customHeight="1" x14ac:dyDescent="0.25">
      <c r="A47" s="10" t="s">
        <v>55</v>
      </c>
      <c r="B47" s="71">
        <v>1022</v>
      </c>
      <c r="C47" s="71">
        <f>SUM(E47:Y47)</f>
        <v>880</v>
      </c>
      <c r="D47" s="74">
        <f t="shared" si="15"/>
        <v>0.86105675146771032</v>
      </c>
      <c r="E47" s="96"/>
      <c r="F47" s="96"/>
      <c r="G47" s="96"/>
      <c r="H47" s="142">
        <v>500</v>
      </c>
      <c r="I47" s="96"/>
      <c r="J47" s="96"/>
      <c r="K47" s="96"/>
      <c r="L47" s="96"/>
      <c r="M47" s="96">
        <v>90</v>
      </c>
      <c r="N47" s="96"/>
      <c r="O47" s="96"/>
      <c r="P47" s="96">
        <v>100</v>
      </c>
      <c r="Q47" s="96"/>
      <c r="R47" s="96"/>
      <c r="S47" s="96">
        <v>30</v>
      </c>
      <c r="T47" s="96">
        <v>80</v>
      </c>
      <c r="U47" s="96">
        <v>80</v>
      </c>
      <c r="V47" s="96"/>
      <c r="W47" s="96"/>
      <c r="X47" s="96"/>
      <c r="Y47" s="96"/>
      <c r="Z47" s="117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</row>
    <row r="48" spans="1:45" s="2" customFormat="1" ht="35.1" hidden="1" customHeight="1" x14ac:dyDescent="0.25">
      <c r="A48" s="10" t="s">
        <v>56</v>
      </c>
      <c r="B48" s="71">
        <v>369</v>
      </c>
      <c r="C48" s="71">
        <f>SUM(E48:Y48)</f>
        <v>732</v>
      </c>
      <c r="D48" s="74">
        <f t="shared" si="15"/>
        <v>1.9837398373983739</v>
      </c>
      <c r="E48" s="96">
        <v>395</v>
      </c>
      <c r="F48" s="96">
        <v>3</v>
      </c>
      <c r="G48" s="96"/>
      <c r="H48" s="142">
        <v>60</v>
      </c>
      <c r="I48" s="96"/>
      <c r="J48" s="96">
        <v>129</v>
      </c>
      <c r="K48" s="96"/>
      <c r="L48" s="96"/>
      <c r="M48" s="96"/>
      <c r="N48" s="96"/>
      <c r="O48" s="96"/>
      <c r="P48" s="96"/>
      <c r="Q48" s="96"/>
      <c r="R48" s="96">
        <v>10</v>
      </c>
      <c r="S48" s="96"/>
      <c r="T48" s="96"/>
      <c r="U48" s="96"/>
      <c r="V48" s="96"/>
      <c r="W48" s="96"/>
      <c r="X48" s="96">
        <v>135</v>
      </c>
      <c r="Y48" s="96"/>
      <c r="Z48" s="117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</row>
    <row r="49" spans="1:45" s="2" customFormat="1" ht="30" hidden="1" customHeight="1" x14ac:dyDescent="0.25">
      <c r="A49" s="10" t="s">
        <v>57</v>
      </c>
      <c r="B49" s="71">
        <v>7033</v>
      </c>
      <c r="C49" s="71">
        <f>SUM(E49:Y49)</f>
        <v>8737</v>
      </c>
      <c r="D49" s="74">
        <f t="shared" si="15"/>
        <v>1.2422863642826674</v>
      </c>
      <c r="E49" s="72">
        <v>223</v>
      </c>
      <c r="F49" s="72">
        <v>56</v>
      </c>
      <c r="G49" s="72">
        <v>230</v>
      </c>
      <c r="H49" s="135">
        <v>901</v>
      </c>
      <c r="I49" s="72">
        <v>115</v>
      </c>
      <c r="J49" s="72">
        <v>976</v>
      </c>
      <c r="K49" s="72">
        <v>220</v>
      </c>
      <c r="L49" s="72">
        <v>418</v>
      </c>
      <c r="M49" s="72">
        <v>1034</v>
      </c>
      <c r="N49" s="72">
        <v>79</v>
      </c>
      <c r="O49" s="72">
        <v>109</v>
      </c>
      <c r="P49" s="72">
        <v>365</v>
      </c>
      <c r="Q49" s="72">
        <v>278</v>
      </c>
      <c r="R49" s="72">
        <v>278</v>
      </c>
      <c r="S49" s="72">
        <v>506</v>
      </c>
      <c r="T49" s="72">
        <v>612</v>
      </c>
      <c r="U49" s="72">
        <v>120</v>
      </c>
      <c r="V49" s="72">
        <v>50</v>
      </c>
      <c r="W49" s="72">
        <v>1222</v>
      </c>
      <c r="X49" s="72">
        <v>803</v>
      </c>
      <c r="Y49" s="72">
        <v>142</v>
      </c>
      <c r="Z49" s="117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</row>
    <row r="50" spans="1:45" s="2" customFormat="1" ht="30" hidden="1" customHeight="1" outlineLevel="1" x14ac:dyDescent="0.25">
      <c r="A50" s="9" t="s">
        <v>167</v>
      </c>
      <c r="B50" s="71">
        <v>226467</v>
      </c>
      <c r="C50" s="71">
        <f t="shared" ref="C50:C60" si="17">SUM(E50:Y50)</f>
        <v>251282.7</v>
      </c>
      <c r="D50" s="74">
        <f t="shared" ref="D50:D59" si="18">C50/B50</f>
        <v>1.1095775543456663</v>
      </c>
      <c r="E50" s="96">
        <v>16210</v>
      </c>
      <c r="F50" s="96">
        <v>7285</v>
      </c>
      <c r="G50" s="96">
        <v>14622</v>
      </c>
      <c r="H50" s="142">
        <v>19245</v>
      </c>
      <c r="I50" s="96">
        <v>7276</v>
      </c>
      <c r="J50" s="96">
        <v>14075</v>
      </c>
      <c r="K50" s="96">
        <v>12741</v>
      </c>
      <c r="L50" s="96">
        <v>10847</v>
      </c>
      <c r="M50" s="96">
        <v>10560</v>
      </c>
      <c r="N50" s="96">
        <v>5290.7</v>
      </c>
      <c r="O50" s="96">
        <v>6870</v>
      </c>
      <c r="P50" s="96">
        <v>12845</v>
      </c>
      <c r="Q50" s="96">
        <v>18420</v>
      </c>
      <c r="R50" s="96">
        <v>17000</v>
      </c>
      <c r="S50" s="96">
        <v>16185</v>
      </c>
      <c r="T50" s="96">
        <v>10339</v>
      </c>
      <c r="U50" s="96">
        <v>4200</v>
      </c>
      <c r="V50" s="96">
        <v>5216</v>
      </c>
      <c r="W50" s="96">
        <v>8130</v>
      </c>
      <c r="X50" s="96">
        <v>22583</v>
      </c>
      <c r="Y50" s="96">
        <v>11343</v>
      </c>
      <c r="Z50" s="117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</row>
    <row r="51" spans="1:45" s="2" customFormat="1" ht="30" hidden="1" customHeight="1" outlineLevel="1" x14ac:dyDescent="0.25">
      <c r="A51" s="9" t="s">
        <v>168</v>
      </c>
      <c r="B51" s="71">
        <v>117550</v>
      </c>
      <c r="C51" s="71">
        <f t="shared" si="17"/>
        <v>174015.7</v>
      </c>
      <c r="D51" s="74">
        <f t="shared" si="18"/>
        <v>1.4803547426626968</v>
      </c>
      <c r="E51" s="96">
        <v>15320</v>
      </c>
      <c r="F51" s="96">
        <v>7285</v>
      </c>
      <c r="G51" s="96">
        <v>13750</v>
      </c>
      <c r="H51" s="142">
        <v>1000</v>
      </c>
      <c r="I51" s="96">
        <v>1220</v>
      </c>
      <c r="J51" s="96">
        <v>13650</v>
      </c>
      <c r="K51" s="96">
        <v>12741</v>
      </c>
      <c r="L51" s="96">
        <v>6626</v>
      </c>
      <c r="M51" s="96">
        <v>9780</v>
      </c>
      <c r="N51" s="96">
        <v>5290.7</v>
      </c>
      <c r="O51" s="96">
        <v>3534</v>
      </c>
      <c r="P51" s="96">
        <v>12845</v>
      </c>
      <c r="Q51" s="96">
        <v>18420</v>
      </c>
      <c r="R51" s="96">
        <v>7560</v>
      </c>
      <c r="S51" s="96">
        <v>5586</v>
      </c>
      <c r="T51" s="96">
        <v>2678</v>
      </c>
      <c r="U51" s="96">
        <v>4100</v>
      </c>
      <c r="V51" s="96">
        <v>5216</v>
      </c>
      <c r="W51" s="96">
        <v>6680</v>
      </c>
      <c r="X51" s="96">
        <v>17948</v>
      </c>
      <c r="Y51" s="96">
        <v>2786</v>
      </c>
      <c r="Z51" s="117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</row>
    <row r="52" spans="1:45" s="2" customFormat="1" ht="45" hidden="1" customHeight="1" x14ac:dyDescent="0.25">
      <c r="A52" s="6" t="s">
        <v>58</v>
      </c>
      <c r="B52" s="71"/>
      <c r="C52" s="71">
        <f t="shared" si="17"/>
        <v>0</v>
      </c>
      <c r="D52" s="74" t="e">
        <f t="shared" si="18"/>
        <v>#DIV/0!</v>
      </c>
      <c r="E52" s="96"/>
      <c r="F52" s="96"/>
      <c r="G52" s="96"/>
      <c r="H52" s="142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116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</row>
    <row r="53" spans="1:45" s="2" customFormat="1" ht="38.25" hidden="1" customHeight="1" x14ac:dyDescent="0.25">
      <c r="A53" s="13" t="s">
        <v>59</v>
      </c>
      <c r="B53" s="71">
        <v>4999</v>
      </c>
      <c r="C53" s="71">
        <f t="shared" si="17"/>
        <v>5003.3999999999996</v>
      </c>
      <c r="D53" s="74">
        <f t="shared" si="18"/>
        <v>1.0008801760352071</v>
      </c>
      <c r="E53" s="96">
        <v>89</v>
      </c>
      <c r="F53" s="96">
        <v>131</v>
      </c>
      <c r="G53" s="96">
        <v>623</v>
      </c>
      <c r="H53" s="142">
        <v>334</v>
      </c>
      <c r="I53" s="96">
        <v>16</v>
      </c>
      <c r="J53" s="96">
        <v>142</v>
      </c>
      <c r="K53" s="96">
        <v>836</v>
      </c>
      <c r="L53" s="96">
        <v>681.5</v>
      </c>
      <c r="M53" s="96">
        <v>191</v>
      </c>
      <c r="N53" s="96">
        <v>33</v>
      </c>
      <c r="O53" s="96">
        <v>215</v>
      </c>
      <c r="P53" s="96">
        <v>222</v>
      </c>
      <c r="Q53" s="96">
        <v>67</v>
      </c>
      <c r="R53" s="96">
        <v>449</v>
      </c>
      <c r="S53" s="96">
        <v>193</v>
      </c>
      <c r="T53" s="96">
        <v>40</v>
      </c>
      <c r="U53" s="96">
        <v>101</v>
      </c>
      <c r="V53" s="96">
        <v>3.9</v>
      </c>
      <c r="W53" s="96">
        <v>319</v>
      </c>
      <c r="X53" s="96">
        <v>317</v>
      </c>
      <c r="Y53" s="96"/>
      <c r="Z53" s="116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</row>
    <row r="54" spans="1:45" s="2" customFormat="1" ht="45" hidden="1" customHeight="1" x14ac:dyDescent="0.25">
      <c r="A54" s="10" t="s">
        <v>52</v>
      </c>
      <c r="B54" s="77" t="e">
        <f>B53/B52</f>
        <v>#DIV/0!</v>
      </c>
      <c r="C54" s="71" t="e">
        <f t="shared" si="17"/>
        <v>#DIV/0!</v>
      </c>
      <c r="D54" s="74" t="e">
        <f t="shared" si="18"/>
        <v>#DIV/0!</v>
      </c>
      <c r="E54" s="95" t="e">
        <f t="shared" ref="E54:Y54" si="19">E53/E52</f>
        <v>#DIV/0!</v>
      </c>
      <c r="F54" s="95" t="e">
        <f t="shared" si="19"/>
        <v>#DIV/0!</v>
      </c>
      <c r="G54" s="95" t="e">
        <f t="shared" si="19"/>
        <v>#DIV/0!</v>
      </c>
      <c r="H54" s="141" t="e">
        <f t="shared" si="19"/>
        <v>#DIV/0!</v>
      </c>
      <c r="I54" s="95" t="e">
        <f t="shared" si="19"/>
        <v>#DIV/0!</v>
      </c>
      <c r="J54" s="95" t="e">
        <f t="shared" si="19"/>
        <v>#DIV/0!</v>
      </c>
      <c r="K54" s="95" t="e">
        <f t="shared" si="19"/>
        <v>#DIV/0!</v>
      </c>
      <c r="L54" s="95" t="e">
        <f t="shared" si="19"/>
        <v>#DIV/0!</v>
      </c>
      <c r="M54" s="95" t="e">
        <f t="shared" si="19"/>
        <v>#DIV/0!</v>
      </c>
      <c r="N54" s="95" t="e">
        <f t="shared" si="19"/>
        <v>#DIV/0!</v>
      </c>
      <c r="O54" s="95" t="e">
        <f t="shared" si="19"/>
        <v>#DIV/0!</v>
      </c>
      <c r="P54" s="95" t="e">
        <f t="shared" si="19"/>
        <v>#DIV/0!</v>
      </c>
      <c r="Q54" s="95" t="e">
        <f t="shared" si="19"/>
        <v>#DIV/0!</v>
      </c>
      <c r="R54" s="95" t="e">
        <f t="shared" si="19"/>
        <v>#DIV/0!</v>
      </c>
      <c r="S54" s="95" t="e">
        <f t="shared" si="19"/>
        <v>#DIV/0!</v>
      </c>
      <c r="T54" s="95" t="e">
        <f t="shared" si="19"/>
        <v>#DIV/0!</v>
      </c>
      <c r="U54" s="95" t="e">
        <f t="shared" si="19"/>
        <v>#DIV/0!</v>
      </c>
      <c r="V54" s="95" t="e">
        <f t="shared" si="19"/>
        <v>#DIV/0!</v>
      </c>
      <c r="W54" s="95" t="e">
        <f t="shared" si="19"/>
        <v>#DIV/0!</v>
      </c>
      <c r="X54" s="95" t="e">
        <f t="shared" si="19"/>
        <v>#DIV/0!</v>
      </c>
      <c r="Y54" s="95" t="e">
        <f t="shared" si="19"/>
        <v>#DIV/0!</v>
      </c>
      <c r="Z54" s="117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</row>
    <row r="55" spans="1:45" s="2" customFormat="1" ht="30" hidden="1" customHeight="1" outlineLevel="1" x14ac:dyDescent="0.25">
      <c r="A55" s="9" t="s">
        <v>60</v>
      </c>
      <c r="B55" s="71">
        <v>2763</v>
      </c>
      <c r="C55" s="71">
        <f t="shared" si="17"/>
        <v>2632</v>
      </c>
      <c r="D55" s="75">
        <f t="shared" si="18"/>
        <v>0.95258776692001446</v>
      </c>
      <c r="E55" s="72">
        <v>85</v>
      </c>
      <c r="F55" s="72">
        <v>71</v>
      </c>
      <c r="G55" s="72">
        <v>623</v>
      </c>
      <c r="H55" s="135">
        <v>300</v>
      </c>
      <c r="I55" s="72"/>
      <c r="J55" s="72">
        <v>145</v>
      </c>
      <c r="K55" s="72">
        <v>619</v>
      </c>
      <c r="L55" s="72"/>
      <c r="M55" s="72">
        <v>30</v>
      </c>
      <c r="N55" s="72">
        <v>33</v>
      </c>
      <c r="O55" s="72"/>
      <c r="P55" s="72">
        <v>221</v>
      </c>
      <c r="Q55" s="72">
        <v>67</v>
      </c>
      <c r="R55" s="72"/>
      <c r="S55" s="72"/>
      <c r="T55" s="72">
        <v>20</v>
      </c>
      <c r="U55" s="72"/>
      <c r="V55" s="72">
        <v>101</v>
      </c>
      <c r="W55" s="72"/>
      <c r="X55" s="72">
        <v>317</v>
      </c>
      <c r="Y55" s="72"/>
      <c r="Z55" s="117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</row>
    <row r="56" spans="1:45" s="2" customFormat="1" ht="45" hidden="1" customHeight="1" x14ac:dyDescent="0.25">
      <c r="A56" s="6" t="s">
        <v>159</v>
      </c>
      <c r="B56" s="71"/>
      <c r="C56" s="71">
        <f t="shared" si="17"/>
        <v>0</v>
      </c>
      <c r="D56" s="75" t="e">
        <f t="shared" si="18"/>
        <v>#DIV/0!</v>
      </c>
      <c r="E56" s="72"/>
      <c r="F56" s="72"/>
      <c r="G56" s="72"/>
      <c r="H56" s="135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116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</row>
    <row r="57" spans="1:45" s="2" customFormat="1" ht="45" hidden="1" customHeight="1" x14ac:dyDescent="0.25">
      <c r="A57" s="13" t="s">
        <v>160</v>
      </c>
      <c r="B57" s="76">
        <v>860</v>
      </c>
      <c r="C57" s="76">
        <f t="shared" si="17"/>
        <v>828.3</v>
      </c>
      <c r="D57" s="75">
        <f t="shared" si="18"/>
        <v>0.96313953488372084</v>
      </c>
      <c r="E57" s="72">
        <v>13</v>
      </c>
      <c r="F57" s="72">
        <v>103</v>
      </c>
      <c r="G57" s="72">
        <v>73</v>
      </c>
      <c r="H57" s="135">
        <v>4</v>
      </c>
      <c r="I57" s="72">
        <v>8</v>
      </c>
      <c r="J57" s="72">
        <v>5</v>
      </c>
      <c r="K57" s="72">
        <v>113</v>
      </c>
      <c r="L57" s="72">
        <v>53</v>
      </c>
      <c r="M57" s="72">
        <v>32</v>
      </c>
      <c r="N57" s="55">
        <v>7</v>
      </c>
      <c r="O57" s="72">
        <v>35</v>
      </c>
      <c r="P57" s="72">
        <v>104</v>
      </c>
      <c r="Q57" s="72"/>
      <c r="R57" s="72">
        <v>22</v>
      </c>
      <c r="S57" s="72">
        <v>35.299999999999997</v>
      </c>
      <c r="T57" s="72">
        <v>31</v>
      </c>
      <c r="U57" s="72"/>
      <c r="V57" s="72">
        <v>17</v>
      </c>
      <c r="W57" s="72">
        <v>96</v>
      </c>
      <c r="X57" s="72">
        <v>67</v>
      </c>
      <c r="Y57" s="72">
        <v>10</v>
      </c>
      <c r="Z57" s="116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</row>
    <row r="58" spans="1:45" s="2" customFormat="1" ht="30" hidden="1" customHeight="1" x14ac:dyDescent="0.25">
      <c r="A58" s="8" t="s">
        <v>194</v>
      </c>
      <c r="B58" s="76">
        <v>520</v>
      </c>
      <c r="C58" s="76">
        <f t="shared" si="17"/>
        <v>528</v>
      </c>
      <c r="D58" s="75">
        <f t="shared" si="18"/>
        <v>1.0153846153846153</v>
      </c>
      <c r="E58" s="72"/>
      <c r="F58" s="72"/>
      <c r="G58" s="72">
        <v>505</v>
      </c>
      <c r="H58" s="143"/>
      <c r="I58" s="72"/>
      <c r="J58" s="72"/>
      <c r="K58" s="72"/>
      <c r="L58" s="72">
        <v>11</v>
      </c>
      <c r="M58" s="55"/>
      <c r="N58" s="55"/>
      <c r="O58" s="72"/>
      <c r="P58" s="72"/>
      <c r="Q58" s="72"/>
      <c r="R58" s="72"/>
      <c r="S58" s="72"/>
      <c r="T58" s="72"/>
      <c r="U58" s="72">
        <v>4</v>
      </c>
      <c r="V58" s="72"/>
      <c r="W58" s="72"/>
      <c r="X58" s="72">
        <v>3</v>
      </c>
      <c r="Y58" s="72">
        <v>5</v>
      </c>
      <c r="Z58" s="116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</row>
    <row r="59" spans="1:45" s="38" customFormat="1" ht="30" hidden="1" customHeight="1" x14ac:dyDescent="0.25">
      <c r="A59" s="10" t="s">
        <v>199</v>
      </c>
      <c r="B59" s="76">
        <f>B60+B63+B64+B66+B70+B71</f>
        <v>25765</v>
      </c>
      <c r="C59" s="76">
        <f>SUM(E59:Y59)</f>
        <v>23943.5</v>
      </c>
      <c r="D59" s="75">
        <f t="shared" si="18"/>
        <v>0.92930331845526881</v>
      </c>
      <c r="E59" s="72">
        <f>E60+E63+E64+E66+E69+E70+E71</f>
        <v>3896</v>
      </c>
      <c r="F59" s="72">
        <f>F60+F63+F64+F66+F69+F70+F71</f>
        <v>97</v>
      </c>
      <c r="G59" s="72">
        <f t="shared" ref="G59:Y59" si="20">G60+G63+G64+G66+G69+G70+G71</f>
        <v>1081</v>
      </c>
      <c r="H59" s="135">
        <f t="shared" si="20"/>
        <v>1400</v>
      </c>
      <c r="I59" s="72">
        <f t="shared" si="20"/>
        <v>927</v>
      </c>
      <c r="J59" s="72">
        <f t="shared" si="20"/>
        <v>3562</v>
      </c>
      <c r="K59" s="72">
        <f t="shared" si="20"/>
        <v>268</v>
      </c>
      <c r="L59" s="72">
        <f t="shared" si="20"/>
        <v>857</v>
      </c>
      <c r="M59" s="72">
        <f t="shared" si="20"/>
        <v>689</v>
      </c>
      <c r="N59" s="72">
        <f t="shared" si="20"/>
        <v>90</v>
      </c>
      <c r="O59" s="72">
        <f t="shared" si="20"/>
        <v>0</v>
      </c>
      <c r="P59" s="72">
        <f t="shared" si="20"/>
        <v>404</v>
      </c>
      <c r="Q59" s="72">
        <f t="shared" si="20"/>
        <v>3862</v>
      </c>
      <c r="R59" s="72">
        <f>R60+R63+R64+R66+R69+R70+R71</f>
        <v>186</v>
      </c>
      <c r="S59" s="72">
        <f t="shared" si="20"/>
        <v>1638</v>
      </c>
      <c r="T59" s="72">
        <f t="shared" si="20"/>
        <v>40</v>
      </c>
      <c r="U59" s="72">
        <f t="shared" si="20"/>
        <v>1923</v>
      </c>
      <c r="V59" s="72">
        <f t="shared" si="20"/>
        <v>585</v>
      </c>
      <c r="W59" s="72">
        <f t="shared" si="20"/>
        <v>1474.5</v>
      </c>
      <c r="X59" s="72">
        <f t="shared" si="20"/>
        <v>964</v>
      </c>
      <c r="Y59" s="72">
        <f t="shared" si="20"/>
        <v>0</v>
      </c>
      <c r="Z59" s="117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</row>
    <row r="60" spans="1:45" s="2" customFormat="1" ht="30" hidden="1" customHeight="1" x14ac:dyDescent="0.25">
      <c r="A60" s="10" t="s">
        <v>61</v>
      </c>
      <c r="B60" s="71">
        <v>461</v>
      </c>
      <c r="C60" s="76">
        <f t="shared" si="17"/>
        <v>652</v>
      </c>
      <c r="D60" s="75">
        <f t="shared" ref="D60:D66" si="21">C60/B60</f>
        <v>1.4143167028199566</v>
      </c>
      <c r="E60" s="72"/>
      <c r="F60" s="72"/>
      <c r="G60" s="72">
        <v>300</v>
      </c>
      <c r="H60" s="135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>
        <v>330</v>
      </c>
      <c r="V60" s="72"/>
      <c r="W60" s="72"/>
      <c r="X60" s="72">
        <v>22</v>
      </c>
      <c r="Y60" s="72"/>
      <c r="Z60" s="116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</row>
    <row r="61" spans="1:45" s="2" customFormat="1" ht="30" hidden="1" customHeight="1" outlineLevel="1" x14ac:dyDescent="0.25">
      <c r="A61" s="9" t="s">
        <v>62</v>
      </c>
      <c r="B61" s="71"/>
      <c r="C61" s="71">
        <f t="shared" ref="C61:C74" si="22">SUM(E61:Y61)</f>
        <v>0</v>
      </c>
      <c r="D61" s="75" t="e">
        <f t="shared" si="21"/>
        <v>#DIV/0!</v>
      </c>
      <c r="E61" s="72"/>
      <c r="F61" s="72"/>
      <c r="G61" s="72"/>
      <c r="H61" s="135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117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</row>
    <row r="62" spans="1:45" s="2" customFormat="1" ht="30" hidden="1" customHeight="1" outlineLevel="1" x14ac:dyDescent="0.25">
      <c r="A62" s="9" t="s">
        <v>63</v>
      </c>
      <c r="B62" s="71"/>
      <c r="C62" s="71">
        <f t="shared" si="22"/>
        <v>0</v>
      </c>
      <c r="D62" s="75" t="e">
        <f t="shared" si="21"/>
        <v>#DIV/0!</v>
      </c>
      <c r="E62" s="72"/>
      <c r="F62" s="72"/>
      <c r="G62" s="72"/>
      <c r="H62" s="135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117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</row>
    <row r="63" spans="1:45" s="2" customFormat="1" ht="30" hidden="1" customHeight="1" x14ac:dyDescent="0.25">
      <c r="A63" s="10" t="s">
        <v>64</v>
      </c>
      <c r="B63" s="71">
        <v>11994</v>
      </c>
      <c r="C63" s="71">
        <f t="shared" si="22"/>
        <v>10112</v>
      </c>
      <c r="D63" s="75">
        <f t="shared" si="21"/>
        <v>0.84308821077205265</v>
      </c>
      <c r="E63" s="91">
        <v>3057</v>
      </c>
      <c r="F63" s="91">
        <v>20</v>
      </c>
      <c r="G63" s="91">
        <v>5</v>
      </c>
      <c r="H63" s="138"/>
      <c r="I63" s="91">
        <v>80</v>
      </c>
      <c r="J63" s="91">
        <v>1276</v>
      </c>
      <c r="K63" s="91">
        <v>100</v>
      </c>
      <c r="L63" s="91">
        <v>362</v>
      </c>
      <c r="M63" s="91"/>
      <c r="N63" s="91">
        <v>90</v>
      </c>
      <c r="O63" s="91"/>
      <c r="P63" s="91">
        <v>367</v>
      </c>
      <c r="Q63" s="91">
        <v>1134</v>
      </c>
      <c r="R63" s="91"/>
      <c r="S63" s="91">
        <v>1000</v>
      </c>
      <c r="T63" s="91"/>
      <c r="U63" s="91">
        <v>30</v>
      </c>
      <c r="V63" s="91">
        <v>585</v>
      </c>
      <c r="W63" s="91">
        <v>1395</v>
      </c>
      <c r="X63" s="91">
        <v>611</v>
      </c>
      <c r="Y63" s="91"/>
      <c r="Z63" s="117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</row>
    <row r="64" spans="1:45" s="2" customFormat="1" ht="30" hidden="1" customHeight="1" x14ac:dyDescent="0.25">
      <c r="A64" s="10" t="s">
        <v>65</v>
      </c>
      <c r="B64" s="71">
        <v>7412</v>
      </c>
      <c r="C64" s="71">
        <f t="shared" si="22"/>
        <v>4736</v>
      </c>
      <c r="D64" s="75">
        <f t="shared" si="21"/>
        <v>0.63896384241770099</v>
      </c>
      <c r="E64" s="91"/>
      <c r="F64" s="91">
        <v>69</v>
      </c>
      <c r="G64" s="91">
        <v>35</v>
      </c>
      <c r="H64" s="138">
        <v>778</v>
      </c>
      <c r="I64" s="91">
        <v>344</v>
      </c>
      <c r="J64" s="91">
        <v>1646</v>
      </c>
      <c r="K64" s="91">
        <v>168</v>
      </c>
      <c r="L64" s="91"/>
      <c r="M64" s="91">
        <v>689</v>
      </c>
      <c r="N64" s="91"/>
      <c r="O64" s="91"/>
      <c r="P64" s="91">
        <v>37</v>
      </c>
      <c r="Q64" s="91"/>
      <c r="R64" s="91">
        <v>170</v>
      </c>
      <c r="S64" s="91">
        <v>551</v>
      </c>
      <c r="T64" s="91">
        <v>10</v>
      </c>
      <c r="U64" s="91"/>
      <c r="V64" s="91"/>
      <c r="W64" s="91">
        <v>8</v>
      </c>
      <c r="X64" s="91">
        <v>231</v>
      </c>
      <c r="Y64" s="91"/>
      <c r="Z64" s="117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</row>
    <row r="65" spans="1:45" s="2" customFormat="1" ht="30" hidden="1" customHeight="1" x14ac:dyDescent="0.25">
      <c r="A65" s="10" t="s">
        <v>66</v>
      </c>
      <c r="B65" s="71">
        <v>10283</v>
      </c>
      <c r="C65" s="71">
        <f t="shared" si="22"/>
        <v>10996</v>
      </c>
      <c r="D65" s="75">
        <f t="shared" si="21"/>
        <v>1.0693377419041137</v>
      </c>
      <c r="E65" s="91"/>
      <c r="F65" s="91">
        <v>264</v>
      </c>
      <c r="G65" s="91">
        <v>930</v>
      </c>
      <c r="H65" s="138">
        <v>1238</v>
      </c>
      <c r="I65" s="91">
        <v>313</v>
      </c>
      <c r="J65" s="91">
        <v>135</v>
      </c>
      <c r="K65" s="91">
        <v>148</v>
      </c>
      <c r="L65" s="91">
        <v>884</v>
      </c>
      <c r="M65" s="91">
        <v>257</v>
      </c>
      <c r="N65" s="91">
        <v>310</v>
      </c>
      <c r="O65" s="91">
        <v>373</v>
      </c>
      <c r="P65" s="91">
        <v>836</v>
      </c>
      <c r="Q65" s="91">
        <v>307</v>
      </c>
      <c r="R65" s="91">
        <v>125</v>
      </c>
      <c r="S65" s="91">
        <v>343</v>
      </c>
      <c r="T65" s="91">
        <v>1756</v>
      </c>
      <c r="U65" s="91">
        <v>290</v>
      </c>
      <c r="V65" s="91"/>
      <c r="W65" s="91">
        <v>550</v>
      </c>
      <c r="X65" s="91">
        <v>1167</v>
      </c>
      <c r="Y65" s="91">
        <v>770</v>
      </c>
      <c r="Z65" s="117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</row>
    <row r="66" spans="1:45" s="2" customFormat="1" ht="30" hidden="1" customHeight="1" x14ac:dyDescent="0.25">
      <c r="A66" s="10" t="s">
        <v>67</v>
      </c>
      <c r="B66" s="71">
        <v>2087</v>
      </c>
      <c r="C66" s="71">
        <f t="shared" si="22"/>
        <v>3201</v>
      </c>
      <c r="D66" s="75">
        <f t="shared" si="21"/>
        <v>1.53378054623862</v>
      </c>
      <c r="E66" s="91"/>
      <c r="F66" s="91"/>
      <c r="G66" s="91">
        <v>711</v>
      </c>
      <c r="H66" s="138"/>
      <c r="I66" s="91">
        <v>85</v>
      </c>
      <c r="J66" s="91">
        <v>640</v>
      </c>
      <c r="K66" s="91"/>
      <c r="L66" s="91">
        <v>350</v>
      </c>
      <c r="M66" s="91"/>
      <c r="N66" s="91"/>
      <c r="O66" s="91"/>
      <c r="P66" s="91"/>
      <c r="Q66" s="91"/>
      <c r="R66" s="91"/>
      <c r="S66" s="91"/>
      <c r="T66" s="91"/>
      <c r="U66" s="91">
        <v>1315</v>
      </c>
      <c r="V66" s="91"/>
      <c r="W66" s="91"/>
      <c r="X66" s="91">
        <v>100</v>
      </c>
      <c r="Y66" s="91"/>
      <c r="Z66" s="117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</row>
    <row r="67" spans="1:45" s="2" customFormat="1" ht="30" hidden="1" customHeight="1" x14ac:dyDescent="0.25">
      <c r="A67" s="10" t="s">
        <v>68</v>
      </c>
      <c r="B67" s="71">
        <v>18624</v>
      </c>
      <c r="C67" s="71">
        <f t="shared" si="22"/>
        <v>18190</v>
      </c>
      <c r="D67" s="75">
        <f t="shared" ref="D67:D128" si="23">C67/B67</f>
        <v>0.97669673539518898</v>
      </c>
      <c r="E67" s="91">
        <v>32</v>
      </c>
      <c r="F67" s="91">
        <v>180</v>
      </c>
      <c r="G67" s="91">
        <v>1602</v>
      </c>
      <c r="H67" s="138">
        <v>696</v>
      </c>
      <c r="I67" s="91">
        <v>608</v>
      </c>
      <c r="J67" s="91">
        <v>2310</v>
      </c>
      <c r="K67" s="91">
        <v>354</v>
      </c>
      <c r="L67" s="91">
        <v>1836</v>
      </c>
      <c r="M67" s="91">
        <v>203</v>
      </c>
      <c r="N67" s="91">
        <v>148</v>
      </c>
      <c r="O67" s="91">
        <v>312</v>
      </c>
      <c r="P67" s="91">
        <v>1460</v>
      </c>
      <c r="Q67" s="91">
        <v>1452</v>
      </c>
      <c r="R67" s="91">
        <v>609</v>
      </c>
      <c r="S67" s="91">
        <v>353</v>
      </c>
      <c r="T67" s="91">
        <v>850</v>
      </c>
      <c r="U67" s="91">
        <v>30</v>
      </c>
      <c r="V67" s="91">
        <v>52</v>
      </c>
      <c r="W67" s="91">
        <v>392</v>
      </c>
      <c r="X67" s="91">
        <v>4020</v>
      </c>
      <c r="Y67" s="91">
        <v>691</v>
      </c>
      <c r="Z67" s="117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</row>
    <row r="68" spans="1:45" s="2" customFormat="1" ht="30" hidden="1" customHeight="1" x14ac:dyDescent="0.25">
      <c r="A68" s="10" t="s">
        <v>69</v>
      </c>
      <c r="B68" s="71">
        <v>11812</v>
      </c>
      <c r="C68" s="71">
        <f t="shared" si="22"/>
        <v>9124</v>
      </c>
      <c r="D68" s="75">
        <f t="shared" si="23"/>
        <v>0.77243481205553677</v>
      </c>
      <c r="E68" s="91">
        <v>80</v>
      </c>
      <c r="F68" s="91">
        <v>319</v>
      </c>
      <c r="G68" s="91">
        <v>560</v>
      </c>
      <c r="H68" s="138">
        <v>806</v>
      </c>
      <c r="I68" s="91">
        <v>465</v>
      </c>
      <c r="J68" s="91">
        <v>1130</v>
      </c>
      <c r="K68" s="91">
        <v>305</v>
      </c>
      <c r="L68" s="91">
        <v>120</v>
      </c>
      <c r="M68" s="91">
        <v>183</v>
      </c>
      <c r="N68" s="91">
        <v>10</v>
      </c>
      <c r="O68" s="91">
        <v>582</v>
      </c>
      <c r="P68" s="91">
        <v>749</v>
      </c>
      <c r="Q68" s="91">
        <v>206</v>
      </c>
      <c r="R68" s="91">
        <v>640</v>
      </c>
      <c r="S68" s="91">
        <v>1679</v>
      </c>
      <c r="T68" s="91">
        <v>278</v>
      </c>
      <c r="U68" s="91"/>
      <c r="V68" s="91">
        <v>99</v>
      </c>
      <c r="W68" s="91">
        <v>139</v>
      </c>
      <c r="X68" s="91">
        <v>390</v>
      </c>
      <c r="Y68" s="91">
        <v>384</v>
      </c>
      <c r="Z68" s="117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</row>
    <row r="69" spans="1:45" s="2" customFormat="1" ht="30" hidden="1" customHeight="1" x14ac:dyDescent="0.25">
      <c r="A69" s="10" t="s">
        <v>70</v>
      </c>
      <c r="B69" s="71">
        <v>504</v>
      </c>
      <c r="C69" s="71">
        <f t="shared" si="22"/>
        <v>501</v>
      </c>
      <c r="D69" s="75">
        <f t="shared" si="23"/>
        <v>0.99404761904761907</v>
      </c>
      <c r="E69" s="91"/>
      <c r="F69" s="91"/>
      <c r="G69" s="91"/>
      <c r="H69" s="138">
        <v>20</v>
      </c>
      <c r="I69" s="91"/>
      <c r="J69" s="91"/>
      <c r="K69" s="91"/>
      <c r="L69" s="91"/>
      <c r="M69" s="91"/>
      <c r="N69" s="91"/>
      <c r="O69" s="91"/>
      <c r="P69" s="91"/>
      <c r="Q69" s="91">
        <v>210</v>
      </c>
      <c r="R69" s="91">
        <v>16</v>
      </c>
      <c r="S69" s="91">
        <v>87</v>
      </c>
      <c r="T69" s="91"/>
      <c r="U69" s="91">
        <v>168</v>
      </c>
      <c r="V69" s="91"/>
      <c r="W69" s="91"/>
      <c r="X69" s="91"/>
      <c r="Y69" s="91"/>
      <c r="Z69" s="117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</row>
    <row r="70" spans="1:45" s="2" customFormat="1" ht="30" hidden="1" customHeight="1" x14ac:dyDescent="0.25">
      <c r="A70" s="10" t="s">
        <v>71</v>
      </c>
      <c r="B70" s="71">
        <v>2435</v>
      </c>
      <c r="C70" s="71">
        <f t="shared" si="22"/>
        <v>3215.5</v>
      </c>
      <c r="D70" s="75">
        <f t="shared" si="23"/>
        <v>1.3205338809034908</v>
      </c>
      <c r="E70" s="72">
        <v>520</v>
      </c>
      <c r="F70" s="72">
        <v>8</v>
      </c>
      <c r="G70" s="76"/>
      <c r="H70" s="135">
        <v>35</v>
      </c>
      <c r="I70" s="92">
        <v>33</v>
      </c>
      <c r="J70" s="91"/>
      <c r="K70" s="91"/>
      <c r="L70" s="91"/>
      <c r="M70" s="91"/>
      <c r="N70" s="91"/>
      <c r="O70" s="91"/>
      <c r="P70" s="91"/>
      <c r="Q70" s="91">
        <v>2518</v>
      </c>
      <c r="R70" s="91"/>
      <c r="S70" s="91"/>
      <c r="T70" s="91">
        <v>30</v>
      </c>
      <c r="U70" s="91"/>
      <c r="V70" s="91"/>
      <c r="W70" s="97">
        <v>71.5</v>
      </c>
      <c r="X70" s="91"/>
      <c r="Y70" s="91"/>
      <c r="Z70" s="117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</row>
    <row r="71" spans="1:45" s="2" customFormat="1" ht="30" hidden="1" customHeight="1" x14ac:dyDescent="0.25">
      <c r="A71" s="10" t="s">
        <v>72</v>
      </c>
      <c r="B71" s="71">
        <v>1376</v>
      </c>
      <c r="C71" s="71">
        <f t="shared" si="22"/>
        <v>1526</v>
      </c>
      <c r="D71" s="75">
        <f t="shared" si="23"/>
        <v>1.1090116279069768</v>
      </c>
      <c r="E71" s="91">
        <v>319</v>
      </c>
      <c r="F71" s="91"/>
      <c r="G71" s="91">
        <v>30</v>
      </c>
      <c r="H71" s="138">
        <v>567</v>
      </c>
      <c r="I71" s="91">
        <v>385</v>
      </c>
      <c r="J71" s="91"/>
      <c r="K71" s="91"/>
      <c r="L71" s="91">
        <v>145</v>
      </c>
      <c r="M71" s="91"/>
      <c r="N71" s="91"/>
      <c r="O71" s="91"/>
      <c r="P71" s="91"/>
      <c r="Q71" s="91"/>
      <c r="R71" s="91"/>
      <c r="S71" s="91"/>
      <c r="T71" s="91"/>
      <c r="U71" s="91">
        <v>80</v>
      </c>
      <c r="V71" s="91"/>
      <c r="W71" s="91"/>
      <c r="X71" s="91"/>
      <c r="Y71" s="91"/>
      <c r="Z71" s="117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</row>
    <row r="72" spans="1:45" s="2" customFormat="1" ht="30" hidden="1" customHeight="1" x14ac:dyDescent="0.25">
      <c r="A72" s="10" t="s">
        <v>73</v>
      </c>
      <c r="B72" s="71"/>
      <c r="C72" s="71">
        <f t="shared" si="22"/>
        <v>0</v>
      </c>
      <c r="D72" s="75" t="e">
        <f t="shared" si="23"/>
        <v>#DIV/0!</v>
      </c>
      <c r="E72" s="91"/>
      <c r="F72" s="91"/>
      <c r="G72" s="91"/>
      <c r="H72" s="138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117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</row>
    <row r="73" spans="1:45" s="2" customFormat="1" ht="30" hidden="1" customHeight="1" x14ac:dyDescent="0.25">
      <c r="A73" s="10" t="s">
        <v>74</v>
      </c>
      <c r="B73" s="71">
        <v>97</v>
      </c>
      <c r="C73" s="71">
        <f t="shared" si="22"/>
        <v>99.78</v>
      </c>
      <c r="D73" s="75">
        <f t="shared" si="23"/>
        <v>1.0286597938144331</v>
      </c>
      <c r="E73" s="91"/>
      <c r="F73" s="91"/>
      <c r="G73" s="91"/>
      <c r="H73" s="138">
        <v>16</v>
      </c>
      <c r="I73" s="91"/>
      <c r="J73" s="91"/>
      <c r="K73" s="91"/>
      <c r="L73" s="91"/>
      <c r="M73" s="91"/>
      <c r="N73" s="91"/>
      <c r="O73" s="91"/>
      <c r="P73" s="91"/>
      <c r="Q73" s="91"/>
      <c r="R73" s="91">
        <v>30</v>
      </c>
      <c r="S73" s="91">
        <v>15.78</v>
      </c>
      <c r="T73" s="91"/>
      <c r="U73" s="91"/>
      <c r="V73" s="91"/>
      <c r="W73" s="91">
        <v>38</v>
      </c>
      <c r="X73" s="91"/>
      <c r="Y73" s="91"/>
      <c r="Z73" s="117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</row>
    <row r="74" spans="1:45" ht="30" hidden="1" customHeight="1" x14ac:dyDescent="0.25">
      <c r="A74" s="6" t="s">
        <v>75</v>
      </c>
      <c r="B74" s="71"/>
      <c r="C74" s="71">
        <f t="shared" si="22"/>
        <v>0</v>
      </c>
      <c r="D74" s="75" t="e">
        <f t="shared" si="23"/>
        <v>#DIV/0!</v>
      </c>
      <c r="E74" s="91"/>
      <c r="F74" s="91"/>
      <c r="G74" s="91"/>
      <c r="H74" s="138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</row>
    <row r="75" spans="1:45" ht="30" hidden="1" customHeight="1" x14ac:dyDescent="0.25">
      <c r="A75" s="13" t="s">
        <v>76</v>
      </c>
      <c r="B75" s="71">
        <v>105</v>
      </c>
      <c r="C75" s="71">
        <f>SUM(E75:Y75)</f>
        <v>101.78</v>
      </c>
      <c r="D75" s="75">
        <f t="shared" si="23"/>
        <v>0.96933333333333338</v>
      </c>
      <c r="E75" s="91"/>
      <c r="F75" s="91"/>
      <c r="G75" s="91"/>
      <c r="H75" s="138">
        <v>16</v>
      </c>
      <c r="I75" s="91"/>
      <c r="J75" s="91"/>
      <c r="K75" s="91"/>
      <c r="L75" s="91"/>
      <c r="M75" s="91"/>
      <c r="N75" s="91"/>
      <c r="O75" s="91"/>
      <c r="P75" s="91"/>
      <c r="Q75" s="91"/>
      <c r="R75" s="91">
        <v>32</v>
      </c>
      <c r="S75" s="91">
        <v>15.78</v>
      </c>
      <c r="T75" s="91"/>
      <c r="U75" s="91"/>
      <c r="V75" s="91"/>
      <c r="W75" s="91">
        <v>38</v>
      </c>
      <c r="X75" s="91"/>
      <c r="Y75" s="91"/>
    </row>
    <row r="76" spans="1:45" ht="45" hidden="1" customHeight="1" x14ac:dyDescent="0.25">
      <c r="A76" s="8" t="s">
        <v>52</v>
      </c>
      <c r="B76" s="77"/>
      <c r="C76" s="71">
        <f>SUM(E76:Y76)</f>
        <v>0</v>
      </c>
      <c r="D76" s="75" t="e">
        <f t="shared" si="23"/>
        <v>#DIV/0!</v>
      </c>
      <c r="E76" s="95"/>
      <c r="F76" s="95"/>
      <c r="G76" s="95"/>
      <c r="H76" s="141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</row>
    <row r="77" spans="1:45" ht="45" hidden="1" customHeight="1" x14ac:dyDescent="0.25">
      <c r="A77" s="8" t="s">
        <v>77</v>
      </c>
      <c r="B77" s="77"/>
      <c r="C77" s="71">
        <f>SUM(E77:Y77)</f>
        <v>0</v>
      </c>
      <c r="D77" s="75" t="e">
        <f t="shared" si="23"/>
        <v>#DIV/0!</v>
      </c>
      <c r="E77" s="98"/>
      <c r="F77" s="98"/>
      <c r="G77" s="98"/>
      <c r="H77" s="144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</row>
    <row r="78" spans="1:45" ht="45" hidden="1" customHeight="1" x14ac:dyDescent="0.25">
      <c r="A78" s="8"/>
      <c r="B78" s="77"/>
      <c r="C78" s="78"/>
      <c r="D78" s="75" t="e">
        <f t="shared" si="23"/>
        <v>#DIV/0!</v>
      </c>
      <c r="E78" s="98"/>
      <c r="F78" s="98"/>
      <c r="G78" s="98"/>
      <c r="H78" s="144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</row>
    <row r="79" spans="1:45" s="3" customFormat="1" ht="45" hidden="1" customHeight="1" x14ac:dyDescent="0.25">
      <c r="A79" s="25" t="s">
        <v>78</v>
      </c>
      <c r="B79" s="48"/>
      <c r="C79" s="48">
        <f>SUM(E79:Y79)</f>
        <v>0</v>
      </c>
      <c r="D79" s="75" t="e">
        <f t="shared" si="23"/>
        <v>#DIV/0!</v>
      </c>
      <c r="E79" s="99"/>
      <c r="F79" s="99"/>
      <c r="G79" s="99"/>
      <c r="H79" s="145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45" ht="45" hidden="1" customHeight="1" x14ac:dyDescent="0.25">
      <c r="A80" s="8"/>
      <c r="B80" s="77"/>
      <c r="C80" s="78"/>
      <c r="D80" s="75" t="e">
        <f t="shared" si="23"/>
        <v>#DIV/0!</v>
      </c>
      <c r="E80" s="98"/>
      <c r="F80" s="98"/>
      <c r="G80" s="98"/>
      <c r="H80" s="144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</row>
    <row r="81" spans="1:45" ht="45" hidden="1" customHeight="1" x14ac:dyDescent="0.25">
      <c r="A81" s="8"/>
      <c r="B81" s="77"/>
      <c r="C81" s="44"/>
      <c r="D81" s="75" t="e">
        <f t="shared" si="23"/>
        <v>#DIV/0!</v>
      </c>
      <c r="E81" s="51"/>
      <c r="F81" s="51"/>
      <c r="G81" s="51"/>
      <c r="H81" s="146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1:45" s="14" customFormat="1" ht="45" hidden="1" customHeight="1" x14ac:dyDescent="0.25">
      <c r="A82" s="8" t="s">
        <v>79</v>
      </c>
      <c r="B82" s="49">
        <v>1593</v>
      </c>
      <c r="C82" s="49">
        <f>SUM(E82:Y82)</f>
        <v>13580</v>
      </c>
      <c r="D82" s="75">
        <f t="shared" si="23"/>
        <v>8.5247959824231003</v>
      </c>
      <c r="E82" s="100">
        <f t="shared" ref="E82:Y82" si="24">(E42-E83)</f>
        <v>1303</v>
      </c>
      <c r="F82" s="100">
        <f t="shared" si="24"/>
        <v>286</v>
      </c>
      <c r="G82" s="100">
        <f t="shared" si="24"/>
        <v>0</v>
      </c>
      <c r="H82" s="147">
        <f t="shared" si="24"/>
        <v>1056</v>
      </c>
      <c r="I82" s="100">
        <f t="shared" si="24"/>
        <v>20</v>
      </c>
      <c r="J82" s="100">
        <f t="shared" si="24"/>
        <v>106</v>
      </c>
      <c r="K82" s="100">
        <f t="shared" si="24"/>
        <v>6</v>
      </c>
      <c r="L82" s="100">
        <f t="shared" si="24"/>
        <v>379</v>
      </c>
      <c r="M82" s="100">
        <f t="shared" si="24"/>
        <v>1213</v>
      </c>
      <c r="N82" s="100">
        <f t="shared" si="24"/>
        <v>400</v>
      </c>
      <c r="O82" s="100">
        <f t="shared" si="24"/>
        <v>637</v>
      </c>
      <c r="P82" s="100">
        <f t="shared" si="24"/>
        <v>170</v>
      </c>
      <c r="Q82" s="100">
        <f t="shared" si="24"/>
        <v>355</v>
      </c>
      <c r="R82" s="100">
        <f t="shared" si="24"/>
        <v>1439</v>
      </c>
      <c r="S82" s="100">
        <f t="shared" si="24"/>
        <v>1184</v>
      </c>
      <c r="T82" s="100">
        <f t="shared" si="24"/>
        <v>1474</v>
      </c>
      <c r="U82" s="100">
        <f t="shared" si="24"/>
        <v>-391</v>
      </c>
      <c r="V82" s="100">
        <f t="shared" si="24"/>
        <v>400</v>
      </c>
      <c r="W82" s="100">
        <f t="shared" si="24"/>
        <v>485</v>
      </c>
      <c r="X82" s="100">
        <f t="shared" si="24"/>
        <v>1681</v>
      </c>
      <c r="Y82" s="100">
        <f t="shared" si="24"/>
        <v>1377</v>
      </c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</row>
    <row r="83" spans="1:45" ht="45" hidden="1" customHeight="1" x14ac:dyDescent="0.25">
      <c r="A83" s="8" t="s">
        <v>80</v>
      </c>
      <c r="B83" s="71"/>
      <c r="C83" s="71">
        <f>SUM(E83:Y83)</f>
        <v>202402</v>
      </c>
      <c r="D83" s="75" t="e">
        <f t="shared" si="23"/>
        <v>#DIV/0!</v>
      </c>
      <c r="E83" s="92">
        <v>9130</v>
      </c>
      <c r="F83" s="92">
        <v>6176</v>
      </c>
      <c r="G83" s="92">
        <v>13630</v>
      </c>
      <c r="H83" s="139">
        <v>12395</v>
      </c>
      <c r="I83" s="92">
        <v>6101</v>
      </c>
      <c r="J83" s="92">
        <v>14442</v>
      </c>
      <c r="K83" s="92">
        <v>10785</v>
      </c>
      <c r="L83" s="92">
        <v>10801</v>
      </c>
      <c r="M83" s="92">
        <v>9850</v>
      </c>
      <c r="N83" s="92">
        <v>3405</v>
      </c>
      <c r="O83" s="92">
        <v>6136</v>
      </c>
      <c r="P83" s="92">
        <v>8558</v>
      </c>
      <c r="Q83" s="92">
        <v>10589</v>
      </c>
      <c r="R83" s="92">
        <v>12444</v>
      </c>
      <c r="S83" s="92">
        <v>11728</v>
      </c>
      <c r="T83" s="92">
        <v>9506</v>
      </c>
      <c r="U83" s="92">
        <v>10200</v>
      </c>
      <c r="V83" s="92">
        <v>2401</v>
      </c>
      <c r="W83" s="92">
        <v>7653</v>
      </c>
      <c r="X83" s="92">
        <v>17451</v>
      </c>
      <c r="Y83" s="92">
        <v>9021</v>
      </c>
      <c r="Z83" s="116"/>
    </row>
    <row r="84" spans="1:45" ht="45" hidden="1" customHeight="1" x14ac:dyDescent="0.25">
      <c r="A84" s="8" t="s">
        <v>200</v>
      </c>
      <c r="B84" s="71">
        <f>B42+B53+B57+B58+B59+B65+B67+B68</f>
        <v>277885</v>
      </c>
      <c r="C84" s="71">
        <f>C42+C53+C57+C58+C59+C65+C67+C68</f>
        <v>284595.19999999995</v>
      </c>
      <c r="D84" s="75">
        <f t="shared" si="23"/>
        <v>1.0241473991039458</v>
      </c>
      <c r="E84" s="92"/>
      <c r="F84" s="92"/>
      <c r="G84" s="92"/>
      <c r="H84" s="139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</row>
    <row r="85" spans="1:45" s="14" customFormat="1" ht="45" hidden="1" customHeight="1" x14ac:dyDescent="0.25">
      <c r="A85" s="8" t="s">
        <v>81</v>
      </c>
      <c r="B85" s="49"/>
      <c r="C85" s="49"/>
      <c r="D85" s="75" t="e">
        <f t="shared" si="23"/>
        <v>#DIV/0!</v>
      </c>
      <c r="E85" s="72"/>
      <c r="F85" s="72"/>
      <c r="G85" s="72"/>
      <c r="H85" s="135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</row>
    <row r="86" spans="1:45" ht="45" hidden="1" customHeight="1" x14ac:dyDescent="0.25">
      <c r="A86" s="8" t="s">
        <v>82</v>
      </c>
      <c r="B86" s="96"/>
      <c r="C86" s="76">
        <f>SUM(E86:Y86)</f>
        <v>0</v>
      </c>
      <c r="D86" s="75" t="e">
        <f t="shared" si="23"/>
        <v>#DIV/0!</v>
      </c>
      <c r="E86" s="72"/>
      <c r="F86" s="72"/>
      <c r="G86" s="72"/>
      <c r="H86" s="135"/>
      <c r="I86" s="72"/>
      <c r="J86" s="72"/>
      <c r="K86" s="72"/>
      <c r="L86" s="72"/>
      <c r="M86" s="72"/>
      <c r="N86" s="55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</row>
    <row r="87" spans="1:45" ht="45" hidden="1" customHeight="1" x14ac:dyDescent="0.25">
      <c r="A87" s="15" t="s">
        <v>83</v>
      </c>
      <c r="B87" s="50"/>
      <c r="C87" s="50"/>
      <c r="D87" s="75" t="e">
        <f t="shared" si="23"/>
        <v>#DIV/0!</v>
      </c>
      <c r="E87" s="92"/>
      <c r="F87" s="92"/>
      <c r="G87" s="92"/>
      <c r="H87" s="139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</row>
    <row r="88" spans="1:45" ht="45" hidden="1" customHeight="1" x14ac:dyDescent="0.25">
      <c r="A88" s="8" t="s">
        <v>84</v>
      </c>
      <c r="B88" s="51"/>
      <c r="C88" s="51"/>
      <c r="D88" s="75" t="e">
        <f t="shared" si="23"/>
        <v>#DIV/0!</v>
      </c>
      <c r="E88" s="92"/>
      <c r="F88" s="92"/>
      <c r="G88" s="92"/>
      <c r="H88" s="139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</row>
    <row r="89" spans="1:45" ht="45" hidden="1" customHeight="1" x14ac:dyDescent="0.25">
      <c r="A89" s="8" t="s">
        <v>85</v>
      </c>
      <c r="B89" s="52"/>
      <c r="C89" s="52" t="e">
        <f>C88/C87</f>
        <v>#DIV/0!</v>
      </c>
      <c r="D89" s="75" t="e">
        <f t="shared" si="23"/>
        <v>#DIV/0!</v>
      </c>
      <c r="E89" s="92"/>
      <c r="F89" s="92"/>
      <c r="G89" s="92"/>
      <c r="H89" s="139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</row>
    <row r="90" spans="1:45" ht="45" hidden="1" customHeight="1" x14ac:dyDescent="0.25">
      <c r="A90" s="15" t="s">
        <v>175</v>
      </c>
      <c r="B90" s="53"/>
      <c r="C90" s="53"/>
      <c r="D90" s="75" t="e">
        <f t="shared" si="23"/>
        <v>#DIV/0!</v>
      </c>
      <c r="E90" s="101"/>
      <c r="F90" s="101"/>
      <c r="G90" s="101"/>
      <c r="H90" s="148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</row>
    <row r="91" spans="1:45" s="7" customFormat="1" ht="45" hidden="1" customHeight="1" outlineLevel="1" x14ac:dyDescent="0.2">
      <c r="A91" s="16" t="s">
        <v>86</v>
      </c>
      <c r="B91" s="71"/>
      <c r="C91" s="76">
        <f>SUM(E91:Y91)</f>
        <v>304722</v>
      </c>
      <c r="D91" s="75" t="e">
        <f t="shared" si="23"/>
        <v>#DIV/0!</v>
      </c>
      <c r="E91" s="92">
        <v>16521</v>
      </c>
      <c r="F91" s="92">
        <v>8356</v>
      </c>
      <c r="G91" s="92">
        <v>18182</v>
      </c>
      <c r="H91" s="139">
        <v>19524</v>
      </c>
      <c r="I91" s="92">
        <v>8961</v>
      </c>
      <c r="J91" s="92">
        <v>24100</v>
      </c>
      <c r="K91" s="92">
        <v>13696</v>
      </c>
      <c r="L91" s="92">
        <v>14786</v>
      </c>
      <c r="M91" s="92">
        <v>15474</v>
      </c>
      <c r="N91" s="92">
        <v>5291</v>
      </c>
      <c r="O91" s="92">
        <v>8662</v>
      </c>
      <c r="P91" s="92">
        <v>13233</v>
      </c>
      <c r="Q91" s="92">
        <v>17415</v>
      </c>
      <c r="R91" s="92">
        <v>18254</v>
      </c>
      <c r="S91" s="92">
        <v>19452</v>
      </c>
      <c r="T91" s="92">
        <v>15370</v>
      </c>
      <c r="U91" s="92">
        <v>11706</v>
      </c>
      <c r="V91" s="92">
        <v>5216</v>
      </c>
      <c r="W91" s="92">
        <v>14221</v>
      </c>
      <c r="X91" s="92">
        <v>24124</v>
      </c>
      <c r="Y91" s="92">
        <v>12178</v>
      </c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</row>
    <row r="92" spans="1:45" s="7" customFormat="1" ht="45" hidden="1" customHeight="1" outlineLevel="1" x14ac:dyDescent="0.2">
      <c r="A92" s="16" t="s">
        <v>91</v>
      </c>
      <c r="B92" s="78"/>
      <c r="C92" s="72"/>
      <c r="D92" s="75" t="e">
        <f t="shared" si="23"/>
        <v>#DIV/0!</v>
      </c>
      <c r="E92" s="92"/>
      <c r="F92" s="92"/>
      <c r="G92" s="92"/>
      <c r="H92" s="139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</row>
    <row r="93" spans="1:45" s="7" customFormat="1" ht="45" hidden="1" customHeight="1" outlineLevel="1" x14ac:dyDescent="0.2">
      <c r="A93" s="16" t="s">
        <v>152</v>
      </c>
      <c r="B93" s="78"/>
      <c r="C93" s="72"/>
      <c r="D93" s="75" t="e">
        <f t="shared" si="23"/>
        <v>#DIV/0!</v>
      </c>
      <c r="E93" s="92"/>
      <c r="F93" s="92"/>
      <c r="G93" s="92"/>
      <c r="H93" s="139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</row>
    <row r="94" spans="1:45" s="7" customFormat="1" ht="45" hidden="1" customHeight="1" outlineLevel="1" x14ac:dyDescent="0.2">
      <c r="A94" s="16" t="s">
        <v>153</v>
      </c>
      <c r="B94" s="78"/>
      <c r="C94" s="72"/>
      <c r="D94" s="75" t="e">
        <f t="shared" si="23"/>
        <v>#DIV/0!</v>
      </c>
      <c r="E94" s="92"/>
      <c r="F94" s="92"/>
      <c r="G94" s="92"/>
      <c r="H94" s="139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</row>
    <row r="95" spans="1:45" s="17" customFormat="1" ht="45" hidden="1" customHeight="1" outlineLevel="1" x14ac:dyDescent="0.2">
      <c r="A95" s="8" t="s">
        <v>87</v>
      </c>
      <c r="B95" s="78"/>
      <c r="C95" s="72"/>
      <c r="D95" s="75" t="e">
        <f t="shared" si="23"/>
        <v>#DIV/0!</v>
      </c>
      <c r="E95" s="92"/>
      <c r="F95" s="92"/>
      <c r="G95" s="92"/>
      <c r="H95" s="139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>
        <v>100</v>
      </c>
      <c r="V95" s="92"/>
      <c r="W95" s="92"/>
      <c r="X95" s="92"/>
      <c r="Y95" s="92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</row>
    <row r="96" spans="1:45" s="17" customFormat="1" ht="45" hidden="1" customHeight="1" outlineLevel="1" x14ac:dyDescent="0.2">
      <c r="A96" s="8" t="s">
        <v>88</v>
      </c>
      <c r="B96" s="78"/>
      <c r="C96" s="76">
        <f>SUM(E96:Y96)</f>
        <v>6630</v>
      </c>
      <c r="D96" s="75"/>
      <c r="E96" s="92">
        <v>2600</v>
      </c>
      <c r="F96" s="92"/>
      <c r="G96" s="92"/>
      <c r="H96" s="139">
        <v>74</v>
      </c>
      <c r="I96" s="92"/>
      <c r="J96" s="92"/>
      <c r="K96" s="92">
        <v>325</v>
      </c>
      <c r="L96" s="92">
        <v>2166</v>
      </c>
      <c r="M96" s="92"/>
      <c r="N96" s="92"/>
      <c r="O96" s="92">
        <v>143</v>
      </c>
      <c r="P96" s="92"/>
      <c r="Q96" s="92">
        <v>818</v>
      </c>
      <c r="R96" s="92"/>
      <c r="S96" s="92"/>
      <c r="T96" s="92">
        <v>504</v>
      </c>
      <c r="U96" s="92"/>
      <c r="V96" s="92"/>
      <c r="W96" s="92"/>
      <c r="X96" s="92"/>
      <c r="Y96" s="92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</row>
    <row r="97" spans="1:45" s="7" customFormat="1" ht="45" hidden="1" customHeight="1" outlineLevel="1" x14ac:dyDescent="0.2">
      <c r="A97" s="6" t="s">
        <v>89</v>
      </c>
      <c r="B97" s="76">
        <v>289701</v>
      </c>
      <c r="C97" s="76">
        <f>SUM(E97:Y97)</f>
        <v>297992</v>
      </c>
      <c r="D97" s="75">
        <f t="shared" si="23"/>
        <v>1.0286191625158352</v>
      </c>
      <c r="E97" s="92">
        <f>E91-E96</f>
        <v>13921</v>
      </c>
      <c r="F97" s="92">
        <f t="shared" ref="F97:Y97" si="25">F91-F96</f>
        <v>8356</v>
      </c>
      <c r="G97" s="92">
        <f t="shared" si="25"/>
        <v>18182</v>
      </c>
      <c r="H97" s="139">
        <f t="shared" si="25"/>
        <v>19450</v>
      </c>
      <c r="I97" s="92">
        <f t="shared" si="25"/>
        <v>8961</v>
      </c>
      <c r="J97" s="92">
        <f>J91-J96</f>
        <v>24100</v>
      </c>
      <c r="K97" s="92">
        <f t="shared" si="25"/>
        <v>13371</v>
      </c>
      <c r="L97" s="92">
        <f t="shared" si="25"/>
        <v>12620</v>
      </c>
      <c r="M97" s="92">
        <f t="shared" si="25"/>
        <v>15474</v>
      </c>
      <c r="N97" s="92">
        <f t="shared" si="25"/>
        <v>5291</v>
      </c>
      <c r="O97" s="92">
        <f t="shared" si="25"/>
        <v>8519</v>
      </c>
      <c r="P97" s="92">
        <f t="shared" si="25"/>
        <v>13233</v>
      </c>
      <c r="Q97" s="92">
        <f t="shared" si="25"/>
        <v>16597</v>
      </c>
      <c r="R97" s="92">
        <f t="shared" si="25"/>
        <v>18254</v>
      </c>
      <c r="S97" s="92">
        <f t="shared" si="25"/>
        <v>19452</v>
      </c>
      <c r="T97" s="92">
        <f t="shared" si="25"/>
        <v>14866</v>
      </c>
      <c r="U97" s="92">
        <f>U91-U95</f>
        <v>11606</v>
      </c>
      <c r="V97" s="92">
        <f t="shared" si="25"/>
        <v>5216</v>
      </c>
      <c r="W97" s="92">
        <f t="shared" si="25"/>
        <v>14221</v>
      </c>
      <c r="X97" s="92">
        <f t="shared" si="25"/>
        <v>24124</v>
      </c>
      <c r="Y97" s="92">
        <f t="shared" si="25"/>
        <v>12178</v>
      </c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</row>
    <row r="98" spans="1:45" s="7" customFormat="1" ht="45" customHeight="1" collapsed="1" x14ac:dyDescent="0.2">
      <c r="A98" s="13" t="s">
        <v>90</v>
      </c>
      <c r="B98" s="71">
        <v>289670</v>
      </c>
      <c r="C98" s="76">
        <f>SUM(E98:Y98)</f>
        <v>297991</v>
      </c>
      <c r="D98" s="75">
        <f t="shared" si="23"/>
        <v>1.0287257914178203</v>
      </c>
      <c r="E98" s="72">
        <v>13921</v>
      </c>
      <c r="F98" s="72">
        <v>8356</v>
      </c>
      <c r="G98" s="72">
        <v>18182</v>
      </c>
      <c r="H98" s="135">
        <v>19450</v>
      </c>
      <c r="I98" s="72">
        <v>8961</v>
      </c>
      <c r="J98" s="72">
        <v>24100</v>
      </c>
      <c r="K98" s="72">
        <v>13371</v>
      </c>
      <c r="L98" s="72">
        <v>12620</v>
      </c>
      <c r="M98" s="72">
        <v>15474</v>
      </c>
      <c r="N98" s="72">
        <v>5291</v>
      </c>
      <c r="O98" s="72">
        <v>8519</v>
      </c>
      <c r="P98" s="72">
        <v>13232</v>
      </c>
      <c r="Q98" s="72">
        <v>16597</v>
      </c>
      <c r="R98" s="72">
        <v>18254</v>
      </c>
      <c r="S98" s="72">
        <v>19452</v>
      </c>
      <c r="T98" s="72">
        <v>14866</v>
      </c>
      <c r="U98" s="72">
        <v>11606</v>
      </c>
      <c r="V98" s="72">
        <v>5216</v>
      </c>
      <c r="W98" s="72">
        <v>14221</v>
      </c>
      <c r="X98" s="72">
        <v>24124</v>
      </c>
      <c r="Y98" s="72">
        <v>12178</v>
      </c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</row>
    <row r="99" spans="1:45" s="7" customFormat="1" ht="45" customHeight="1" x14ac:dyDescent="0.2">
      <c r="A99" s="8" t="s">
        <v>181</v>
      </c>
      <c r="B99" s="46">
        <f>B98/B97</f>
        <v>0.99989299312049318</v>
      </c>
      <c r="C99" s="46">
        <f>C98/C97</f>
        <v>0.99999664420521361</v>
      </c>
      <c r="D99" s="75">
        <f t="shared" si="23"/>
        <v>1.0001036621772865</v>
      </c>
      <c r="E99" s="52">
        <f>E98/E97</f>
        <v>1</v>
      </c>
      <c r="F99" s="52">
        <f>F98/F97</f>
        <v>1</v>
      </c>
      <c r="G99" s="52">
        <f t="shared" ref="G99:Y99" si="26">G98/G97</f>
        <v>1</v>
      </c>
      <c r="H99" s="137">
        <v>1</v>
      </c>
      <c r="I99" s="52">
        <f t="shared" si="26"/>
        <v>1</v>
      </c>
      <c r="J99" s="52">
        <f t="shared" si="26"/>
        <v>1</v>
      </c>
      <c r="K99" s="52">
        <f t="shared" si="26"/>
        <v>1</v>
      </c>
      <c r="L99" s="52">
        <f>L98/L97</f>
        <v>1</v>
      </c>
      <c r="M99" s="52">
        <f t="shared" si="26"/>
        <v>1</v>
      </c>
      <c r="N99" s="52">
        <f t="shared" si="26"/>
        <v>1</v>
      </c>
      <c r="O99" s="52">
        <f t="shared" si="26"/>
        <v>1</v>
      </c>
      <c r="P99" s="52">
        <f t="shared" si="26"/>
        <v>0.99992443134587772</v>
      </c>
      <c r="Q99" s="52">
        <f t="shared" si="26"/>
        <v>1</v>
      </c>
      <c r="R99" s="52">
        <f t="shared" si="26"/>
        <v>1</v>
      </c>
      <c r="S99" s="52">
        <f t="shared" si="26"/>
        <v>1</v>
      </c>
      <c r="T99" s="52">
        <f t="shared" si="26"/>
        <v>1</v>
      </c>
      <c r="U99" s="52">
        <f t="shared" si="26"/>
        <v>1</v>
      </c>
      <c r="V99" s="52">
        <f t="shared" si="26"/>
        <v>1</v>
      </c>
      <c r="W99" s="52">
        <f t="shared" si="26"/>
        <v>1</v>
      </c>
      <c r="X99" s="52">
        <f t="shared" si="26"/>
        <v>1</v>
      </c>
      <c r="Y99" s="52">
        <f t="shared" si="26"/>
        <v>1</v>
      </c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</row>
    <row r="100" spans="1:45" s="7" customFormat="1" ht="45" hidden="1" customHeight="1" x14ac:dyDescent="0.2">
      <c r="A100" s="6" t="s">
        <v>91</v>
      </c>
      <c r="B100" s="78">
        <v>1353</v>
      </c>
      <c r="C100" s="72">
        <f t="shared" ref="C100:C104" si="27">SUM(E100:Y100)</f>
        <v>46578</v>
      </c>
      <c r="D100" s="75">
        <f t="shared" si="23"/>
        <v>34.425720620842569</v>
      </c>
      <c r="E100" s="92">
        <v>2510</v>
      </c>
      <c r="F100" s="92">
        <v>1020</v>
      </c>
      <c r="G100" s="92">
        <v>2026</v>
      </c>
      <c r="H100" s="139">
        <v>3874</v>
      </c>
      <c r="I100" s="92">
        <v>1037</v>
      </c>
      <c r="J100" s="92">
        <v>4545</v>
      </c>
      <c r="K100" s="92">
        <v>976</v>
      </c>
      <c r="L100" s="92">
        <v>1624</v>
      </c>
      <c r="M100" s="92">
        <v>2592</v>
      </c>
      <c r="N100" s="92">
        <v>1140</v>
      </c>
      <c r="O100" s="92">
        <v>887</v>
      </c>
      <c r="P100" s="92">
        <v>1512</v>
      </c>
      <c r="Q100" s="92">
        <v>3675</v>
      </c>
      <c r="R100" s="92">
        <v>3736</v>
      </c>
      <c r="S100" s="92">
        <v>4526</v>
      </c>
      <c r="T100" s="92">
        <v>2163</v>
      </c>
      <c r="U100" s="92">
        <v>1718</v>
      </c>
      <c r="V100" s="92">
        <v>605</v>
      </c>
      <c r="W100" s="92">
        <v>2247</v>
      </c>
      <c r="X100" s="92">
        <v>3437</v>
      </c>
      <c r="Y100" s="92">
        <v>728</v>
      </c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</row>
    <row r="101" spans="1:45" s="7" customFormat="1" ht="45" hidden="1" customHeight="1" x14ac:dyDescent="0.2">
      <c r="A101" s="6" t="s">
        <v>92</v>
      </c>
      <c r="B101" s="78">
        <v>175</v>
      </c>
      <c r="C101" s="72">
        <f t="shared" si="27"/>
        <v>6365</v>
      </c>
      <c r="D101" s="75">
        <f t="shared" si="23"/>
        <v>36.371428571428574</v>
      </c>
      <c r="E101" s="92">
        <v>30</v>
      </c>
      <c r="F101" s="92">
        <v>80</v>
      </c>
      <c r="G101" s="92"/>
      <c r="H101" s="139">
        <v>30</v>
      </c>
      <c r="I101" s="92">
        <v>198</v>
      </c>
      <c r="J101" s="92">
        <v>1605</v>
      </c>
      <c r="K101" s="92">
        <v>1198</v>
      </c>
      <c r="L101" s="92"/>
      <c r="M101" s="92">
        <v>12</v>
      </c>
      <c r="N101" s="92">
        <v>77</v>
      </c>
      <c r="O101" s="92">
        <v>295</v>
      </c>
      <c r="P101" s="92"/>
      <c r="Q101" s="92">
        <v>70</v>
      </c>
      <c r="R101" s="92">
        <v>360</v>
      </c>
      <c r="S101" s="92">
        <v>339</v>
      </c>
      <c r="T101" s="92">
        <v>16</v>
      </c>
      <c r="U101" s="92"/>
      <c r="V101" s="92"/>
      <c r="W101" s="92">
        <v>447</v>
      </c>
      <c r="X101" s="92">
        <v>1208</v>
      </c>
      <c r="Y101" s="92">
        <v>400</v>
      </c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</row>
    <row r="102" spans="1:45" s="7" customFormat="1" ht="45" hidden="1" customHeight="1" x14ac:dyDescent="0.2">
      <c r="A102" s="6" t="s">
        <v>93</v>
      </c>
      <c r="B102" s="78">
        <v>1225</v>
      </c>
      <c r="C102" s="72">
        <f t="shared" si="27"/>
        <v>6188</v>
      </c>
      <c r="D102" s="75">
        <f t="shared" si="23"/>
        <v>5.0514285714285716</v>
      </c>
      <c r="E102" s="92"/>
      <c r="F102" s="92">
        <v>20</v>
      </c>
      <c r="G102" s="92">
        <v>1352</v>
      </c>
      <c r="H102" s="139">
        <v>44</v>
      </c>
      <c r="I102" s="92">
        <v>7</v>
      </c>
      <c r="J102" s="92">
        <v>269</v>
      </c>
      <c r="K102" s="92">
        <v>184</v>
      </c>
      <c r="L102" s="92"/>
      <c r="M102" s="92"/>
      <c r="N102" s="92"/>
      <c r="O102" s="92"/>
      <c r="P102" s="92"/>
      <c r="Q102" s="92">
        <v>62</v>
      </c>
      <c r="R102" s="92">
        <v>583</v>
      </c>
      <c r="S102" s="92">
        <v>126</v>
      </c>
      <c r="T102" s="92">
        <v>210</v>
      </c>
      <c r="U102" s="92">
        <v>695</v>
      </c>
      <c r="V102" s="92"/>
      <c r="W102" s="92">
        <v>80</v>
      </c>
      <c r="X102" s="92">
        <v>2346</v>
      </c>
      <c r="Y102" s="92">
        <v>210</v>
      </c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</row>
    <row r="103" spans="1:45" s="7" customFormat="1" ht="45" hidden="1" customHeight="1" x14ac:dyDescent="0.2">
      <c r="A103" s="6" t="s">
        <v>94</v>
      </c>
      <c r="B103" s="78"/>
      <c r="C103" s="72">
        <f t="shared" si="27"/>
        <v>0</v>
      </c>
      <c r="D103" s="75" t="e">
        <f t="shared" si="23"/>
        <v>#DIV/0!</v>
      </c>
      <c r="E103" s="93"/>
      <c r="F103" s="93"/>
      <c r="G103" s="93"/>
      <c r="H103" s="140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</row>
    <row r="104" spans="1:45" s="7" customFormat="1" ht="45" customHeight="1" x14ac:dyDescent="0.2">
      <c r="A104" s="13" t="s">
        <v>96</v>
      </c>
      <c r="B104" s="76">
        <v>289670</v>
      </c>
      <c r="C104" s="76">
        <f t="shared" si="27"/>
        <v>297991</v>
      </c>
      <c r="D104" s="75">
        <f t="shared" si="23"/>
        <v>1.0287257914178203</v>
      </c>
      <c r="E104" s="92">
        <v>13921</v>
      </c>
      <c r="F104" s="72">
        <v>8356</v>
      </c>
      <c r="G104" s="72">
        <v>18182</v>
      </c>
      <c r="H104" s="135">
        <v>19450</v>
      </c>
      <c r="I104" s="72">
        <v>8961</v>
      </c>
      <c r="J104" s="72">
        <v>24100</v>
      </c>
      <c r="K104" s="72">
        <v>13371</v>
      </c>
      <c r="L104" s="72">
        <v>12620</v>
      </c>
      <c r="M104" s="72">
        <v>15474</v>
      </c>
      <c r="N104" s="72">
        <v>5291</v>
      </c>
      <c r="O104" s="72">
        <v>8519</v>
      </c>
      <c r="P104" s="72">
        <v>13232</v>
      </c>
      <c r="Q104" s="72">
        <v>16597</v>
      </c>
      <c r="R104" s="72">
        <v>18254</v>
      </c>
      <c r="S104" s="72">
        <v>19452</v>
      </c>
      <c r="T104" s="72">
        <v>14866</v>
      </c>
      <c r="U104" s="72">
        <v>11606</v>
      </c>
      <c r="V104" s="72">
        <v>5216</v>
      </c>
      <c r="W104" s="72">
        <v>14221</v>
      </c>
      <c r="X104" s="72">
        <v>24124</v>
      </c>
      <c r="Y104" s="72">
        <v>12178</v>
      </c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</row>
    <row r="105" spans="1:45" s="7" customFormat="1" ht="45" customHeight="1" x14ac:dyDescent="0.2">
      <c r="A105" s="8" t="s">
        <v>181</v>
      </c>
      <c r="B105" s="52">
        <f>B104/B97</f>
        <v>0.99989299312049318</v>
      </c>
      <c r="C105" s="52">
        <f>C104/C97</f>
        <v>0.99999664420521361</v>
      </c>
      <c r="D105" s="75">
        <f>C105/B105</f>
        <v>1.0001036621772865</v>
      </c>
      <c r="E105" s="52">
        <f t="shared" ref="E105:Y105" si="28">E104/E97</f>
        <v>1</v>
      </c>
      <c r="F105" s="52">
        <f t="shared" si="28"/>
        <v>1</v>
      </c>
      <c r="G105" s="52">
        <f t="shared" si="28"/>
        <v>1</v>
      </c>
      <c r="H105" s="137">
        <v>1</v>
      </c>
      <c r="I105" s="52">
        <f t="shared" si="28"/>
        <v>1</v>
      </c>
      <c r="J105" s="52">
        <f t="shared" si="28"/>
        <v>1</v>
      </c>
      <c r="K105" s="52">
        <f t="shared" si="28"/>
        <v>1</v>
      </c>
      <c r="L105" s="52">
        <f t="shared" si="28"/>
        <v>1</v>
      </c>
      <c r="M105" s="52">
        <f t="shared" si="28"/>
        <v>1</v>
      </c>
      <c r="N105" s="52">
        <f t="shared" si="28"/>
        <v>1</v>
      </c>
      <c r="O105" s="52">
        <f t="shared" si="28"/>
        <v>1</v>
      </c>
      <c r="P105" s="52">
        <f t="shared" si="28"/>
        <v>0.99992443134587772</v>
      </c>
      <c r="Q105" s="52">
        <f t="shared" si="28"/>
        <v>1</v>
      </c>
      <c r="R105" s="52">
        <f t="shared" si="28"/>
        <v>1</v>
      </c>
      <c r="S105" s="52">
        <f t="shared" si="28"/>
        <v>1</v>
      </c>
      <c r="T105" s="52">
        <f t="shared" si="28"/>
        <v>1</v>
      </c>
      <c r="U105" s="52">
        <f t="shared" si="28"/>
        <v>1</v>
      </c>
      <c r="V105" s="52">
        <f>V104/V97</f>
        <v>1</v>
      </c>
      <c r="W105" s="52">
        <f t="shared" si="28"/>
        <v>1</v>
      </c>
      <c r="X105" s="52">
        <f t="shared" si="28"/>
        <v>1</v>
      </c>
      <c r="Y105" s="52">
        <f t="shared" si="28"/>
        <v>1</v>
      </c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</row>
    <row r="106" spans="1:45" s="7" customFormat="1" ht="45" hidden="1" customHeight="1" x14ac:dyDescent="0.2">
      <c r="A106" s="6" t="s">
        <v>91</v>
      </c>
      <c r="B106" s="78">
        <v>154794</v>
      </c>
      <c r="C106" s="72">
        <f t="shared" ref="C106:C116" si="29">SUM(E106:Y106)</f>
        <v>167758</v>
      </c>
      <c r="D106" s="75">
        <f t="shared" si="23"/>
        <v>1.0837500161504967</v>
      </c>
      <c r="E106" s="92">
        <v>11916</v>
      </c>
      <c r="F106" s="92">
        <v>3866</v>
      </c>
      <c r="G106" s="92">
        <v>8905</v>
      </c>
      <c r="H106" s="139">
        <v>9634</v>
      </c>
      <c r="I106" s="92">
        <v>4424</v>
      </c>
      <c r="J106" s="92">
        <v>12851</v>
      </c>
      <c r="K106" s="92">
        <v>6597</v>
      </c>
      <c r="L106" s="92">
        <v>7374</v>
      </c>
      <c r="M106" s="92">
        <v>9845</v>
      </c>
      <c r="N106" s="92">
        <v>2739</v>
      </c>
      <c r="O106" s="92">
        <v>4110</v>
      </c>
      <c r="P106" s="92">
        <v>7009</v>
      </c>
      <c r="Q106" s="92">
        <v>12211</v>
      </c>
      <c r="R106" s="92">
        <v>11171</v>
      </c>
      <c r="S106" s="92">
        <v>10545</v>
      </c>
      <c r="T106" s="92">
        <v>7208</v>
      </c>
      <c r="U106" s="92">
        <v>6760</v>
      </c>
      <c r="V106" s="92">
        <v>3436</v>
      </c>
      <c r="W106" s="92">
        <v>7536</v>
      </c>
      <c r="X106" s="92">
        <v>13596</v>
      </c>
      <c r="Y106" s="92">
        <v>6025</v>
      </c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</row>
    <row r="107" spans="1:45" s="7" customFormat="1" ht="45" hidden="1" customHeight="1" x14ac:dyDescent="0.2">
      <c r="A107" s="6" t="s">
        <v>92</v>
      </c>
      <c r="B107" s="78">
        <v>7896</v>
      </c>
      <c r="C107" s="72">
        <f t="shared" si="29"/>
        <v>9935</v>
      </c>
      <c r="D107" s="75">
        <f t="shared" si="23"/>
        <v>1.2582320162107397</v>
      </c>
      <c r="E107" s="92">
        <v>180</v>
      </c>
      <c r="F107" s="92">
        <v>300</v>
      </c>
      <c r="G107" s="92">
        <v>5</v>
      </c>
      <c r="H107" s="139">
        <v>352</v>
      </c>
      <c r="I107" s="92">
        <v>435</v>
      </c>
      <c r="J107" s="92">
        <v>1667</v>
      </c>
      <c r="K107" s="92">
        <v>1608</v>
      </c>
      <c r="L107" s="92">
        <v>381</v>
      </c>
      <c r="M107" s="92">
        <v>139</v>
      </c>
      <c r="N107" s="92">
        <v>77</v>
      </c>
      <c r="O107" s="92">
        <v>305</v>
      </c>
      <c r="P107" s="92">
        <v>14</v>
      </c>
      <c r="Q107" s="92">
        <v>70</v>
      </c>
      <c r="R107" s="92">
        <v>360</v>
      </c>
      <c r="S107" s="92">
        <v>1054</v>
      </c>
      <c r="T107" s="92">
        <v>16</v>
      </c>
      <c r="U107" s="92"/>
      <c r="V107" s="92"/>
      <c r="W107" s="92">
        <v>997</v>
      </c>
      <c r="X107" s="92">
        <v>1328</v>
      </c>
      <c r="Y107" s="92">
        <v>647</v>
      </c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</row>
    <row r="108" spans="1:45" s="7" customFormat="1" ht="45" hidden="1" customHeight="1" x14ac:dyDescent="0.2">
      <c r="A108" s="6" t="s">
        <v>93</v>
      </c>
      <c r="B108" s="78">
        <v>97529</v>
      </c>
      <c r="C108" s="72">
        <f t="shared" si="29"/>
        <v>94687</v>
      </c>
      <c r="D108" s="75">
        <f t="shared" si="23"/>
        <v>0.97085994934839892</v>
      </c>
      <c r="E108" s="92">
        <v>1005</v>
      </c>
      <c r="F108" s="92">
        <v>2778</v>
      </c>
      <c r="G108" s="92">
        <v>7219</v>
      </c>
      <c r="H108" s="139">
        <v>7443</v>
      </c>
      <c r="I108" s="92">
        <v>2935</v>
      </c>
      <c r="J108" s="92">
        <v>8039</v>
      </c>
      <c r="K108" s="92">
        <v>3062</v>
      </c>
      <c r="L108" s="92">
        <v>5169</v>
      </c>
      <c r="M108" s="92">
        <v>4236</v>
      </c>
      <c r="N108" s="92">
        <v>1731</v>
      </c>
      <c r="O108" s="92">
        <v>3445</v>
      </c>
      <c r="P108" s="92">
        <v>4285</v>
      </c>
      <c r="Q108" s="92">
        <v>3037</v>
      </c>
      <c r="R108" s="92">
        <v>5839</v>
      </c>
      <c r="S108" s="92">
        <v>6995</v>
      </c>
      <c r="T108" s="92">
        <v>6447</v>
      </c>
      <c r="U108" s="92">
        <v>4161</v>
      </c>
      <c r="V108" s="92">
        <v>1436</v>
      </c>
      <c r="W108" s="92">
        <v>3397</v>
      </c>
      <c r="X108" s="92">
        <v>7194</v>
      </c>
      <c r="Y108" s="92">
        <v>4834</v>
      </c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</row>
    <row r="109" spans="1:45" s="7" customFormat="1" ht="45" hidden="1" customHeight="1" x14ac:dyDescent="0.2">
      <c r="A109" s="6" t="s">
        <v>94</v>
      </c>
      <c r="B109" s="78">
        <v>125</v>
      </c>
      <c r="C109" s="72">
        <f t="shared" si="29"/>
        <v>154</v>
      </c>
      <c r="D109" s="75">
        <f t="shared" si="23"/>
        <v>1.232</v>
      </c>
      <c r="E109" s="93"/>
      <c r="F109" s="93"/>
      <c r="G109" s="93">
        <v>154</v>
      </c>
      <c r="H109" s="140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114"/>
      <c r="U109" s="93"/>
      <c r="V109" s="93"/>
      <c r="W109" s="93"/>
      <c r="X109" s="93"/>
      <c r="Y109" s="9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</row>
    <row r="110" spans="1:45" s="17" customFormat="1" ht="45" hidden="1" customHeight="1" x14ac:dyDescent="0.2">
      <c r="A110" s="8" t="s">
        <v>190</v>
      </c>
      <c r="B110" s="78"/>
      <c r="C110" s="72">
        <v>595200</v>
      </c>
      <c r="D110" s="75" t="e">
        <f t="shared" si="23"/>
        <v>#DIV/0!</v>
      </c>
      <c r="E110" s="72"/>
      <c r="F110" s="72"/>
      <c r="G110" s="72"/>
      <c r="H110" s="135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</row>
    <row r="111" spans="1:45" s="7" customFormat="1" ht="45" customHeight="1" x14ac:dyDescent="0.2">
      <c r="A111" s="13" t="s">
        <v>191</v>
      </c>
      <c r="B111" s="76">
        <v>961575</v>
      </c>
      <c r="C111" s="76">
        <f>SUM(E111:Y111)</f>
        <v>582036</v>
      </c>
      <c r="D111" s="75">
        <f t="shared" si="23"/>
        <v>0.60529443881132516</v>
      </c>
      <c r="E111" s="72">
        <v>32609</v>
      </c>
      <c r="F111" s="72">
        <v>13537</v>
      </c>
      <c r="G111" s="72">
        <v>39177</v>
      </c>
      <c r="H111" s="135">
        <v>35989</v>
      </c>
      <c r="I111" s="72">
        <v>17425</v>
      </c>
      <c r="J111" s="72">
        <v>56635</v>
      </c>
      <c r="K111" s="72">
        <v>23487</v>
      </c>
      <c r="L111" s="72">
        <v>26615</v>
      </c>
      <c r="M111" s="72">
        <v>26853</v>
      </c>
      <c r="N111" s="72">
        <v>10638</v>
      </c>
      <c r="O111" s="72">
        <v>13162</v>
      </c>
      <c r="P111" s="72">
        <v>21805</v>
      </c>
      <c r="Q111" s="72">
        <v>35032</v>
      </c>
      <c r="R111" s="72">
        <v>30710</v>
      </c>
      <c r="S111" s="72">
        <v>39866</v>
      </c>
      <c r="T111" s="72">
        <v>26885</v>
      </c>
      <c r="U111" s="72">
        <v>23043</v>
      </c>
      <c r="V111" s="72">
        <v>7483</v>
      </c>
      <c r="W111" s="72">
        <v>24260</v>
      </c>
      <c r="X111" s="72">
        <v>56000</v>
      </c>
      <c r="Y111" s="72">
        <v>20825</v>
      </c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</row>
    <row r="112" spans="1:45" s="7" customFormat="1" ht="45" hidden="1" customHeight="1" x14ac:dyDescent="0.2">
      <c r="A112" s="8" t="s">
        <v>52</v>
      </c>
      <c r="B112" s="46"/>
      <c r="C112" s="46">
        <f>C111/C110</f>
        <v>0.97788306451612905</v>
      </c>
      <c r="D112" s="75" t="e">
        <f t="shared" si="23"/>
        <v>#DIV/0!</v>
      </c>
      <c r="E112" s="46" t="e">
        <f t="shared" ref="E112:Y112" si="30">E111/E110</f>
        <v>#DIV/0!</v>
      </c>
      <c r="F112" s="46" t="e">
        <f t="shared" si="30"/>
        <v>#DIV/0!</v>
      </c>
      <c r="G112" s="46" t="e">
        <f t="shared" si="30"/>
        <v>#DIV/0!</v>
      </c>
      <c r="H112" s="136" t="e">
        <f t="shared" si="30"/>
        <v>#DIV/0!</v>
      </c>
      <c r="I112" s="46" t="e">
        <f t="shared" si="30"/>
        <v>#DIV/0!</v>
      </c>
      <c r="J112" s="46" t="e">
        <f t="shared" si="30"/>
        <v>#DIV/0!</v>
      </c>
      <c r="K112" s="46" t="e">
        <f t="shared" si="30"/>
        <v>#DIV/0!</v>
      </c>
      <c r="L112" s="46" t="e">
        <f t="shared" si="30"/>
        <v>#DIV/0!</v>
      </c>
      <c r="M112" s="46" t="e">
        <f t="shared" si="30"/>
        <v>#DIV/0!</v>
      </c>
      <c r="N112" s="46" t="e">
        <f t="shared" si="30"/>
        <v>#DIV/0!</v>
      </c>
      <c r="O112" s="46" t="e">
        <f t="shared" si="30"/>
        <v>#DIV/0!</v>
      </c>
      <c r="P112" s="46" t="e">
        <f t="shared" si="30"/>
        <v>#DIV/0!</v>
      </c>
      <c r="Q112" s="46" t="e">
        <f t="shared" si="30"/>
        <v>#DIV/0!</v>
      </c>
      <c r="R112" s="46" t="e">
        <f t="shared" si="30"/>
        <v>#DIV/0!</v>
      </c>
      <c r="S112" s="46" t="e">
        <f t="shared" si="30"/>
        <v>#DIV/0!</v>
      </c>
      <c r="T112" s="46" t="e">
        <f t="shared" si="30"/>
        <v>#DIV/0!</v>
      </c>
      <c r="U112" s="46" t="e">
        <f t="shared" si="30"/>
        <v>#DIV/0!</v>
      </c>
      <c r="V112" s="46" t="e">
        <f t="shared" si="30"/>
        <v>#DIV/0!</v>
      </c>
      <c r="W112" s="46" t="e">
        <f t="shared" si="30"/>
        <v>#DIV/0!</v>
      </c>
      <c r="X112" s="46" t="e">
        <f t="shared" si="30"/>
        <v>#DIV/0!</v>
      </c>
      <c r="Y112" s="46" t="e">
        <f t="shared" si="30"/>
        <v>#DIV/0!</v>
      </c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</row>
    <row r="113" spans="1:45" s="7" customFormat="1" ht="45" hidden="1" customHeight="1" x14ac:dyDescent="0.2">
      <c r="A113" s="6" t="s">
        <v>91</v>
      </c>
      <c r="B113" s="72">
        <v>525237</v>
      </c>
      <c r="C113" s="72">
        <f t="shared" si="29"/>
        <v>334333</v>
      </c>
      <c r="D113" s="75">
        <f t="shared" si="23"/>
        <v>0.63653741073077486</v>
      </c>
      <c r="E113" s="92">
        <v>29980</v>
      </c>
      <c r="F113" s="92">
        <v>6400</v>
      </c>
      <c r="G113" s="92">
        <v>19456</v>
      </c>
      <c r="H113" s="139">
        <v>18646</v>
      </c>
      <c r="I113" s="92">
        <v>8818</v>
      </c>
      <c r="J113" s="92">
        <v>30071</v>
      </c>
      <c r="K113" s="92">
        <v>11706</v>
      </c>
      <c r="L113" s="92">
        <v>13421</v>
      </c>
      <c r="M113" s="92">
        <v>16354</v>
      </c>
      <c r="N113" s="92">
        <v>5040</v>
      </c>
      <c r="O113" s="92">
        <v>6432</v>
      </c>
      <c r="P113" s="92">
        <v>11718</v>
      </c>
      <c r="Q113" s="92">
        <v>28212</v>
      </c>
      <c r="R113" s="92">
        <v>19671</v>
      </c>
      <c r="S113" s="92">
        <v>23531</v>
      </c>
      <c r="T113" s="92">
        <v>13243</v>
      </c>
      <c r="U113" s="92">
        <v>14196</v>
      </c>
      <c r="V113" s="92">
        <v>5031</v>
      </c>
      <c r="W113" s="92">
        <v>13037</v>
      </c>
      <c r="X113" s="92">
        <v>29500</v>
      </c>
      <c r="Y113" s="92">
        <v>9870</v>
      </c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</row>
    <row r="114" spans="1:45" s="7" customFormat="1" ht="45" hidden="1" customHeight="1" x14ac:dyDescent="0.2">
      <c r="A114" s="6" t="s">
        <v>92</v>
      </c>
      <c r="B114" s="72">
        <v>44526</v>
      </c>
      <c r="C114" s="72">
        <f t="shared" si="29"/>
        <v>19109</v>
      </c>
      <c r="D114" s="75">
        <f t="shared" si="23"/>
        <v>0.42916498225755739</v>
      </c>
      <c r="E114" s="92">
        <v>320</v>
      </c>
      <c r="F114" s="92">
        <v>459</v>
      </c>
      <c r="G114" s="92">
        <v>10</v>
      </c>
      <c r="H114" s="139">
        <v>866</v>
      </c>
      <c r="I114" s="92">
        <v>923</v>
      </c>
      <c r="J114" s="92">
        <v>3863</v>
      </c>
      <c r="K114" s="92">
        <v>3219</v>
      </c>
      <c r="L114" s="92">
        <v>686</v>
      </c>
      <c r="M114" s="92">
        <v>218</v>
      </c>
      <c r="N114" s="92">
        <v>150</v>
      </c>
      <c r="O114" s="92">
        <v>372</v>
      </c>
      <c r="P114" s="92">
        <v>15</v>
      </c>
      <c r="Q114" s="92">
        <v>140</v>
      </c>
      <c r="R114" s="92">
        <v>618</v>
      </c>
      <c r="S114" s="92">
        <v>1821</v>
      </c>
      <c r="T114" s="92">
        <v>55</v>
      </c>
      <c r="U114" s="92"/>
      <c r="V114" s="92"/>
      <c r="W114" s="92">
        <v>1779</v>
      </c>
      <c r="X114" s="92">
        <v>2495</v>
      </c>
      <c r="Y114" s="92">
        <v>1100</v>
      </c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</row>
    <row r="115" spans="1:45" s="7" customFormat="1" ht="45" hidden="1" customHeight="1" x14ac:dyDescent="0.2">
      <c r="A115" s="6" t="s">
        <v>93</v>
      </c>
      <c r="B115" s="72">
        <v>317845</v>
      </c>
      <c r="C115" s="72">
        <f t="shared" si="29"/>
        <v>179318</v>
      </c>
      <c r="D115" s="75">
        <f t="shared" si="23"/>
        <v>0.56416806934197483</v>
      </c>
      <c r="E115" s="92">
        <v>1608</v>
      </c>
      <c r="F115" s="92">
        <v>4167</v>
      </c>
      <c r="G115" s="92">
        <v>16223</v>
      </c>
      <c r="H115" s="139">
        <v>13135</v>
      </c>
      <c r="I115" s="92">
        <v>5589</v>
      </c>
      <c r="J115" s="92">
        <v>18811</v>
      </c>
      <c r="K115" s="92">
        <v>5447</v>
      </c>
      <c r="L115" s="92">
        <v>9200</v>
      </c>
      <c r="M115" s="92">
        <v>7934</v>
      </c>
      <c r="N115" s="92">
        <v>3874</v>
      </c>
      <c r="O115" s="92">
        <v>5552</v>
      </c>
      <c r="P115" s="92">
        <v>6713</v>
      </c>
      <c r="Q115" s="92">
        <v>5119</v>
      </c>
      <c r="R115" s="92">
        <v>8758</v>
      </c>
      <c r="S115" s="92">
        <v>12197</v>
      </c>
      <c r="T115" s="92">
        <v>11826</v>
      </c>
      <c r="U115" s="92">
        <v>7854</v>
      </c>
      <c r="V115" s="92">
        <v>2068</v>
      </c>
      <c r="W115" s="92">
        <v>6047</v>
      </c>
      <c r="X115" s="92">
        <v>19096</v>
      </c>
      <c r="Y115" s="92">
        <v>8100</v>
      </c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</row>
    <row r="116" spans="1:45" s="7" customFormat="1" ht="45" hidden="1" customHeight="1" x14ac:dyDescent="0.2">
      <c r="A116" s="6" t="s">
        <v>94</v>
      </c>
      <c r="B116" s="78">
        <v>101</v>
      </c>
      <c r="C116" s="72">
        <f t="shared" si="29"/>
        <v>240</v>
      </c>
      <c r="D116" s="75">
        <f t="shared" si="23"/>
        <v>2.3762376237623761</v>
      </c>
      <c r="E116" s="93"/>
      <c r="F116" s="93"/>
      <c r="G116" s="103">
        <v>240</v>
      </c>
      <c r="H116" s="149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114"/>
      <c r="U116" s="93"/>
      <c r="V116" s="93"/>
      <c r="W116" s="93"/>
      <c r="X116" s="93"/>
      <c r="Y116" s="9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</row>
    <row r="117" spans="1:45" s="7" customFormat="1" ht="45" customHeight="1" x14ac:dyDescent="0.2">
      <c r="A117" s="13" t="s">
        <v>97</v>
      </c>
      <c r="B117" s="54">
        <f>B111/B104*10</f>
        <v>33.195532847723271</v>
      </c>
      <c r="C117" s="54">
        <f>C111/C104*10</f>
        <v>19.531999288569118</v>
      </c>
      <c r="D117" s="75">
        <f t="shared" si="23"/>
        <v>0.58839240141640703</v>
      </c>
      <c r="E117" s="55">
        <f t="shared" ref="E117:Y117" si="31">E111/E104*10</f>
        <v>23.424322965304217</v>
      </c>
      <c r="F117" s="55">
        <f t="shared" si="31"/>
        <v>16.200335088559118</v>
      </c>
      <c r="G117" s="55">
        <f t="shared" si="31"/>
        <v>21.547134528654716</v>
      </c>
      <c r="H117" s="143">
        <f t="shared" si="31"/>
        <v>18.503341902313622</v>
      </c>
      <c r="I117" s="55">
        <f t="shared" si="31"/>
        <v>19.445374400178551</v>
      </c>
      <c r="J117" s="55">
        <f t="shared" si="31"/>
        <v>23.5</v>
      </c>
      <c r="K117" s="55">
        <f t="shared" si="31"/>
        <v>17.565627103432803</v>
      </c>
      <c r="L117" s="55">
        <f t="shared" si="31"/>
        <v>21.089540412044375</v>
      </c>
      <c r="M117" s="55">
        <f t="shared" si="31"/>
        <v>17.353625436215587</v>
      </c>
      <c r="N117" s="55">
        <f>N111/N104*10</f>
        <v>20.105840105840109</v>
      </c>
      <c r="O117" s="55">
        <f t="shared" si="31"/>
        <v>15.450170207770865</v>
      </c>
      <c r="P117" s="55">
        <f t="shared" si="31"/>
        <v>16.478990326481259</v>
      </c>
      <c r="Q117" s="55">
        <f t="shared" si="31"/>
        <v>21.10742905344339</v>
      </c>
      <c r="R117" s="55">
        <f t="shared" si="31"/>
        <v>16.823709871808919</v>
      </c>
      <c r="S117" s="55">
        <f t="shared" si="31"/>
        <v>20.494550688875179</v>
      </c>
      <c r="T117" s="55">
        <f t="shared" si="31"/>
        <v>18.084891699179334</v>
      </c>
      <c r="U117" s="55">
        <f t="shared" si="31"/>
        <v>19.854385662588317</v>
      </c>
      <c r="V117" s="55">
        <f t="shared" si="31"/>
        <v>14.346242331288344</v>
      </c>
      <c r="W117" s="55">
        <f t="shared" si="31"/>
        <v>17.059278531748824</v>
      </c>
      <c r="X117" s="55">
        <f t="shared" si="31"/>
        <v>23.21339744652628</v>
      </c>
      <c r="Y117" s="55">
        <f t="shared" si="31"/>
        <v>17.100509114797177</v>
      </c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</row>
    <row r="118" spans="1:45" s="7" customFormat="1" ht="45" hidden="1" customHeight="1" x14ac:dyDescent="0.2">
      <c r="A118" s="6" t="s">
        <v>91</v>
      </c>
      <c r="B118" s="55">
        <f t="shared" ref="B118:C120" si="32">B113/B106*10</f>
        <v>33.931353928446839</v>
      </c>
      <c r="C118" s="55">
        <f t="shared" si="32"/>
        <v>19.929481753478225</v>
      </c>
      <c r="D118" s="75">
        <f t="shared" si="23"/>
        <v>0.58734708304021011</v>
      </c>
      <c r="E118" s="55">
        <f t="shared" ref="E118:Y118" si="33">E113/E106*10</f>
        <v>25.159449479691173</v>
      </c>
      <c r="F118" s="55">
        <f t="shared" si="33"/>
        <v>16.554578375581997</v>
      </c>
      <c r="G118" s="55">
        <f t="shared" si="33"/>
        <v>21.848399775407078</v>
      </c>
      <c r="H118" s="143">
        <f t="shared" si="33"/>
        <v>19.354369939796555</v>
      </c>
      <c r="I118" s="55">
        <f t="shared" si="33"/>
        <v>19.932188065099457</v>
      </c>
      <c r="J118" s="55">
        <f t="shared" si="33"/>
        <v>23.39973542914948</v>
      </c>
      <c r="K118" s="55">
        <f t="shared" si="33"/>
        <v>17.744429286039111</v>
      </c>
      <c r="L118" s="55">
        <f t="shared" si="33"/>
        <v>18.200433957146732</v>
      </c>
      <c r="M118" s="55">
        <f t="shared" si="33"/>
        <v>16.611477907567295</v>
      </c>
      <c r="N118" s="55">
        <f t="shared" si="33"/>
        <v>18.400876232201533</v>
      </c>
      <c r="O118" s="55">
        <f t="shared" si="33"/>
        <v>15.649635036496349</v>
      </c>
      <c r="P118" s="55">
        <f t="shared" si="33"/>
        <v>16.718504779569127</v>
      </c>
      <c r="Q118" s="55">
        <f t="shared" si="33"/>
        <v>23.103758905904513</v>
      </c>
      <c r="R118" s="55">
        <f t="shared" si="33"/>
        <v>17.608987557067405</v>
      </c>
      <c r="S118" s="55">
        <f t="shared" si="33"/>
        <v>22.314841156946418</v>
      </c>
      <c r="T118" s="55">
        <f t="shared" si="33"/>
        <v>18.372641509433961</v>
      </c>
      <c r="U118" s="55">
        <f t="shared" si="33"/>
        <v>21</v>
      </c>
      <c r="V118" s="55">
        <f t="shared" si="33"/>
        <v>14.642025611175786</v>
      </c>
      <c r="W118" s="55">
        <f t="shared" si="33"/>
        <v>17.299628450106155</v>
      </c>
      <c r="X118" s="55">
        <f t="shared" si="33"/>
        <v>21.697558105325093</v>
      </c>
      <c r="Y118" s="55">
        <f t="shared" si="33"/>
        <v>16.38174273858921</v>
      </c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</row>
    <row r="119" spans="1:45" s="7" customFormat="1" ht="45" hidden="1" customHeight="1" x14ac:dyDescent="0.2">
      <c r="A119" s="6" t="s">
        <v>92</v>
      </c>
      <c r="B119" s="55">
        <f t="shared" si="32"/>
        <v>56.390577507598785</v>
      </c>
      <c r="C119" s="55">
        <f t="shared" si="32"/>
        <v>19.234021137393057</v>
      </c>
      <c r="D119" s="75">
        <f t="shared" si="23"/>
        <v>0.34108572721748098</v>
      </c>
      <c r="E119" s="55">
        <f t="shared" ref="E119:O119" si="34">E114/E107*10</f>
        <v>17.777777777777779</v>
      </c>
      <c r="F119" s="55">
        <f t="shared" si="34"/>
        <v>15.3</v>
      </c>
      <c r="G119" s="55">
        <f t="shared" si="34"/>
        <v>20</v>
      </c>
      <c r="H119" s="143">
        <f t="shared" si="34"/>
        <v>24.60227272727273</v>
      </c>
      <c r="I119" s="55">
        <f t="shared" si="34"/>
        <v>21.2183908045977</v>
      </c>
      <c r="J119" s="55">
        <f t="shared" si="34"/>
        <v>23.173365326934615</v>
      </c>
      <c r="K119" s="55">
        <f t="shared" si="34"/>
        <v>20.018656716417912</v>
      </c>
      <c r="L119" s="55">
        <f t="shared" si="34"/>
        <v>18.00524934383202</v>
      </c>
      <c r="M119" s="55">
        <f t="shared" si="34"/>
        <v>15.683453237410072</v>
      </c>
      <c r="N119" s="55">
        <f t="shared" si="34"/>
        <v>19.480519480519479</v>
      </c>
      <c r="O119" s="55">
        <f t="shared" si="34"/>
        <v>12.196721311475409</v>
      </c>
      <c r="P119" s="55"/>
      <c r="Q119" s="55">
        <f t="shared" ref="Q119:T120" si="35">Q114/Q107*10</f>
        <v>20</v>
      </c>
      <c r="R119" s="55">
        <f t="shared" si="35"/>
        <v>17.166666666666664</v>
      </c>
      <c r="S119" s="55">
        <f t="shared" si="35"/>
        <v>17.277039848197344</v>
      </c>
      <c r="T119" s="55">
        <f t="shared" si="35"/>
        <v>34.375</v>
      </c>
      <c r="U119" s="55"/>
      <c r="V119" s="55"/>
      <c r="W119" s="55">
        <f t="shared" ref="W119:Y120" si="36">W114/W107*10</f>
        <v>17.843530591775327</v>
      </c>
      <c r="X119" s="55">
        <f t="shared" si="36"/>
        <v>18.787650602409638</v>
      </c>
      <c r="Y119" s="55">
        <f t="shared" si="36"/>
        <v>17.001545595054097</v>
      </c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</row>
    <row r="120" spans="1:45" s="7" customFormat="1" ht="45" hidden="1" customHeight="1" x14ac:dyDescent="0.2">
      <c r="A120" s="6" t="s">
        <v>93</v>
      </c>
      <c r="B120" s="55">
        <f t="shared" si="32"/>
        <v>32.589793804919566</v>
      </c>
      <c r="C120" s="55">
        <f t="shared" si="32"/>
        <v>18.937974589964831</v>
      </c>
      <c r="D120" s="75">
        <f t="shared" si="23"/>
        <v>0.58110139337874744</v>
      </c>
      <c r="E120" s="55">
        <f t="shared" ref="E120:O120" si="37">E115/E108*10</f>
        <v>16</v>
      </c>
      <c r="F120" s="55">
        <f t="shared" si="37"/>
        <v>15</v>
      </c>
      <c r="G120" s="55">
        <f t="shared" si="37"/>
        <v>22.472641640116358</v>
      </c>
      <c r="H120" s="143">
        <f t="shared" si="37"/>
        <v>17.647453983608759</v>
      </c>
      <c r="I120" s="55">
        <f t="shared" si="37"/>
        <v>19.042589437819423</v>
      </c>
      <c r="J120" s="55">
        <f t="shared" si="37"/>
        <v>23.399676576688645</v>
      </c>
      <c r="K120" s="55">
        <f t="shared" si="37"/>
        <v>17.78902677988243</v>
      </c>
      <c r="L120" s="55">
        <f t="shared" si="37"/>
        <v>17.798413619655641</v>
      </c>
      <c r="M120" s="55">
        <f t="shared" si="37"/>
        <v>18.729933899905571</v>
      </c>
      <c r="N120" s="55">
        <f t="shared" si="37"/>
        <v>22.380127094165225</v>
      </c>
      <c r="O120" s="55">
        <f t="shared" si="37"/>
        <v>16.116110304789551</v>
      </c>
      <c r="P120" s="55">
        <f>P115/P108*10</f>
        <v>15.666277712952159</v>
      </c>
      <c r="Q120" s="55">
        <f t="shared" si="35"/>
        <v>16.85544945670069</v>
      </c>
      <c r="R120" s="55">
        <f t="shared" si="35"/>
        <v>14.999143688987839</v>
      </c>
      <c r="S120" s="55">
        <f t="shared" si="35"/>
        <v>17.436740528949251</v>
      </c>
      <c r="T120" s="55">
        <f t="shared" si="35"/>
        <v>18.343415542112609</v>
      </c>
      <c r="U120" s="55">
        <f>U115/U108*10</f>
        <v>18.875270367700072</v>
      </c>
      <c r="V120" s="55">
        <f>V115/V108*10</f>
        <v>14.401114206128135</v>
      </c>
      <c r="W120" s="55">
        <f t="shared" si="36"/>
        <v>17.801000883132176</v>
      </c>
      <c r="X120" s="55">
        <f t="shared" si="36"/>
        <v>26.544342507645261</v>
      </c>
      <c r="Y120" s="55">
        <f t="shared" si="36"/>
        <v>16.756309474555234</v>
      </c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</row>
    <row r="121" spans="1:45" s="7" customFormat="1" ht="45" hidden="1" customHeight="1" x14ac:dyDescent="0.2">
      <c r="A121" s="6" t="s">
        <v>94</v>
      </c>
      <c r="B121" s="55">
        <f>B116/B109*10</f>
        <v>8.08</v>
      </c>
      <c r="C121" s="55">
        <f>C116/C109*10</f>
        <v>15.584415584415584</v>
      </c>
      <c r="D121" s="74"/>
      <c r="E121" s="55"/>
      <c r="F121" s="55"/>
      <c r="G121" s="55">
        <f>G116/G109*10</f>
        <v>15.584415584415584</v>
      </c>
      <c r="H121" s="143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</row>
    <row r="122" spans="1:45" s="7" customFormat="1" ht="45" customHeight="1" outlineLevel="1" x14ac:dyDescent="0.2">
      <c r="A122" s="18" t="s">
        <v>156</v>
      </c>
      <c r="B122" s="71"/>
      <c r="C122" s="72">
        <f>SUM(E122:Y122)</f>
        <v>1368</v>
      </c>
      <c r="D122" s="74"/>
      <c r="E122" s="98"/>
      <c r="F122" s="91"/>
      <c r="G122" s="102"/>
      <c r="H122" s="138">
        <v>800</v>
      </c>
      <c r="I122" s="91"/>
      <c r="J122" s="91"/>
      <c r="K122" s="91"/>
      <c r="L122" s="55"/>
      <c r="M122" s="91">
        <v>142</v>
      </c>
      <c r="N122" s="91"/>
      <c r="O122" s="91"/>
      <c r="P122" s="91">
        <v>100</v>
      </c>
      <c r="Q122" s="91"/>
      <c r="R122" s="91"/>
      <c r="S122" s="55"/>
      <c r="T122" s="72">
        <v>171</v>
      </c>
      <c r="U122" s="101">
        <v>155</v>
      </c>
      <c r="V122" s="101"/>
      <c r="W122" s="101"/>
      <c r="X122" s="72"/>
      <c r="Y122" s="91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</row>
    <row r="123" spans="1:45" s="7" customFormat="1" ht="45" customHeight="1" x14ac:dyDescent="0.2">
      <c r="A123" s="13" t="s">
        <v>157</v>
      </c>
      <c r="B123" s="71"/>
      <c r="C123" s="72">
        <f>SUM(E123:Y123)</f>
        <v>11367</v>
      </c>
      <c r="D123" s="74"/>
      <c r="E123" s="98"/>
      <c r="F123" s="91"/>
      <c r="G123" s="91"/>
      <c r="H123" s="138">
        <v>6498</v>
      </c>
      <c r="I123" s="91"/>
      <c r="J123" s="91"/>
      <c r="K123" s="91"/>
      <c r="L123" s="55"/>
      <c r="M123" s="91">
        <v>829</v>
      </c>
      <c r="N123" s="91"/>
      <c r="O123" s="91"/>
      <c r="P123" s="91">
        <v>540</v>
      </c>
      <c r="Q123" s="91"/>
      <c r="R123" s="91"/>
      <c r="S123" s="55"/>
      <c r="T123" s="72">
        <v>1950</v>
      </c>
      <c r="U123" s="101">
        <v>1550</v>
      </c>
      <c r="V123" s="101"/>
      <c r="W123" s="101"/>
      <c r="X123" s="72"/>
      <c r="Y123" s="91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</row>
    <row r="124" spans="1:45" s="7" customFormat="1" ht="45" customHeight="1" x14ac:dyDescent="0.2">
      <c r="A124" s="13" t="s">
        <v>97</v>
      </c>
      <c r="B124" s="79"/>
      <c r="C124" s="79">
        <f>C123/C122*10</f>
        <v>83.09210526315789</v>
      </c>
      <c r="D124" s="74"/>
      <c r="E124" s="102"/>
      <c r="F124" s="102"/>
      <c r="G124" s="102"/>
      <c r="H124" s="150">
        <f>H123/H122*10</f>
        <v>81.225000000000009</v>
      </c>
      <c r="I124" s="102"/>
      <c r="J124" s="102"/>
      <c r="K124" s="102"/>
      <c r="L124" s="102"/>
      <c r="M124" s="102">
        <f>M123/M122*10</f>
        <v>58.380281690140848</v>
      </c>
      <c r="N124" s="102"/>
      <c r="O124" s="102"/>
      <c r="P124" s="102">
        <f>P123/P122*10</f>
        <v>54</v>
      </c>
      <c r="Q124" s="102"/>
      <c r="R124" s="55"/>
      <c r="S124" s="55"/>
      <c r="T124" s="55">
        <f>T123/T122*10</f>
        <v>114.03508771929825</v>
      </c>
      <c r="U124" s="102">
        <v>100</v>
      </c>
      <c r="V124" s="102"/>
      <c r="W124" s="102"/>
      <c r="X124" s="55"/>
      <c r="Y124" s="98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</row>
    <row r="125" spans="1:45" s="7" customFormat="1" ht="34.5" hidden="1" customHeight="1" x14ac:dyDescent="0.2">
      <c r="A125" s="69" t="s">
        <v>148</v>
      </c>
      <c r="B125" s="79"/>
      <c r="C125" s="56">
        <f>SUM(E125:Y125)</f>
        <v>296065</v>
      </c>
      <c r="D125" s="74"/>
      <c r="E125" s="92">
        <v>13425</v>
      </c>
      <c r="F125" s="72">
        <v>8160</v>
      </c>
      <c r="G125" s="72">
        <v>18102</v>
      </c>
      <c r="H125" s="135">
        <v>18606</v>
      </c>
      <c r="I125" s="72">
        <v>8961</v>
      </c>
      <c r="J125" s="72">
        <v>24000</v>
      </c>
      <c r="K125" s="72">
        <v>13254</v>
      </c>
      <c r="L125" s="72">
        <v>13831</v>
      </c>
      <c r="M125" s="72">
        <v>15463</v>
      </c>
      <c r="N125" s="72">
        <v>5291</v>
      </c>
      <c r="O125" s="72">
        <v>8381</v>
      </c>
      <c r="P125" s="72">
        <v>12952</v>
      </c>
      <c r="Q125" s="72">
        <v>16450</v>
      </c>
      <c r="R125" s="72">
        <v>18155</v>
      </c>
      <c r="S125" s="72">
        <v>19322</v>
      </c>
      <c r="T125" s="72">
        <v>14611</v>
      </c>
      <c r="U125" s="72">
        <v>11606</v>
      </c>
      <c r="V125" s="72">
        <v>5130</v>
      </c>
      <c r="W125" s="72">
        <v>14141</v>
      </c>
      <c r="X125" s="72">
        <v>24124</v>
      </c>
      <c r="Y125" s="72">
        <v>12100</v>
      </c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</row>
    <row r="126" spans="1:45" s="7" customFormat="1" ht="45" hidden="1" customHeight="1" x14ac:dyDescent="0.2">
      <c r="A126" s="18" t="s">
        <v>98</v>
      </c>
      <c r="B126" s="56">
        <v>9455</v>
      </c>
      <c r="C126" s="56">
        <f>SUM(E126:Y126)</f>
        <v>1926</v>
      </c>
      <c r="D126" s="74">
        <f t="shared" si="23"/>
        <v>0.20370174510840824</v>
      </c>
      <c r="E126" s="103">
        <f t="shared" ref="E126:Y126" si="38">(E104-E125)</f>
        <v>496</v>
      </c>
      <c r="F126" s="103">
        <f t="shared" si="38"/>
        <v>196</v>
      </c>
      <c r="G126" s="103">
        <f t="shared" si="38"/>
        <v>80</v>
      </c>
      <c r="H126" s="149">
        <f t="shared" si="38"/>
        <v>844</v>
      </c>
      <c r="I126" s="103">
        <f t="shared" si="38"/>
        <v>0</v>
      </c>
      <c r="J126" s="103">
        <f t="shared" si="38"/>
        <v>100</v>
      </c>
      <c r="K126" s="103">
        <f t="shared" si="38"/>
        <v>117</v>
      </c>
      <c r="L126" s="103">
        <f t="shared" si="38"/>
        <v>-1211</v>
      </c>
      <c r="M126" s="103">
        <f t="shared" si="38"/>
        <v>11</v>
      </c>
      <c r="N126" s="103">
        <f t="shared" si="38"/>
        <v>0</v>
      </c>
      <c r="O126" s="103">
        <f t="shared" si="38"/>
        <v>138</v>
      </c>
      <c r="P126" s="103">
        <f t="shared" si="38"/>
        <v>280</v>
      </c>
      <c r="Q126" s="103">
        <f t="shared" si="38"/>
        <v>147</v>
      </c>
      <c r="R126" s="103">
        <f t="shared" si="38"/>
        <v>99</v>
      </c>
      <c r="S126" s="103">
        <f t="shared" si="38"/>
        <v>130</v>
      </c>
      <c r="T126" s="103">
        <f t="shared" si="38"/>
        <v>255</v>
      </c>
      <c r="U126" s="103">
        <f t="shared" si="38"/>
        <v>0</v>
      </c>
      <c r="V126" s="103">
        <f t="shared" si="38"/>
        <v>86</v>
      </c>
      <c r="W126" s="103">
        <f t="shared" si="38"/>
        <v>80</v>
      </c>
      <c r="X126" s="103">
        <f t="shared" si="38"/>
        <v>0</v>
      </c>
      <c r="Y126" s="103">
        <f t="shared" si="38"/>
        <v>78</v>
      </c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</row>
    <row r="127" spans="1:45" s="7" customFormat="1" ht="45" hidden="1" customHeight="1" x14ac:dyDescent="0.2">
      <c r="A127" s="13" t="s">
        <v>202</v>
      </c>
      <c r="B127" s="76">
        <v>589</v>
      </c>
      <c r="C127" s="76">
        <f>SUM(E127:Y127)</f>
        <v>81</v>
      </c>
      <c r="D127" s="74">
        <f t="shared" si="23"/>
        <v>0.13752122241086587</v>
      </c>
      <c r="E127" s="93">
        <v>2</v>
      </c>
      <c r="F127" s="93">
        <v>2</v>
      </c>
      <c r="G127" s="93"/>
      <c r="H127" s="140"/>
      <c r="I127" s="93"/>
      <c r="J127" s="93"/>
      <c r="K127" s="92"/>
      <c r="L127" s="92">
        <v>20</v>
      </c>
      <c r="M127" s="92"/>
      <c r="N127" s="93"/>
      <c r="O127" s="93">
        <v>2</v>
      </c>
      <c r="P127" s="93">
        <v>12</v>
      </c>
      <c r="Q127" s="93">
        <v>6</v>
      </c>
      <c r="R127" s="93"/>
      <c r="S127" s="93">
        <v>3</v>
      </c>
      <c r="T127" s="93">
        <v>5</v>
      </c>
      <c r="U127" s="93">
        <v>21</v>
      </c>
      <c r="V127" s="93"/>
      <c r="W127" s="93">
        <v>5</v>
      </c>
      <c r="X127" s="93"/>
      <c r="Y127" s="93">
        <v>3</v>
      </c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</row>
    <row r="128" spans="1:45" s="7" customFormat="1" ht="45" hidden="1" customHeight="1" x14ac:dyDescent="0.2">
      <c r="A128" s="13" t="s">
        <v>99</v>
      </c>
      <c r="B128" s="55"/>
      <c r="C128" s="55">
        <f>C126/C127</f>
        <v>23.777777777777779</v>
      </c>
      <c r="D128" s="74" t="e">
        <f t="shared" si="23"/>
        <v>#DIV/0!</v>
      </c>
      <c r="E128" s="55"/>
      <c r="F128" s="55"/>
      <c r="G128" s="55"/>
      <c r="H128" s="143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</row>
    <row r="129" spans="1:45" s="7" customFormat="1" ht="45" hidden="1" customHeight="1" x14ac:dyDescent="0.2">
      <c r="A129" s="6" t="s">
        <v>100</v>
      </c>
      <c r="B129" s="76"/>
      <c r="C129" s="76">
        <f>SUM(E129:Y129)</f>
        <v>5090.5</v>
      </c>
      <c r="D129" s="74"/>
      <c r="E129" s="104">
        <v>89</v>
      </c>
      <c r="F129" s="104">
        <v>131</v>
      </c>
      <c r="G129" s="104">
        <v>623</v>
      </c>
      <c r="H129" s="151">
        <v>334</v>
      </c>
      <c r="I129" s="104">
        <v>16</v>
      </c>
      <c r="J129" s="104">
        <v>142</v>
      </c>
      <c r="K129" s="104">
        <v>836</v>
      </c>
      <c r="L129" s="104">
        <v>746</v>
      </c>
      <c r="M129" s="104">
        <v>191</v>
      </c>
      <c r="N129" s="104">
        <v>33.5</v>
      </c>
      <c r="O129" s="104">
        <v>215</v>
      </c>
      <c r="P129" s="104">
        <v>223</v>
      </c>
      <c r="Q129" s="104">
        <v>67</v>
      </c>
      <c r="R129" s="104">
        <v>453</v>
      </c>
      <c r="S129" s="104">
        <v>193</v>
      </c>
      <c r="T129" s="104">
        <v>40</v>
      </c>
      <c r="U129" s="104">
        <v>119</v>
      </c>
      <c r="V129" s="104">
        <v>4</v>
      </c>
      <c r="W129" s="104">
        <v>319</v>
      </c>
      <c r="X129" s="104">
        <v>316</v>
      </c>
      <c r="Y129" s="104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</row>
    <row r="130" spans="1:45" s="7" customFormat="1" ht="45" hidden="1" customHeight="1" x14ac:dyDescent="0.2">
      <c r="A130" s="8" t="s">
        <v>101</v>
      </c>
      <c r="B130" s="71"/>
      <c r="C130" s="76"/>
      <c r="D130" s="74"/>
      <c r="E130" s="103"/>
      <c r="F130" s="103"/>
      <c r="G130" s="103"/>
      <c r="H130" s="149"/>
      <c r="I130" s="103"/>
      <c r="J130" s="103"/>
      <c r="K130" s="103">
        <v>65</v>
      </c>
      <c r="L130" s="72">
        <v>131</v>
      </c>
      <c r="M130" s="103"/>
      <c r="N130" s="103"/>
      <c r="O130" s="103"/>
      <c r="P130" s="103"/>
      <c r="Q130" s="103"/>
      <c r="R130" s="103"/>
      <c r="S130" s="103"/>
      <c r="T130" s="55"/>
      <c r="U130" s="103"/>
      <c r="V130" s="103"/>
      <c r="W130" s="103"/>
      <c r="X130" s="103"/>
      <c r="Y130" s="10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</row>
    <row r="131" spans="1:45" s="7" customFormat="1" ht="45" hidden="1" customHeight="1" outlineLevel="1" x14ac:dyDescent="0.2">
      <c r="A131" s="70" t="s">
        <v>102</v>
      </c>
      <c r="B131" s="76">
        <v>5005</v>
      </c>
      <c r="C131" s="76">
        <f>SUM(E131:Y131)</f>
        <v>4894.3999999999996</v>
      </c>
      <c r="D131" s="74">
        <f t="shared" ref="D131:D165" si="39">C131/B131</f>
        <v>0.97790209790209781</v>
      </c>
      <c r="E131" s="103">
        <v>89</v>
      </c>
      <c r="F131" s="103">
        <v>131</v>
      </c>
      <c r="G131" s="103">
        <v>623</v>
      </c>
      <c r="H131" s="149">
        <v>334</v>
      </c>
      <c r="I131" s="103">
        <v>16</v>
      </c>
      <c r="J131" s="103">
        <v>142</v>
      </c>
      <c r="K131" s="103">
        <f>K129-K130</f>
        <v>771</v>
      </c>
      <c r="L131" s="103">
        <f>L129-L130</f>
        <v>615</v>
      </c>
      <c r="M131" s="103">
        <v>191</v>
      </c>
      <c r="N131" s="103">
        <v>33.5</v>
      </c>
      <c r="O131" s="103">
        <v>215</v>
      </c>
      <c r="P131" s="103">
        <v>223</v>
      </c>
      <c r="Q131" s="103">
        <v>67</v>
      </c>
      <c r="R131" s="103">
        <v>453</v>
      </c>
      <c r="S131" s="103">
        <v>193</v>
      </c>
      <c r="T131" s="103">
        <v>40</v>
      </c>
      <c r="U131" s="103">
        <v>119</v>
      </c>
      <c r="V131" s="103">
        <v>3.9</v>
      </c>
      <c r="W131" s="103">
        <v>319</v>
      </c>
      <c r="X131" s="103">
        <v>316</v>
      </c>
      <c r="Y131" s="103"/>
      <c r="Z131" s="124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</row>
    <row r="132" spans="1:45" s="73" customFormat="1" ht="45" customHeight="1" outlineLevel="1" x14ac:dyDescent="0.2">
      <c r="A132" s="81" t="s">
        <v>103</v>
      </c>
      <c r="B132" s="71">
        <v>5005</v>
      </c>
      <c r="C132" s="76">
        <f>SUM(E132:Y132)</f>
        <v>4894.3999999999996</v>
      </c>
      <c r="D132" s="74">
        <f t="shared" si="39"/>
        <v>0.97790209790209781</v>
      </c>
      <c r="E132" s="72">
        <v>89</v>
      </c>
      <c r="F132" s="72">
        <v>131</v>
      </c>
      <c r="G132" s="72">
        <v>623</v>
      </c>
      <c r="H132" s="135">
        <v>334</v>
      </c>
      <c r="I132" s="72">
        <v>16</v>
      </c>
      <c r="J132" s="72">
        <v>142</v>
      </c>
      <c r="K132" s="72">
        <v>771</v>
      </c>
      <c r="L132" s="72">
        <v>615</v>
      </c>
      <c r="M132" s="72">
        <v>191</v>
      </c>
      <c r="N132" s="72">
        <v>33.5</v>
      </c>
      <c r="O132" s="72">
        <v>215</v>
      </c>
      <c r="P132" s="72">
        <v>223</v>
      </c>
      <c r="Q132" s="72">
        <v>67</v>
      </c>
      <c r="R132" s="72">
        <v>453</v>
      </c>
      <c r="S132" s="72">
        <v>193</v>
      </c>
      <c r="T132" s="72">
        <v>40</v>
      </c>
      <c r="U132" s="72">
        <v>119</v>
      </c>
      <c r="V132" s="72">
        <v>3.9</v>
      </c>
      <c r="W132" s="72">
        <v>319</v>
      </c>
      <c r="X132" s="72">
        <v>316</v>
      </c>
      <c r="Y132" s="72"/>
    </row>
    <row r="133" spans="1:45" s="73" customFormat="1" ht="45" customHeight="1" x14ac:dyDescent="0.2">
      <c r="A133" s="70" t="s">
        <v>185</v>
      </c>
      <c r="B133" s="77">
        <f>B132/B131</f>
        <v>1</v>
      </c>
      <c r="C133" s="77">
        <f>C132/C131</f>
        <v>1</v>
      </c>
      <c r="D133" s="74">
        <f t="shared" si="39"/>
        <v>1</v>
      </c>
      <c r="E133" s="95">
        <f t="shared" ref="E133:X133" si="40">E132/E131</f>
        <v>1</v>
      </c>
      <c r="F133" s="95">
        <f t="shared" si="40"/>
        <v>1</v>
      </c>
      <c r="G133" s="95">
        <f t="shared" si="40"/>
        <v>1</v>
      </c>
      <c r="H133" s="141">
        <f t="shared" si="40"/>
        <v>1</v>
      </c>
      <c r="I133" s="95">
        <f t="shared" si="40"/>
        <v>1</v>
      </c>
      <c r="J133" s="95">
        <f t="shared" si="40"/>
        <v>1</v>
      </c>
      <c r="K133" s="95">
        <f t="shared" si="40"/>
        <v>1</v>
      </c>
      <c r="L133" s="95">
        <f t="shared" si="40"/>
        <v>1</v>
      </c>
      <c r="M133" s="95">
        <f t="shared" si="40"/>
        <v>1</v>
      </c>
      <c r="N133" s="95">
        <f>N132/N131</f>
        <v>1</v>
      </c>
      <c r="O133" s="95">
        <f t="shared" si="40"/>
        <v>1</v>
      </c>
      <c r="P133" s="95">
        <f t="shared" si="40"/>
        <v>1</v>
      </c>
      <c r="Q133" s="95">
        <f t="shared" si="40"/>
        <v>1</v>
      </c>
      <c r="R133" s="95">
        <f t="shared" si="40"/>
        <v>1</v>
      </c>
      <c r="S133" s="95">
        <f t="shared" si="40"/>
        <v>1</v>
      </c>
      <c r="T133" s="95">
        <f t="shared" si="40"/>
        <v>1</v>
      </c>
      <c r="U133" s="95">
        <f t="shared" si="40"/>
        <v>1</v>
      </c>
      <c r="V133" s="95">
        <f t="shared" si="40"/>
        <v>1</v>
      </c>
      <c r="W133" s="95">
        <f t="shared" si="40"/>
        <v>1</v>
      </c>
      <c r="X133" s="95">
        <f t="shared" si="40"/>
        <v>1</v>
      </c>
      <c r="Y133" s="95"/>
    </row>
    <row r="134" spans="1:45" s="83" customFormat="1" ht="45" hidden="1" customHeight="1" x14ac:dyDescent="0.2">
      <c r="A134" s="82" t="s">
        <v>95</v>
      </c>
      <c r="B134" s="80">
        <f>B131-B132</f>
        <v>0</v>
      </c>
      <c r="C134" s="80">
        <f>C131-C132</f>
        <v>0</v>
      </c>
      <c r="D134" s="74" t="e">
        <f t="shared" si="39"/>
        <v>#DIV/0!</v>
      </c>
      <c r="E134" s="80">
        <f t="shared" ref="E134:Y134" si="41">E131-E132</f>
        <v>0</v>
      </c>
      <c r="F134" s="80">
        <f t="shared" si="41"/>
        <v>0</v>
      </c>
      <c r="G134" s="80">
        <f t="shared" si="41"/>
        <v>0</v>
      </c>
      <c r="H134" s="139">
        <f t="shared" si="41"/>
        <v>0</v>
      </c>
      <c r="I134" s="80">
        <f t="shared" si="41"/>
        <v>0</v>
      </c>
      <c r="J134" s="80">
        <f t="shared" si="41"/>
        <v>0</v>
      </c>
      <c r="K134" s="80">
        <f t="shared" si="41"/>
        <v>0</v>
      </c>
      <c r="L134" s="80">
        <f t="shared" si="41"/>
        <v>0</v>
      </c>
      <c r="M134" s="80">
        <f t="shared" si="41"/>
        <v>0</v>
      </c>
      <c r="N134" s="80">
        <f t="shared" si="41"/>
        <v>0</v>
      </c>
      <c r="O134" s="80">
        <f t="shared" si="41"/>
        <v>0</v>
      </c>
      <c r="P134" s="80">
        <f t="shared" si="41"/>
        <v>0</v>
      </c>
      <c r="Q134" s="80">
        <f t="shared" si="41"/>
        <v>0</v>
      </c>
      <c r="R134" s="80">
        <f t="shared" si="41"/>
        <v>0</v>
      </c>
      <c r="S134" s="80">
        <f t="shared" si="41"/>
        <v>0</v>
      </c>
      <c r="T134" s="80">
        <f t="shared" si="41"/>
        <v>0</v>
      </c>
      <c r="U134" s="80">
        <f t="shared" si="41"/>
        <v>0</v>
      </c>
      <c r="V134" s="80">
        <f t="shared" si="41"/>
        <v>0</v>
      </c>
      <c r="W134" s="80">
        <f t="shared" si="41"/>
        <v>0</v>
      </c>
      <c r="X134" s="80">
        <f t="shared" si="41"/>
        <v>0</v>
      </c>
      <c r="Y134" s="80">
        <f t="shared" si="41"/>
        <v>0</v>
      </c>
    </row>
    <row r="135" spans="1:45" s="73" customFormat="1" ht="45" hidden="1" customHeight="1" x14ac:dyDescent="0.2">
      <c r="A135" s="70" t="s">
        <v>188</v>
      </c>
      <c r="B135" s="78"/>
      <c r="C135" s="72"/>
      <c r="D135" s="74" t="e">
        <f t="shared" si="39"/>
        <v>#DIV/0!</v>
      </c>
      <c r="E135" s="72"/>
      <c r="F135" s="72"/>
      <c r="G135" s="72"/>
      <c r="H135" s="135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</row>
    <row r="136" spans="1:45" s="73" customFormat="1" ht="45" customHeight="1" x14ac:dyDescent="0.2">
      <c r="A136" s="84" t="s">
        <v>104</v>
      </c>
      <c r="B136" s="71">
        <v>116074</v>
      </c>
      <c r="C136" s="76">
        <f>SUM(E136:Y136)</f>
        <v>95653.4</v>
      </c>
      <c r="D136" s="74">
        <f t="shared" si="39"/>
        <v>0.82407257439219805</v>
      </c>
      <c r="E136" s="72">
        <v>1501</v>
      </c>
      <c r="F136" s="72">
        <v>1873</v>
      </c>
      <c r="G136" s="72">
        <v>8240</v>
      </c>
      <c r="H136" s="135">
        <v>7872</v>
      </c>
      <c r="I136" s="72">
        <v>261</v>
      </c>
      <c r="J136" s="72">
        <v>2627</v>
      </c>
      <c r="K136" s="72">
        <v>16152</v>
      </c>
      <c r="L136" s="72">
        <v>18652</v>
      </c>
      <c r="M136" s="72">
        <v>3233</v>
      </c>
      <c r="N136" s="72">
        <v>460</v>
      </c>
      <c r="O136" s="72">
        <v>4308</v>
      </c>
      <c r="P136" s="72">
        <v>3491</v>
      </c>
      <c r="Q136" s="72">
        <v>1880</v>
      </c>
      <c r="R136" s="72">
        <v>6900</v>
      </c>
      <c r="S136" s="72">
        <v>3002</v>
      </c>
      <c r="T136" s="72">
        <v>828</v>
      </c>
      <c r="U136" s="72">
        <v>1020</v>
      </c>
      <c r="V136" s="72">
        <v>62.4</v>
      </c>
      <c r="W136" s="72">
        <v>5891</v>
      </c>
      <c r="X136" s="72">
        <v>7400</v>
      </c>
      <c r="Y136" s="72"/>
    </row>
    <row r="137" spans="1:45" s="73" customFormat="1" ht="45" hidden="1" customHeight="1" x14ac:dyDescent="0.2">
      <c r="A137" s="70" t="s">
        <v>52</v>
      </c>
      <c r="B137" s="74" t="e">
        <f>B136/B135</f>
        <v>#DIV/0!</v>
      </c>
      <c r="C137" s="75" t="e">
        <f>C136/C135</f>
        <v>#DIV/0!</v>
      </c>
      <c r="D137" s="74" t="e">
        <f t="shared" si="39"/>
        <v>#DIV/0!</v>
      </c>
      <c r="E137" s="52" t="e">
        <f t="shared" ref="E137:Y137" si="42">E136/E135</f>
        <v>#DIV/0!</v>
      </c>
      <c r="F137" s="52" t="e">
        <f t="shared" si="42"/>
        <v>#DIV/0!</v>
      </c>
      <c r="G137" s="52" t="e">
        <f t="shared" si="42"/>
        <v>#DIV/0!</v>
      </c>
      <c r="H137" s="137" t="e">
        <f t="shared" si="42"/>
        <v>#DIV/0!</v>
      </c>
      <c r="I137" s="52" t="e">
        <f t="shared" si="42"/>
        <v>#DIV/0!</v>
      </c>
      <c r="J137" s="52" t="e">
        <f t="shared" si="42"/>
        <v>#DIV/0!</v>
      </c>
      <c r="K137" s="52" t="e">
        <f t="shared" si="42"/>
        <v>#DIV/0!</v>
      </c>
      <c r="L137" s="52" t="e">
        <f t="shared" si="42"/>
        <v>#DIV/0!</v>
      </c>
      <c r="M137" s="52" t="e">
        <f t="shared" si="42"/>
        <v>#DIV/0!</v>
      </c>
      <c r="N137" s="52" t="e">
        <f t="shared" si="42"/>
        <v>#DIV/0!</v>
      </c>
      <c r="O137" s="52" t="e">
        <f t="shared" si="42"/>
        <v>#DIV/0!</v>
      </c>
      <c r="P137" s="52" t="e">
        <f t="shared" si="42"/>
        <v>#DIV/0!</v>
      </c>
      <c r="Q137" s="52" t="e">
        <f t="shared" si="42"/>
        <v>#DIV/0!</v>
      </c>
      <c r="R137" s="52" t="e">
        <f t="shared" si="42"/>
        <v>#DIV/0!</v>
      </c>
      <c r="S137" s="52" t="e">
        <f t="shared" si="42"/>
        <v>#DIV/0!</v>
      </c>
      <c r="T137" s="52" t="e">
        <f t="shared" si="42"/>
        <v>#DIV/0!</v>
      </c>
      <c r="U137" s="52" t="e">
        <f t="shared" si="42"/>
        <v>#DIV/0!</v>
      </c>
      <c r="V137" s="52" t="e">
        <f t="shared" si="42"/>
        <v>#DIV/0!</v>
      </c>
      <c r="W137" s="52" t="e">
        <f t="shared" si="42"/>
        <v>#DIV/0!</v>
      </c>
      <c r="X137" s="52" t="e">
        <f t="shared" si="42"/>
        <v>#DIV/0!</v>
      </c>
      <c r="Y137" s="52" t="e">
        <f t="shared" si="42"/>
        <v>#DIV/0!</v>
      </c>
    </row>
    <row r="138" spans="1:45" s="73" customFormat="1" ht="45" customHeight="1" x14ac:dyDescent="0.2">
      <c r="A138" s="84" t="s">
        <v>97</v>
      </c>
      <c r="B138" s="79">
        <f>B136/B132*10</f>
        <v>231.91608391608389</v>
      </c>
      <c r="C138" s="79">
        <f>(C136/C132)*10</f>
        <v>195.43437397842433</v>
      </c>
      <c r="D138" s="74">
        <f t="shared" si="39"/>
        <v>0.84269435167394413</v>
      </c>
      <c r="E138" s="102">
        <f t="shared" ref="E138:N138" si="43">(E136/E132)*10</f>
        <v>168.65168539325845</v>
      </c>
      <c r="F138" s="102">
        <f t="shared" si="43"/>
        <v>142.97709923664121</v>
      </c>
      <c r="G138" s="102">
        <f t="shared" si="43"/>
        <v>132.26324237560192</v>
      </c>
      <c r="H138" s="150">
        <f t="shared" si="43"/>
        <v>235.68862275449104</v>
      </c>
      <c r="I138" s="150">
        <f t="shared" si="43"/>
        <v>163.125</v>
      </c>
      <c r="J138" s="102">
        <f t="shared" si="43"/>
        <v>185</v>
      </c>
      <c r="K138" s="102">
        <f t="shared" si="43"/>
        <v>209.49416342412451</v>
      </c>
      <c r="L138" s="102">
        <f t="shared" si="43"/>
        <v>303.28455284552842</v>
      </c>
      <c r="M138" s="102">
        <f t="shared" si="43"/>
        <v>169.26701570680626</v>
      </c>
      <c r="N138" s="102">
        <f t="shared" si="43"/>
        <v>137.31343283582089</v>
      </c>
      <c r="O138" s="102">
        <f t="shared" ref="O138:P138" si="44">(O136/O132)*10</f>
        <v>200.37209302325581</v>
      </c>
      <c r="P138" s="102">
        <f t="shared" si="44"/>
        <v>156.54708520179372</v>
      </c>
      <c r="Q138" s="102">
        <f>(Q136/Q132)*10</f>
        <v>280.59701492537317</v>
      </c>
      <c r="R138" s="102">
        <f>(R136/R132)*10</f>
        <v>152.31788079470198</v>
      </c>
      <c r="S138" s="102">
        <f>(S136/S132)*10</f>
        <v>155.5440414507772</v>
      </c>
      <c r="T138" s="102">
        <f>(T136/T132)*10</f>
        <v>207</v>
      </c>
      <c r="U138" s="102">
        <f t="shared" ref="U138:V138" si="45">(U136/U132)*10</f>
        <v>85.714285714285708</v>
      </c>
      <c r="V138" s="102">
        <f t="shared" si="45"/>
        <v>160</v>
      </c>
      <c r="W138" s="102">
        <f>(W136/W132)*10</f>
        <v>184.67084639498432</v>
      </c>
      <c r="X138" s="102">
        <f>(X136/X132)*10</f>
        <v>234.17721518987344</v>
      </c>
      <c r="Y138" s="102"/>
    </row>
    <row r="139" spans="1:45" s="7" customFormat="1" ht="45" hidden="1" customHeight="1" outlineLevel="1" x14ac:dyDescent="0.2">
      <c r="A139" s="6" t="s">
        <v>105</v>
      </c>
      <c r="B139" s="37"/>
      <c r="C139" s="76">
        <f>E139+F139+G139+H139+I139+J139+K139+L139+M139+N139+O139+P139+Q139+R139+S139+T139+U139+V139+W139+X139+Y139</f>
        <v>97</v>
      </c>
      <c r="D139" s="74" t="e">
        <f t="shared" si="39"/>
        <v>#DIV/0!</v>
      </c>
      <c r="E139" s="103"/>
      <c r="F139" s="103"/>
      <c r="G139" s="103"/>
      <c r="H139" s="149"/>
      <c r="I139" s="103"/>
      <c r="J139" s="103"/>
      <c r="K139" s="103"/>
      <c r="L139" s="103">
        <v>97</v>
      </c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</row>
    <row r="140" spans="1:45" s="7" customFormat="1" ht="45" hidden="1" customHeight="1" x14ac:dyDescent="0.2">
      <c r="A140" s="6" t="s">
        <v>106</v>
      </c>
      <c r="B140" s="111"/>
      <c r="C140" s="76">
        <f>SUM(E140:Y140)</f>
        <v>44.3</v>
      </c>
      <c r="D140" s="74" t="e">
        <f t="shared" si="39"/>
        <v>#DIV/0!</v>
      </c>
      <c r="E140" s="102"/>
      <c r="F140" s="102"/>
      <c r="G140" s="115"/>
      <c r="H140" s="150"/>
      <c r="I140" s="102"/>
      <c r="J140" s="102"/>
      <c r="K140" s="102"/>
      <c r="L140" s="72">
        <v>44.3</v>
      </c>
      <c r="M140" s="102"/>
      <c r="N140" s="102"/>
      <c r="O140" s="102"/>
      <c r="P140" s="102"/>
      <c r="Q140" s="102"/>
      <c r="R140" s="102"/>
      <c r="S140" s="102"/>
      <c r="T140" s="55"/>
      <c r="U140" s="102"/>
      <c r="V140" s="102"/>
      <c r="W140" s="102"/>
      <c r="X140" s="111"/>
      <c r="Y140" s="10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</row>
    <row r="141" spans="1:45" s="7" customFormat="1" ht="45" hidden="1" customHeight="1" outlineLevel="1" x14ac:dyDescent="0.2">
      <c r="A141" s="6" t="s">
        <v>107</v>
      </c>
      <c r="B141" s="56"/>
      <c r="C141" s="160">
        <f>SUM(E141:Y141)</f>
        <v>827.57999999999993</v>
      </c>
      <c r="D141" s="74"/>
      <c r="E141" s="103">
        <v>13.6</v>
      </c>
      <c r="F141" s="103">
        <v>103</v>
      </c>
      <c r="G141" s="103">
        <v>73</v>
      </c>
      <c r="H141" s="149">
        <v>4</v>
      </c>
      <c r="I141" s="103">
        <v>8</v>
      </c>
      <c r="J141" s="103">
        <v>5</v>
      </c>
      <c r="K141" s="103">
        <v>114</v>
      </c>
      <c r="L141" s="103">
        <f>L139-L140</f>
        <v>52.7</v>
      </c>
      <c r="M141" s="103">
        <v>32</v>
      </c>
      <c r="N141" s="103">
        <v>2.5</v>
      </c>
      <c r="O141" s="103">
        <v>35</v>
      </c>
      <c r="P141" s="103">
        <v>101</v>
      </c>
      <c r="Q141" s="103"/>
      <c r="R141" s="103">
        <v>21.98</v>
      </c>
      <c r="S141" s="103">
        <v>35.299999999999997</v>
      </c>
      <c r="T141" s="103">
        <v>31</v>
      </c>
      <c r="U141" s="103">
        <v>6</v>
      </c>
      <c r="V141" s="103">
        <v>17</v>
      </c>
      <c r="W141" s="103">
        <v>95.5</v>
      </c>
      <c r="X141" s="103">
        <v>67</v>
      </c>
      <c r="Y141" s="103">
        <v>10</v>
      </c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</row>
    <row r="142" spans="1:45" s="7" customFormat="1" ht="45" customHeight="1" outlineLevel="1" x14ac:dyDescent="0.2">
      <c r="A142" s="18" t="s">
        <v>176</v>
      </c>
      <c r="B142" s="71">
        <v>907</v>
      </c>
      <c r="C142" s="160">
        <f>SUM(E142:Y142)</f>
        <v>803.57999999999993</v>
      </c>
      <c r="D142" s="74">
        <f t="shared" si="39"/>
        <v>0.88597574421168679</v>
      </c>
      <c r="E142" s="72">
        <v>13.6</v>
      </c>
      <c r="F142" s="72">
        <v>103</v>
      </c>
      <c r="G142" s="72">
        <v>73</v>
      </c>
      <c r="H142" s="135">
        <v>4</v>
      </c>
      <c r="I142" s="72">
        <v>8</v>
      </c>
      <c r="J142" s="72">
        <v>5</v>
      </c>
      <c r="K142" s="72">
        <v>107</v>
      </c>
      <c r="L142" s="72">
        <v>52.7</v>
      </c>
      <c r="M142" s="72">
        <v>26</v>
      </c>
      <c r="N142" s="55">
        <v>2.5</v>
      </c>
      <c r="O142" s="55">
        <v>35</v>
      </c>
      <c r="P142" s="72">
        <v>100</v>
      </c>
      <c r="Q142" s="72"/>
      <c r="R142" s="55">
        <v>21.98</v>
      </c>
      <c r="S142" s="72">
        <v>35.299999999999997</v>
      </c>
      <c r="T142" s="72">
        <v>31</v>
      </c>
      <c r="U142" s="72">
        <v>6</v>
      </c>
      <c r="V142" s="72">
        <v>17</v>
      </c>
      <c r="W142" s="72">
        <v>95.5</v>
      </c>
      <c r="X142" s="72">
        <v>67</v>
      </c>
      <c r="Y142" s="72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</row>
    <row r="143" spans="1:45" s="7" customFormat="1" ht="45" customHeight="1" x14ac:dyDescent="0.2">
      <c r="A143" s="70" t="s">
        <v>185</v>
      </c>
      <c r="B143" s="77"/>
      <c r="C143" s="45">
        <f>C142/C141</f>
        <v>0.97099978249836871</v>
      </c>
      <c r="D143" s="74"/>
      <c r="E143" s="52">
        <f>E142/E141</f>
        <v>1</v>
      </c>
      <c r="F143" s="52">
        <f t="shared" ref="F143:X143" si="46">F142/F141</f>
        <v>1</v>
      </c>
      <c r="G143" s="52">
        <f t="shared" si="46"/>
        <v>1</v>
      </c>
      <c r="H143" s="137">
        <f t="shared" si="46"/>
        <v>1</v>
      </c>
      <c r="I143" s="52">
        <f t="shared" si="46"/>
        <v>1</v>
      </c>
      <c r="J143" s="52">
        <f t="shared" si="46"/>
        <v>1</v>
      </c>
      <c r="K143" s="52">
        <f t="shared" si="46"/>
        <v>0.93859649122807021</v>
      </c>
      <c r="L143" s="52">
        <f t="shared" si="46"/>
        <v>1</v>
      </c>
      <c r="M143" s="52">
        <f t="shared" si="46"/>
        <v>0.8125</v>
      </c>
      <c r="N143" s="52">
        <f t="shared" si="46"/>
        <v>1</v>
      </c>
      <c r="O143" s="52">
        <f t="shared" si="46"/>
        <v>1</v>
      </c>
      <c r="P143" s="52">
        <f t="shared" si="46"/>
        <v>0.99009900990099009</v>
      </c>
      <c r="Q143" s="52"/>
      <c r="R143" s="52">
        <f t="shared" si="46"/>
        <v>1</v>
      </c>
      <c r="S143" s="52">
        <f t="shared" si="46"/>
        <v>1</v>
      </c>
      <c r="T143" s="52">
        <f t="shared" si="46"/>
        <v>1</v>
      </c>
      <c r="U143" s="52">
        <f t="shared" si="46"/>
        <v>1</v>
      </c>
      <c r="V143" s="52">
        <f t="shared" si="46"/>
        <v>1</v>
      </c>
      <c r="W143" s="52">
        <f t="shared" si="46"/>
        <v>1</v>
      </c>
      <c r="X143" s="52">
        <f t="shared" si="46"/>
        <v>1</v>
      </c>
      <c r="Y143" s="52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</row>
    <row r="144" spans="1:45" s="7" customFormat="1" ht="45" hidden="1" customHeight="1" x14ac:dyDescent="0.2">
      <c r="A144" s="8" t="s">
        <v>189</v>
      </c>
      <c r="B144" s="78"/>
      <c r="C144" s="68"/>
      <c r="D144" s="74" t="e">
        <f t="shared" si="39"/>
        <v>#DIV/0!</v>
      </c>
      <c r="E144" s="72"/>
      <c r="F144" s="72"/>
      <c r="G144" s="72"/>
      <c r="H144" s="135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</row>
    <row r="145" spans="1:45" s="7" customFormat="1" ht="45" customHeight="1" x14ac:dyDescent="0.2">
      <c r="A145" s="13" t="s">
        <v>108</v>
      </c>
      <c r="B145" s="71">
        <v>29540</v>
      </c>
      <c r="C145" s="160">
        <f>SUM(E145:Y145)</f>
        <v>25652.5</v>
      </c>
      <c r="D145" s="74">
        <f t="shared" si="39"/>
        <v>0.86839878131347326</v>
      </c>
      <c r="E145" s="72">
        <v>341</v>
      </c>
      <c r="F145" s="72">
        <v>3090</v>
      </c>
      <c r="G145" s="72">
        <v>1100</v>
      </c>
      <c r="H145" s="135">
        <v>80</v>
      </c>
      <c r="I145" s="72">
        <v>139</v>
      </c>
      <c r="J145" s="72">
        <v>125</v>
      </c>
      <c r="K145" s="72">
        <v>5303</v>
      </c>
      <c r="L145" s="72">
        <v>2380</v>
      </c>
      <c r="M145" s="72">
        <v>731</v>
      </c>
      <c r="N145" s="55">
        <v>47</v>
      </c>
      <c r="O145" s="72">
        <v>589</v>
      </c>
      <c r="P145" s="72">
        <v>3450</v>
      </c>
      <c r="Q145" s="72"/>
      <c r="R145" s="72">
        <v>305.5</v>
      </c>
      <c r="S145" s="72">
        <v>1396</v>
      </c>
      <c r="T145" s="72">
        <v>1620</v>
      </c>
      <c r="U145" s="72">
        <v>43</v>
      </c>
      <c r="V145" s="72">
        <v>182</v>
      </c>
      <c r="W145" s="72">
        <v>3448</v>
      </c>
      <c r="X145" s="72">
        <v>1283</v>
      </c>
      <c r="Y145" s="72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</row>
    <row r="146" spans="1:45" s="7" customFormat="1" ht="45" hidden="1" customHeight="1" x14ac:dyDescent="0.2">
      <c r="A146" s="8" t="s">
        <v>52</v>
      </c>
      <c r="B146" s="46" t="e">
        <f>B145/B144</f>
        <v>#DIV/0!</v>
      </c>
      <c r="C146" s="46" t="e">
        <f>C145/C144</f>
        <v>#DIV/0!</v>
      </c>
      <c r="D146" s="74" t="e">
        <f t="shared" si="39"/>
        <v>#DIV/0!</v>
      </c>
      <c r="E146" s="46" t="e">
        <f t="shared" ref="E146:M146" si="47">E145/E144</f>
        <v>#DIV/0!</v>
      </c>
      <c r="F146" s="46" t="e">
        <f t="shared" si="47"/>
        <v>#DIV/0!</v>
      </c>
      <c r="G146" s="46" t="e">
        <f t="shared" si="47"/>
        <v>#DIV/0!</v>
      </c>
      <c r="H146" s="136" t="e">
        <f t="shared" si="47"/>
        <v>#DIV/0!</v>
      </c>
      <c r="I146" s="46" t="e">
        <f t="shared" si="47"/>
        <v>#DIV/0!</v>
      </c>
      <c r="J146" s="46" t="e">
        <f t="shared" si="47"/>
        <v>#DIV/0!</v>
      </c>
      <c r="K146" s="46" t="e">
        <f t="shared" si="47"/>
        <v>#DIV/0!</v>
      </c>
      <c r="L146" s="46" t="e">
        <f t="shared" si="47"/>
        <v>#DIV/0!</v>
      </c>
      <c r="M146" s="46" t="e">
        <f t="shared" si="47"/>
        <v>#DIV/0!</v>
      </c>
      <c r="N146" s="46"/>
      <c r="O146" s="46" t="e">
        <f>O145/O144</f>
        <v>#DIV/0!</v>
      </c>
      <c r="P146" s="46" t="e">
        <f>P145/P144</f>
        <v>#DIV/0!</v>
      </c>
      <c r="Q146" s="46"/>
      <c r="R146" s="46" t="e">
        <f>R145/R144</f>
        <v>#DIV/0!</v>
      </c>
      <c r="S146" s="46" t="e">
        <f>S145/S144</f>
        <v>#DIV/0!</v>
      </c>
      <c r="T146" s="46" t="e">
        <f>T145/T144</f>
        <v>#DIV/0!</v>
      </c>
      <c r="U146" s="46" t="e">
        <f>U145/U144</f>
        <v>#DIV/0!</v>
      </c>
      <c r="V146" s="46"/>
      <c r="W146" s="46" t="e">
        <f>W145/W144</f>
        <v>#DIV/0!</v>
      </c>
      <c r="X146" s="46" t="e">
        <f>X145/X144</f>
        <v>#DIV/0!</v>
      </c>
      <c r="Y146" s="46" t="e">
        <f>Y145/Y144</f>
        <v>#DIV/0!</v>
      </c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</row>
    <row r="147" spans="1:45" s="7" customFormat="1" ht="45" customHeight="1" x14ac:dyDescent="0.2">
      <c r="A147" s="13" t="s">
        <v>97</v>
      </c>
      <c r="B147" s="79">
        <f>B145/B142*10</f>
        <v>325.6890848952591</v>
      </c>
      <c r="C147" s="79">
        <f>C145/C142*10</f>
        <v>319.22770601558034</v>
      </c>
      <c r="D147" s="74">
        <f t="shared" si="39"/>
        <v>0.98016089829428354</v>
      </c>
      <c r="E147" s="102">
        <f t="shared" ref="E147:K147" si="48">E145/E142*10</f>
        <v>250.73529411764707</v>
      </c>
      <c r="F147" s="102">
        <f t="shared" si="48"/>
        <v>300</v>
      </c>
      <c r="G147" s="102">
        <f t="shared" si="48"/>
        <v>150.68493150684932</v>
      </c>
      <c r="H147" s="150">
        <f t="shared" si="48"/>
        <v>200</v>
      </c>
      <c r="I147" s="102">
        <f t="shared" si="48"/>
        <v>173.75</v>
      </c>
      <c r="J147" s="102">
        <f t="shared" si="48"/>
        <v>250</v>
      </c>
      <c r="K147" s="102">
        <f t="shared" si="48"/>
        <v>495.60747663551405</v>
      </c>
      <c r="L147" s="102">
        <f>L145/L142*10</f>
        <v>451.61290322580641</v>
      </c>
      <c r="M147" s="102">
        <f>M145/M142*10</f>
        <v>281.15384615384619</v>
      </c>
      <c r="N147" s="102">
        <f>N145/N142*10</f>
        <v>188</v>
      </c>
      <c r="O147" s="102">
        <f>O145/O142*10</f>
        <v>168.28571428571428</v>
      </c>
      <c r="P147" s="102">
        <f>P145/P142*10</f>
        <v>345</v>
      </c>
      <c r="Q147" s="102"/>
      <c r="R147" s="102">
        <f t="shared" ref="R147" si="49">R145/R142*10</f>
        <v>138.98999090081892</v>
      </c>
      <c r="S147" s="102">
        <f t="shared" ref="S147:X147" si="50">S145/S142*10</f>
        <v>395.46742209631731</v>
      </c>
      <c r="T147" s="102">
        <f t="shared" si="50"/>
        <v>522.58064516129036</v>
      </c>
      <c r="U147" s="102">
        <f t="shared" si="50"/>
        <v>71.666666666666671</v>
      </c>
      <c r="V147" s="102">
        <f t="shared" si="50"/>
        <v>107.05882352941175</v>
      </c>
      <c r="W147" s="102">
        <f t="shared" si="50"/>
        <v>361.04712041884818</v>
      </c>
      <c r="X147" s="102">
        <f t="shared" si="50"/>
        <v>191.49253731343282</v>
      </c>
      <c r="Y147" s="102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</row>
    <row r="148" spans="1:45" s="7" customFormat="1" ht="45" hidden="1" customHeight="1" outlineLevel="1" x14ac:dyDescent="0.2">
      <c r="A148" s="18" t="s">
        <v>177</v>
      </c>
      <c r="B148" s="47"/>
      <c r="C148" s="76">
        <f>SUM(E148:Y148)</f>
        <v>545.1</v>
      </c>
      <c r="D148" s="74"/>
      <c r="E148" s="98"/>
      <c r="F148" s="91"/>
      <c r="G148" s="111">
        <v>502</v>
      </c>
      <c r="H148" s="138"/>
      <c r="I148" s="91"/>
      <c r="J148" s="91"/>
      <c r="K148" s="91"/>
      <c r="L148" s="91"/>
      <c r="M148" s="91"/>
      <c r="N148" s="91"/>
      <c r="O148" s="91"/>
      <c r="P148" s="91"/>
      <c r="Q148" s="91"/>
      <c r="R148" s="91">
        <v>1.6</v>
      </c>
      <c r="S148" s="105"/>
      <c r="T148" s="91"/>
      <c r="U148" s="91">
        <v>4.5</v>
      </c>
      <c r="V148" s="91"/>
      <c r="W148" s="91"/>
      <c r="X148" s="91">
        <v>37</v>
      </c>
      <c r="Y148" s="91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</row>
    <row r="149" spans="1:45" s="7" customFormat="1" ht="27" hidden="1" customHeight="1" x14ac:dyDescent="0.2">
      <c r="A149" s="13" t="s">
        <v>178</v>
      </c>
      <c r="B149" s="71"/>
      <c r="C149" s="76">
        <f>SUM(E149:Y149)</f>
        <v>5793.1</v>
      </c>
      <c r="D149" s="74"/>
      <c r="E149" s="98"/>
      <c r="F149" s="91"/>
      <c r="G149" s="91">
        <v>5393</v>
      </c>
      <c r="H149" s="138"/>
      <c r="I149" s="91"/>
      <c r="J149" s="91"/>
      <c r="K149" s="91"/>
      <c r="L149" s="91"/>
      <c r="M149" s="91"/>
      <c r="N149" s="91"/>
      <c r="O149" s="91"/>
      <c r="P149" s="91"/>
      <c r="Q149" s="91"/>
      <c r="R149" s="91">
        <v>12.8</v>
      </c>
      <c r="S149" s="105"/>
      <c r="T149" s="91"/>
      <c r="U149" s="91">
        <v>42.3</v>
      </c>
      <c r="V149" s="91"/>
      <c r="W149" s="91"/>
      <c r="X149" s="91">
        <v>345</v>
      </c>
      <c r="Y149" s="91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</row>
    <row r="150" spans="1:45" s="7" customFormat="1" ht="32.25" hidden="1" customHeight="1" x14ac:dyDescent="0.2">
      <c r="A150" s="13" t="s">
        <v>97</v>
      </c>
      <c r="B150" s="79"/>
      <c r="C150" s="79">
        <f>C149/C148*10</f>
        <v>106.2759126765731</v>
      </c>
      <c r="D150" s="74"/>
      <c r="E150" s="98"/>
      <c r="F150" s="102"/>
      <c r="G150" s="102">
        <f>G149/G148*10</f>
        <v>107.43027888446215</v>
      </c>
      <c r="H150" s="150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>
        <f>R149/R148*10</f>
        <v>80</v>
      </c>
      <c r="S150" s="102"/>
      <c r="T150" s="102"/>
      <c r="U150" s="102">
        <f>U149/U148*10</f>
        <v>93.999999999999986</v>
      </c>
      <c r="V150" s="98"/>
      <c r="W150" s="102"/>
      <c r="X150" s="102">
        <f>X149/X148*10</f>
        <v>93.243243243243242</v>
      </c>
      <c r="Y150" s="102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</row>
    <row r="151" spans="1:45" s="7" customFormat="1" ht="45" customHeight="1" outlineLevel="1" x14ac:dyDescent="0.2">
      <c r="A151" s="18" t="s">
        <v>109</v>
      </c>
      <c r="B151" s="44">
        <v>99.8</v>
      </c>
      <c r="C151" s="54">
        <f>SUM(E151:Y151)</f>
        <v>107.8</v>
      </c>
      <c r="D151" s="74">
        <f t="shared" si="39"/>
        <v>1.0801603206412826</v>
      </c>
      <c r="E151" s="98"/>
      <c r="F151" s="91"/>
      <c r="G151" s="102"/>
      <c r="H151" s="138">
        <v>16</v>
      </c>
      <c r="I151" s="91"/>
      <c r="J151" s="91"/>
      <c r="K151" s="91"/>
      <c r="L151" s="91"/>
      <c r="M151" s="91"/>
      <c r="N151" s="91"/>
      <c r="O151" s="91">
        <v>4</v>
      </c>
      <c r="P151" s="91"/>
      <c r="Q151" s="91"/>
      <c r="R151" s="91">
        <v>34</v>
      </c>
      <c r="S151" s="105">
        <v>15.8</v>
      </c>
      <c r="T151" s="91"/>
      <c r="U151" s="91"/>
      <c r="V151" s="91"/>
      <c r="W151" s="91">
        <v>38</v>
      </c>
      <c r="X151" s="91"/>
      <c r="Y151" s="91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</row>
    <row r="152" spans="1:45" s="7" customFormat="1" ht="45" customHeight="1" x14ac:dyDescent="0.2">
      <c r="A152" s="13" t="s">
        <v>110</v>
      </c>
      <c r="B152" s="44">
        <v>185.1</v>
      </c>
      <c r="C152" s="54">
        <f>SUM(E152:Y152)</f>
        <v>153.07999999999998</v>
      </c>
      <c r="D152" s="74">
        <f t="shared" si="39"/>
        <v>0.82701242571582922</v>
      </c>
      <c r="E152" s="98"/>
      <c r="F152" s="91"/>
      <c r="G152" s="91"/>
      <c r="H152" s="138">
        <v>24</v>
      </c>
      <c r="I152" s="91"/>
      <c r="J152" s="91"/>
      <c r="K152" s="91"/>
      <c r="L152" s="91"/>
      <c r="M152" s="91"/>
      <c r="N152" s="91"/>
      <c r="O152" s="91">
        <v>1.4</v>
      </c>
      <c r="P152" s="91"/>
      <c r="Q152" s="91"/>
      <c r="R152" s="91">
        <v>58.08</v>
      </c>
      <c r="S152" s="105">
        <v>14.2</v>
      </c>
      <c r="T152" s="91"/>
      <c r="U152" s="91"/>
      <c r="V152" s="91"/>
      <c r="W152" s="105">
        <v>55.4</v>
      </c>
      <c r="X152" s="91"/>
      <c r="Y152" s="91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</row>
    <row r="153" spans="1:45" s="7" customFormat="1" ht="45" customHeight="1" x14ac:dyDescent="0.2">
      <c r="A153" s="13" t="s">
        <v>97</v>
      </c>
      <c r="B153" s="79">
        <f>B152/B151*10</f>
        <v>18.547094188376754</v>
      </c>
      <c r="C153" s="79">
        <f>C152/C151*10</f>
        <v>14.200371057513914</v>
      </c>
      <c r="D153" s="74">
        <f t="shared" si="39"/>
        <v>0.76563859078330021</v>
      </c>
      <c r="E153" s="98"/>
      <c r="F153" s="102"/>
      <c r="G153" s="102"/>
      <c r="H153" s="150">
        <f>H152/H151*10</f>
        <v>15</v>
      </c>
      <c r="I153" s="102"/>
      <c r="J153" s="102"/>
      <c r="K153" s="102"/>
      <c r="L153" s="102"/>
      <c r="M153" s="102"/>
      <c r="N153" s="102"/>
      <c r="O153" s="102">
        <f>O152/O151*10</f>
        <v>3.5</v>
      </c>
      <c r="P153" s="102"/>
      <c r="Q153" s="102"/>
      <c r="R153" s="102">
        <f>R152/R151*10</f>
        <v>17.08235294117647</v>
      </c>
      <c r="S153" s="102">
        <f>S152/S151*10</f>
        <v>8.9873417721518969</v>
      </c>
      <c r="T153" s="102"/>
      <c r="U153" s="102"/>
      <c r="V153" s="102"/>
      <c r="W153" s="102">
        <f>W152/W151*10</f>
        <v>14.578947368421051</v>
      </c>
      <c r="X153" s="98"/>
      <c r="Y153" s="98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</row>
    <row r="154" spans="1:45" s="7" customFormat="1" ht="45" customHeight="1" x14ac:dyDescent="0.2">
      <c r="A154" s="18" t="s">
        <v>154</v>
      </c>
      <c r="B154" s="79">
        <v>352</v>
      </c>
      <c r="C154" s="54">
        <f>SUM(E154:Y154)</f>
        <v>243</v>
      </c>
      <c r="D154" s="74">
        <f>C154/B154</f>
        <v>0.69034090909090906</v>
      </c>
      <c r="E154" s="98"/>
      <c r="F154" s="102"/>
      <c r="G154" s="102"/>
      <c r="H154" s="150"/>
      <c r="I154" s="102"/>
      <c r="J154" s="102"/>
      <c r="K154" s="102"/>
      <c r="L154" s="102"/>
      <c r="M154" s="102"/>
      <c r="N154" s="102"/>
      <c r="O154" s="102"/>
      <c r="P154" s="102"/>
      <c r="Q154" s="102">
        <v>70</v>
      </c>
      <c r="R154" s="102"/>
      <c r="S154" s="102"/>
      <c r="T154" s="102"/>
      <c r="U154" s="111">
        <v>173</v>
      </c>
      <c r="V154" s="98"/>
      <c r="W154" s="102"/>
      <c r="X154" s="98"/>
      <c r="Y154" s="98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</row>
    <row r="155" spans="1:45" s="7" customFormat="1" ht="45" customHeight="1" x14ac:dyDescent="0.2">
      <c r="A155" s="13" t="s">
        <v>155</v>
      </c>
      <c r="B155" s="79">
        <v>452</v>
      </c>
      <c r="C155" s="54">
        <f>SUM(E155:Y155)</f>
        <v>419</v>
      </c>
      <c r="D155" s="75">
        <f>C155/B155</f>
        <v>0.92699115044247793</v>
      </c>
      <c r="E155" s="98"/>
      <c r="F155" s="102"/>
      <c r="G155" s="102"/>
      <c r="H155" s="150"/>
      <c r="I155" s="102"/>
      <c r="J155" s="102"/>
      <c r="K155" s="102"/>
      <c r="L155" s="102"/>
      <c r="M155" s="102"/>
      <c r="N155" s="102"/>
      <c r="O155" s="102"/>
      <c r="P155" s="102"/>
      <c r="Q155" s="102">
        <v>156</v>
      </c>
      <c r="R155" s="102"/>
      <c r="S155" s="102"/>
      <c r="T155" s="102"/>
      <c r="U155" s="111">
        <v>263</v>
      </c>
      <c r="V155" s="98"/>
      <c r="W155" s="102"/>
      <c r="X155" s="98"/>
      <c r="Y155" s="98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</row>
    <row r="156" spans="1:45" s="7" customFormat="1" ht="45" customHeight="1" x14ac:dyDescent="0.2">
      <c r="A156" s="13" t="s">
        <v>97</v>
      </c>
      <c r="B156" s="79">
        <f>B155/B154*10</f>
        <v>12.840909090909092</v>
      </c>
      <c r="C156" s="79">
        <f>C155/C154*10</f>
        <v>17.242798353909464</v>
      </c>
      <c r="D156" s="75">
        <f>C156/B156</f>
        <v>1.3428019957026838</v>
      </c>
      <c r="E156" s="98"/>
      <c r="F156" s="102"/>
      <c r="G156" s="102"/>
      <c r="H156" s="150"/>
      <c r="I156" s="102"/>
      <c r="J156" s="102"/>
      <c r="K156" s="102"/>
      <c r="L156" s="102"/>
      <c r="M156" s="102"/>
      <c r="N156" s="102"/>
      <c r="O156" s="102"/>
      <c r="P156" s="102"/>
      <c r="Q156" s="102">
        <f>Q155/Q154*10</f>
        <v>22.285714285714285</v>
      </c>
      <c r="R156" s="102"/>
      <c r="S156" s="102"/>
      <c r="T156" s="102"/>
      <c r="U156" s="102">
        <f>U155/U154*10</f>
        <v>15.202312138728324</v>
      </c>
      <c r="V156" s="98"/>
      <c r="W156" s="102"/>
      <c r="X156" s="98"/>
      <c r="Y156" s="98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</row>
    <row r="157" spans="1:45" s="7" customFormat="1" ht="45" customHeight="1" x14ac:dyDescent="0.2">
      <c r="A157" s="18" t="s">
        <v>111</v>
      </c>
      <c r="B157" s="76">
        <v>6230</v>
      </c>
      <c r="C157" s="76">
        <f>SUM(E157:Y157)</f>
        <v>7715</v>
      </c>
      <c r="D157" s="75">
        <f t="shared" si="39"/>
        <v>1.238362760834671</v>
      </c>
      <c r="E157" s="91">
        <v>2457</v>
      </c>
      <c r="F157" s="91"/>
      <c r="G157" s="91"/>
      <c r="H157" s="138"/>
      <c r="I157" s="91"/>
      <c r="J157" s="91">
        <v>1276</v>
      </c>
      <c r="K157" s="91"/>
      <c r="L157" s="91">
        <v>80</v>
      </c>
      <c r="M157" s="91"/>
      <c r="N157" s="91">
        <v>90</v>
      </c>
      <c r="O157" s="91"/>
      <c r="P157" s="91">
        <v>327</v>
      </c>
      <c r="Q157" s="91">
        <v>394</v>
      </c>
      <c r="R157" s="91"/>
      <c r="S157" s="91">
        <v>600</v>
      </c>
      <c r="T157" s="91"/>
      <c r="U157" s="91"/>
      <c r="V157" s="91">
        <v>585</v>
      </c>
      <c r="W157" s="91">
        <v>1295</v>
      </c>
      <c r="X157" s="91">
        <v>611</v>
      </c>
      <c r="Y157" s="91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</row>
    <row r="158" spans="1:45" s="7" customFormat="1" ht="45" customHeight="1" x14ac:dyDescent="0.2">
      <c r="A158" s="13" t="s">
        <v>112</v>
      </c>
      <c r="B158" s="76">
        <v>7547</v>
      </c>
      <c r="C158" s="76">
        <f>SUM(E158:Y158)</f>
        <v>6637.1</v>
      </c>
      <c r="D158" s="75">
        <f t="shared" si="39"/>
        <v>0.87943553729958934</v>
      </c>
      <c r="E158" s="91">
        <v>1748</v>
      </c>
      <c r="F158" s="95"/>
      <c r="G158" s="102"/>
      <c r="H158" s="135"/>
      <c r="I158" s="72"/>
      <c r="J158" s="72">
        <v>1084.5999999999999</v>
      </c>
      <c r="K158" s="72"/>
      <c r="L158" s="98">
        <v>89.5</v>
      </c>
      <c r="M158" s="98"/>
      <c r="N158" s="98">
        <v>80</v>
      </c>
      <c r="O158" s="95"/>
      <c r="P158" s="98">
        <v>292</v>
      </c>
      <c r="Q158" s="98">
        <v>665</v>
      </c>
      <c r="R158" s="98"/>
      <c r="S158" s="98">
        <v>600</v>
      </c>
      <c r="T158" s="98"/>
      <c r="U158" s="98"/>
      <c r="V158" s="98">
        <v>400</v>
      </c>
      <c r="W158" s="98">
        <v>686</v>
      </c>
      <c r="X158" s="98">
        <v>992</v>
      </c>
      <c r="Y158" s="95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</row>
    <row r="159" spans="1:45" s="7" customFormat="1" ht="45" customHeight="1" x14ac:dyDescent="0.2">
      <c r="A159" s="13" t="s">
        <v>97</v>
      </c>
      <c r="B159" s="54">
        <f>B158/B157*10</f>
        <v>12.113964686998395</v>
      </c>
      <c r="C159" s="54">
        <f>C158/C157*10</f>
        <v>8.6028515878159446</v>
      </c>
      <c r="D159" s="75">
        <f t="shared" si="39"/>
        <v>0.71015987004231262</v>
      </c>
      <c r="E159" s="55">
        <f>E158/E157*10</f>
        <v>7.1143671143671137</v>
      </c>
      <c r="F159" s="55"/>
      <c r="G159" s="55"/>
      <c r="H159" s="143"/>
      <c r="I159" s="55"/>
      <c r="J159" s="55">
        <f>J158/J157*10</f>
        <v>8.5</v>
      </c>
      <c r="K159" s="55"/>
      <c r="L159" s="55">
        <f>L158/L157*10</f>
        <v>11.1875</v>
      </c>
      <c r="M159" s="55"/>
      <c r="N159" s="55">
        <f t="shared" ref="N159" si="51">N158/N157*10</f>
        <v>8.8888888888888893</v>
      </c>
      <c r="O159" s="55"/>
      <c r="P159" s="55">
        <f>P158/P157*10</f>
        <v>8.9296636085626915</v>
      </c>
      <c r="Q159" s="55">
        <f>Q158/Q157*10</f>
        <v>16.878172588832488</v>
      </c>
      <c r="R159" s="55"/>
      <c r="S159" s="55">
        <f>S158/S157*10</f>
        <v>10</v>
      </c>
      <c r="T159" s="55"/>
      <c r="U159" s="55"/>
      <c r="V159" s="55">
        <f>V158/V157*10</f>
        <v>6.8376068376068382</v>
      </c>
      <c r="W159" s="55">
        <f>W158/W157*10</f>
        <v>5.2972972972972974</v>
      </c>
      <c r="X159" s="55">
        <f>X158/X157*10</f>
        <v>16.235679214402619</v>
      </c>
      <c r="Y159" s="72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</row>
    <row r="160" spans="1:45" s="7" customFormat="1" ht="45" customHeight="1" x14ac:dyDescent="0.2">
      <c r="A160" s="18" t="s">
        <v>183</v>
      </c>
      <c r="B160" s="76">
        <v>3454</v>
      </c>
      <c r="C160" s="76">
        <f>SUM(E160:Y160)</f>
        <v>4088</v>
      </c>
      <c r="D160" s="75">
        <f t="shared" si="39"/>
        <v>1.1835552982049797</v>
      </c>
      <c r="E160" s="91"/>
      <c r="F160" s="91"/>
      <c r="G160" s="91"/>
      <c r="H160" s="138">
        <v>499</v>
      </c>
      <c r="I160" s="91">
        <v>344</v>
      </c>
      <c r="J160" s="91">
        <v>1750</v>
      </c>
      <c r="K160" s="91">
        <v>168</v>
      </c>
      <c r="L160" s="91"/>
      <c r="M160" s="91">
        <v>689</v>
      </c>
      <c r="N160" s="91"/>
      <c r="O160" s="91"/>
      <c r="P160" s="91"/>
      <c r="Q160" s="91"/>
      <c r="R160" s="91"/>
      <c r="S160" s="91">
        <v>407</v>
      </c>
      <c r="T160" s="91"/>
      <c r="U160" s="91"/>
      <c r="V160" s="91"/>
      <c r="W160" s="91"/>
      <c r="X160" s="91">
        <v>231</v>
      </c>
      <c r="Y160" s="91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</row>
    <row r="161" spans="1:45" s="7" customFormat="1" ht="45.75" customHeight="1" x14ac:dyDescent="0.2">
      <c r="A161" s="13" t="s">
        <v>184</v>
      </c>
      <c r="B161" s="76">
        <v>2730</v>
      </c>
      <c r="C161" s="76">
        <f>SUM(E161:Y161)</f>
        <v>2762.7</v>
      </c>
      <c r="D161" s="75">
        <f t="shared" si="39"/>
        <v>1.0119780219780219</v>
      </c>
      <c r="E161" s="91"/>
      <c r="F161" s="95"/>
      <c r="G161" s="102"/>
      <c r="H161" s="135">
        <v>316</v>
      </c>
      <c r="I161" s="72">
        <v>241</v>
      </c>
      <c r="J161" s="72">
        <v>1312.5</v>
      </c>
      <c r="K161" s="72">
        <v>67.2</v>
      </c>
      <c r="L161" s="98"/>
      <c r="M161" s="98">
        <v>397</v>
      </c>
      <c r="N161" s="72"/>
      <c r="O161" s="95"/>
      <c r="P161" s="95"/>
      <c r="Q161" s="98"/>
      <c r="R161" s="98"/>
      <c r="S161" s="98">
        <v>292</v>
      </c>
      <c r="T161" s="98"/>
      <c r="U161" s="95"/>
      <c r="V161" s="98"/>
      <c r="W161" s="95"/>
      <c r="X161" s="98">
        <v>137</v>
      </c>
      <c r="Y161" s="95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</row>
    <row r="162" spans="1:45" s="7" customFormat="1" ht="45" customHeight="1" x14ac:dyDescent="0.2">
      <c r="A162" s="13" t="s">
        <v>97</v>
      </c>
      <c r="B162" s="54">
        <f>B161/B160*10</f>
        <v>7.9038795599305161</v>
      </c>
      <c r="C162" s="54">
        <f>C161/C160*10</f>
        <v>6.7580724070450096</v>
      </c>
      <c r="D162" s="75">
        <f t="shared" si="39"/>
        <v>0.85503231113309386</v>
      </c>
      <c r="E162" s="55"/>
      <c r="F162" s="55"/>
      <c r="G162" s="55"/>
      <c r="H162" s="143">
        <f>H161/H160*10</f>
        <v>6.3326653306613228</v>
      </c>
      <c r="I162" s="55">
        <f>I161/I160*10</f>
        <v>7.0058139534883725</v>
      </c>
      <c r="J162" s="55">
        <f>J161/J160*10</f>
        <v>7.5</v>
      </c>
      <c r="K162" s="55">
        <f>K161/K160*10</f>
        <v>4</v>
      </c>
      <c r="L162" s="55"/>
      <c r="M162" s="55">
        <f>M161/M160*10</f>
        <v>5.7619738751814218</v>
      </c>
      <c r="N162" s="55"/>
      <c r="O162" s="72"/>
      <c r="P162" s="72"/>
      <c r="Q162" s="55"/>
      <c r="R162" s="55"/>
      <c r="S162" s="55">
        <f>S161/S160*10</f>
        <v>7.1744471744471747</v>
      </c>
      <c r="T162" s="55"/>
      <c r="U162" s="72"/>
      <c r="V162" s="55"/>
      <c r="W162" s="55"/>
      <c r="X162" s="55">
        <f>X161/X160*10</f>
        <v>5.9307359307359313</v>
      </c>
      <c r="Y162" s="72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</row>
    <row r="163" spans="1:45" s="7" customFormat="1" ht="45" hidden="1" customHeight="1" x14ac:dyDescent="0.2">
      <c r="A163" s="18" t="s">
        <v>179</v>
      </c>
      <c r="B163" s="76">
        <v>75</v>
      </c>
      <c r="C163" s="76">
        <f>SUM(E163:Y163)</f>
        <v>165</v>
      </c>
      <c r="D163" s="75">
        <f t="shared" si="39"/>
        <v>2.2000000000000002</v>
      </c>
      <c r="E163" s="91"/>
      <c r="F163" s="91"/>
      <c r="G163" s="91"/>
      <c r="H163" s="138"/>
      <c r="I163" s="91"/>
      <c r="J163" s="91"/>
      <c r="K163" s="91"/>
      <c r="L163" s="91"/>
      <c r="M163" s="91"/>
      <c r="N163" s="91"/>
      <c r="O163" s="91"/>
      <c r="P163" s="91"/>
      <c r="Q163" s="91">
        <v>50</v>
      </c>
      <c r="R163" s="91"/>
      <c r="S163" s="91"/>
      <c r="T163" s="91">
        <v>115</v>
      </c>
      <c r="U163" s="91"/>
      <c r="V163" s="91"/>
      <c r="W163" s="91"/>
      <c r="X163" s="91"/>
      <c r="Y163" s="91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</row>
    <row r="164" spans="1:45" s="7" customFormat="1" ht="45" hidden="1" customHeight="1" x14ac:dyDescent="0.2">
      <c r="A164" s="13" t="s">
        <v>180</v>
      </c>
      <c r="B164" s="76">
        <v>83</v>
      </c>
      <c r="C164" s="76">
        <f>SUM(E164:Y164)</f>
        <v>104</v>
      </c>
      <c r="D164" s="75">
        <f t="shared" si="39"/>
        <v>1.2530120481927711</v>
      </c>
      <c r="E164" s="91"/>
      <c r="F164" s="95"/>
      <c r="G164" s="102"/>
      <c r="H164" s="141"/>
      <c r="I164" s="95"/>
      <c r="J164" s="95"/>
      <c r="K164" s="98"/>
      <c r="L164" s="98"/>
      <c r="M164" s="98"/>
      <c r="N164" s="95"/>
      <c r="O164" s="95"/>
      <c r="P164" s="95"/>
      <c r="Q164" s="98">
        <v>20</v>
      </c>
      <c r="R164" s="98"/>
      <c r="S164" s="98"/>
      <c r="T164" s="98">
        <v>84</v>
      </c>
      <c r="U164" s="95"/>
      <c r="V164" s="98"/>
      <c r="W164" s="95"/>
      <c r="X164" s="98"/>
      <c r="Y164" s="95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</row>
    <row r="165" spans="1:45" s="7" customFormat="1" ht="45" hidden="1" customHeight="1" x14ac:dyDescent="0.2">
      <c r="A165" s="13" t="s">
        <v>97</v>
      </c>
      <c r="B165" s="54">
        <f>B164/B163*10</f>
        <v>11.066666666666666</v>
      </c>
      <c r="C165" s="54">
        <f>C164/C163*10</f>
        <v>6.3030303030303028</v>
      </c>
      <c r="D165" s="75">
        <f t="shared" si="39"/>
        <v>0.56955093099671417</v>
      </c>
      <c r="E165" s="55"/>
      <c r="F165" s="55"/>
      <c r="G165" s="55"/>
      <c r="H165" s="135"/>
      <c r="I165" s="72"/>
      <c r="J165" s="72"/>
      <c r="K165" s="55"/>
      <c r="L165" s="55"/>
      <c r="M165" s="55"/>
      <c r="N165" s="72"/>
      <c r="O165" s="72"/>
      <c r="P165" s="72"/>
      <c r="Q165" s="55">
        <f>Q164/Q163*10</f>
        <v>4</v>
      </c>
      <c r="R165" s="55"/>
      <c r="S165" s="55"/>
      <c r="T165" s="55">
        <f>T164/T163*10</f>
        <v>7.304347826086957</v>
      </c>
      <c r="U165" s="72"/>
      <c r="V165" s="55"/>
      <c r="W165" s="55"/>
      <c r="X165" s="55"/>
      <c r="Y165" s="72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</row>
    <row r="166" spans="1:45" s="7" customFormat="1" ht="45" customHeight="1" outlineLevel="1" x14ac:dyDescent="0.2">
      <c r="A166" s="18" t="s">
        <v>113</v>
      </c>
      <c r="B166" s="76">
        <v>482</v>
      </c>
      <c r="C166" s="76">
        <f>SUM(E166:Y166)</f>
        <v>617</v>
      </c>
      <c r="D166" s="75">
        <f>C166/B166</f>
        <v>1.2800829875518671</v>
      </c>
      <c r="E166" s="91"/>
      <c r="F166" s="91"/>
      <c r="G166" s="91">
        <v>300</v>
      </c>
      <c r="H166" s="138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>
        <v>295</v>
      </c>
      <c r="V166" s="91"/>
      <c r="W166" s="91"/>
      <c r="X166" s="91">
        <v>22</v>
      </c>
      <c r="Y166" s="91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</row>
    <row r="167" spans="1:45" s="7" customFormat="1" ht="45" customHeight="1" outlineLevel="1" x14ac:dyDescent="0.2">
      <c r="A167" s="13" t="s">
        <v>114</v>
      </c>
      <c r="B167" s="76">
        <v>14460</v>
      </c>
      <c r="C167" s="76">
        <f>SUM(E167:Y167)</f>
        <v>7275</v>
      </c>
      <c r="D167" s="75">
        <f>C167/B167</f>
        <v>0.50311203319502074</v>
      </c>
      <c r="E167" s="91"/>
      <c r="F167" s="91"/>
      <c r="G167" s="91">
        <v>3000</v>
      </c>
      <c r="H167" s="138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>
        <v>3835</v>
      </c>
      <c r="V167" s="91"/>
      <c r="W167" s="91"/>
      <c r="X167" s="91">
        <v>440</v>
      </c>
      <c r="Y167" s="91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</row>
    <row r="168" spans="1:45" s="7" customFormat="1" ht="45" customHeight="1" x14ac:dyDescent="0.2">
      <c r="A168" s="13" t="s">
        <v>97</v>
      </c>
      <c r="B168" s="79">
        <f>B167/B166*10</f>
        <v>300</v>
      </c>
      <c r="C168" s="79">
        <f>C167/C166*10</f>
        <v>117.90923824959481</v>
      </c>
      <c r="D168" s="75">
        <f>C168/B168</f>
        <v>0.393030794165316</v>
      </c>
      <c r="E168" s="102"/>
      <c r="F168" s="102"/>
      <c r="G168" s="102">
        <f>G167/G166*10</f>
        <v>100</v>
      </c>
      <c r="H168" s="150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>
        <v>130</v>
      </c>
      <c r="V168" s="102"/>
      <c r="W168" s="102"/>
      <c r="X168" s="102">
        <f>X167/X166*10</f>
        <v>200</v>
      </c>
      <c r="Y168" s="102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</row>
    <row r="169" spans="1:45" s="7" customFormat="1" ht="45" customHeight="1" outlineLevel="1" x14ac:dyDescent="0.2">
      <c r="A169" s="18" t="s">
        <v>115</v>
      </c>
      <c r="B169" s="76">
        <v>1622</v>
      </c>
      <c r="C169" s="76">
        <f>SUM(E169:Y169)</f>
        <v>1991</v>
      </c>
      <c r="D169" s="75"/>
      <c r="E169" s="91"/>
      <c r="F169" s="91"/>
      <c r="G169" s="91">
        <v>711</v>
      </c>
      <c r="H169" s="138"/>
      <c r="I169" s="91"/>
      <c r="J169" s="91">
        <v>640</v>
      </c>
      <c r="K169" s="91"/>
      <c r="L169" s="91">
        <v>540</v>
      </c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>
        <v>100</v>
      </c>
      <c r="Y169" s="91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</row>
    <row r="170" spans="1:45" s="7" customFormat="1" ht="45" customHeight="1" outlineLevel="1" x14ac:dyDescent="0.2">
      <c r="A170" s="13" t="s">
        <v>116</v>
      </c>
      <c r="B170" s="76">
        <v>2409</v>
      </c>
      <c r="C170" s="76">
        <f>SUM(E170:Y170)</f>
        <v>2807</v>
      </c>
      <c r="D170" s="75"/>
      <c r="E170" s="91"/>
      <c r="F170" s="91"/>
      <c r="G170" s="91">
        <v>882</v>
      </c>
      <c r="H170" s="138"/>
      <c r="I170" s="91"/>
      <c r="J170" s="91">
        <v>960</v>
      </c>
      <c r="K170" s="91"/>
      <c r="L170" s="91">
        <v>860</v>
      </c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>
        <v>105</v>
      </c>
      <c r="Y170" s="91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</row>
    <row r="171" spans="1:45" s="7" customFormat="1" ht="45" customHeight="1" x14ac:dyDescent="0.2">
      <c r="A171" s="13" t="s">
        <v>97</v>
      </c>
      <c r="B171" s="79">
        <f>B170/B169*10</f>
        <v>14.852034525277436</v>
      </c>
      <c r="C171" s="79">
        <f>C170/C169*10</f>
        <v>14.098442993470616</v>
      </c>
      <c r="D171" s="75"/>
      <c r="E171" s="79"/>
      <c r="F171" s="79"/>
      <c r="G171" s="102">
        <f>G170/G169*10</f>
        <v>12.405063291139239</v>
      </c>
      <c r="H171" s="152"/>
      <c r="I171" s="79"/>
      <c r="J171" s="102">
        <f>J170/J169*10</f>
        <v>15</v>
      </c>
      <c r="K171" s="102"/>
      <c r="L171" s="102">
        <f>L170/L169*10</f>
        <v>15.925925925925926</v>
      </c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>
        <f>X170/X169*10</f>
        <v>10.5</v>
      </c>
      <c r="Y171" s="102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</row>
    <row r="172" spans="1:45" s="7" customFormat="1" ht="45" customHeight="1" x14ac:dyDescent="0.2">
      <c r="A172" s="18" t="s">
        <v>117</v>
      </c>
      <c r="B172" s="71">
        <v>10642</v>
      </c>
      <c r="C172" s="76">
        <f>SUM(E172:Y172)</f>
        <v>10259</v>
      </c>
      <c r="D172" s="75">
        <f>C172/B172</f>
        <v>0.96401052433753054</v>
      </c>
      <c r="E172" s="91"/>
      <c r="F172" s="91">
        <v>264</v>
      </c>
      <c r="G172" s="91">
        <v>940</v>
      </c>
      <c r="H172" s="138">
        <v>944</v>
      </c>
      <c r="I172" s="91">
        <v>314</v>
      </c>
      <c r="J172" s="91">
        <v>150</v>
      </c>
      <c r="K172" s="91">
        <v>148</v>
      </c>
      <c r="L172" s="91">
        <v>974</v>
      </c>
      <c r="M172" s="91">
        <v>195</v>
      </c>
      <c r="N172" s="91">
        <v>310</v>
      </c>
      <c r="O172" s="91">
        <v>333</v>
      </c>
      <c r="P172" s="111">
        <v>766</v>
      </c>
      <c r="Q172" s="91">
        <v>70</v>
      </c>
      <c r="R172" s="91"/>
      <c r="S172" s="91">
        <v>343</v>
      </c>
      <c r="T172" s="91">
        <v>1665</v>
      </c>
      <c r="U172" s="91">
        <v>396</v>
      </c>
      <c r="V172" s="91"/>
      <c r="W172" s="91">
        <v>550</v>
      </c>
      <c r="X172" s="91">
        <v>1167</v>
      </c>
      <c r="Y172" s="91">
        <v>730</v>
      </c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</row>
    <row r="173" spans="1:45" s="7" customFormat="1" ht="45" hidden="1" customHeight="1" x14ac:dyDescent="0.2">
      <c r="A173" s="18" t="s">
        <v>118</v>
      </c>
      <c r="B173" s="71"/>
      <c r="C173" s="76"/>
      <c r="D173" s="75" t="e">
        <f t="shared" ref="D173:D174" si="52">C173/B173</f>
        <v>#DIV/0!</v>
      </c>
      <c r="E173" s="91"/>
      <c r="F173" s="91"/>
      <c r="G173" s="91"/>
      <c r="H173" s="138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</row>
    <row r="174" spans="1:45" s="7" customFormat="1" ht="45" hidden="1" customHeight="1" x14ac:dyDescent="0.2">
      <c r="A174" s="18" t="s">
        <v>119</v>
      </c>
      <c r="B174" s="71"/>
      <c r="C174" s="76"/>
      <c r="D174" s="75" t="e">
        <f t="shared" si="52"/>
        <v>#DIV/0!</v>
      </c>
      <c r="E174" s="91"/>
      <c r="F174" s="91"/>
      <c r="G174" s="91"/>
      <c r="H174" s="138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</row>
    <row r="175" spans="1:45" s="17" customFormat="1" ht="30" customHeight="1" x14ac:dyDescent="0.2">
      <c r="A175" s="13" t="s">
        <v>120</v>
      </c>
      <c r="B175" s="71">
        <v>91661</v>
      </c>
      <c r="C175" s="76">
        <f>SUM(E175:Y175)</f>
        <v>96513</v>
      </c>
      <c r="D175" s="75">
        <f t="shared" ref="D175:D185" si="53">C175/B175</f>
        <v>1.0529341813857584</v>
      </c>
      <c r="E175" s="72">
        <v>7460</v>
      </c>
      <c r="F175" s="72">
        <v>3500</v>
      </c>
      <c r="G175" s="72">
        <v>5500</v>
      </c>
      <c r="H175" s="135">
        <v>6500</v>
      </c>
      <c r="I175" s="72">
        <v>3210</v>
      </c>
      <c r="J175" s="72">
        <v>5990</v>
      </c>
      <c r="K175" s="72">
        <v>2502</v>
      </c>
      <c r="L175" s="72">
        <v>4391</v>
      </c>
      <c r="M175" s="72">
        <v>4711</v>
      </c>
      <c r="N175" s="72">
        <v>2230</v>
      </c>
      <c r="O175" s="72">
        <v>3550</v>
      </c>
      <c r="P175" s="72">
        <v>6485</v>
      </c>
      <c r="Q175" s="72">
        <v>6080</v>
      </c>
      <c r="R175" s="72">
        <v>4500</v>
      </c>
      <c r="S175" s="72">
        <v>6737</v>
      </c>
      <c r="T175" s="72">
        <v>3392</v>
      </c>
      <c r="U175" s="72">
        <v>1870</v>
      </c>
      <c r="V175" s="72">
        <v>2275</v>
      </c>
      <c r="W175" s="72">
        <v>6096</v>
      </c>
      <c r="X175" s="72">
        <v>6884</v>
      </c>
      <c r="Y175" s="72">
        <v>2650</v>
      </c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123"/>
      <c r="AP175" s="123"/>
      <c r="AQ175" s="123"/>
      <c r="AR175" s="123"/>
      <c r="AS175" s="123"/>
    </row>
    <row r="176" spans="1:45" s="17" customFormat="1" ht="30" customHeight="1" x14ac:dyDescent="0.2">
      <c r="A176" s="8" t="s">
        <v>121</v>
      </c>
      <c r="B176" s="57">
        <f>B175/B178</f>
        <v>0.87296190476190472</v>
      </c>
      <c r="C176" s="57">
        <f>C175/C178</f>
        <v>0.91917142857142853</v>
      </c>
      <c r="D176" s="75">
        <f t="shared" si="53"/>
        <v>1.0529341813857584</v>
      </c>
      <c r="E176" s="46">
        <f>E175/E178</f>
        <v>1.0017456693970725</v>
      </c>
      <c r="F176" s="46">
        <f>F175/F178</f>
        <v>0.85658345570239847</v>
      </c>
      <c r="G176" s="46">
        <f t="shared" ref="G176:Y176" si="54">G175/G178</f>
        <v>1.0009099181073704</v>
      </c>
      <c r="H176" s="136">
        <f t="shared" si="54"/>
        <v>0.96410560664491252</v>
      </c>
      <c r="I176" s="46">
        <f t="shared" si="54"/>
        <v>0.95223969148620591</v>
      </c>
      <c r="J176" s="46">
        <f t="shared" si="54"/>
        <v>1.0097774780849629</v>
      </c>
      <c r="K176" s="46">
        <f t="shared" si="54"/>
        <v>0.58199581297976277</v>
      </c>
      <c r="L176" s="46">
        <f t="shared" si="54"/>
        <v>0.86933280538507229</v>
      </c>
      <c r="M176" s="46">
        <f t="shared" si="54"/>
        <v>1.0420261004202611</v>
      </c>
      <c r="N176" s="46">
        <f>N175/N178</f>
        <v>1.000448631673396</v>
      </c>
      <c r="O176" s="46">
        <f t="shared" si="54"/>
        <v>1.1455308163923847</v>
      </c>
      <c r="P176" s="46">
        <f t="shared" si="54"/>
        <v>0.91946689352048772</v>
      </c>
      <c r="Q176" s="46">
        <f t="shared" si="54"/>
        <v>0.80497815437574471</v>
      </c>
      <c r="R176" s="46">
        <f t="shared" si="54"/>
        <v>0.88079859072225486</v>
      </c>
      <c r="S176" s="46">
        <f t="shared" si="54"/>
        <v>0.87915959806864152</v>
      </c>
      <c r="T176" s="46">
        <f t="shared" si="54"/>
        <v>0.83035495716034269</v>
      </c>
      <c r="U176" s="46">
        <f t="shared" si="54"/>
        <v>0.56787124202854544</v>
      </c>
      <c r="V176" s="46">
        <f t="shared" si="54"/>
        <v>1.069078947368421</v>
      </c>
      <c r="W176" s="46">
        <f t="shared" si="54"/>
        <v>1</v>
      </c>
      <c r="X176" s="46">
        <f t="shared" si="54"/>
        <v>0.99753658890015939</v>
      </c>
      <c r="Y176" s="46">
        <f t="shared" si="54"/>
        <v>0.93080435546188967</v>
      </c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</row>
    <row r="177" spans="1:45" s="7" customFormat="1" ht="45" customHeight="1" x14ac:dyDescent="0.2">
      <c r="A177" s="13" t="s">
        <v>122</v>
      </c>
      <c r="B177" s="71">
        <v>173064</v>
      </c>
      <c r="C177" s="76">
        <f>SUM(E177:Y177)</f>
        <v>190819</v>
      </c>
      <c r="D177" s="75">
        <f t="shared" si="53"/>
        <v>1.1025921046549254</v>
      </c>
      <c r="E177" s="92">
        <v>6900</v>
      </c>
      <c r="F177" s="92">
        <v>5500</v>
      </c>
      <c r="G177" s="92">
        <v>20592</v>
      </c>
      <c r="H177" s="139">
        <v>11460</v>
      </c>
      <c r="I177" s="92">
        <v>7547</v>
      </c>
      <c r="J177" s="92">
        <v>21800</v>
      </c>
      <c r="K177" s="92">
        <v>9613</v>
      </c>
      <c r="L177" s="92">
        <v>8694</v>
      </c>
      <c r="M177" s="92">
        <v>3440</v>
      </c>
      <c r="N177" s="92">
        <v>4190</v>
      </c>
      <c r="O177" s="92">
        <v>2572</v>
      </c>
      <c r="P177" s="92">
        <v>5046</v>
      </c>
      <c r="Q177" s="86">
        <v>12905</v>
      </c>
      <c r="R177" s="86">
        <v>14000</v>
      </c>
      <c r="S177" s="86">
        <v>7063</v>
      </c>
      <c r="T177" s="86">
        <v>4279</v>
      </c>
      <c r="U177" s="86">
        <v>7230</v>
      </c>
      <c r="V177" s="86">
        <v>3428</v>
      </c>
      <c r="W177" s="86">
        <v>5120</v>
      </c>
      <c r="X177" s="86">
        <v>26150</v>
      </c>
      <c r="Y177" s="86">
        <v>3290</v>
      </c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</row>
    <row r="178" spans="1:45" s="7" customFormat="1" ht="45" hidden="1" customHeight="1" outlineLevel="1" x14ac:dyDescent="0.2">
      <c r="A178" s="13" t="s">
        <v>123</v>
      </c>
      <c r="B178" s="71">
        <v>105000</v>
      </c>
      <c r="C178" s="76">
        <f t="shared" ref="C178:C184" si="55">SUM(E178:Y178)</f>
        <v>105000</v>
      </c>
      <c r="D178" s="75">
        <f t="shared" si="53"/>
        <v>1</v>
      </c>
      <c r="E178" s="92">
        <v>7447</v>
      </c>
      <c r="F178" s="92">
        <v>4086</v>
      </c>
      <c r="G178" s="92">
        <v>5495</v>
      </c>
      <c r="H178" s="139">
        <v>6742</v>
      </c>
      <c r="I178" s="92">
        <v>3371</v>
      </c>
      <c r="J178" s="92">
        <v>5932</v>
      </c>
      <c r="K178" s="92">
        <v>4299</v>
      </c>
      <c r="L178" s="92">
        <v>5051</v>
      </c>
      <c r="M178" s="92">
        <v>4521</v>
      </c>
      <c r="N178" s="92">
        <v>2229</v>
      </c>
      <c r="O178" s="92">
        <v>3099</v>
      </c>
      <c r="P178" s="92">
        <v>7053</v>
      </c>
      <c r="Q178" s="86">
        <v>7553</v>
      </c>
      <c r="R178" s="86">
        <v>5109</v>
      </c>
      <c r="S178" s="86">
        <v>7663</v>
      </c>
      <c r="T178" s="86">
        <v>4085</v>
      </c>
      <c r="U178" s="86">
        <v>3293</v>
      </c>
      <c r="V178" s="86">
        <v>2128</v>
      </c>
      <c r="W178" s="86">
        <v>6096</v>
      </c>
      <c r="X178" s="86">
        <v>6901</v>
      </c>
      <c r="Y178" s="86">
        <v>2847</v>
      </c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</row>
    <row r="179" spans="1:45" s="7" customFormat="1" ht="30" customHeight="1" outlineLevel="1" x14ac:dyDescent="0.2">
      <c r="A179" s="13" t="s">
        <v>124</v>
      </c>
      <c r="B179" s="71">
        <v>100300</v>
      </c>
      <c r="C179" s="76">
        <f t="shared" si="55"/>
        <v>89005</v>
      </c>
      <c r="D179" s="75">
        <f t="shared" si="53"/>
        <v>0.88738783649052844</v>
      </c>
      <c r="E179" s="72">
        <v>7450</v>
      </c>
      <c r="F179" s="72">
        <v>3312</v>
      </c>
      <c r="G179" s="72">
        <v>3845</v>
      </c>
      <c r="H179" s="135">
        <v>6849</v>
      </c>
      <c r="I179" s="72">
        <v>2567</v>
      </c>
      <c r="J179" s="72">
        <v>5990</v>
      </c>
      <c r="K179" s="72">
        <v>2476</v>
      </c>
      <c r="L179" s="72">
        <v>3533</v>
      </c>
      <c r="M179" s="72">
        <v>4578</v>
      </c>
      <c r="N179" s="72">
        <v>1773</v>
      </c>
      <c r="O179" s="72">
        <v>3550</v>
      </c>
      <c r="P179" s="72">
        <v>6485</v>
      </c>
      <c r="Q179" s="78">
        <v>6080</v>
      </c>
      <c r="R179" s="78">
        <v>3178</v>
      </c>
      <c r="S179" s="78">
        <v>7307</v>
      </c>
      <c r="T179" s="78">
        <v>4019</v>
      </c>
      <c r="U179" s="78">
        <v>1720</v>
      </c>
      <c r="V179" s="78">
        <v>2225</v>
      </c>
      <c r="W179" s="78">
        <v>6102</v>
      </c>
      <c r="X179" s="78">
        <v>3776</v>
      </c>
      <c r="Y179" s="78">
        <v>2190</v>
      </c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</row>
    <row r="180" spans="1:45" s="7" customFormat="1" ht="30" customHeight="1" x14ac:dyDescent="0.2">
      <c r="A180" s="8" t="s">
        <v>52</v>
      </c>
      <c r="B180" s="112">
        <f>B179/B178</f>
        <v>0.95523809523809522</v>
      </c>
      <c r="C180" s="57">
        <f>C179/C178</f>
        <v>0.84766666666666668</v>
      </c>
      <c r="D180" s="75">
        <f t="shared" si="53"/>
        <v>0.88738783649052844</v>
      </c>
      <c r="E180" s="46">
        <f>E179/E178</f>
        <v>1.0004028467839399</v>
      </c>
      <c r="F180" s="46">
        <f t="shared" ref="F180:Y180" si="56">F179/F178</f>
        <v>0.81057268722466957</v>
      </c>
      <c r="G180" s="46">
        <f t="shared" si="56"/>
        <v>0.6997270245677889</v>
      </c>
      <c r="H180" s="136">
        <f t="shared" si="56"/>
        <v>1.0158706615247701</v>
      </c>
      <c r="I180" s="46">
        <f t="shared" si="56"/>
        <v>0.76149510530999698</v>
      </c>
      <c r="J180" s="46">
        <f t="shared" si="56"/>
        <v>1.0097774780849629</v>
      </c>
      <c r="K180" s="46">
        <f t="shared" si="56"/>
        <v>0.57594789485926956</v>
      </c>
      <c r="L180" s="46">
        <f t="shared" si="56"/>
        <v>0.69946545238566615</v>
      </c>
      <c r="M180" s="46">
        <f t="shared" si="56"/>
        <v>1.0126078301260784</v>
      </c>
      <c r="N180" s="46">
        <f t="shared" si="56"/>
        <v>0.79542395693135937</v>
      </c>
      <c r="O180" s="46">
        <f t="shared" si="56"/>
        <v>1.1455308163923847</v>
      </c>
      <c r="P180" s="46">
        <f t="shared" si="56"/>
        <v>0.91946689352048772</v>
      </c>
      <c r="Q180" s="89">
        <f t="shared" si="56"/>
        <v>0.80497815437574471</v>
      </c>
      <c r="R180" s="89">
        <f t="shared" si="56"/>
        <v>0.6220395380700724</v>
      </c>
      <c r="S180" s="89">
        <f t="shared" si="56"/>
        <v>0.95354299882552529</v>
      </c>
      <c r="T180" s="89">
        <f t="shared" si="56"/>
        <v>0.98384332925336593</v>
      </c>
      <c r="U180" s="89">
        <f t="shared" si="56"/>
        <v>0.52232007288187066</v>
      </c>
      <c r="V180" s="89">
        <f t="shared" si="56"/>
        <v>1.0455827067669172</v>
      </c>
      <c r="W180" s="89">
        <f t="shared" si="56"/>
        <v>1.0009842519685039</v>
      </c>
      <c r="X180" s="89">
        <f t="shared" si="56"/>
        <v>0.54716707723518332</v>
      </c>
      <c r="Y180" s="89">
        <f t="shared" si="56"/>
        <v>0.76923076923076927</v>
      </c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</row>
    <row r="181" spans="1:45" s="7" customFormat="1" ht="30" customHeight="1" x14ac:dyDescent="0.2">
      <c r="A181" s="6" t="s">
        <v>125</v>
      </c>
      <c r="B181" s="72">
        <v>85207</v>
      </c>
      <c r="C181" s="76">
        <f t="shared" si="55"/>
        <v>75128</v>
      </c>
      <c r="D181" s="75">
        <f t="shared" si="53"/>
        <v>0.88171159646507913</v>
      </c>
      <c r="E181" s="92">
        <v>7210</v>
      </c>
      <c r="F181" s="92">
        <v>2980</v>
      </c>
      <c r="G181" s="92">
        <v>3741</v>
      </c>
      <c r="H181" s="139">
        <v>6235</v>
      </c>
      <c r="I181" s="92">
        <v>2258</v>
      </c>
      <c r="J181" s="92">
        <v>5490</v>
      </c>
      <c r="K181" s="92">
        <v>1440</v>
      </c>
      <c r="L181" s="92">
        <v>2673</v>
      </c>
      <c r="M181" s="92">
        <v>4558</v>
      </c>
      <c r="N181" s="92">
        <v>1635</v>
      </c>
      <c r="O181" s="92">
        <v>2693</v>
      </c>
      <c r="P181" s="92">
        <v>5820</v>
      </c>
      <c r="Q181" s="86">
        <v>4489</v>
      </c>
      <c r="R181" s="86">
        <v>2808</v>
      </c>
      <c r="S181" s="86">
        <v>5270</v>
      </c>
      <c r="T181" s="86">
        <v>3829</v>
      </c>
      <c r="U181" s="86">
        <v>1720</v>
      </c>
      <c r="V181" s="86">
        <v>1968</v>
      </c>
      <c r="W181" s="86">
        <v>5132</v>
      </c>
      <c r="X181" s="86">
        <v>1952</v>
      </c>
      <c r="Y181" s="86">
        <v>1227</v>
      </c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</row>
    <row r="182" spans="1:45" s="7" customFormat="1" ht="30" customHeight="1" x14ac:dyDescent="0.2">
      <c r="A182" s="6" t="s">
        <v>126</v>
      </c>
      <c r="B182" s="72">
        <v>10226</v>
      </c>
      <c r="C182" s="76">
        <f t="shared" si="55"/>
        <v>10156</v>
      </c>
      <c r="D182" s="74">
        <f t="shared" si="53"/>
        <v>0.99315470369645997</v>
      </c>
      <c r="E182" s="86">
        <v>240</v>
      </c>
      <c r="F182" s="86">
        <v>350</v>
      </c>
      <c r="G182" s="86">
        <v>104</v>
      </c>
      <c r="H182" s="129">
        <v>549</v>
      </c>
      <c r="I182" s="86">
        <v>309</v>
      </c>
      <c r="J182" s="86">
        <v>500</v>
      </c>
      <c r="K182" s="86">
        <v>1011</v>
      </c>
      <c r="L182" s="86">
        <v>860</v>
      </c>
      <c r="M182" s="86">
        <v>20</v>
      </c>
      <c r="N182" s="86">
        <v>90</v>
      </c>
      <c r="O182" s="86">
        <v>857</v>
      </c>
      <c r="P182" s="86">
        <v>358</v>
      </c>
      <c r="Q182" s="86">
        <v>115</v>
      </c>
      <c r="R182" s="86">
        <v>370</v>
      </c>
      <c r="S182" s="86">
        <v>486</v>
      </c>
      <c r="T182" s="86">
        <v>190</v>
      </c>
      <c r="U182" s="86"/>
      <c r="V182" s="86">
        <v>50</v>
      </c>
      <c r="W182" s="86">
        <v>970</v>
      </c>
      <c r="X182" s="86">
        <v>1764</v>
      </c>
      <c r="Y182" s="86">
        <v>963</v>
      </c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</row>
    <row r="183" spans="1:45" s="7" customFormat="1" ht="30" customHeight="1" x14ac:dyDescent="0.2">
      <c r="A183" s="6" t="s">
        <v>203</v>
      </c>
      <c r="B183" s="78"/>
      <c r="C183" s="76">
        <f t="shared" si="55"/>
        <v>372</v>
      </c>
      <c r="D183" s="74"/>
      <c r="E183" s="86"/>
      <c r="F183" s="86"/>
      <c r="G183" s="86"/>
      <c r="H183" s="129">
        <v>65</v>
      </c>
      <c r="I183" s="86"/>
      <c r="J183" s="86"/>
      <c r="K183" s="86"/>
      <c r="L183" s="86"/>
      <c r="M183" s="86"/>
      <c r="N183" s="86"/>
      <c r="O183" s="86"/>
      <c r="P183" s="86">
        <v>307</v>
      </c>
      <c r="Q183" s="86"/>
      <c r="R183" s="86"/>
      <c r="S183" s="86"/>
      <c r="T183" s="86"/>
      <c r="U183" s="86"/>
      <c r="V183" s="86"/>
      <c r="W183" s="86"/>
      <c r="X183" s="86"/>
      <c r="Y183" s="86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</row>
    <row r="184" spans="1:45" s="7" customFormat="1" ht="45" hidden="1" customHeight="1" x14ac:dyDescent="0.2">
      <c r="A184" s="13" t="s">
        <v>149</v>
      </c>
      <c r="B184" s="71"/>
      <c r="C184" s="76">
        <f t="shared" si="55"/>
        <v>0</v>
      </c>
      <c r="D184" s="74" t="e">
        <f t="shared" si="53"/>
        <v>#DIV/0!</v>
      </c>
      <c r="E184" s="106"/>
      <c r="F184" s="106"/>
      <c r="G184" s="106"/>
      <c r="H184" s="153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</row>
    <row r="185" spans="1:45" s="17" customFormat="1" ht="45" hidden="1" customHeight="1" outlineLevel="1" x14ac:dyDescent="0.2">
      <c r="A185" s="6" t="s">
        <v>201</v>
      </c>
      <c r="B185" s="76">
        <v>98826</v>
      </c>
      <c r="C185" s="76">
        <f>SUM(E185:Y185)</f>
        <v>93927</v>
      </c>
      <c r="D185" s="74">
        <f t="shared" si="53"/>
        <v>0.95042802501366042</v>
      </c>
      <c r="E185" s="92">
        <v>915</v>
      </c>
      <c r="F185" s="92">
        <v>2066</v>
      </c>
      <c r="G185" s="92">
        <v>9743</v>
      </c>
      <c r="H185" s="139">
        <v>6815</v>
      </c>
      <c r="I185" s="92">
        <v>6386</v>
      </c>
      <c r="J185" s="92">
        <v>4980</v>
      </c>
      <c r="K185" s="92">
        <v>3415</v>
      </c>
      <c r="L185" s="92">
        <v>4239</v>
      </c>
      <c r="M185" s="92">
        <v>2497</v>
      </c>
      <c r="N185" s="92">
        <v>3286</v>
      </c>
      <c r="O185" s="92">
        <v>2979</v>
      </c>
      <c r="P185" s="92">
        <v>4879</v>
      </c>
      <c r="Q185" s="92">
        <v>5814</v>
      </c>
      <c r="R185" s="92">
        <v>2912</v>
      </c>
      <c r="S185" s="92">
        <v>4255</v>
      </c>
      <c r="T185" s="92">
        <v>4497</v>
      </c>
      <c r="U185" s="92">
        <v>1106</v>
      </c>
      <c r="V185" s="92">
        <v>1952</v>
      </c>
      <c r="W185" s="92">
        <v>8713</v>
      </c>
      <c r="X185" s="92">
        <v>7227</v>
      </c>
      <c r="Y185" s="92">
        <v>5251</v>
      </c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</row>
    <row r="186" spans="1:45" s="19" customFormat="1" ht="30" hidden="1" customHeight="1" outlineLevel="1" x14ac:dyDescent="0.2">
      <c r="A186" s="13" t="s">
        <v>127</v>
      </c>
      <c r="B186" s="76">
        <v>90324</v>
      </c>
      <c r="C186" s="76">
        <f>SUM(E186:Y186)</f>
        <v>88096</v>
      </c>
      <c r="D186" s="74">
        <f>C186/B186</f>
        <v>0.97533324476329653</v>
      </c>
      <c r="E186" s="91">
        <v>910</v>
      </c>
      <c r="F186" s="91">
        <v>1895</v>
      </c>
      <c r="G186" s="91">
        <v>9743</v>
      </c>
      <c r="H186" s="138">
        <v>4256</v>
      </c>
      <c r="I186" s="91">
        <v>6130</v>
      </c>
      <c r="J186" s="91">
        <v>4980</v>
      </c>
      <c r="K186" s="91">
        <v>3223</v>
      </c>
      <c r="L186" s="91">
        <v>3810</v>
      </c>
      <c r="M186" s="91">
        <v>2497</v>
      </c>
      <c r="N186" s="97">
        <v>3286</v>
      </c>
      <c r="O186" s="91">
        <v>2934</v>
      </c>
      <c r="P186" s="91">
        <v>4540</v>
      </c>
      <c r="Q186" s="91">
        <v>5814</v>
      </c>
      <c r="R186" s="91">
        <v>2700</v>
      </c>
      <c r="S186" s="91">
        <v>3482</v>
      </c>
      <c r="T186" s="97">
        <v>4200</v>
      </c>
      <c r="U186" s="91">
        <v>1106</v>
      </c>
      <c r="V186" s="91">
        <v>1952</v>
      </c>
      <c r="W186" s="91">
        <v>8713</v>
      </c>
      <c r="X186" s="91">
        <v>7230</v>
      </c>
      <c r="Y186" s="91">
        <v>4695</v>
      </c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</row>
    <row r="187" spans="1:45" s="17" customFormat="1" ht="30" hidden="1" customHeight="1" x14ac:dyDescent="0.2">
      <c r="A187" s="6" t="s">
        <v>128</v>
      </c>
      <c r="B187" s="58">
        <v>0.95399999999999996</v>
      </c>
      <c r="C187" s="58">
        <f>C186/C185</f>
        <v>0.93791987394465914</v>
      </c>
      <c r="D187" s="74">
        <f>C187/B187</f>
        <v>0.98314452195456936</v>
      </c>
      <c r="E187" s="107">
        <f t="shared" ref="E187:Y187" si="57">E186/E185</f>
        <v>0.99453551912568305</v>
      </c>
      <c r="F187" s="107">
        <f t="shared" si="57"/>
        <v>0.91723136495643753</v>
      </c>
      <c r="G187" s="107">
        <f t="shared" si="57"/>
        <v>1</v>
      </c>
      <c r="H187" s="154">
        <f t="shared" si="57"/>
        <v>0.62450476889214968</v>
      </c>
      <c r="I187" s="107">
        <f t="shared" si="57"/>
        <v>0.95991230817413087</v>
      </c>
      <c r="J187" s="107">
        <f t="shared" si="57"/>
        <v>1</v>
      </c>
      <c r="K187" s="107">
        <f t="shared" si="57"/>
        <v>0.94377745241581257</v>
      </c>
      <c r="L187" s="107">
        <f t="shared" si="57"/>
        <v>0.89879688605803254</v>
      </c>
      <c r="M187" s="107">
        <f>M186/M185</f>
        <v>1</v>
      </c>
      <c r="N187" s="107">
        <f t="shared" si="57"/>
        <v>1</v>
      </c>
      <c r="O187" s="107">
        <f t="shared" si="57"/>
        <v>0.98489425981873113</v>
      </c>
      <c r="P187" s="107">
        <f t="shared" si="57"/>
        <v>0.93051854888296781</v>
      </c>
      <c r="Q187" s="107">
        <f t="shared" si="57"/>
        <v>1</v>
      </c>
      <c r="R187" s="107">
        <f t="shared" si="57"/>
        <v>0.92719780219780223</v>
      </c>
      <c r="S187" s="107">
        <f t="shared" si="57"/>
        <v>0.81833137485311402</v>
      </c>
      <c r="T187" s="107">
        <f t="shared" si="57"/>
        <v>0.93395597064709801</v>
      </c>
      <c r="U187" s="107">
        <f t="shared" si="57"/>
        <v>1</v>
      </c>
      <c r="V187" s="107">
        <f t="shared" si="57"/>
        <v>1</v>
      </c>
      <c r="W187" s="107">
        <f t="shared" si="57"/>
        <v>1</v>
      </c>
      <c r="X187" s="107">
        <f t="shared" si="57"/>
        <v>1.0004151100041512</v>
      </c>
      <c r="Y187" s="107">
        <f t="shared" si="57"/>
        <v>0.89411540658922106</v>
      </c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123"/>
      <c r="AP187" s="123"/>
      <c r="AQ187" s="123"/>
      <c r="AR187" s="123"/>
      <c r="AS187" s="123"/>
    </row>
    <row r="188" spans="1:45" s="17" customFormat="1" ht="45" hidden="1" customHeight="1" outlineLevel="1" x14ac:dyDescent="0.2">
      <c r="A188" s="6" t="s">
        <v>129</v>
      </c>
      <c r="B188" s="76"/>
      <c r="C188" s="76">
        <f>SUM(E188:Y188)</f>
        <v>0</v>
      </c>
      <c r="D188" s="74" t="e">
        <f>C188/B188</f>
        <v>#DIV/0!</v>
      </c>
      <c r="E188" s="97"/>
      <c r="F188" s="97"/>
      <c r="G188" s="97"/>
      <c r="H188" s="155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123"/>
      <c r="AP188" s="123"/>
      <c r="AQ188" s="123"/>
      <c r="AR188" s="123"/>
      <c r="AS188" s="123"/>
    </row>
    <row r="189" spans="1:45" s="19" customFormat="1" ht="45" hidden="1" customHeight="1" outlineLevel="1" x14ac:dyDescent="0.2">
      <c r="A189" s="13" t="s">
        <v>130</v>
      </c>
      <c r="B189" s="71">
        <v>14646</v>
      </c>
      <c r="C189" s="76">
        <f>SUM(E189:Y189)</f>
        <v>10389</v>
      </c>
      <c r="D189" s="74">
        <f>C189/B189</f>
        <v>0.70934043424825888</v>
      </c>
      <c r="E189" s="97">
        <v>32</v>
      </c>
      <c r="F189" s="91">
        <v>100</v>
      </c>
      <c r="G189" s="91">
        <v>1429</v>
      </c>
      <c r="H189" s="138"/>
      <c r="I189" s="91">
        <v>140</v>
      </c>
      <c r="J189" s="91">
        <v>1875</v>
      </c>
      <c r="K189" s="91"/>
      <c r="L189" s="91">
        <v>533</v>
      </c>
      <c r="M189" s="91"/>
      <c r="N189" s="91">
        <v>148</v>
      </c>
      <c r="O189" s="97"/>
      <c r="P189" s="91">
        <v>788</v>
      </c>
      <c r="Q189" s="91"/>
      <c r="R189" s="91">
        <v>250</v>
      </c>
      <c r="S189" s="91"/>
      <c r="T189" s="91">
        <v>564</v>
      </c>
      <c r="U189" s="91">
        <v>10</v>
      </c>
      <c r="V189" s="91"/>
      <c r="W189" s="91">
        <v>280</v>
      </c>
      <c r="X189" s="91">
        <v>4020</v>
      </c>
      <c r="Y189" s="91">
        <v>220</v>
      </c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</row>
    <row r="190" spans="1:45" s="17" customFormat="1" ht="45" hidden="1" customHeight="1" x14ac:dyDescent="0.2">
      <c r="A190" s="6" t="s">
        <v>131</v>
      </c>
      <c r="B190" s="74"/>
      <c r="C190" s="76">
        <f>SUM(E190:Y190)</f>
        <v>0</v>
      </c>
      <c r="D190" s="74"/>
      <c r="E190" s="89"/>
      <c r="F190" s="89"/>
      <c r="G190" s="89"/>
      <c r="H190" s="132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123"/>
      <c r="AP190" s="123"/>
      <c r="AQ190" s="123"/>
      <c r="AR190" s="123"/>
      <c r="AS190" s="123"/>
    </row>
    <row r="191" spans="1:45" s="17" customFormat="1" ht="30" customHeight="1" x14ac:dyDescent="0.2">
      <c r="A191" s="8" t="s">
        <v>132</v>
      </c>
      <c r="B191" s="71"/>
      <c r="C191" s="76"/>
      <c r="D191" s="76"/>
      <c r="E191" s="91"/>
      <c r="F191" s="91"/>
      <c r="G191" s="91"/>
      <c r="H191" s="138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3"/>
    </row>
    <row r="192" spans="1:45" s="19" customFormat="1" ht="30" customHeight="1" outlineLevel="1" x14ac:dyDescent="0.2">
      <c r="A192" s="18" t="s">
        <v>133</v>
      </c>
      <c r="B192" s="71">
        <v>125735</v>
      </c>
      <c r="C192" s="76">
        <f>SUM(E192:Y192)</f>
        <v>105196</v>
      </c>
      <c r="D192" s="75">
        <f>C192/B192</f>
        <v>0.83664850678013281</v>
      </c>
      <c r="E192" s="72">
        <v>2300</v>
      </c>
      <c r="F192" s="72">
        <v>2500</v>
      </c>
      <c r="G192" s="72">
        <v>11455</v>
      </c>
      <c r="H192" s="135">
        <v>12044</v>
      </c>
      <c r="I192" s="72">
        <v>6412</v>
      </c>
      <c r="J192" s="72">
        <v>4820</v>
      </c>
      <c r="K192" s="72">
        <v>3176</v>
      </c>
      <c r="L192" s="72">
        <v>6059</v>
      </c>
      <c r="M192" s="72">
        <v>4304</v>
      </c>
      <c r="N192" s="72">
        <v>3461</v>
      </c>
      <c r="O192" s="72">
        <v>3135</v>
      </c>
      <c r="P192" s="72">
        <v>5779</v>
      </c>
      <c r="Q192" s="72">
        <v>7786</v>
      </c>
      <c r="R192" s="72">
        <v>3000</v>
      </c>
      <c r="S192" s="72">
        <v>4952</v>
      </c>
      <c r="T192" s="72">
        <v>2374</v>
      </c>
      <c r="U192" s="72">
        <v>1960</v>
      </c>
      <c r="V192" s="72">
        <v>1180</v>
      </c>
      <c r="W192" s="72">
        <v>6588</v>
      </c>
      <c r="X192" s="72">
        <v>6301</v>
      </c>
      <c r="Y192" s="72">
        <v>5610</v>
      </c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5"/>
    </row>
    <row r="193" spans="1:45" s="17" customFormat="1" ht="45" hidden="1" customHeight="1" outlineLevel="1" x14ac:dyDescent="0.2">
      <c r="A193" s="8" t="s">
        <v>134</v>
      </c>
      <c r="B193" s="71">
        <v>95000</v>
      </c>
      <c r="C193" s="76">
        <f>SUM(E193:Y193)</f>
        <v>99221</v>
      </c>
      <c r="D193" s="75">
        <f>C193/B193</f>
        <v>1.0444315789473684</v>
      </c>
      <c r="E193" s="97">
        <v>1355</v>
      </c>
      <c r="F193" s="97">
        <v>2371</v>
      </c>
      <c r="G193" s="97">
        <v>10316</v>
      </c>
      <c r="H193" s="155">
        <v>9808</v>
      </c>
      <c r="I193" s="97">
        <v>4306</v>
      </c>
      <c r="J193" s="97">
        <v>4618</v>
      </c>
      <c r="K193" s="97">
        <v>2544</v>
      </c>
      <c r="L193" s="97">
        <v>9760</v>
      </c>
      <c r="M193" s="97">
        <v>4171</v>
      </c>
      <c r="N193" s="97">
        <v>3368</v>
      </c>
      <c r="O193" s="97">
        <v>2671</v>
      </c>
      <c r="P193" s="97">
        <v>5628</v>
      </c>
      <c r="Q193" s="97">
        <v>4878</v>
      </c>
      <c r="R193" s="97">
        <v>3000</v>
      </c>
      <c r="S193" s="97">
        <v>4108</v>
      </c>
      <c r="T193" s="97">
        <v>5335</v>
      </c>
      <c r="U193" s="97">
        <v>1948</v>
      </c>
      <c r="V193" s="97">
        <v>411</v>
      </c>
      <c r="W193" s="97">
        <v>3260</v>
      </c>
      <c r="X193" s="97">
        <v>6500</v>
      </c>
      <c r="Y193" s="97">
        <v>8865</v>
      </c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 t="s">
        <v>0</v>
      </c>
      <c r="AJ193" s="123"/>
      <c r="AK193" s="123"/>
      <c r="AL193" s="123"/>
      <c r="AM193" s="123"/>
      <c r="AN193" s="123"/>
      <c r="AO193" s="123"/>
      <c r="AP193" s="123"/>
      <c r="AQ193" s="123"/>
      <c r="AR193" s="123"/>
      <c r="AS193" s="123"/>
    </row>
    <row r="194" spans="1:45" s="17" customFormat="1" ht="45" hidden="1" customHeight="1" outlineLevel="1" x14ac:dyDescent="0.2">
      <c r="A194" s="8" t="s">
        <v>135</v>
      </c>
      <c r="B194" s="76">
        <f>B192*0.45</f>
        <v>56580.75</v>
      </c>
      <c r="C194" s="76">
        <f>C192*0.45</f>
        <v>47338.200000000004</v>
      </c>
      <c r="D194" s="75">
        <f>C194/B194</f>
        <v>0.83664850678013292</v>
      </c>
      <c r="E194" s="72">
        <f>E192*0.45</f>
        <v>1035</v>
      </c>
      <c r="F194" s="72">
        <f t="shared" ref="F194:Y194" si="58">F192*0.45</f>
        <v>1125</v>
      </c>
      <c r="G194" s="72">
        <f t="shared" si="58"/>
        <v>5154.75</v>
      </c>
      <c r="H194" s="135">
        <f t="shared" si="58"/>
        <v>5419.8</v>
      </c>
      <c r="I194" s="72">
        <f t="shared" si="58"/>
        <v>2885.4</v>
      </c>
      <c r="J194" s="72">
        <f t="shared" si="58"/>
        <v>2169</v>
      </c>
      <c r="K194" s="72">
        <f t="shared" si="58"/>
        <v>1429.2</v>
      </c>
      <c r="L194" s="72">
        <f t="shared" si="58"/>
        <v>2726.55</v>
      </c>
      <c r="M194" s="72">
        <f t="shared" si="58"/>
        <v>1936.8</v>
      </c>
      <c r="N194" s="72">
        <f t="shared" si="58"/>
        <v>1557.45</v>
      </c>
      <c r="O194" s="72">
        <f t="shared" si="58"/>
        <v>1410.75</v>
      </c>
      <c r="P194" s="72">
        <f t="shared" si="58"/>
        <v>2600.5500000000002</v>
      </c>
      <c r="Q194" s="72">
        <f t="shared" si="58"/>
        <v>3503.7000000000003</v>
      </c>
      <c r="R194" s="72">
        <f t="shared" si="58"/>
        <v>1350</v>
      </c>
      <c r="S194" s="72">
        <f t="shared" si="58"/>
        <v>2228.4</v>
      </c>
      <c r="T194" s="72">
        <f t="shared" si="58"/>
        <v>1068.3</v>
      </c>
      <c r="U194" s="72">
        <f t="shared" si="58"/>
        <v>882</v>
      </c>
      <c r="V194" s="72">
        <f t="shared" si="58"/>
        <v>531</v>
      </c>
      <c r="W194" s="72">
        <f t="shared" si="58"/>
        <v>2964.6</v>
      </c>
      <c r="X194" s="72">
        <f t="shared" si="58"/>
        <v>2835.4500000000003</v>
      </c>
      <c r="Y194" s="72">
        <f t="shared" si="58"/>
        <v>2524.5</v>
      </c>
      <c r="Z194" s="126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23"/>
      <c r="AP194" s="123"/>
      <c r="AQ194" s="123"/>
      <c r="AR194" s="123"/>
      <c r="AS194" s="123"/>
    </row>
    <row r="195" spans="1:45" s="123" customFormat="1" ht="30" customHeight="1" collapsed="1" x14ac:dyDescent="0.2">
      <c r="A195" s="70" t="s">
        <v>136</v>
      </c>
      <c r="B195" s="58">
        <f>B192/B193</f>
        <v>1.3235263157894737</v>
      </c>
      <c r="C195" s="58">
        <f>C192/C193</f>
        <v>1.0602191068423015</v>
      </c>
      <c r="D195" s="75"/>
      <c r="E195" s="107">
        <f t="shared" ref="E195:Y195" si="59">E192/E193</f>
        <v>1.6974169741697418</v>
      </c>
      <c r="F195" s="107">
        <f t="shared" si="59"/>
        <v>1.0544074230282581</v>
      </c>
      <c r="G195" s="107">
        <f t="shared" si="59"/>
        <v>1.1104110120201629</v>
      </c>
      <c r="H195" s="154">
        <f t="shared" si="59"/>
        <v>1.2279771615008157</v>
      </c>
      <c r="I195" s="107">
        <f t="shared" si="59"/>
        <v>1.489084997677659</v>
      </c>
      <c r="J195" s="107">
        <f t="shared" si="59"/>
        <v>1.0437418796015592</v>
      </c>
      <c r="K195" s="107">
        <f t="shared" si="59"/>
        <v>1.2484276729559749</v>
      </c>
      <c r="L195" s="107">
        <f t="shared" si="59"/>
        <v>0.62079918032786885</v>
      </c>
      <c r="M195" s="107">
        <f t="shared" si="59"/>
        <v>1.0318868376888037</v>
      </c>
      <c r="N195" s="107">
        <f t="shared" si="59"/>
        <v>1.0276128266033253</v>
      </c>
      <c r="O195" s="107">
        <f t="shared" si="59"/>
        <v>1.1737177087233246</v>
      </c>
      <c r="P195" s="107">
        <f t="shared" si="59"/>
        <v>1.0268301350390903</v>
      </c>
      <c r="Q195" s="107">
        <f t="shared" si="59"/>
        <v>1.5961459614596145</v>
      </c>
      <c r="R195" s="107">
        <f t="shared" si="59"/>
        <v>1</v>
      </c>
      <c r="S195" s="107">
        <f t="shared" si="59"/>
        <v>1.2054527750730282</v>
      </c>
      <c r="T195" s="107">
        <f t="shared" si="59"/>
        <v>0.44498594189315838</v>
      </c>
      <c r="U195" s="107">
        <f t="shared" si="59"/>
        <v>1.0061601642710472</v>
      </c>
      <c r="V195" s="107">
        <f>V192/V193</f>
        <v>2.8710462287104623</v>
      </c>
      <c r="W195" s="107">
        <f t="shared" si="59"/>
        <v>2.0208588957055214</v>
      </c>
      <c r="X195" s="107">
        <f t="shared" si="59"/>
        <v>0.9693846153846154</v>
      </c>
      <c r="Y195" s="107">
        <f t="shared" si="59"/>
        <v>0.63282571912013541</v>
      </c>
    </row>
    <row r="196" spans="1:45" s="19" customFormat="1" ht="30" customHeight="1" outlineLevel="1" x14ac:dyDescent="0.2">
      <c r="A196" s="18" t="s">
        <v>137</v>
      </c>
      <c r="B196" s="71">
        <v>326715</v>
      </c>
      <c r="C196" s="76">
        <f>SUM(E196:Y196)</f>
        <v>260815</v>
      </c>
      <c r="D196" s="75">
        <f>C196/B196</f>
        <v>0.7982951502073673</v>
      </c>
      <c r="E196" s="72">
        <v>653</v>
      </c>
      <c r="F196" s="72">
        <v>6800</v>
      </c>
      <c r="G196" s="72">
        <v>23800</v>
      </c>
      <c r="H196" s="135">
        <v>13920</v>
      </c>
      <c r="I196" s="72">
        <v>8850</v>
      </c>
      <c r="J196" s="72">
        <v>12580</v>
      </c>
      <c r="K196" s="72">
        <v>500</v>
      </c>
      <c r="L196" s="72">
        <v>14689</v>
      </c>
      <c r="M196" s="72">
        <v>11655</v>
      </c>
      <c r="N196" s="72">
        <v>11850</v>
      </c>
      <c r="O196" s="72">
        <v>7733</v>
      </c>
      <c r="P196" s="72">
        <v>16648</v>
      </c>
      <c r="Q196" s="72">
        <v>2400</v>
      </c>
      <c r="R196" s="72">
        <v>3500</v>
      </c>
      <c r="S196" s="72">
        <v>10789</v>
      </c>
      <c r="T196" s="72">
        <v>44906</v>
      </c>
      <c r="U196" s="72">
        <v>3400</v>
      </c>
      <c r="V196" s="72">
        <v>600</v>
      </c>
      <c r="W196" s="72">
        <v>8427</v>
      </c>
      <c r="X196" s="72">
        <v>41415</v>
      </c>
      <c r="Y196" s="72">
        <v>15700</v>
      </c>
      <c r="Z196" s="125"/>
      <c r="AA196" s="125"/>
      <c r="AB196" s="125"/>
      <c r="AC196" s="125"/>
      <c r="AD196" s="125"/>
      <c r="AE196" s="125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5"/>
      <c r="AP196" s="125"/>
      <c r="AQ196" s="125"/>
      <c r="AR196" s="125"/>
      <c r="AS196" s="125"/>
    </row>
    <row r="197" spans="1:45" s="17" customFormat="1" ht="45" hidden="1" customHeight="1" outlineLevel="1" x14ac:dyDescent="0.2">
      <c r="A197" s="8" t="s">
        <v>134</v>
      </c>
      <c r="B197" s="71">
        <v>271000</v>
      </c>
      <c r="C197" s="76">
        <f>SUM(E197:Y197)</f>
        <v>283125</v>
      </c>
      <c r="D197" s="75">
        <f t="shared" ref="D197:D211" si="60">C197/B197</f>
        <v>1.0447416974169741</v>
      </c>
      <c r="E197" s="97">
        <v>3252</v>
      </c>
      <c r="F197" s="97">
        <v>6349</v>
      </c>
      <c r="G197" s="97">
        <v>21277</v>
      </c>
      <c r="H197" s="155">
        <v>19442</v>
      </c>
      <c r="I197" s="97">
        <v>7381</v>
      </c>
      <c r="J197" s="97">
        <v>15831</v>
      </c>
      <c r="K197" s="97">
        <v>1192</v>
      </c>
      <c r="L197" s="97">
        <v>25096</v>
      </c>
      <c r="M197" s="97">
        <v>10726</v>
      </c>
      <c r="N197" s="97">
        <v>11786</v>
      </c>
      <c r="O197" s="97">
        <v>7347</v>
      </c>
      <c r="P197" s="97">
        <v>19701</v>
      </c>
      <c r="Q197" s="97">
        <v>4369</v>
      </c>
      <c r="R197" s="97">
        <v>5848</v>
      </c>
      <c r="S197" s="97">
        <v>8900</v>
      </c>
      <c r="T197" s="97">
        <v>37348</v>
      </c>
      <c r="U197" s="97">
        <v>2923</v>
      </c>
      <c r="V197" s="97">
        <v>1336</v>
      </c>
      <c r="W197" s="97">
        <v>11411</v>
      </c>
      <c r="X197" s="97">
        <v>40000</v>
      </c>
      <c r="Y197" s="97">
        <v>21610</v>
      </c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</row>
    <row r="198" spans="1:45" s="17" customFormat="1" ht="45" hidden="1" customHeight="1" outlineLevel="1" x14ac:dyDescent="0.2">
      <c r="A198" s="8" t="s">
        <v>135</v>
      </c>
      <c r="B198" s="76">
        <f>B196*0.3</f>
        <v>98014.5</v>
      </c>
      <c r="C198" s="76">
        <f>C196*0.3</f>
        <v>78244.5</v>
      </c>
      <c r="D198" s="75">
        <f t="shared" si="60"/>
        <v>0.7982951502073673</v>
      </c>
      <c r="E198" s="72">
        <f>E196*0.3</f>
        <v>195.9</v>
      </c>
      <c r="F198" s="72">
        <f t="shared" ref="F198:Y198" si="61">F196*0.3</f>
        <v>2040</v>
      </c>
      <c r="G198" s="72">
        <f t="shared" si="61"/>
        <v>7140</v>
      </c>
      <c r="H198" s="135">
        <f t="shared" si="61"/>
        <v>4176</v>
      </c>
      <c r="I198" s="72">
        <f t="shared" si="61"/>
        <v>2655</v>
      </c>
      <c r="J198" s="72">
        <f t="shared" si="61"/>
        <v>3774</v>
      </c>
      <c r="K198" s="72">
        <f t="shared" si="61"/>
        <v>150</v>
      </c>
      <c r="L198" s="72">
        <f t="shared" si="61"/>
        <v>4406.7</v>
      </c>
      <c r="M198" s="72">
        <f t="shared" si="61"/>
        <v>3496.5</v>
      </c>
      <c r="N198" s="72">
        <f t="shared" si="61"/>
        <v>3555</v>
      </c>
      <c r="O198" s="72">
        <f t="shared" si="61"/>
        <v>2319.9</v>
      </c>
      <c r="P198" s="72">
        <f t="shared" si="61"/>
        <v>4994.3999999999996</v>
      </c>
      <c r="Q198" s="72">
        <f t="shared" si="61"/>
        <v>720</v>
      </c>
      <c r="R198" s="72">
        <f t="shared" si="61"/>
        <v>1050</v>
      </c>
      <c r="S198" s="72">
        <f t="shared" si="61"/>
        <v>3236.7</v>
      </c>
      <c r="T198" s="72">
        <f t="shared" si="61"/>
        <v>13471.8</v>
      </c>
      <c r="U198" s="72">
        <f t="shared" si="61"/>
        <v>1020</v>
      </c>
      <c r="V198" s="72">
        <f t="shared" si="61"/>
        <v>180</v>
      </c>
      <c r="W198" s="72">
        <f t="shared" si="61"/>
        <v>2528.1</v>
      </c>
      <c r="X198" s="72">
        <f t="shared" si="61"/>
        <v>12424.5</v>
      </c>
      <c r="Y198" s="72">
        <f t="shared" si="61"/>
        <v>4710</v>
      </c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123"/>
      <c r="AP198" s="123"/>
      <c r="AQ198" s="123"/>
      <c r="AR198" s="123"/>
      <c r="AS198" s="123"/>
    </row>
    <row r="199" spans="1:45" s="19" customFormat="1" ht="30" customHeight="1" collapsed="1" x14ac:dyDescent="0.2">
      <c r="A199" s="8" t="s">
        <v>136</v>
      </c>
      <c r="B199" s="75">
        <f>B196/B197</f>
        <v>1.205590405904059</v>
      </c>
      <c r="C199" s="75">
        <f>C196/C197</f>
        <v>0.92120088300220748</v>
      </c>
      <c r="D199" s="75"/>
      <c r="E199" s="46">
        <f t="shared" ref="E199:Y199" si="62">E196/E197</f>
        <v>0.20079950799507995</v>
      </c>
      <c r="F199" s="46">
        <f t="shared" si="62"/>
        <v>1.0710348086312804</v>
      </c>
      <c r="G199" s="46">
        <f t="shared" si="62"/>
        <v>1.1185787470038069</v>
      </c>
      <c r="H199" s="136">
        <f t="shared" si="62"/>
        <v>0.71597572266227749</v>
      </c>
      <c r="I199" s="46">
        <f t="shared" si="62"/>
        <v>1.1990245224224361</v>
      </c>
      <c r="J199" s="46">
        <f t="shared" si="62"/>
        <v>0.79464342113574638</v>
      </c>
      <c r="K199" s="46">
        <f t="shared" si="62"/>
        <v>0.41946308724832215</v>
      </c>
      <c r="L199" s="46">
        <f t="shared" si="62"/>
        <v>0.58531240038253107</v>
      </c>
      <c r="M199" s="46">
        <f t="shared" si="62"/>
        <v>1.0866119709118032</v>
      </c>
      <c r="N199" s="46">
        <f t="shared" si="62"/>
        <v>1.0054301713897844</v>
      </c>
      <c r="O199" s="46">
        <f t="shared" si="62"/>
        <v>1.0525384510684632</v>
      </c>
      <c r="P199" s="46">
        <f t="shared" si="62"/>
        <v>0.8450332470432973</v>
      </c>
      <c r="Q199" s="46">
        <f t="shared" si="62"/>
        <v>0.54932478828107123</v>
      </c>
      <c r="R199" s="46">
        <f t="shared" si="62"/>
        <v>0.59849521203830369</v>
      </c>
      <c r="S199" s="46">
        <f t="shared" si="62"/>
        <v>1.212247191011236</v>
      </c>
      <c r="T199" s="46">
        <f t="shared" si="62"/>
        <v>1.2023669272785691</v>
      </c>
      <c r="U199" s="46">
        <f t="shared" si="62"/>
        <v>1.163188504960657</v>
      </c>
      <c r="V199" s="46">
        <f t="shared" si="62"/>
        <v>0.44910179640718562</v>
      </c>
      <c r="W199" s="46">
        <f t="shared" si="62"/>
        <v>0.73849794058364737</v>
      </c>
      <c r="X199" s="46">
        <f t="shared" si="62"/>
        <v>1.0353749999999999</v>
      </c>
      <c r="Y199" s="46">
        <f t="shared" si="62"/>
        <v>0.72651550208236926</v>
      </c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5"/>
    </row>
    <row r="200" spans="1:45" s="19" customFormat="1" ht="30" customHeight="1" outlineLevel="1" x14ac:dyDescent="0.2">
      <c r="A200" s="18" t="s">
        <v>138</v>
      </c>
      <c r="B200" s="71">
        <v>259988</v>
      </c>
      <c r="C200" s="76">
        <f>SUM(E200:Y200)</f>
        <v>221605</v>
      </c>
      <c r="D200" s="75">
        <f>C200/B200</f>
        <v>0.85236626305829499</v>
      </c>
      <c r="E200" s="72"/>
      <c r="F200" s="72">
        <v>7100</v>
      </c>
      <c r="G200" s="72">
        <v>29014</v>
      </c>
      <c r="H200" s="135">
        <v>27339</v>
      </c>
      <c r="I200" s="72">
        <v>6300</v>
      </c>
      <c r="J200" s="72">
        <v>1200</v>
      </c>
      <c r="K200" s="72">
        <v>2000</v>
      </c>
      <c r="L200" s="72">
        <v>16769</v>
      </c>
      <c r="M200" s="72">
        <v>3900</v>
      </c>
      <c r="N200" s="72">
        <v>7200</v>
      </c>
      <c r="O200" s="72">
        <v>9236</v>
      </c>
      <c r="P200" s="72">
        <v>15850</v>
      </c>
      <c r="Q200" s="72">
        <v>1707</v>
      </c>
      <c r="R200" s="72">
        <v>1500</v>
      </c>
      <c r="S200" s="72">
        <v>6047</v>
      </c>
      <c r="T200" s="72">
        <v>40993</v>
      </c>
      <c r="U200" s="72">
        <v>3250</v>
      </c>
      <c r="V200" s="72"/>
      <c r="W200" s="72">
        <v>10091</v>
      </c>
      <c r="X200" s="72">
        <v>20109</v>
      </c>
      <c r="Y200" s="72">
        <v>12000</v>
      </c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</row>
    <row r="201" spans="1:45" s="17" customFormat="1" ht="45" hidden="1" customHeight="1" outlineLevel="1" x14ac:dyDescent="0.2">
      <c r="A201" s="8" t="s">
        <v>134</v>
      </c>
      <c r="B201" s="71">
        <v>334708</v>
      </c>
      <c r="C201" s="76">
        <f>SUM(E201:Y201)</f>
        <v>314947</v>
      </c>
      <c r="D201" s="75">
        <f t="shared" si="60"/>
        <v>0.94096047898466728</v>
      </c>
      <c r="E201" s="97"/>
      <c r="F201" s="97">
        <v>13121</v>
      </c>
      <c r="G201" s="97">
        <v>29014</v>
      </c>
      <c r="H201" s="155">
        <v>30100</v>
      </c>
      <c r="I201" s="97">
        <v>16915</v>
      </c>
      <c r="J201" s="97">
        <v>4947</v>
      </c>
      <c r="K201" s="97">
        <v>1987</v>
      </c>
      <c r="L201" s="97">
        <v>21959</v>
      </c>
      <c r="M201" s="97">
        <v>11918</v>
      </c>
      <c r="N201" s="97">
        <v>12628</v>
      </c>
      <c r="O201" s="97">
        <v>13357</v>
      </c>
      <c r="P201" s="97">
        <v>18763</v>
      </c>
      <c r="Q201" s="97">
        <v>10379</v>
      </c>
      <c r="R201" s="97">
        <v>2250</v>
      </c>
      <c r="S201" s="97">
        <v>6846</v>
      </c>
      <c r="T201" s="97">
        <v>53354</v>
      </c>
      <c r="U201" s="97">
        <v>6090</v>
      </c>
      <c r="V201" s="97">
        <v>1713</v>
      </c>
      <c r="W201" s="97">
        <v>12226</v>
      </c>
      <c r="X201" s="97">
        <v>27986</v>
      </c>
      <c r="Y201" s="97">
        <v>19394</v>
      </c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</row>
    <row r="202" spans="1:45" s="17" customFormat="1" ht="45" hidden="1" customHeight="1" outlineLevel="1" x14ac:dyDescent="0.2">
      <c r="A202" s="8" t="s">
        <v>139</v>
      </c>
      <c r="B202" s="76">
        <f>B200*0.19</f>
        <v>49397.72</v>
      </c>
      <c r="C202" s="76">
        <f>C200*0.19</f>
        <v>42104.95</v>
      </c>
      <c r="D202" s="75">
        <f t="shared" si="60"/>
        <v>0.85236626305829488</v>
      </c>
      <c r="E202" s="72">
        <f t="shared" ref="E202:J202" si="63">E200*0.19</f>
        <v>0</v>
      </c>
      <c r="F202" s="72">
        <f t="shared" si="63"/>
        <v>1349</v>
      </c>
      <c r="G202" s="72">
        <f t="shared" si="63"/>
        <v>5512.66</v>
      </c>
      <c r="H202" s="135">
        <f t="shared" si="63"/>
        <v>5194.41</v>
      </c>
      <c r="I202" s="72">
        <f t="shared" si="63"/>
        <v>1197</v>
      </c>
      <c r="J202" s="72">
        <f t="shared" si="63"/>
        <v>228</v>
      </c>
      <c r="K202" s="72">
        <f>K200*0.19</f>
        <v>380</v>
      </c>
      <c r="L202" s="72">
        <f t="shared" ref="L202:Y202" si="64">L200*0.19</f>
        <v>3186.11</v>
      </c>
      <c r="M202" s="72">
        <f t="shared" si="64"/>
        <v>741</v>
      </c>
      <c r="N202" s="72">
        <f t="shared" si="64"/>
        <v>1368</v>
      </c>
      <c r="O202" s="72">
        <f t="shared" si="64"/>
        <v>1754.84</v>
      </c>
      <c r="P202" s="72">
        <f t="shared" si="64"/>
        <v>3011.5</v>
      </c>
      <c r="Q202" s="72">
        <f t="shared" si="64"/>
        <v>324.33</v>
      </c>
      <c r="R202" s="72">
        <f t="shared" si="64"/>
        <v>285</v>
      </c>
      <c r="S202" s="72">
        <f t="shared" si="64"/>
        <v>1148.93</v>
      </c>
      <c r="T202" s="72">
        <f t="shared" si="64"/>
        <v>7788.67</v>
      </c>
      <c r="U202" s="72">
        <f t="shared" si="64"/>
        <v>617.5</v>
      </c>
      <c r="V202" s="72">
        <f t="shared" si="64"/>
        <v>0</v>
      </c>
      <c r="W202" s="72">
        <f t="shared" si="64"/>
        <v>1917.29</v>
      </c>
      <c r="X202" s="72">
        <f t="shared" si="64"/>
        <v>3820.71</v>
      </c>
      <c r="Y202" s="72">
        <f t="shared" si="64"/>
        <v>2280</v>
      </c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</row>
    <row r="203" spans="1:45" s="19" customFormat="1" ht="30" customHeight="1" collapsed="1" x14ac:dyDescent="0.2">
      <c r="A203" s="8" t="s">
        <v>140</v>
      </c>
      <c r="B203" s="75">
        <f>B200/B201</f>
        <v>0.77676063912425164</v>
      </c>
      <c r="C203" s="75">
        <f>C200/C201</f>
        <v>0.70362632442918971</v>
      </c>
      <c r="D203" s="75"/>
      <c r="E203" s="46"/>
      <c r="F203" s="46">
        <f t="shared" ref="F203:N203" si="65">F200/F201</f>
        <v>0.54111729288926147</v>
      </c>
      <c r="G203" s="46">
        <f t="shared" si="65"/>
        <v>1</v>
      </c>
      <c r="H203" s="136">
        <f t="shared" si="65"/>
        <v>0.9082724252491694</v>
      </c>
      <c r="I203" s="46">
        <f t="shared" si="65"/>
        <v>0.37245048773278155</v>
      </c>
      <c r="J203" s="46">
        <f t="shared" si="65"/>
        <v>0.24257125530624621</v>
      </c>
      <c r="K203" s="46">
        <f t="shared" si="65"/>
        <v>1.0065425264217414</v>
      </c>
      <c r="L203" s="46">
        <f t="shared" si="65"/>
        <v>0.76365043945534861</v>
      </c>
      <c r="M203" s="46">
        <f t="shared" si="65"/>
        <v>0.32723611344185266</v>
      </c>
      <c r="N203" s="46">
        <f t="shared" si="65"/>
        <v>0.57016154577130185</v>
      </c>
      <c r="O203" s="46">
        <f t="shared" ref="O203:U203" si="66">O200/O201</f>
        <v>0.69147263607097398</v>
      </c>
      <c r="P203" s="46">
        <f t="shared" si="66"/>
        <v>0.84474764163513294</v>
      </c>
      <c r="Q203" s="46">
        <f t="shared" si="66"/>
        <v>0.16446671162925136</v>
      </c>
      <c r="R203" s="46">
        <f t="shared" si="66"/>
        <v>0.66666666666666663</v>
      </c>
      <c r="S203" s="46">
        <f t="shared" si="66"/>
        <v>0.88328951212386797</v>
      </c>
      <c r="T203" s="46">
        <f t="shared" si="66"/>
        <v>0.76832102560257898</v>
      </c>
      <c r="U203" s="46">
        <f t="shared" si="66"/>
        <v>0.5336617405582923</v>
      </c>
      <c r="V203" s="46"/>
      <c r="W203" s="46">
        <f>W200/W201</f>
        <v>0.82537215769671191</v>
      </c>
      <c r="X203" s="46">
        <f>X200/X201</f>
        <v>0.71853784034874579</v>
      </c>
      <c r="Y203" s="46">
        <f>Y200/Y201</f>
        <v>0.61874806641229241</v>
      </c>
      <c r="Z203" s="125"/>
      <c r="AA203" s="125"/>
      <c r="AB203" s="125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5"/>
      <c r="AN203" s="125"/>
      <c r="AO203" s="125"/>
      <c r="AP203" s="125"/>
      <c r="AQ203" s="125"/>
      <c r="AR203" s="125"/>
      <c r="AS203" s="125"/>
    </row>
    <row r="204" spans="1:45" s="17" customFormat="1" ht="30" hidden="1" customHeight="1" x14ac:dyDescent="0.2">
      <c r="A204" s="18" t="s">
        <v>141</v>
      </c>
      <c r="B204" s="76">
        <v>170</v>
      </c>
      <c r="C204" s="76">
        <f>SUM(E204:Y204)</f>
        <v>50</v>
      </c>
      <c r="D204" s="75"/>
      <c r="E204" s="91"/>
      <c r="F204" s="91"/>
      <c r="G204" s="91"/>
      <c r="H204" s="138"/>
      <c r="I204" s="91"/>
      <c r="J204" s="91"/>
      <c r="K204" s="91"/>
      <c r="L204" s="91"/>
      <c r="M204" s="91"/>
      <c r="N204" s="91"/>
      <c r="O204" s="91"/>
      <c r="P204" s="91">
        <v>50</v>
      </c>
      <c r="Q204" s="91"/>
      <c r="R204" s="91"/>
      <c r="S204" s="91"/>
      <c r="T204" s="91"/>
      <c r="U204" s="91"/>
      <c r="V204" s="91"/>
      <c r="W204" s="91"/>
      <c r="X204" s="91"/>
      <c r="Y204" s="91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</row>
    <row r="205" spans="1:45" s="17" customFormat="1" ht="45" hidden="1" customHeight="1" x14ac:dyDescent="0.2">
      <c r="A205" s="8" t="s">
        <v>139</v>
      </c>
      <c r="B205" s="76"/>
      <c r="C205" s="76">
        <f>C204*0.7</f>
        <v>35</v>
      </c>
      <c r="D205" s="75" t="e">
        <f t="shared" si="60"/>
        <v>#DIV/0!</v>
      </c>
      <c r="E205" s="72"/>
      <c r="F205" s="72"/>
      <c r="G205" s="72"/>
      <c r="H205" s="135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123"/>
      <c r="AA205" s="123"/>
      <c r="AB205" s="123"/>
      <c r="AC205" s="123"/>
      <c r="AD205" s="123"/>
      <c r="AE205" s="123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123"/>
      <c r="AP205" s="123"/>
      <c r="AQ205" s="123"/>
      <c r="AR205" s="123"/>
      <c r="AS205" s="123"/>
    </row>
    <row r="206" spans="1:45" s="17" customFormat="1" ht="45" hidden="1" customHeight="1" x14ac:dyDescent="0.2">
      <c r="A206" s="13" t="s">
        <v>142</v>
      </c>
      <c r="B206" s="76"/>
      <c r="C206" s="76">
        <f>SUM(E206:Y206)</f>
        <v>0</v>
      </c>
      <c r="D206" s="75" t="e">
        <f t="shared" si="60"/>
        <v>#DIV/0!</v>
      </c>
      <c r="E206" s="97"/>
      <c r="F206" s="97"/>
      <c r="G206" s="97"/>
      <c r="H206" s="155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123"/>
      <c r="AA206" s="123"/>
      <c r="AB206" s="123"/>
      <c r="AC206" s="123"/>
      <c r="AD206" s="123"/>
      <c r="AE206" s="123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123"/>
      <c r="AP206" s="123"/>
      <c r="AQ206" s="123"/>
      <c r="AR206" s="123"/>
      <c r="AS206" s="123"/>
    </row>
    <row r="207" spans="1:45" s="17" customFormat="1" ht="45" hidden="1" customHeight="1" x14ac:dyDescent="0.2">
      <c r="A207" s="8" t="s">
        <v>139</v>
      </c>
      <c r="B207" s="76">
        <f>B206*0.2</f>
        <v>0</v>
      </c>
      <c r="C207" s="76">
        <f>C206*0.2</f>
        <v>0</v>
      </c>
      <c r="D207" s="75" t="e">
        <f t="shared" si="60"/>
        <v>#DIV/0!</v>
      </c>
      <c r="E207" s="72"/>
      <c r="F207" s="72"/>
      <c r="G207" s="72"/>
      <c r="H207" s="135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123"/>
      <c r="AA207" s="123"/>
      <c r="AB207" s="123"/>
      <c r="AC207" s="123"/>
      <c r="AD207" s="123"/>
      <c r="AE207" s="123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123"/>
      <c r="AP207" s="123"/>
      <c r="AQ207" s="123"/>
      <c r="AR207" s="123"/>
      <c r="AS207" s="123"/>
    </row>
    <row r="208" spans="1:45" s="17" customFormat="1" ht="45" hidden="1" customHeight="1" x14ac:dyDescent="0.2">
      <c r="A208" s="13" t="s">
        <v>163</v>
      </c>
      <c r="B208" s="76"/>
      <c r="C208" s="76">
        <f>SUM(E208:Y208)</f>
        <v>0</v>
      </c>
      <c r="D208" s="75" t="e">
        <f t="shared" si="60"/>
        <v>#DIV/0!</v>
      </c>
      <c r="E208" s="97"/>
      <c r="F208" s="97"/>
      <c r="G208" s="97"/>
      <c r="H208" s="155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123"/>
      <c r="AA208" s="123"/>
      <c r="AB208" s="123"/>
      <c r="AC208" s="123"/>
      <c r="AD208" s="123"/>
      <c r="AE208" s="123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123"/>
      <c r="AP208" s="123"/>
      <c r="AQ208" s="123"/>
      <c r="AR208" s="123"/>
      <c r="AS208" s="123"/>
    </row>
    <row r="209" spans="1:45" s="17" customFormat="1" ht="22.5" hidden="1" x14ac:dyDescent="0.2">
      <c r="A209" s="13" t="s">
        <v>143</v>
      </c>
      <c r="B209" s="72">
        <f>B207+B205+B202+B198+B194</f>
        <v>203992.97</v>
      </c>
      <c r="C209" s="72">
        <f>C207+C205+C202+C198+C194</f>
        <v>167722.65</v>
      </c>
      <c r="D209" s="75">
        <f t="shared" si="60"/>
        <v>0.82219818653554577</v>
      </c>
      <c r="E209" s="72">
        <f>E207+E205+E202+E198+E194</f>
        <v>1230.9000000000001</v>
      </c>
      <c r="F209" s="72">
        <f t="shared" ref="F209:Y209" si="67">F207+F205+F202+F198+F194</f>
        <v>4514</v>
      </c>
      <c r="G209" s="72">
        <f t="shared" si="67"/>
        <v>17807.41</v>
      </c>
      <c r="H209" s="135">
        <f t="shared" si="67"/>
        <v>14790.21</v>
      </c>
      <c r="I209" s="72">
        <f t="shared" si="67"/>
        <v>6737.4</v>
      </c>
      <c r="J209" s="72">
        <f t="shared" si="67"/>
        <v>6171</v>
      </c>
      <c r="K209" s="72">
        <f>K207+K205+K202+K198+K194</f>
        <v>1959.2</v>
      </c>
      <c r="L209" s="72">
        <f t="shared" si="67"/>
        <v>10319.36</v>
      </c>
      <c r="M209" s="72">
        <f t="shared" si="67"/>
        <v>6174.3</v>
      </c>
      <c r="N209" s="72">
        <f t="shared" si="67"/>
        <v>6480.45</v>
      </c>
      <c r="O209" s="72">
        <f t="shared" si="67"/>
        <v>5485.49</v>
      </c>
      <c r="P209" s="72">
        <f t="shared" si="67"/>
        <v>10606.45</v>
      </c>
      <c r="Q209" s="72">
        <f t="shared" si="67"/>
        <v>4548.0300000000007</v>
      </c>
      <c r="R209" s="72">
        <f t="shared" si="67"/>
        <v>2685</v>
      </c>
      <c r="S209" s="72">
        <f t="shared" si="67"/>
        <v>6614.0300000000007</v>
      </c>
      <c r="T209" s="72">
        <f t="shared" si="67"/>
        <v>22328.77</v>
      </c>
      <c r="U209" s="72">
        <f t="shared" si="67"/>
        <v>2519.5</v>
      </c>
      <c r="V209" s="72">
        <f t="shared" si="67"/>
        <v>711</v>
      </c>
      <c r="W209" s="72">
        <f t="shared" si="67"/>
        <v>7409.99</v>
      </c>
      <c r="X209" s="72">
        <f t="shared" si="67"/>
        <v>19080.66</v>
      </c>
      <c r="Y209" s="72">
        <f t="shared" si="67"/>
        <v>9514.5</v>
      </c>
      <c r="Z209" s="123"/>
      <c r="AA209" s="123"/>
      <c r="AB209" s="123"/>
      <c r="AC209" s="123"/>
      <c r="AD209" s="123"/>
      <c r="AE209" s="123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123"/>
      <c r="AP209" s="123"/>
      <c r="AQ209" s="123"/>
      <c r="AR209" s="123"/>
      <c r="AS209" s="123"/>
    </row>
    <row r="210" spans="1:45" s="17" customFormat="1" ht="45" hidden="1" x14ac:dyDescent="0.2">
      <c r="A210" s="8" t="s">
        <v>169</v>
      </c>
      <c r="B210" s="72">
        <v>68302</v>
      </c>
      <c r="C210" s="72">
        <f>SUM(E210:Y210)</f>
        <v>69686.5</v>
      </c>
      <c r="D210" s="75">
        <f t="shared" si="60"/>
        <v>1.0202702702702702</v>
      </c>
      <c r="E210" s="72">
        <v>610</v>
      </c>
      <c r="F210" s="72">
        <v>1904.5</v>
      </c>
      <c r="G210" s="72">
        <v>5803</v>
      </c>
      <c r="H210" s="135">
        <v>6976</v>
      </c>
      <c r="I210" s="72">
        <v>2768</v>
      </c>
      <c r="J210" s="72">
        <v>2968</v>
      </c>
      <c r="K210" s="72">
        <v>715</v>
      </c>
      <c r="L210" s="72">
        <v>6274</v>
      </c>
      <c r="M210" s="72">
        <v>2681</v>
      </c>
      <c r="N210" s="72">
        <v>2526</v>
      </c>
      <c r="O210" s="72">
        <v>2004</v>
      </c>
      <c r="P210" s="72">
        <v>4222</v>
      </c>
      <c r="Q210" s="72">
        <v>1996</v>
      </c>
      <c r="R210" s="72">
        <v>1350</v>
      </c>
      <c r="S210" s="72">
        <v>2054</v>
      </c>
      <c r="T210" s="72">
        <v>8003</v>
      </c>
      <c r="U210" s="72">
        <v>1096</v>
      </c>
      <c r="V210" s="72">
        <v>308</v>
      </c>
      <c r="W210" s="72">
        <v>2445</v>
      </c>
      <c r="X210" s="72">
        <v>7996</v>
      </c>
      <c r="Y210" s="72">
        <v>4987</v>
      </c>
      <c r="Z210" s="123"/>
      <c r="AA210" s="123"/>
      <c r="AB210" s="123"/>
      <c r="AC210" s="123"/>
      <c r="AD210" s="123"/>
      <c r="AE210" s="123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123"/>
      <c r="AP210" s="123"/>
      <c r="AQ210" s="123"/>
      <c r="AR210" s="123"/>
      <c r="AS210" s="123"/>
    </row>
    <row r="211" spans="1:45" s="17" customFormat="1" ht="22.5" x14ac:dyDescent="0.2">
      <c r="A211" s="18" t="s">
        <v>162</v>
      </c>
      <c r="B211" s="54">
        <v>30.2</v>
      </c>
      <c r="C211" s="54">
        <f>C209/C210*10</f>
        <v>24.068169588083776</v>
      </c>
      <c r="D211" s="75">
        <f t="shared" si="60"/>
        <v>0.79695925788356881</v>
      </c>
      <c r="E211" s="55">
        <f>E209/E210*10</f>
        <v>20.178688524590168</v>
      </c>
      <c r="F211" s="55">
        <f t="shared" ref="F211:Y211" si="68">F209/F210*10</f>
        <v>23.701758991861382</v>
      </c>
      <c r="G211" s="55">
        <f t="shared" si="68"/>
        <v>30.686558676546611</v>
      </c>
      <c r="H211" s="143">
        <f t="shared" si="68"/>
        <v>21.201562500000001</v>
      </c>
      <c r="I211" s="55">
        <f t="shared" si="68"/>
        <v>24.340317919075144</v>
      </c>
      <c r="J211" s="55">
        <f t="shared" si="68"/>
        <v>20.791778975741238</v>
      </c>
      <c r="K211" s="55">
        <f>K209/K210*10</f>
        <v>27.401398601398604</v>
      </c>
      <c r="L211" s="55">
        <f t="shared" si="68"/>
        <v>16.447816385081289</v>
      </c>
      <c r="M211" s="55">
        <f t="shared" si="68"/>
        <v>23.029839612085045</v>
      </c>
      <c r="N211" s="55">
        <f t="shared" si="68"/>
        <v>25.654988123515441</v>
      </c>
      <c r="O211" s="55">
        <v>26.4</v>
      </c>
      <c r="P211" s="55">
        <f t="shared" si="68"/>
        <v>25.121861676930365</v>
      </c>
      <c r="Q211" s="55">
        <f t="shared" si="68"/>
        <v>22.785721442885777</v>
      </c>
      <c r="R211" s="55">
        <f t="shared" si="68"/>
        <v>19.888888888888889</v>
      </c>
      <c r="S211" s="55">
        <f t="shared" si="68"/>
        <v>32.200730282375851</v>
      </c>
      <c r="T211" s="55">
        <f t="shared" si="68"/>
        <v>27.900499812570288</v>
      </c>
      <c r="U211" s="55">
        <f t="shared" si="68"/>
        <v>22.988138686131386</v>
      </c>
      <c r="V211" s="55">
        <v>23.6</v>
      </c>
      <c r="W211" s="55">
        <f t="shared" si="68"/>
        <v>30.306707566462165</v>
      </c>
      <c r="X211" s="55">
        <f>X209/X210*10</f>
        <v>23.862756378189097</v>
      </c>
      <c r="Y211" s="55">
        <f t="shared" si="68"/>
        <v>19.07860437136555</v>
      </c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123"/>
      <c r="AP211" s="123"/>
      <c r="AQ211" s="123"/>
      <c r="AR211" s="123"/>
      <c r="AS211" s="123"/>
    </row>
    <row r="212" spans="1:45" ht="22.5" x14ac:dyDescent="0.25">
      <c r="A212" s="31"/>
      <c r="B212" s="59" t="s">
        <v>1</v>
      </c>
      <c r="C212" s="59"/>
      <c r="D212" s="59"/>
      <c r="E212" s="59"/>
      <c r="F212" s="59"/>
      <c r="G212" s="59"/>
      <c r="H212" s="31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</row>
    <row r="213" spans="1:45" ht="27" hidden="1" customHeight="1" x14ac:dyDescent="0.25">
      <c r="A213" s="8" t="s">
        <v>182</v>
      </c>
      <c r="B213" s="60"/>
      <c r="C213" s="60">
        <f>SUM(E213:Y213)</f>
        <v>273</v>
      </c>
      <c r="D213" s="60"/>
      <c r="E213" s="60">
        <v>11</v>
      </c>
      <c r="F213" s="60">
        <v>12</v>
      </c>
      <c r="G213" s="60">
        <v>15</v>
      </c>
      <c r="H213" s="156">
        <v>20</v>
      </c>
      <c r="I213" s="60">
        <v>12</v>
      </c>
      <c r="J213" s="60">
        <v>36</v>
      </c>
      <c r="K213" s="60">
        <v>18</v>
      </c>
      <c r="L213" s="60">
        <v>20</v>
      </c>
      <c r="M213" s="60">
        <v>5</v>
      </c>
      <c r="N213" s="60">
        <v>4</v>
      </c>
      <c r="O213" s="60">
        <v>5</v>
      </c>
      <c r="P213" s="60">
        <v>16</v>
      </c>
      <c r="Q213" s="60">
        <v>16</v>
      </c>
      <c r="R213" s="60">
        <v>13</v>
      </c>
      <c r="S213" s="60">
        <v>18</v>
      </c>
      <c r="T213" s="60">
        <v>10</v>
      </c>
      <c r="U213" s="60">
        <v>3</v>
      </c>
      <c r="V213" s="60">
        <v>4</v>
      </c>
      <c r="W213" s="60">
        <v>3</v>
      </c>
      <c r="X213" s="60">
        <v>23</v>
      </c>
      <c r="Y213" s="60">
        <v>9</v>
      </c>
    </row>
    <row r="214" spans="1:45" ht="18" hidden="1" customHeight="1" x14ac:dyDescent="0.25">
      <c r="A214" s="8" t="s">
        <v>186</v>
      </c>
      <c r="B214" s="60">
        <v>108</v>
      </c>
      <c r="C214" s="60">
        <f>SUM(E214:Y214)</f>
        <v>450</v>
      </c>
      <c r="D214" s="60"/>
      <c r="E214" s="60">
        <v>20</v>
      </c>
      <c r="F214" s="60">
        <v>5</v>
      </c>
      <c r="G214" s="60">
        <v>59</v>
      </c>
      <c r="H214" s="156">
        <v>16</v>
      </c>
      <c r="I214" s="60">
        <v>21</v>
      </c>
      <c r="J214" s="60">
        <v>28</v>
      </c>
      <c r="K214" s="60">
        <v>9</v>
      </c>
      <c r="L214" s="60">
        <v>20</v>
      </c>
      <c r="M214" s="60">
        <v>22</v>
      </c>
      <c r="N214" s="60">
        <v>5</v>
      </c>
      <c r="O214" s="60">
        <v>5</v>
      </c>
      <c r="P214" s="60">
        <v>28</v>
      </c>
      <c r="Q214" s="60">
        <v>25</v>
      </c>
      <c r="R214" s="60">
        <v>57</v>
      </c>
      <c r="S214" s="60">
        <v>7</v>
      </c>
      <c r="T214" s="60">
        <v>17</v>
      </c>
      <c r="U214" s="60">
        <v>25</v>
      </c>
      <c r="V214" s="60">
        <v>11</v>
      </c>
      <c r="W214" s="60">
        <v>5</v>
      </c>
      <c r="X214" s="60">
        <v>50</v>
      </c>
      <c r="Y214" s="60">
        <v>15</v>
      </c>
    </row>
    <row r="215" spans="1:45" ht="24.6" hidden="1" customHeight="1" x14ac:dyDescent="0.35">
      <c r="A215" s="28" t="s">
        <v>144</v>
      </c>
      <c r="B215" s="61"/>
      <c r="C215" s="61">
        <f>SUM(E215:Y215)</f>
        <v>0</v>
      </c>
      <c r="D215" s="61"/>
      <c r="E215" s="61"/>
      <c r="F215" s="61"/>
      <c r="G215" s="61"/>
      <c r="H215" s="157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</row>
    <row r="216" spans="1:45" s="22" customFormat="1" ht="21.6" hidden="1" customHeight="1" x14ac:dyDescent="0.35">
      <c r="A216" s="21" t="s">
        <v>145</v>
      </c>
      <c r="B216" s="62"/>
      <c r="C216" s="62">
        <f>SUM(E216:Y216)</f>
        <v>0</v>
      </c>
      <c r="D216" s="62"/>
      <c r="E216" s="62"/>
      <c r="F216" s="62"/>
      <c r="G216" s="62"/>
      <c r="H216" s="21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127"/>
      <c r="AA216" s="127"/>
      <c r="AB216" s="127"/>
      <c r="AC216" s="127"/>
      <c r="AD216" s="127"/>
      <c r="AE216" s="127"/>
      <c r="AF216" s="127"/>
      <c r="AG216" s="127"/>
      <c r="AH216" s="127"/>
      <c r="AI216" s="127"/>
      <c r="AJ216" s="127"/>
      <c r="AK216" s="127"/>
      <c r="AL216" s="127"/>
      <c r="AM216" s="127"/>
      <c r="AN216" s="127"/>
      <c r="AO216" s="127"/>
      <c r="AP216" s="127"/>
      <c r="AQ216" s="127"/>
      <c r="AR216" s="127"/>
      <c r="AS216" s="127"/>
    </row>
    <row r="217" spans="1:45" s="22" customFormat="1" ht="21.6" hidden="1" customHeight="1" x14ac:dyDescent="0.35">
      <c r="A217" s="21" t="s">
        <v>146</v>
      </c>
      <c r="B217" s="62"/>
      <c r="C217" s="62">
        <f>SUM(E217:Y217)</f>
        <v>0</v>
      </c>
      <c r="D217" s="62"/>
      <c r="E217" s="62"/>
      <c r="F217" s="62"/>
      <c r="G217" s="62"/>
      <c r="H217" s="21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127"/>
      <c r="AA217" s="127"/>
      <c r="AB217" s="127"/>
      <c r="AC217" s="127"/>
      <c r="AD217" s="127"/>
      <c r="AE217" s="127"/>
      <c r="AF217" s="127"/>
      <c r="AG217" s="127"/>
      <c r="AH217" s="127"/>
      <c r="AI217" s="127"/>
      <c r="AJ217" s="127"/>
      <c r="AK217" s="127"/>
      <c r="AL217" s="127"/>
      <c r="AM217" s="127"/>
      <c r="AN217" s="127"/>
      <c r="AO217" s="127"/>
      <c r="AP217" s="127"/>
      <c r="AQ217" s="127"/>
      <c r="AR217" s="127"/>
      <c r="AS217" s="127"/>
    </row>
    <row r="218" spans="1:45" s="22" customFormat="1" ht="21.6" hidden="1" customHeight="1" x14ac:dyDescent="0.35">
      <c r="A218" s="23"/>
      <c r="B218" s="63"/>
      <c r="C218" s="63"/>
      <c r="D218" s="63"/>
      <c r="E218" s="63"/>
      <c r="F218" s="63"/>
      <c r="G218" s="63"/>
      <c r="H218" s="2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127"/>
      <c r="AA218" s="127"/>
      <c r="AB218" s="127"/>
      <c r="AC218" s="127"/>
      <c r="AD218" s="127"/>
      <c r="AE218" s="127"/>
      <c r="AF218" s="127"/>
      <c r="AG218" s="127"/>
      <c r="AH218" s="127"/>
      <c r="AI218" s="127"/>
      <c r="AJ218" s="127"/>
      <c r="AK218" s="127"/>
      <c r="AL218" s="127"/>
      <c r="AM218" s="127"/>
      <c r="AN218" s="127"/>
      <c r="AO218" s="127"/>
      <c r="AP218" s="127"/>
      <c r="AQ218" s="127"/>
      <c r="AR218" s="127"/>
      <c r="AS218" s="127"/>
    </row>
    <row r="219" spans="1:45" s="22" customFormat="1" ht="21.6" hidden="1" customHeight="1" x14ac:dyDescent="0.35">
      <c r="A219" s="23" t="s">
        <v>147</v>
      </c>
      <c r="B219" s="63"/>
      <c r="C219" s="63"/>
      <c r="D219" s="63"/>
      <c r="E219" s="63"/>
      <c r="F219" s="63"/>
      <c r="G219" s="63"/>
      <c r="H219" s="2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127"/>
      <c r="AA219" s="127"/>
      <c r="AB219" s="127"/>
      <c r="AC219" s="127"/>
      <c r="AD219" s="127"/>
      <c r="AE219" s="127"/>
      <c r="AF219" s="127"/>
      <c r="AG219" s="127"/>
      <c r="AH219" s="127"/>
      <c r="AI219" s="127"/>
      <c r="AJ219" s="127"/>
      <c r="AK219" s="127"/>
      <c r="AL219" s="127"/>
      <c r="AM219" s="127"/>
      <c r="AN219" s="127"/>
      <c r="AO219" s="127"/>
      <c r="AP219" s="127"/>
      <c r="AQ219" s="127"/>
      <c r="AR219" s="127"/>
      <c r="AS219" s="127"/>
    </row>
    <row r="220" spans="1:45" ht="16.899999999999999" hidden="1" customHeight="1" x14ac:dyDescent="0.25">
      <c r="A220" s="29"/>
      <c r="B220" s="64"/>
      <c r="C220" s="64"/>
      <c r="D220" s="64"/>
      <c r="E220" s="108"/>
      <c r="F220" s="108"/>
      <c r="G220" s="108"/>
      <c r="H220" s="3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</row>
    <row r="221" spans="1:45" ht="41.45" hidden="1" customHeight="1" x14ac:dyDescent="0.35">
      <c r="A221" s="180"/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</row>
    <row r="222" spans="1:45" ht="20.45" hidden="1" customHeight="1" x14ac:dyDescent="0.25">
      <c r="A222" s="178"/>
      <c r="B222" s="179"/>
      <c r="C222" s="179"/>
      <c r="D222" s="179"/>
      <c r="E222" s="179"/>
      <c r="F222" s="179"/>
      <c r="G222" s="179"/>
      <c r="H222" s="179"/>
      <c r="I222" s="179"/>
      <c r="J222" s="179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</row>
    <row r="223" spans="1:45" ht="16.899999999999999" hidden="1" customHeight="1" x14ac:dyDescent="0.25">
      <c r="A223" s="30"/>
      <c r="B223" s="65"/>
      <c r="C223" s="65"/>
      <c r="D223" s="65"/>
      <c r="E223" s="108"/>
      <c r="F223" s="108"/>
      <c r="G223" s="108"/>
      <c r="H223" s="3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</row>
    <row r="224" spans="1:45" ht="9" hidden="1" customHeight="1" x14ac:dyDescent="0.25">
      <c r="A224" s="24"/>
      <c r="B224" s="66"/>
      <c r="C224" s="66"/>
      <c r="D224" s="66"/>
      <c r="E224" s="66"/>
      <c r="F224" s="66"/>
      <c r="G224" s="66"/>
      <c r="H224" s="158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</row>
    <row r="225" spans="1:45" s="7" customFormat="1" ht="49.15" hidden="1" customHeight="1" x14ac:dyDescent="0.2">
      <c r="A225" s="13" t="s">
        <v>148</v>
      </c>
      <c r="B225" s="76"/>
      <c r="C225" s="76">
        <f>SUM(E225:Y225)</f>
        <v>259083</v>
      </c>
      <c r="D225" s="76"/>
      <c r="E225" s="78">
        <v>9345</v>
      </c>
      <c r="F225" s="78">
        <v>9100</v>
      </c>
      <c r="G225" s="78">
        <v>16579</v>
      </c>
      <c r="H225" s="134">
        <v>16195</v>
      </c>
      <c r="I225" s="78">
        <v>7250</v>
      </c>
      <c r="J225" s="78">
        <v>17539</v>
      </c>
      <c r="K225" s="78">
        <v>12001</v>
      </c>
      <c r="L225" s="78">
        <v>14609</v>
      </c>
      <c r="M225" s="78">
        <v>13004</v>
      </c>
      <c r="N225" s="78">
        <v>3780</v>
      </c>
      <c r="O225" s="78">
        <v>8536</v>
      </c>
      <c r="P225" s="78">
        <v>11438</v>
      </c>
      <c r="Q225" s="78">
        <v>16561</v>
      </c>
      <c r="R225" s="78">
        <v>15418</v>
      </c>
      <c r="S225" s="78">
        <v>18986</v>
      </c>
      <c r="T225" s="78">
        <v>13238</v>
      </c>
      <c r="U225" s="78">
        <v>7143</v>
      </c>
      <c r="V225" s="78">
        <v>4504</v>
      </c>
      <c r="W225" s="78">
        <v>11688</v>
      </c>
      <c r="X225" s="78">
        <v>21385</v>
      </c>
      <c r="Y225" s="78">
        <v>10784</v>
      </c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</row>
    <row r="226" spans="1:45" ht="21" hidden="1" customHeight="1" x14ac:dyDescent="0.25">
      <c r="A226" s="20" t="s">
        <v>150</v>
      </c>
      <c r="B226" s="113"/>
      <c r="C226" s="76">
        <f>SUM(E226:Y226)</f>
        <v>380</v>
      </c>
      <c r="D226" s="76"/>
      <c r="E226" s="67">
        <v>16</v>
      </c>
      <c r="F226" s="67">
        <v>21</v>
      </c>
      <c r="G226" s="67">
        <v>32</v>
      </c>
      <c r="H226" s="20">
        <v>25</v>
      </c>
      <c r="I226" s="67">
        <v>16</v>
      </c>
      <c r="J226" s="67">
        <v>31</v>
      </c>
      <c r="K226" s="67">
        <v>14</v>
      </c>
      <c r="L226" s="67">
        <v>29</v>
      </c>
      <c r="M226" s="67">
        <v>18</v>
      </c>
      <c r="N226" s="67">
        <v>8</v>
      </c>
      <c r="O226" s="67">
        <v>7</v>
      </c>
      <c r="P226" s="67">
        <v>15</v>
      </c>
      <c r="Q226" s="67">
        <v>25</v>
      </c>
      <c r="R226" s="67">
        <v>31</v>
      </c>
      <c r="S226" s="67">
        <v>10</v>
      </c>
      <c r="T226" s="67">
        <v>8</v>
      </c>
      <c r="U226" s="67">
        <v>8</v>
      </c>
      <c r="V226" s="67">
        <v>6</v>
      </c>
      <c r="W226" s="67">
        <v>12</v>
      </c>
      <c r="X226" s="67">
        <v>35</v>
      </c>
      <c r="Y226" s="67">
        <v>13</v>
      </c>
    </row>
    <row r="227" spans="1:45" ht="0.6" hidden="1" customHeight="1" x14ac:dyDescent="0.25">
      <c r="A227" s="20" t="s">
        <v>151</v>
      </c>
      <c r="B227" s="113"/>
      <c r="C227" s="76">
        <f>SUM(E227:Y227)</f>
        <v>208</v>
      </c>
      <c r="D227" s="76"/>
      <c r="E227" s="67">
        <v>10</v>
      </c>
      <c r="F227" s="67">
        <v>2</v>
      </c>
      <c r="G227" s="67">
        <v>42</v>
      </c>
      <c r="H227" s="20">
        <v>11</v>
      </c>
      <c r="I227" s="67">
        <v>9</v>
      </c>
      <c r="J227" s="67">
        <v>30</v>
      </c>
      <c r="K227" s="67">
        <v>9</v>
      </c>
      <c r="L227" s="67">
        <v>15</v>
      </c>
      <c r="M227" s="67">
        <v>1</v>
      </c>
      <c r="N227" s="67">
        <v>2</v>
      </c>
      <c r="O227" s="67">
        <v>5</v>
      </c>
      <c r="P227" s="67">
        <v>1</v>
      </c>
      <c r="Q227" s="67">
        <v>4</v>
      </c>
      <c r="R227" s="67">
        <v>8</v>
      </c>
      <c r="S227" s="67">
        <v>14</v>
      </c>
      <c r="T227" s="67">
        <v>2</v>
      </c>
      <c r="U227" s="67">
        <v>1</v>
      </c>
      <c r="V227" s="67">
        <v>2</v>
      </c>
      <c r="W227" s="67">
        <v>16</v>
      </c>
      <c r="X227" s="67">
        <v>16</v>
      </c>
      <c r="Y227" s="67">
        <v>8</v>
      </c>
    </row>
    <row r="228" spans="1:45" ht="2.4500000000000002" hidden="1" customHeight="1" x14ac:dyDescent="0.25">
      <c r="A228" s="20" t="s">
        <v>151</v>
      </c>
      <c r="B228" s="113"/>
      <c r="C228" s="76">
        <f>SUM(E228:Y228)</f>
        <v>194</v>
      </c>
      <c r="D228" s="76"/>
      <c r="E228" s="67">
        <v>10</v>
      </c>
      <c r="F228" s="67">
        <v>2</v>
      </c>
      <c r="G228" s="67">
        <v>42</v>
      </c>
      <c r="H228" s="20">
        <v>11</v>
      </c>
      <c r="I228" s="67">
        <v>2</v>
      </c>
      <c r="J228" s="67">
        <v>30</v>
      </c>
      <c r="K228" s="67">
        <v>9</v>
      </c>
      <c r="L228" s="67">
        <v>15</v>
      </c>
      <c r="M228" s="67">
        <v>1</v>
      </c>
      <c r="N228" s="67">
        <v>2</v>
      </c>
      <c r="O228" s="67">
        <v>5</v>
      </c>
      <c r="P228" s="67">
        <v>1</v>
      </c>
      <c r="Q228" s="67">
        <v>4</v>
      </c>
      <c r="R228" s="67">
        <v>1</v>
      </c>
      <c r="S228" s="67">
        <v>14</v>
      </c>
      <c r="T228" s="67">
        <v>2</v>
      </c>
      <c r="U228" s="67">
        <v>1</v>
      </c>
      <c r="V228" s="67">
        <v>2</v>
      </c>
      <c r="W228" s="67">
        <v>16</v>
      </c>
      <c r="X228" s="67">
        <v>16</v>
      </c>
      <c r="Y228" s="67">
        <v>8</v>
      </c>
    </row>
    <row r="229" spans="1:45" ht="24" hidden="1" customHeight="1" x14ac:dyDescent="0.25">
      <c r="A229" s="20" t="s">
        <v>77</v>
      </c>
      <c r="B229" s="76">
        <v>554</v>
      </c>
      <c r="C229" s="76">
        <f>SUM(E229:Y229)</f>
        <v>574</v>
      </c>
      <c r="D229" s="76"/>
      <c r="E229" s="109">
        <v>11</v>
      </c>
      <c r="F229" s="109">
        <v>15</v>
      </c>
      <c r="G229" s="109">
        <v>93</v>
      </c>
      <c r="H229" s="159">
        <v>30</v>
      </c>
      <c r="I229" s="109">
        <v>15</v>
      </c>
      <c r="J229" s="109">
        <v>55</v>
      </c>
      <c r="K229" s="109">
        <v>16</v>
      </c>
      <c r="L229" s="109">
        <v>18</v>
      </c>
      <c r="M229" s="109">
        <v>16</v>
      </c>
      <c r="N229" s="109">
        <v>10</v>
      </c>
      <c r="O229" s="109">
        <v>11</v>
      </c>
      <c r="P229" s="109">
        <v>40</v>
      </c>
      <c r="Q229" s="109">
        <v>22</v>
      </c>
      <c r="R229" s="109">
        <v>55</v>
      </c>
      <c r="S229" s="109">
        <v>14</v>
      </c>
      <c r="T229" s="109">
        <v>29</v>
      </c>
      <c r="U229" s="109">
        <v>22</v>
      </c>
      <c r="V229" s="109">
        <v>9</v>
      </c>
      <c r="W229" s="109">
        <v>7</v>
      </c>
      <c r="X229" s="109">
        <v>60</v>
      </c>
      <c r="Y229" s="109">
        <v>26</v>
      </c>
    </row>
    <row r="230" spans="1:45" hidden="1" x14ac:dyDescent="0.25"/>
    <row r="231" spans="1:45" s="20" customFormat="1" hidden="1" x14ac:dyDescent="0.25">
      <c r="A231" s="20" t="s">
        <v>158</v>
      </c>
      <c r="B231" s="113"/>
      <c r="C231" s="67">
        <f>SUM(E231:Y231)</f>
        <v>40</v>
      </c>
      <c r="D231" s="67"/>
      <c r="E231" s="67">
        <v>3</v>
      </c>
      <c r="F231" s="67"/>
      <c r="G231" s="67">
        <v>1</v>
      </c>
      <c r="H231" s="20">
        <v>6</v>
      </c>
      <c r="I231" s="67"/>
      <c r="J231" s="67">
        <v>1</v>
      </c>
      <c r="K231" s="67"/>
      <c r="L231" s="67"/>
      <c r="M231" s="67">
        <v>1</v>
      </c>
      <c r="N231" s="67"/>
      <c r="O231" s="67">
        <v>2</v>
      </c>
      <c r="P231" s="67">
        <v>1</v>
      </c>
      <c r="Q231" s="67">
        <v>3</v>
      </c>
      <c r="R231" s="67">
        <v>1</v>
      </c>
      <c r="S231" s="67">
        <v>3</v>
      </c>
      <c r="T231" s="67">
        <v>7</v>
      </c>
      <c r="U231" s="67">
        <v>1</v>
      </c>
      <c r="V231" s="67">
        <v>1</v>
      </c>
      <c r="W231" s="67">
        <v>1</v>
      </c>
      <c r="X231" s="67">
        <v>4</v>
      </c>
      <c r="Y231" s="67">
        <v>4</v>
      </c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</row>
    <row r="232" spans="1:45" hidden="1" x14ac:dyDescent="0.25"/>
    <row r="233" spans="1:45" ht="21.6" hidden="1" customHeight="1" x14ac:dyDescent="0.25">
      <c r="A233" s="20" t="s">
        <v>161</v>
      </c>
      <c r="B233" s="76">
        <v>45</v>
      </c>
      <c r="C233" s="76">
        <f>SUM(E233:Y233)</f>
        <v>58</v>
      </c>
      <c r="D233" s="76"/>
      <c r="E233" s="109">
        <v>5</v>
      </c>
      <c r="F233" s="109">
        <v>3</v>
      </c>
      <c r="G233" s="109"/>
      <c r="H233" s="159">
        <v>5</v>
      </c>
      <c r="I233" s="109">
        <v>2</v>
      </c>
      <c r="J233" s="109"/>
      <c r="K233" s="109">
        <v>2</v>
      </c>
      <c r="L233" s="109">
        <v>0</v>
      </c>
      <c r="M233" s="109">
        <v>3</v>
      </c>
      <c r="N233" s="109">
        <v>3</v>
      </c>
      <c r="O233" s="109">
        <v>3</v>
      </c>
      <c r="P233" s="109">
        <v>2</v>
      </c>
      <c r="Q233" s="109">
        <v>2</v>
      </c>
      <c r="R233" s="109">
        <v>10</v>
      </c>
      <c r="S233" s="109">
        <v>6</v>
      </c>
      <c r="T233" s="109">
        <v>6</v>
      </c>
      <c r="U233" s="109">
        <v>1</v>
      </c>
      <c r="V233" s="109">
        <v>1</v>
      </c>
      <c r="W233" s="109">
        <v>4</v>
      </c>
      <c r="X233" s="109"/>
      <c r="Y233" s="109"/>
    </row>
    <row r="234" spans="1:45" hidden="1" x14ac:dyDescent="0.25"/>
    <row r="235" spans="1:45" hidden="1" x14ac:dyDescent="0.25"/>
    <row r="236" spans="1:45" ht="13.9" hidden="1" customHeight="1" x14ac:dyDescent="0.25"/>
    <row r="237" spans="1:45" hidden="1" x14ac:dyDescent="0.25">
      <c r="J237" s="85" t="s">
        <v>171</v>
      </c>
      <c r="S237" s="85" t="s">
        <v>174</v>
      </c>
      <c r="U237" s="85" t="s">
        <v>172</v>
      </c>
      <c r="X237" s="85" t="s">
        <v>173</v>
      </c>
      <c r="Y237" s="85" t="s">
        <v>170</v>
      </c>
    </row>
    <row r="238" spans="1:45" hidden="1" x14ac:dyDescent="0.25"/>
    <row r="239" spans="1:45" ht="22.5" hidden="1" x14ac:dyDescent="0.25">
      <c r="A239" s="8" t="s">
        <v>187</v>
      </c>
      <c r="B239" s="113"/>
      <c r="C239" s="60">
        <f>SUM(E239:Y239)</f>
        <v>49</v>
      </c>
      <c r="D239" s="113"/>
      <c r="E239" s="67">
        <v>1</v>
      </c>
      <c r="F239" s="67">
        <v>2</v>
      </c>
      <c r="G239" s="67"/>
      <c r="H239" s="20">
        <v>2</v>
      </c>
      <c r="I239" s="67"/>
      <c r="J239" s="67">
        <v>3</v>
      </c>
      <c r="K239" s="67">
        <v>1</v>
      </c>
      <c r="L239" s="67">
        <v>1</v>
      </c>
      <c r="M239" s="67">
        <v>8</v>
      </c>
      <c r="N239" s="67">
        <v>6</v>
      </c>
      <c r="O239" s="67">
        <v>1</v>
      </c>
      <c r="P239" s="67">
        <v>0</v>
      </c>
      <c r="Q239" s="67">
        <v>1</v>
      </c>
      <c r="R239" s="67">
        <v>4</v>
      </c>
      <c r="S239" s="67">
        <v>3</v>
      </c>
      <c r="T239" s="67">
        <v>2</v>
      </c>
      <c r="U239" s="67">
        <v>1</v>
      </c>
      <c r="V239" s="67">
        <v>1</v>
      </c>
      <c r="W239" s="67">
        <v>7</v>
      </c>
      <c r="X239" s="67"/>
      <c r="Y239" s="67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2021-10-29T13:15:22Z</cp:lastPrinted>
  <dcterms:created xsi:type="dcterms:W3CDTF">2017-06-08T05:54:08Z</dcterms:created>
  <dcterms:modified xsi:type="dcterms:W3CDTF">2021-11-01T05:12:21Z</dcterms:modified>
</cp:coreProperties>
</file>