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HUMER-SRV\Home\Общая для обмена\Инициативное 2017-2021\"/>
    </mc:Choice>
  </mc:AlternateContent>
  <xr:revisionPtr revIDLastSave="0" documentId="13_ncr:1_{2F987743-75B2-4381-BACB-231AF4E26AE4}" xr6:coauthVersionLast="46" xr6:coauthVersionMax="46" xr10:uidLastSave="{00000000-0000-0000-0000-000000000000}"/>
  <bookViews>
    <workbookView xWindow="-120" yWindow="-120" windowWidth="29040" windowHeight="15840" activeTab="18" xr2:uid="{00000000-000D-0000-FFFF-FFFF00000000}"/>
  </bookViews>
  <sheets>
    <sheet name="Свод по районам" sheetId="1" r:id="rId1"/>
    <sheet name="Алатырский" sheetId="2" r:id="rId2"/>
    <sheet name="Аликовский" sheetId="3" r:id="rId3"/>
    <sheet name="Батыревский" sheetId="4" r:id="rId4"/>
    <sheet name="Вурнарский" sheetId="5" r:id="rId5"/>
    <sheet name="Ибресинский" sheetId="6" r:id="rId6"/>
    <sheet name="Канашский" sheetId="7" r:id="rId7"/>
    <sheet name="Козловский" sheetId="8" r:id="rId8"/>
    <sheet name="Комсомольский" sheetId="9" r:id="rId9"/>
    <sheet name="Красноармейский" sheetId="10" r:id="rId10"/>
    <sheet name="Красночетайский" sheetId="11" r:id="rId11"/>
    <sheet name="Марпосадский" sheetId="12" r:id="rId12"/>
    <sheet name="Моргаушский" sheetId="13" r:id="rId13"/>
    <sheet name="Порецкий" sheetId="14" r:id="rId14"/>
    <sheet name="Урмарский" sheetId="15" r:id="rId15"/>
    <sheet name="Цивильский" sheetId="16" r:id="rId16"/>
    <sheet name="Чебоксарский" sheetId="17" r:id="rId17"/>
    <sheet name="Шемуршинский" sheetId="18" r:id="rId18"/>
    <sheet name="Шумерлинский" sheetId="19" r:id="rId19"/>
    <sheet name="Ядринский" sheetId="20" r:id="rId20"/>
    <sheet name="Яльчикский" sheetId="21" r:id="rId21"/>
    <sheet name="Янтиковский" sheetId="22" r:id="rId22"/>
  </sheets>
  <calcPr calcId="191029"/>
</workbook>
</file>

<file path=xl/calcChain.xml><?xml version="1.0" encoding="utf-8"?>
<calcChain xmlns="http://schemas.openxmlformats.org/spreadsheetml/2006/main">
  <c r="F50" i="19" l="1"/>
  <c r="R67" i="22"/>
  <c r="R68" i="22" s="1"/>
  <c r="Q67" i="22"/>
  <c r="Q68" i="22" s="1"/>
  <c r="P67" i="22"/>
  <c r="P68" i="22" s="1"/>
  <c r="O67" i="22"/>
  <c r="N67" i="22"/>
  <c r="L67" i="22"/>
  <c r="K67" i="22"/>
  <c r="H67" i="22"/>
  <c r="G67" i="22"/>
  <c r="N66" i="22"/>
  <c r="J66" i="22" s="1"/>
  <c r="E66" i="22" s="1"/>
  <c r="F66" i="22" s="1"/>
  <c r="M66" i="22"/>
  <c r="I66" i="22" s="1"/>
  <c r="N65" i="22"/>
  <c r="M65" i="22"/>
  <c r="J65" i="22"/>
  <c r="E65" i="22" s="1"/>
  <c r="F65" i="22" s="1"/>
  <c r="I65" i="22"/>
  <c r="N64" i="22"/>
  <c r="J64" i="22" s="1"/>
  <c r="M64" i="22"/>
  <c r="I64" i="22" s="1"/>
  <c r="E64" i="22"/>
  <c r="F64" i="22" s="1"/>
  <c r="N63" i="22"/>
  <c r="M63" i="22"/>
  <c r="J63" i="22"/>
  <c r="E63" i="22" s="1"/>
  <c r="F63" i="22" s="1"/>
  <c r="I63" i="22"/>
  <c r="N62" i="22"/>
  <c r="J62" i="22" s="1"/>
  <c r="M62" i="22"/>
  <c r="I62" i="22" s="1"/>
  <c r="E62" i="22"/>
  <c r="F62" i="22" s="1"/>
  <c r="N61" i="22"/>
  <c r="M61" i="22"/>
  <c r="J61" i="22"/>
  <c r="E61" i="22" s="1"/>
  <c r="F61" i="22" s="1"/>
  <c r="I61" i="22"/>
  <c r="N60" i="22"/>
  <c r="J60" i="22" s="1"/>
  <c r="E60" i="22" s="1"/>
  <c r="F60" i="22" s="1"/>
  <c r="M60" i="22"/>
  <c r="I60" i="22" s="1"/>
  <c r="N59" i="22"/>
  <c r="M59" i="22"/>
  <c r="J59" i="22"/>
  <c r="E59" i="22" s="1"/>
  <c r="F59" i="22" s="1"/>
  <c r="I59" i="22"/>
  <c r="N58" i="22"/>
  <c r="J58" i="22" s="1"/>
  <c r="E58" i="22" s="1"/>
  <c r="F58" i="22" s="1"/>
  <c r="M58" i="22"/>
  <c r="I58" i="22" s="1"/>
  <c r="N57" i="22"/>
  <c r="M57" i="22"/>
  <c r="J57" i="22"/>
  <c r="E57" i="22" s="1"/>
  <c r="F57" i="22" s="1"/>
  <c r="I57" i="22"/>
  <c r="N56" i="22"/>
  <c r="J56" i="22" s="1"/>
  <c r="M56" i="22"/>
  <c r="I56" i="22" s="1"/>
  <c r="E56" i="22"/>
  <c r="F56" i="22" s="1"/>
  <c r="N55" i="22"/>
  <c r="M55" i="22"/>
  <c r="J55" i="22"/>
  <c r="E55" i="22" s="1"/>
  <c r="F55" i="22" s="1"/>
  <c r="I55" i="22"/>
  <c r="N54" i="22"/>
  <c r="J54" i="22" s="1"/>
  <c r="M54" i="22"/>
  <c r="I54" i="22" s="1"/>
  <c r="E54" i="22"/>
  <c r="F54" i="22" s="1"/>
  <c r="N53" i="22"/>
  <c r="M53" i="22"/>
  <c r="J53" i="22"/>
  <c r="E53" i="22" s="1"/>
  <c r="F53" i="22" s="1"/>
  <c r="I53" i="22"/>
  <c r="N52" i="22"/>
  <c r="J52" i="22" s="1"/>
  <c r="E52" i="22" s="1"/>
  <c r="F52" i="22" s="1"/>
  <c r="M52" i="22"/>
  <c r="I52" i="22" s="1"/>
  <c r="N51" i="22"/>
  <c r="M51" i="22"/>
  <c r="J51" i="22"/>
  <c r="E51" i="22" s="1"/>
  <c r="F51" i="22" s="1"/>
  <c r="I51" i="22"/>
  <c r="N50" i="22"/>
  <c r="J50" i="22" s="1"/>
  <c r="E50" i="22" s="1"/>
  <c r="F50" i="22" s="1"/>
  <c r="M50" i="22"/>
  <c r="I50" i="22" s="1"/>
  <c r="N49" i="22"/>
  <c r="M49" i="22"/>
  <c r="J49" i="22"/>
  <c r="E49" i="22" s="1"/>
  <c r="F49" i="22" s="1"/>
  <c r="I49" i="22"/>
  <c r="N48" i="22"/>
  <c r="J48" i="22" s="1"/>
  <c r="J67" i="22" s="1"/>
  <c r="M48" i="22"/>
  <c r="I48" i="22" s="1"/>
  <c r="E48" i="22"/>
  <c r="F48" i="22" s="1"/>
  <c r="N47" i="22"/>
  <c r="M47" i="22"/>
  <c r="J47" i="22"/>
  <c r="E47" i="22" s="1"/>
  <c r="I47" i="22"/>
  <c r="R45" i="22"/>
  <c r="Q45" i="22"/>
  <c r="P45" i="22"/>
  <c r="O45" i="22"/>
  <c r="L45" i="22"/>
  <c r="K45" i="22"/>
  <c r="H45" i="22"/>
  <c r="G45" i="22"/>
  <c r="N44" i="22"/>
  <c r="J44" i="22" s="1"/>
  <c r="E44" i="22" s="1"/>
  <c r="F44" i="22" s="1"/>
  <c r="M44" i="22"/>
  <c r="I44" i="22" s="1"/>
  <c r="D44" i="22" s="1"/>
  <c r="N43" i="22"/>
  <c r="M43" i="22"/>
  <c r="I43" i="22" s="1"/>
  <c r="D43" i="22" s="1"/>
  <c r="J43" i="22"/>
  <c r="E43" i="22" s="1"/>
  <c r="N42" i="22"/>
  <c r="M42" i="22"/>
  <c r="J42" i="22"/>
  <c r="E42" i="22" s="1"/>
  <c r="F42" i="22" s="1"/>
  <c r="I42" i="22"/>
  <c r="D42" i="22" s="1"/>
  <c r="N41" i="22"/>
  <c r="J41" i="22" s="1"/>
  <c r="E41" i="22" s="1"/>
  <c r="F41" i="22" s="1"/>
  <c r="M41" i="22"/>
  <c r="I41" i="22"/>
  <c r="D41" i="22" s="1"/>
  <c r="N40" i="22"/>
  <c r="J40" i="22" s="1"/>
  <c r="M40" i="22"/>
  <c r="I40" i="22" s="1"/>
  <c r="D40" i="22" s="1"/>
  <c r="E40" i="22"/>
  <c r="N39" i="22"/>
  <c r="M39" i="22"/>
  <c r="J39" i="22"/>
  <c r="E39" i="22" s="1"/>
  <c r="R37" i="22"/>
  <c r="Q37" i="22"/>
  <c r="P37" i="22"/>
  <c r="O37" i="22"/>
  <c r="O68" i="22" s="1"/>
  <c r="L37" i="22"/>
  <c r="L68" i="22" s="1"/>
  <c r="K37" i="22"/>
  <c r="K68" i="22" s="1"/>
  <c r="H37" i="22"/>
  <c r="H68" i="22" s="1"/>
  <c r="G37" i="22"/>
  <c r="G68" i="22" s="1"/>
  <c r="N36" i="22"/>
  <c r="J36" i="22" s="1"/>
  <c r="E36" i="22" s="1"/>
  <c r="M36" i="22"/>
  <c r="I36" i="22"/>
  <c r="D36" i="22" s="1"/>
  <c r="F36" i="22" s="1"/>
  <c r="N35" i="22"/>
  <c r="J35" i="22" s="1"/>
  <c r="M35" i="22"/>
  <c r="I35" i="22" s="1"/>
  <c r="D35" i="22" s="1"/>
  <c r="E35" i="22"/>
  <c r="F35" i="22" s="1"/>
  <c r="N34" i="22"/>
  <c r="M34" i="22"/>
  <c r="I34" i="22" s="1"/>
  <c r="J34" i="22"/>
  <c r="E34" i="22" s="1"/>
  <c r="D34" i="22"/>
  <c r="N33" i="22"/>
  <c r="M33" i="22"/>
  <c r="J33" i="22"/>
  <c r="E33" i="22" s="1"/>
  <c r="I33" i="22"/>
  <c r="D33" i="22" s="1"/>
  <c r="N32" i="22"/>
  <c r="J32" i="22" s="1"/>
  <c r="E32" i="22" s="1"/>
  <c r="M32" i="22"/>
  <c r="I32" i="22"/>
  <c r="D32" i="22" s="1"/>
  <c r="F32" i="22"/>
  <c r="N31" i="22"/>
  <c r="J31" i="22" s="1"/>
  <c r="E31" i="22" s="1"/>
  <c r="F31" i="22" s="1"/>
  <c r="M31" i="22"/>
  <c r="I31" i="22" s="1"/>
  <c r="D31" i="22" s="1"/>
  <c r="N30" i="22"/>
  <c r="M30" i="22"/>
  <c r="I30" i="22" s="1"/>
  <c r="D30" i="22" s="1"/>
  <c r="J30" i="22"/>
  <c r="E30" i="22" s="1"/>
  <c r="N29" i="22"/>
  <c r="M29" i="22"/>
  <c r="J29" i="22"/>
  <c r="E29" i="22" s="1"/>
  <c r="I29" i="22"/>
  <c r="D29" i="22" s="1"/>
  <c r="N28" i="22"/>
  <c r="J28" i="22" s="1"/>
  <c r="E28" i="22" s="1"/>
  <c r="F28" i="22" s="1"/>
  <c r="M28" i="22"/>
  <c r="I28" i="22"/>
  <c r="D28" i="22" s="1"/>
  <c r="N27" i="22"/>
  <c r="J27" i="22" s="1"/>
  <c r="E27" i="22" s="1"/>
  <c r="F27" i="22" s="1"/>
  <c r="M27" i="22"/>
  <c r="I27" i="22" s="1"/>
  <c r="D27" i="22" s="1"/>
  <c r="N26" i="22"/>
  <c r="M26" i="22"/>
  <c r="I26" i="22" s="1"/>
  <c r="D26" i="22" s="1"/>
  <c r="J26" i="22"/>
  <c r="E26" i="22" s="1"/>
  <c r="N25" i="22"/>
  <c r="M25" i="22"/>
  <c r="J25" i="22"/>
  <c r="E25" i="22" s="1"/>
  <c r="F25" i="22" s="1"/>
  <c r="I25" i="22"/>
  <c r="D25" i="22"/>
  <c r="N24" i="22"/>
  <c r="J24" i="22" s="1"/>
  <c r="E24" i="22" s="1"/>
  <c r="F24" i="22" s="1"/>
  <c r="M24" i="22"/>
  <c r="I24" i="22"/>
  <c r="D24" i="22" s="1"/>
  <c r="N23" i="22"/>
  <c r="J23" i="22" s="1"/>
  <c r="E23" i="22" s="1"/>
  <c r="F23" i="22" s="1"/>
  <c r="M23" i="22"/>
  <c r="I23" i="22" s="1"/>
  <c r="D23" i="22" s="1"/>
  <c r="N22" i="22"/>
  <c r="M22" i="22"/>
  <c r="I22" i="22" s="1"/>
  <c r="J22" i="22"/>
  <c r="E22" i="22"/>
  <c r="D22" i="22"/>
  <c r="N21" i="22"/>
  <c r="M21" i="22"/>
  <c r="J21" i="22"/>
  <c r="E21" i="22" s="1"/>
  <c r="I21" i="22"/>
  <c r="D21" i="22" s="1"/>
  <c r="N20" i="22"/>
  <c r="J20" i="22" s="1"/>
  <c r="E20" i="22" s="1"/>
  <c r="M20" i="22"/>
  <c r="I20" i="22"/>
  <c r="D20" i="22" s="1"/>
  <c r="F20" i="22" s="1"/>
  <c r="N19" i="22"/>
  <c r="J19" i="22" s="1"/>
  <c r="M19" i="22"/>
  <c r="I19" i="22" s="1"/>
  <c r="D19" i="22" s="1"/>
  <c r="F19" i="22"/>
  <c r="E19" i="22"/>
  <c r="N18" i="22"/>
  <c r="M18" i="22"/>
  <c r="I18" i="22" s="1"/>
  <c r="D18" i="22" s="1"/>
  <c r="J18" i="22"/>
  <c r="E18" i="22" s="1"/>
  <c r="N17" i="22"/>
  <c r="M17" i="22"/>
  <c r="J17" i="22"/>
  <c r="E17" i="22" s="1"/>
  <c r="F17" i="22" s="1"/>
  <c r="I17" i="22"/>
  <c r="D17" i="22"/>
  <c r="N16" i="22"/>
  <c r="J16" i="22" s="1"/>
  <c r="E16" i="22" s="1"/>
  <c r="F16" i="22" s="1"/>
  <c r="M16" i="22"/>
  <c r="I16" i="22"/>
  <c r="D16" i="22" s="1"/>
  <c r="AB15" i="22"/>
  <c r="N15" i="22"/>
  <c r="J15" i="22" s="1"/>
  <c r="E15" i="22" s="1"/>
  <c r="M15" i="22"/>
  <c r="I15" i="22"/>
  <c r="D15" i="22" s="1"/>
  <c r="F15" i="22"/>
  <c r="N14" i="22"/>
  <c r="J14" i="22" s="1"/>
  <c r="E14" i="22" s="1"/>
  <c r="M14" i="22"/>
  <c r="I14" i="22"/>
  <c r="D14" i="22" s="1"/>
  <c r="N13" i="22"/>
  <c r="J13" i="22" s="1"/>
  <c r="E13" i="22" s="1"/>
  <c r="M13" i="22"/>
  <c r="I13" i="22"/>
  <c r="D13" i="22" s="1"/>
  <c r="F13" i="22"/>
  <c r="N12" i="22"/>
  <c r="J12" i="22" s="1"/>
  <c r="E12" i="22" s="1"/>
  <c r="F12" i="22" s="1"/>
  <c r="M12" i="22"/>
  <c r="I12" i="22"/>
  <c r="D12" i="22" s="1"/>
  <c r="AB11" i="22"/>
  <c r="N11" i="22"/>
  <c r="J11" i="22" s="1"/>
  <c r="E11" i="22" s="1"/>
  <c r="M11" i="22"/>
  <c r="I11" i="22"/>
  <c r="D11" i="22" s="1"/>
  <c r="F11" i="22"/>
  <c r="AB10" i="22"/>
  <c r="N10" i="22"/>
  <c r="M10" i="22"/>
  <c r="M37" i="22" s="1"/>
  <c r="I10" i="22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R39" i="21"/>
  <c r="Q39" i="21"/>
  <c r="P39" i="21"/>
  <c r="O39" i="21"/>
  <c r="L39" i="21"/>
  <c r="K39" i="21"/>
  <c r="H39" i="21"/>
  <c r="G39" i="21"/>
  <c r="N38" i="21"/>
  <c r="J38" i="21" s="1"/>
  <c r="E38" i="21" s="1"/>
  <c r="M38" i="21"/>
  <c r="I38" i="21"/>
  <c r="D38" i="21" s="1"/>
  <c r="F38" i="21"/>
  <c r="N37" i="21"/>
  <c r="J37" i="21" s="1"/>
  <c r="E37" i="21" s="1"/>
  <c r="F37" i="21" s="1"/>
  <c r="M37" i="21"/>
  <c r="I37" i="21" s="1"/>
  <c r="D37" i="21" s="1"/>
  <c r="N36" i="21"/>
  <c r="M36" i="21"/>
  <c r="I36" i="21" s="1"/>
  <c r="J36" i="21"/>
  <c r="E36" i="21"/>
  <c r="D36" i="21"/>
  <c r="N35" i="21"/>
  <c r="M35" i="21"/>
  <c r="J35" i="21"/>
  <c r="E35" i="21" s="1"/>
  <c r="I35" i="21"/>
  <c r="D35" i="21" s="1"/>
  <c r="N34" i="21"/>
  <c r="J34" i="21" s="1"/>
  <c r="E34" i="21" s="1"/>
  <c r="M34" i="21"/>
  <c r="I34" i="21"/>
  <c r="D34" i="21" s="1"/>
  <c r="F34" i="21" s="1"/>
  <c r="N33" i="21"/>
  <c r="J33" i="21" s="1"/>
  <c r="M33" i="21"/>
  <c r="I33" i="21" s="1"/>
  <c r="D33" i="21" s="1"/>
  <c r="F33" i="21" s="1"/>
  <c r="E33" i="21"/>
  <c r="N32" i="21"/>
  <c r="J32" i="21" s="1"/>
  <c r="E32" i="21" s="1"/>
  <c r="M32" i="21"/>
  <c r="I32" i="21"/>
  <c r="D32" i="21" s="1"/>
  <c r="F32" i="21"/>
  <c r="N31" i="21"/>
  <c r="J31" i="21" s="1"/>
  <c r="E31" i="21" s="1"/>
  <c r="F31" i="21" s="1"/>
  <c r="M31" i="21"/>
  <c r="I31" i="21" s="1"/>
  <c r="D31" i="21" s="1"/>
  <c r="N30" i="21"/>
  <c r="M30" i="21"/>
  <c r="I30" i="21" s="1"/>
  <c r="J30" i="21"/>
  <c r="E30" i="21"/>
  <c r="D30" i="21"/>
  <c r="N29" i="21"/>
  <c r="M29" i="21"/>
  <c r="J29" i="21"/>
  <c r="E29" i="21" s="1"/>
  <c r="I29" i="21"/>
  <c r="D29" i="21" s="1"/>
  <c r="N28" i="21"/>
  <c r="J28" i="21" s="1"/>
  <c r="E28" i="21" s="1"/>
  <c r="F28" i="21" s="1"/>
  <c r="M28" i="21"/>
  <c r="I28" i="21"/>
  <c r="D28" i="21" s="1"/>
  <c r="N27" i="21"/>
  <c r="J27" i="21" s="1"/>
  <c r="E27" i="21" s="1"/>
  <c r="F27" i="21" s="1"/>
  <c r="M27" i="21"/>
  <c r="I27" i="21" s="1"/>
  <c r="D27" i="21" s="1"/>
  <c r="N26" i="21"/>
  <c r="M26" i="21"/>
  <c r="I26" i="21" s="1"/>
  <c r="D26" i="21" s="1"/>
  <c r="J26" i="21"/>
  <c r="E26" i="21" s="1"/>
  <c r="N25" i="21"/>
  <c r="M25" i="21"/>
  <c r="J25" i="21"/>
  <c r="E25" i="21" s="1"/>
  <c r="I25" i="21"/>
  <c r="D25" i="21"/>
  <c r="N24" i="21"/>
  <c r="J24" i="21" s="1"/>
  <c r="E24" i="21" s="1"/>
  <c r="M24" i="21"/>
  <c r="I24" i="21"/>
  <c r="D24" i="21" s="1"/>
  <c r="F24" i="21"/>
  <c r="N23" i="21"/>
  <c r="J23" i="21" s="1"/>
  <c r="M23" i="21"/>
  <c r="I23" i="21" s="1"/>
  <c r="D23" i="21" s="1"/>
  <c r="E23" i="21"/>
  <c r="F23" i="21" s="1"/>
  <c r="N22" i="21"/>
  <c r="M22" i="21"/>
  <c r="I22" i="21" s="1"/>
  <c r="J22" i="21"/>
  <c r="E22" i="21"/>
  <c r="D22" i="21"/>
  <c r="N21" i="21"/>
  <c r="M21" i="21"/>
  <c r="J21" i="21"/>
  <c r="E21" i="21" s="1"/>
  <c r="I21" i="21"/>
  <c r="D21" i="21" s="1"/>
  <c r="N20" i="21"/>
  <c r="J20" i="21" s="1"/>
  <c r="E20" i="21" s="1"/>
  <c r="M20" i="21"/>
  <c r="I20" i="21"/>
  <c r="D20" i="21" s="1"/>
  <c r="N19" i="21"/>
  <c r="J19" i="21" s="1"/>
  <c r="E19" i="21" s="1"/>
  <c r="M19" i="21"/>
  <c r="I19" i="21" s="1"/>
  <c r="D19" i="21" s="1"/>
  <c r="F19" i="21"/>
  <c r="N18" i="21"/>
  <c r="M18" i="21"/>
  <c r="I18" i="21" s="1"/>
  <c r="D18" i="21" s="1"/>
  <c r="J18" i="21"/>
  <c r="E18" i="21" s="1"/>
  <c r="N17" i="21"/>
  <c r="M17" i="21"/>
  <c r="J17" i="21"/>
  <c r="E17" i="21" s="1"/>
  <c r="I17" i="21"/>
  <c r="D17" i="21"/>
  <c r="N16" i="21"/>
  <c r="J16" i="21" s="1"/>
  <c r="E16" i="21" s="1"/>
  <c r="M16" i="21"/>
  <c r="I16" i="21"/>
  <c r="D16" i="21" s="1"/>
  <c r="F16" i="21"/>
  <c r="AB15" i="21"/>
  <c r="N15" i="21"/>
  <c r="J15" i="21" s="1"/>
  <c r="E15" i="21" s="1"/>
  <c r="M15" i="21"/>
  <c r="I15" i="21"/>
  <c r="D15" i="21" s="1"/>
  <c r="F15" i="21" s="1"/>
  <c r="N14" i="21"/>
  <c r="J14" i="21" s="1"/>
  <c r="E14" i="21" s="1"/>
  <c r="M14" i="21"/>
  <c r="I14" i="21"/>
  <c r="D14" i="21" s="1"/>
  <c r="N13" i="21"/>
  <c r="J13" i="21" s="1"/>
  <c r="E13" i="21" s="1"/>
  <c r="F13" i="21" s="1"/>
  <c r="M13" i="21"/>
  <c r="I13" i="21"/>
  <c r="D13" i="21" s="1"/>
  <c r="AB12" i="21"/>
  <c r="N12" i="21"/>
  <c r="J12" i="21" s="1"/>
  <c r="E12" i="21" s="1"/>
  <c r="M12" i="21"/>
  <c r="I12" i="21"/>
  <c r="D12" i="21" s="1"/>
  <c r="F12" i="21"/>
  <c r="AB11" i="21"/>
  <c r="N11" i="21"/>
  <c r="J11" i="21" s="1"/>
  <c r="E11" i="21" s="1"/>
  <c r="M11" i="21"/>
  <c r="I11" i="21"/>
  <c r="D11" i="21" s="1"/>
  <c r="F11" i="21" s="1"/>
  <c r="AB10" i="21"/>
  <c r="N10" i="21"/>
  <c r="M10" i="21"/>
  <c r="I10" i="21"/>
  <c r="Q64" i="20"/>
  <c r="R63" i="20"/>
  <c r="Q63" i="20"/>
  <c r="P63" i="20"/>
  <c r="P64" i="20" s="1"/>
  <c r="O63" i="20"/>
  <c r="N63" i="20"/>
  <c r="M63" i="20"/>
  <c r="L63" i="20"/>
  <c r="L64" i="20" s="1"/>
  <c r="K63" i="20"/>
  <c r="J63" i="20"/>
  <c r="I63" i="20"/>
  <c r="H63" i="20"/>
  <c r="H64" i="20" s="1"/>
  <c r="G63" i="20"/>
  <c r="F63" i="20"/>
  <c r="E63" i="20"/>
  <c r="D63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R31" i="20"/>
  <c r="R64" i="20" s="1"/>
  <c r="Q31" i="20"/>
  <c r="P31" i="20"/>
  <c r="O31" i="20"/>
  <c r="L31" i="20"/>
  <c r="K31" i="20"/>
  <c r="H31" i="20"/>
  <c r="G31" i="20"/>
  <c r="N30" i="20"/>
  <c r="J30" i="20" s="1"/>
  <c r="E30" i="20" s="1"/>
  <c r="F30" i="20" s="1"/>
  <c r="M30" i="20"/>
  <c r="I30" i="20" s="1"/>
  <c r="D30" i="20" s="1"/>
  <c r="N29" i="20"/>
  <c r="M29" i="20"/>
  <c r="I29" i="20" s="1"/>
  <c r="D29" i="20" s="1"/>
  <c r="J29" i="20"/>
  <c r="E29" i="20" s="1"/>
  <c r="F29" i="20" s="1"/>
  <c r="N28" i="20"/>
  <c r="M28" i="20"/>
  <c r="J28" i="20"/>
  <c r="E28" i="20" s="1"/>
  <c r="I28" i="20"/>
  <c r="D28" i="20"/>
  <c r="N27" i="20"/>
  <c r="J27" i="20" s="1"/>
  <c r="E27" i="20" s="1"/>
  <c r="M27" i="20"/>
  <c r="I27" i="20"/>
  <c r="D27" i="20" s="1"/>
  <c r="F27" i="20"/>
  <c r="N26" i="20"/>
  <c r="J26" i="20" s="1"/>
  <c r="M26" i="20"/>
  <c r="I26" i="20" s="1"/>
  <c r="D26" i="20" s="1"/>
  <c r="E26" i="20"/>
  <c r="F26" i="20" s="1"/>
  <c r="N25" i="20"/>
  <c r="M25" i="20"/>
  <c r="I25" i="20" s="1"/>
  <c r="J25" i="20"/>
  <c r="E25" i="20"/>
  <c r="F25" i="20" s="1"/>
  <c r="D25" i="20"/>
  <c r="N24" i="20"/>
  <c r="M24" i="20"/>
  <c r="J24" i="20"/>
  <c r="E24" i="20" s="1"/>
  <c r="F24" i="20" s="1"/>
  <c r="I24" i="20"/>
  <c r="D24" i="20" s="1"/>
  <c r="N23" i="20"/>
  <c r="M23" i="20"/>
  <c r="I23" i="20"/>
  <c r="D23" i="20" s="1"/>
  <c r="N22" i="20"/>
  <c r="J22" i="20" s="1"/>
  <c r="E22" i="20" s="1"/>
  <c r="F22" i="20" s="1"/>
  <c r="M22" i="20"/>
  <c r="I22" i="20" s="1"/>
  <c r="D22" i="20" s="1"/>
  <c r="N21" i="20"/>
  <c r="M21" i="20"/>
  <c r="I21" i="20" s="1"/>
  <c r="J21" i="20"/>
  <c r="E21" i="20" s="1"/>
  <c r="F21" i="20" s="1"/>
  <c r="D21" i="20"/>
  <c r="N20" i="20"/>
  <c r="M20" i="20"/>
  <c r="J20" i="20"/>
  <c r="E20" i="20" s="1"/>
  <c r="I20" i="20"/>
  <c r="D20" i="20" s="1"/>
  <c r="N19" i="20"/>
  <c r="J19" i="20" s="1"/>
  <c r="E19" i="20" s="1"/>
  <c r="M19" i="20"/>
  <c r="I19" i="20"/>
  <c r="D19" i="20" s="1"/>
  <c r="F19" i="20" s="1"/>
  <c r="N18" i="20"/>
  <c r="J18" i="20" s="1"/>
  <c r="M18" i="20"/>
  <c r="I18" i="20" s="1"/>
  <c r="D18" i="20" s="1"/>
  <c r="F18" i="20"/>
  <c r="E18" i="20"/>
  <c r="N17" i="20"/>
  <c r="M17" i="20"/>
  <c r="I17" i="20" s="1"/>
  <c r="J17" i="20"/>
  <c r="E17" i="20" s="1"/>
  <c r="F17" i="20" s="1"/>
  <c r="D17" i="20"/>
  <c r="N16" i="20"/>
  <c r="M16" i="20"/>
  <c r="J16" i="20"/>
  <c r="E16" i="20" s="1"/>
  <c r="F16" i="20" s="1"/>
  <c r="I16" i="20"/>
  <c r="D16" i="20" s="1"/>
  <c r="AB15" i="20"/>
  <c r="N15" i="20"/>
  <c r="M15" i="20"/>
  <c r="J15" i="20"/>
  <c r="E15" i="20" s="1"/>
  <c r="I15" i="20"/>
  <c r="D15" i="20"/>
  <c r="N14" i="20"/>
  <c r="M14" i="20"/>
  <c r="J14" i="20"/>
  <c r="E14" i="20" s="1"/>
  <c r="F14" i="20" s="1"/>
  <c r="I14" i="20"/>
  <c r="D14" i="20" s="1"/>
  <c r="N13" i="20"/>
  <c r="M13" i="20"/>
  <c r="J13" i="20"/>
  <c r="E13" i="20" s="1"/>
  <c r="I13" i="20"/>
  <c r="D13" i="20"/>
  <c r="N12" i="20"/>
  <c r="M12" i="20"/>
  <c r="J12" i="20"/>
  <c r="E12" i="20" s="1"/>
  <c r="I12" i="20"/>
  <c r="D12" i="20" s="1"/>
  <c r="AB11" i="20"/>
  <c r="N11" i="20"/>
  <c r="M11" i="20"/>
  <c r="J11" i="20"/>
  <c r="E11" i="20" s="1"/>
  <c r="F11" i="20" s="1"/>
  <c r="I11" i="20"/>
  <c r="D11" i="20"/>
  <c r="AB10" i="20"/>
  <c r="N10" i="20"/>
  <c r="M10" i="20"/>
  <c r="J10" i="20"/>
  <c r="I10" i="20"/>
  <c r="R79" i="19"/>
  <c r="Q79" i="19"/>
  <c r="P79" i="19"/>
  <c r="O79" i="19"/>
  <c r="L79" i="19"/>
  <c r="K79" i="19"/>
  <c r="H79" i="19"/>
  <c r="H80" i="19" s="1"/>
  <c r="G79" i="19"/>
  <c r="N78" i="19"/>
  <c r="M78" i="19"/>
  <c r="I78" i="19" s="1"/>
  <c r="D78" i="19" s="1"/>
  <c r="J78" i="19"/>
  <c r="E78" i="19"/>
  <c r="N77" i="19"/>
  <c r="M77" i="19"/>
  <c r="I77" i="19" s="1"/>
  <c r="J77" i="19"/>
  <c r="E77" i="19" s="1"/>
  <c r="F77" i="19" s="1"/>
  <c r="D77" i="19"/>
  <c r="N76" i="19"/>
  <c r="M76" i="19"/>
  <c r="I76" i="19" s="1"/>
  <c r="D76" i="19" s="1"/>
  <c r="J76" i="19"/>
  <c r="E76" i="19" s="1"/>
  <c r="N75" i="19"/>
  <c r="J75" i="19" s="1"/>
  <c r="E75" i="19" s="1"/>
  <c r="F75" i="19" s="1"/>
  <c r="M75" i="19"/>
  <c r="I75" i="19" s="1"/>
  <c r="D75" i="19" s="1"/>
  <c r="N74" i="19"/>
  <c r="M74" i="19"/>
  <c r="I74" i="19" s="1"/>
  <c r="J74" i="19"/>
  <c r="E74" i="19" s="1"/>
  <c r="F74" i="19" s="1"/>
  <c r="D74" i="19"/>
  <c r="N73" i="19"/>
  <c r="J73" i="19" s="1"/>
  <c r="E73" i="19" s="1"/>
  <c r="M73" i="19"/>
  <c r="I73" i="19" s="1"/>
  <c r="D73" i="19"/>
  <c r="N72" i="19"/>
  <c r="M72" i="19"/>
  <c r="I72" i="19" s="1"/>
  <c r="J72" i="19"/>
  <c r="E72" i="19" s="1"/>
  <c r="F72" i="19"/>
  <c r="D72" i="19"/>
  <c r="N71" i="19"/>
  <c r="J71" i="19" s="1"/>
  <c r="E71" i="19" s="1"/>
  <c r="M71" i="19"/>
  <c r="I71" i="19" s="1"/>
  <c r="F71" i="19"/>
  <c r="D71" i="19"/>
  <c r="N70" i="19"/>
  <c r="M70" i="19"/>
  <c r="I70" i="19" s="1"/>
  <c r="J70" i="19"/>
  <c r="E70" i="19" s="1"/>
  <c r="F70" i="19" s="1"/>
  <c r="D70" i="19"/>
  <c r="N69" i="19"/>
  <c r="J69" i="19" s="1"/>
  <c r="E69" i="19" s="1"/>
  <c r="M69" i="19"/>
  <c r="I69" i="19" s="1"/>
  <c r="D69" i="19" s="1"/>
  <c r="F69" i="19" s="1"/>
  <c r="N68" i="19"/>
  <c r="M68" i="19"/>
  <c r="I68" i="19" s="1"/>
  <c r="D68" i="19" s="1"/>
  <c r="J68" i="19"/>
  <c r="E68" i="19" s="1"/>
  <c r="F68" i="19" s="1"/>
  <c r="N67" i="19"/>
  <c r="J67" i="19" s="1"/>
  <c r="E67" i="19" s="1"/>
  <c r="F67" i="19" s="1"/>
  <c r="M67" i="19"/>
  <c r="I67" i="19" s="1"/>
  <c r="D67" i="19" s="1"/>
  <c r="N66" i="19"/>
  <c r="M66" i="19"/>
  <c r="I66" i="19" s="1"/>
  <c r="D66" i="19" s="1"/>
  <c r="J66" i="19"/>
  <c r="E66" i="19" s="1"/>
  <c r="F66" i="19" s="1"/>
  <c r="N65" i="19"/>
  <c r="N79" i="19" s="1"/>
  <c r="M65" i="19"/>
  <c r="I65" i="19" s="1"/>
  <c r="D65" i="19"/>
  <c r="D79" i="19" s="1"/>
  <c r="A65" i="19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R63" i="19"/>
  <c r="R80" i="19" s="1"/>
  <c r="Q63" i="19"/>
  <c r="P63" i="19"/>
  <c r="O63" i="19"/>
  <c r="L63" i="19"/>
  <c r="K63" i="19"/>
  <c r="H63" i="19"/>
  <c r="G63" i="19"/>
  <c r="N62" i="19"/>
  <c r="M62" i="19"/>
  <c r="J62" i="19"/>
  <c r="E62" i="19" s="1"/>
  <c r="F62" i="19" s="1"/>
  <c r="I62" i="19"/>
  <c r="D62" i="19" s="1"/>
  <c r="N61" i="19"/>
  <c r="J61" i="19" s="1"/>
  <c r="E61" i="19" s="1"/>
  <c r="M61" i="19"/>
  <c r="I61" i="19"/>
  <c r="D61" i="19" s="1"/>
  <c r="D63" i="19" s="1"/>
  <c r="N60" i="19"/>
  <c r="J60" i="19" s="1"/>
  <c r="M60" i="19"/>
  <c r="I60" i="19" s="1"/>
  <c r="D60" i="19" s="1"/>
  <c r="F60" i="19" s="1"/>
  <c r="E60" i="19"/>
  <c r="N59" i="19"/>
  <c r="M59" i="19"/>
  <c r="I59" i="19" s="1"/>
  <c r="J59" i="19"/>
  <c r="E59" i="19" s="1"/>
  <c r="F59" i="19" s="1"/>
  <c r="D59" i="19"/>
  <c r="N58" i="19"/>
  <c r="M58" i="19"/>
  <c r="J58" i="19"/>
  <c r="I58" i="19"/>
  <c r="D58" i="19" s="1"/>
  <c r="E58" i="19"/>
  <c r="F58" i="19" s="1"/>
  <c r="N57" i="19"/>
  <c r="M57" i="19"/>
  <c r="I57" i="19"/>
  <c r="D57" i="19"/>
  <c r="R55" i="19"/>
  <c r="Q55" i="19"/>
  <c r="P55" i="19"/>
  <c r="O55" i="19"/>
  <c r="L55" i="19"/>
  <c r="K55" i="19"/>
  <c r="H55" i="19"/>
  <c r="G55" i="19"/>
  <c r="N54" i="19"/>
  <c r="M54" i="19"/>
  <c r="I54" i="19" s="1"/>
  <c r="J54" i="19"/>
  <c r="E54" i="19" s="1"/>
  <c r="F54" i="19" s="1"/>
  <c r="D54" i="19"/>
  <c r="N53" i="19"/>
  <c r="M53" i="19"/>
  <c r="J53" i="19"/>
  <c r="E53" i="19" s="1"/>
  <c r="F53" i="19" s="1"/>
  <c r="I53" i="19"/>
  <c r="D53" i="19" s="1"/>
  <c r="N52" i="19"/>
  <c r="J52" i="19" s="1"/>
  <c r="E52" i="19" s="1"/>
  <c r="M52" i="19"/>
  <c r="I52" i="19"/>
  <c r="F52" i="19"/>
  <c r="D52" i="19"/>
  <c r="N51" i="19"/>
  <c r="J51" i="19" s="1"/>
  <c r="M51" i="19"/>
  <c r="I51" i="19"/>
  <c r="D51" i="19" s="1"/>
  <c r="E51" i="19"/>
  <c r="N50" i="19"/>
  <c r="M50" i="19"/>
  <c r="I50" i="19" s="1"/>
  <c r="J50" i="19"/>
  <c r="E50" i="19" s="1"/>
  <c r="D50" i="19"/>
  <c r="N49" i="19"/>
  <c r="M49" i="19"/>
  <c r="J49" i="19"/>
  <c r="E49" i="19"/>
  <c r="R47" i="19"/>
  <c r="Q47" i="19"/>
  <c r="P47" i="19"/>
  <c r="O47" i="19"/>
  <c r="L47" i="19"/>
  <c r="K47" i="19"/>
  <c r="H47" i="19"/>
  <c r="G47" i="19"/>
  <c r="G80" i="19" s="1"/>
  <c r="N46" i="19"/>
  <c r="J46" i="19" s="1"/>
  <c r="M46" i="19"/>
  <c r="I46" i="19" s="1"/>
  <c r="D46" i="19" s="1"/>
  <c r="F46" i="19" s="1"/>
  <c r="E46" i="19"/>
  <c r="N45" i="19"/>
  <c r="M45" i="19"/>
  <c r="I45" i="19" s="1"/>
  <c r="J45" i="19"/>
  <c r="E45" i="19" s="1"/>
  <c r="F45" i="19" s="1"/>
  <c r="D45" i="19"/>
  <c r="N44" i="19"/>
  <c r="M44" i="19"/>
  <c r="J44" i="19"/>
  <c r="I44" i="19"/>
  <c r="D44" i="19" s="1"/>
  <c r="E44" i="19"/>
  <c r="F44" i="19" s="1"/>
  <c r="N43" i="19"/>
  <c r="J43" i="19" s="1"/>
  <c r="E43" i="19" s="1"/>
  <c r="F43" i="19" s="1"/>
  <c r="M43" i="19"/>
  <c r="I43" i="19"/>
  <c r="D43" i="19"/>
  <c r="N42" i="19"/>
  <c r="J42" i="19" s="1"/>
  <c r="M42" i="19"/>
  <c r="I42" i="19"/>
  <c r="D42" i="19" s="1"/>
  <c r="E42" i="19"/>
  <c r="N41" i="19"/>
  <c r="M41" i="19"/>
  <c r="I41" i="19" s="1"/>
  <c r="D41" i="19" s="1"/>
  <c r="J41" i="19"/>
  <c r="E41" i="19" s="1"/>
  <c r="F41" i="19" s="1"/>
  <c r="N40" i="19"/>
  <c r="M40" i="19"/>
  <c r="I40" i="19" s="1"/>
  <c r="J40" i="19"/>
  <c r="E40" i="19"/>
  <c r="D40" i="19"/>
  <c r="N39" i="19"/>
  <c r="M39" i="19"/>
  <c r="J39" i="19"/>
  <c r="E39" i="19" s="1"/>
  <c r="I39" i="19"/>
  <c r="D39" i="19" s="1"/>
  <c r="N38" i="19"/>
  <c r="J38" i="19" s="1"/>
  <c r="M38" i="19"/>
  <c r="I38" i="19" s="1"/>
  <c r="D38" i="19" s="1"/>
  <c r="F38" i="19"/>
  <c r="E38" i="19"/>
  <c r="N37" i="19"/>
  <c r="M37" i="19"/>
  <c r="J37" i="19"/>
  <c r="E37" i="19" s="1"/>
  <c r="F37" i="19" s="1"/>
  <c r="I37" i="19"/>
  <c r="D37" i="19"/>
  <c r="N36" i="19"/>
  <c r="J36" i="19" s="1"/>
  <c r="M36" i="19"/>
  <c r="I36" i="19" s="1"/>
  <c r="D36" i="19" s="1"/>
  <c r="E36" i="19"/>
  <c r="F36" i="19" s="1"/>
  <c r="N35" i="19"/>
  <c r="J35" i="19" s="1"/>
  <c r="M35" i="19"/>
  <c r="I35" i="19" s="1"/>
  <c r="E35" i="19"/>
  <c r="F35" i="19" s="1"/>
  <c r="D35" i="19"/>
  <c r="N34" i="19"/>
  <c r="M34" i="19"/>
  <c r="I34" i="19" s="1"/>
  <c r="D34" i="19" s="1"/>
  <c r="J34" i="19"/>
  <c r="E34" i="19" s="1"/>
  <c r="F34" i="19" s="1"/>
  <c r="N33" i="19"/>
  <c r="J33" i="19" s="1"/>
  <c r="E33" i="19" s="1"/>
  <c r="M33" i="19"/>
  <c r="I33" i="19"/>
  <c r="D33" i="19" s="1"/>
  <c r="N32" i="19"/>
  <c r="J32" i="19" s="1"/>
  <c r="M32" i="19"/>
  <c r="I32" i="19" s="1"/>
  <c r="D32" i="19" s="1"/>
  <c r="F32" i="19" s="1"/>
  <c r="E32" i="19"/>
  <c r="N31" i="19"/>
  <c r="J31" i="19" s="1"/>
  <c r="M31" i="19"/>
  <c r="I31" i="19" s="1"/>
  <c r="D31" i="19" s="1"/>
  <c r="E31" i="19"/>
  <c r="N30" i="19"/>
  <c r="M30" i="19"/>
  <c r="J30" i="19"/>
  <c r="E30" i="19" s="1"/>
  <c r="F30" i="19" s="1"/>
  <c r="I30" i="19"/>
  <c r="D30" i="19" s="1"/>
  <c r="N29" i="19"/>
  <c r="J29" i="19" s="1"/>
  <c r="E29" i="19" s="1"/>
  <c r="F29" i="19" s="1"/>
  <c r="M29" i="19"/>
  <c r="I29" i="19"/>
  <c r="D29" i="19"/>
  <c r="N28" i="19"/>
  <c r="J28" i="19" s="1"/>
  <c r="M28" i="19"/>
  <c r="I28" i="19"/>
  <c r="D28" i="19" s="1"/>
  <c r="F28" i="19"/>
  <c r="E28" i="19"/>
  <c r="N27" i="19"/>
  <c r="M27" i="19"/>
  <c r="I27" i="19" s="1"/>
  <c r="J27" i="19"/>
  <c r="E27" i="19" s="1"/>
  <c r="D27" i="19"/>
  <c r="N26" i="19"/>
  <c r="M26" i="19"/>
  <c r="J26" i="19"/>
  <c r="I26" i="19"/>
  <c r="D26" i="19" s="1"/>
  <c r="E26" i="19"/>
  <c r="N25" i="19"/>
  <c r="M25" i="19"/>
  <c r="J25" i="19"/>
  <c r="E25" i="19" s="1"/>
  <c r="I25" i="19"/>
  <c r="D25" i="19"/>
  <c r="N24" i="19"/>
  <c r="J24" i="19" s="1"/>
  <c r="E24" i="19" s="1"/>
  <c r="M24" i="19"/>
  <c r="I24" i="19" s="1"/>
  <c r="D24" i="19" s="1"/>
  <c r="F24" i="19" s="1"/>
  <c r="N23" i="19"/>
  <c r="M23" i="19"/>
  <c r="I23" i="19" s="1"/>
  <c r="J23" i="19"/>
  <c r="E23" i="19" s="1"/>
  <c r="F23" i="19" s="1"/>
  <c r="D23" i="19"/>
  <c r="N22" i="19"/>
  <c r="M22" i="19"/>
  <c r="I22" i="19" s="1"/>
  <c r="J22" i="19"/>
  <c r="E22" i="19"/>
  <c r="D22" i="19"/>
  <c r="N21" i="19"/>
  <c r="M21" i="19"/>
  <c r="J21" i="19"/>
  <c r="E21" i="19" s="1"/>
  <c r="I21" i="19"/>
  <c r="D21" i="19" s="1"/>
  <c r="N20" i="19"/>
  <c r="J20" i="19" s="1"/>
  <c r="E20" i="19" s="1"/>
  <c r="F20" i="19" s="1"/>
  <c r="M20" i="19"/>
  <c r="I20" i="19" s="1"/>
  <c r="D20" i="19" s="1"/>
  <c r="N19" i="19"/>
  <c r="J19" i="19" s="1"/>
  <c r="E19" i="19" s="1"/>
  <c r="F19" i="19" s="1"/>
  <c r="M19" i="19"/>
  <c r="I19" i="19" s="1"/>
  <c r="D19" i="19"/>
  <c r="N18" i="19"/>
  <c r="M18" i="19"/>
  <c r="I18" i="19" s="1"/>
  <c r="J18" i="19"/>
  <c r="E18" i="19" s="1"/>
  <c r="D18" i="19"/>
  <c r="N17" i="19"/>
  <c r="J17" i="19" s="1"/>
  <c r="E17" i="19" s="1"/>
  <c r="F17" i="19" s="1"/>
  <c r="M17" i="19"/>
  <c r="I17" i="19"/>
  <c r="D17" i="19" s="1"/>
  <c r="N16" i="19"/>
  <c r="J16" i="19" s="1"/>
  <c r="M16" i="19"/>
  <c r="I16" i="19"/>
  <c r="D16" i="19" s="1"/>
  <c r="F16" i="19" s="1"/>
  <c r="E16" i="19"/>
  <c r="AB15" i="19"/>
  <c r="N15" i="19"/>
  <c r="J15" i="19" s="1"/>
  <c r="M15" i="19"/>
  <c r="I15" i="19" s="1"/>
  <c r="D15" i="19" s="1"/>
  <c r="E15" i="19"/>
  <c r="F15" i="19" s="1"/>
  <c r="N14" i="19"/>
  <c r="J14" i="19" s="1"/>
  <c r="M14" i="19"/>
  <c r="I14" i="19"/>
  <c r="D14" i="19" s="1"/>
  <c r="F14" i="19" s="1"/>
  <c r="E14" i="19"/>
  <c r="N13" i="19"/>
  <c r="J13" i="19" s="1"/>
  <c r="E13" i="19" s="1"/>
  <c r="F13" i="19" s="1"/>
  <c r="M13" i="19"/>
  <c r="I13" i="19" s="1"/>
  <c r="D13" i="19" s="1"/>
  <c r="N12" i="19"/>
  <c r="J12" i="19" s="1"/>
  <c r="M12" i="19"/>
  <c r="I12" i="19" s="1"/>
  <c r="D12" i="19" s="1"/>
  <c r="F12" i="19" s="1"/>
  <c r="E12" i="19"/>
  <c r="AB11" i="19"/>
  <c r="N11" i="19"/>
  <c r="M11" i="19"/>
  <c r="J11" i="19"/>
  <c r="E11" i="19" s="1"/>
  <c r="I11" i="19"/>
  <c r="D11" i="19" s="1"/>
  <c r="AB10" i="19"/>
  <c r="N10" i="19"/>
  <c r="M10" i="19"/>
  <c r="J10" i="19"/>
  <c r="I10" i="19"/>
  <c r="R50" i="18"/>
  <c r="Q50" i="18"/>
  <c r="Q51" i="18" s="1"/>
  <c r="P50" i="18"/>
  <c r="P51" i="18" s="1"/>
  <c r="O50" i="18"/>
  <c r="M50" i="18"/>
  <c r="L50" i="18"/>
  <c r="L51" i="18" s="1"/>
  <c r="K50" i="18"/>
  <c r="K51" i="18" s="1"/>
  <c r="I50" i="18"/>
  <c r="H50" i="18"/>
  <c r="G50" i="18"/>
  <c r="G51" i="18" s="1"/>
  <c r="D50" i="18"/>
  <c r="N49" i="18"/>
  <c r="J49" i="18" s="1"/>
  <c r="N48" i="18"/>
  <c r="J48" i="18"/>
  <c r="N47" i="18"/>
  <c r="J47" i="18" s="1"/>
  <c r="N46" i="18"/>
  <c r="J46" i="18"/>
  <c r="N45" i="18"/>
  <c r="N50" i="18" s="1"/>
  <c r="R43" i="18"/>
  <c r="Q43" i="18"/>
  <c r="P43" i="18"/>
  <c r="O43" i="18"/>
  <c r="M43" i="18"/>
  <c r="L43" i="18"/>
  <c r="K43" i="18"/>
  <c r="I43" i="18"/>
  <c r="H43" i="18"/>
  <c r="G43" i="18"/>
  <c r="D43" i="18"/>
  <c r="N42" i="18"/>
  <c r="R40" i="18"/>
  <c r="R51" i="18" s="1"/>
  <c r="Q40" i="18"/>
  <c r="P40" i="18"/>
  <c r="O40" i="18"/>
  <c r="L40" i="18"/>
  <c r="K40" i="18"/>
  <c r="H40" i="18"/>
  <c r="G40" i="18"/>
  <c r="N39" i="18"/>
  <c r="M39" i="18"/>
  <c r="I39" i="18" s="1"/>
  <c r="D39" i="18" s="1"/>
  <c r="N38" i="18"/>
  <c r="M38" i="18"/>
  <c r="I38" i="18" s="1"/>
  <c r="D38" i="18" s="1"/>
  <c r="J38" i="18"/>
  <c r="E38" i="18" s="1"/>
  <c r="F38" i="18" s="1"/>
  <c r="N37" i="18"/>
  <c r="M37" i="18"/>
  <c r="J37" i="18"/>
  <c r="E37" i="18" s="1"/>
  <c r="I37" i="18"/>
  <c r="D37" i="18" s="1"/>
  <c r="D40" i="18" s="1"/>
  <c r="R35" i="18"/>
  <c r="Q35" i="18"/>
  <c r="P35" i="18"/>
  <c r="O35" i="18"/>
  <c r="L35" i="18"/>
  <c r="K35" i="18"/>
  <c r="H35" i="18"/>
  <c r="G35" i="18"/>
  <c r="N34" i="18"/>
  <c r="J34" i="18" s="1"/>
  <c r="M34" i="18"/>
  <c r="I34" i="18" s="1"/>
  <c r="D34" i="18" s="1"/>
  <c r="E34" i="18"/>
  <c r="F34" i="18" s="1"/>
  <c r="N33" i="18"/>
  <c r="M33" i="18"/>
  <c r="I33" i="18" s="1"/>
  <c r="J33" i="18"/>
  <c r="E33" i="18"/>
  <c r="F33" i="18" s="1"/>
  <c r="D33" i="18"/>
  <c r="N32" i="18"/>
  <c r="M32" i="18"/>
  <c r="J32" i="18"/>
  <c r="E32" i="18" s="1"/>
  <c r="F32" i="18" s="1"/>
  <c r="I32" i="18"/>
  <c r="D32" i="18" s="1"/>
  <c r="N31" i="18"/>
  <c r="J31" i="18" s="1"/>
  <c r="E31" i="18" s="1"/>
  <c r="M31" i="18"/>
  <c r="I31" i="18"/>
  <c r="D31" i="18" s="1"/>
  <c r="F31" i="18" s="1"/>
  <c r="N30" i="18"/>
  <c r="J30" i="18" s="1"/>
  <c r="M30" i="18"/>
  <c r="I30" i="18" s="1"/>
  <c r="D30" i="18" s="1"/>
  <c r="F30" i="18" s="1"/>
  <c r="E30" i="18"/>
  <c r="N29" i="18"/>
  <c r="M29" i="18"/>
  <c r="I29" i="18" s="1"/>
  <c r="D29" i="18" s="1"/>
  <c r="J29" i="18"/>
  <c r="E29" i="18" s="1"/>
  <c r="N28" i="18"/>
  <c r="M28" i="18"/>
  <c r="J28" i="18"/>
  <c r="E28" i="18" s="1"/>
  <c r="I28" i="18"/>
  <c r="D28" i="18"/>
  <c r="N27" i="18"/>
  <c r="J27" i="18" s="1"/>
  <c r="E27" i="18" s="1"/>
  <c r="F27" i="18" s="1"/>
  <c r="M27" i="18"/>
  <c r="I27" i="18"/>
  <c r="D27" i="18" s="1"/>
  <c r="N26" i="18"/>
  <c r="J26" i="18" s="1"/>
  <c r="E26" i="18" s="1"/>
  <c r="F26" i="18" s="1"/>
  <c r="M26" i="18"/>
  <c r="I26" i="18" s="1"/>
  <c r="D26" i="18" s="1"/>
  <c r="N25" i="18"/>
  <c r="M25" i="18"/>
  <c r="I25" i="18" s="1"/>
  <c r="J25" i="18"/>
  <c r="E25" i="18"/>
  <c r="D25" i="18"/>
  <c r="N24" i="18"/>
  <c r="M24" i="18"/>
  <c r="J24" i="18"/>
  <c r="E24" i="18" s="1"/>
  <c r="I24" i="18"/>
  <c r="D24" i="18" s="1"/>
  <c r="N23" i="18"/>
  <c r="J23" i="18" s="1"/>
  <c r="E23" i="18" s="1"/>
  <c r="M23" i="18"/>
  <c r="I23" i="18"/>
  <c r="D23" i="18" s="1"/>
  <c r="F23" i="18" s="1"/>
  <c r="N22" i="18"/>
  <c r="J22" i="18" s="1"/>
  <c r="M22" i="18"/>
  <c r="I22" i="18" s="1"/>
  <c r="D22" i="18" s="1"/>
  <c r="F22" i="18" s="1"/>
  <c r="E22" i="18"/>
  <c r="N21" i="18"/>
  <c r="M21" i="18"/>
  <c r="I21" i="18" s="1"/>
  <c r="D21" i="18" s="1"/>
  <c r="J21" i="18"/>
  <c r="E21" i="18" s="1"/>
  <c r="N20" i="18"/>
  <c r="M20" i="18"/>
  <c r="J20" i="18"/>
  <c r="E20" i="18" s="1"/>
  <c r="I20" i="18"/>
  <c r="D20" i="18"/>
  <c r="N19" i="18"/>
  <c r="J19" i="18" s="1"/>
  <c r="E19" i="18" s="1"/>
  <c r="F19" i="18" s="1"/>
  <c r="M19" i="18"/>
  <c r="I19" i="18"/>
  <c r="D19" i="18" s="1"/>
  <c r="N18" i="18"/>
  <c r="M18" i="18"/>
  <c r="I18" i="18" s="1"/>
  <c r="D18" i="18" s="1"/>
  <c r="N17" i="18"/>
  <c r="M17" i="18"/>
  <c r="I17" i="18" s="1"/>
  <c r="J17" i="18"/>
  <c r="E17" i="18"/>
  <c r="F17" i="18" s="1"/>
  <c r="D17" i="18"/>
  <c r="N16" i="18"/>
  <c r="M16" i="18"/>
  <c r="J16" i="18"/>
  <c r="E16" i="18" s="1"/>
  <c r="F16" i="18" s="1"/>
  <c r="I16" i="18"/>
  <c r="D16" i="18" s="1"/>
  <c r="AB15" i="18"/>
  <c r="N15" i="18"/>
  <c r="M15" i="18"/>
  <c r="J15" i="18"/>
  <c r="E15" i="18" s="1"/>
  <c r="I15" i="18"/>
  <c r="D15" i="18"/>
  <c r="N14" i="18"/>
  <c r="M14" i="18"/>
  <c r="J14" i="18"/>
  <c r="E14" i="18" s="1"/>
  <c r="F14" i="18" s="1"/>
  <c r="I14" i="18"/>
  <c r="D14" i="18" s="1"/>
  <c r="N13" i="18"/>
  <c r="M13" i="18"/>
  <c r="J13" i="18"/>
  <c r="E13" i="18" s="1"/>
  <c r="I13" i="18"/>
  <c r="D13" i="18"/>
  <c r="AB12" i="18"/>
  <c r="N12" i="18"/>
  <c r="M12" i="18"/>
  <c r="J12" i="18"/>
  <c r="E12" i="18" s="1"/>
  <c r="I12" i="18"/>
  <c r="D12" i="18" s="1"/>
  <c r="AB11" i="18"/>
  <c r="AB13" i="18" s="1"/>
  <c r="N11" i="18"/>
  <c r="M11" i="18"/>
  <c r="J11" i="18"/>
  <c r="E11" i="18" s="1"/>
  <c r="I11" i="18"/>
  <c r="D11" i="18"/>
  <c r="AB10" i="18"/>
  <c r="N10" i="18"/>
  <c r="M10" i="18"/>
  <c r="J10" i="18"/>
  <c r="E10" i="18" s="1"/>
  <c r="I10" i="18"/>
  <c r="K83" i="17"/>
  <c r="R82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R66" i="17"/>
  <c r="Q66" i="17"/>
  <c r="P66" i="17"/>
  <c r="O66" i="17"/>
  <c r="O83" i="17" s="1"/>
  <c r="L66" i="17"/>
  <c r="K66" i="17"/>
  <c r="H66" i="17"/>
  <c r="G66" i="17"/>
  <c r="G83" i="17" s="1"/>
  <c r="N65" i="17"/>
  <c r="J65" i="17" s="1"/>
  <c r="E65" i="17" s="1"/>
  <c r="M65" i="17"/>
  <c r="I65" i="17"/>
  <c r="D65" i="17" s="1"/>
  <c r="F65" i="17" s="1"/>
  <c r="N64" i="17"/>
  <c r="J64" i="17" s="1"/>
  <c r="E64" i="17" s="1"/>
  <c r="F64" i="17" s="1"/>
  <c r="M64" i="17"/>
  <c r="I64" i="17"/>
  <c r="D64" i="17" s="1"/>
  <c r="N63" i="17"/>
  <c r="J63" i="17" s="1"/>
  <c r="E63" i="17" s="1"/>
  <c r="F63" i="17" s="1"/>
  <c r="M63" i="17"/>
  <c r="I63" i="17"/>
  <c r="D63" i="17" s="1"/>
  <c r="N62" i="17"/>
  <c r="J62" i="17" s="1"/>
  <c r="E62" i="17" s="1"/>
  <c r="M62" i="17"/>
  <c r="I62" i="17"/>
  <c r="D62" i="17" s="1"/>
  <c r="F62" i="17"/>
  <c r="N61" i="17"/>
  <c r="J61" i="17" s="1"/>
  <c r="E61" i="17" s="1"/>
  <c r="M61" i="17"/>
  <c r="I61" i="17"/>
  <c r="D61" i="17" s="1"/>
  <c r="F61" i="17" s="1"/>
  <c r="N60" i="17"/>
  <c r="J60" i="17" s="1"/>
  <c r="E60" i="17" s="1"/>
  <c r="F60" i="17" s="1"/>
  <c r="M60" i="17"/>
  <c r="I60" i="17"/>
  <c r="D60" i="17" s="1"/>
  <c r="N59" i="17"/>
  <c r="J59" i="17" s="1"/>
  <c r="E59" i="17" s="1"/>
  <c r="F59" i="17" s="1"/>
  <c r="M59" i="17"/>
  <c r="I59" i="17"/>
  <c r="D59" i="17" s="1"/>
  <c r="N58" i="17"/>
  <c r="J58" i="17" s="1"/>
  <c r="E58" i="17" s="1"/>
  <c r="M58" i="17"/>
  <c r="I58" i="17"/>
  <c r="D58" i="17" s="1"/>
  <c r="F58" i="17"/>
  <c r="N57" i="17"/>
  <c r="J57" i="17" s="1"/>
  <c r="E57" i="17" s="1"/>
  <c r="M57" i="17"/>
  <c r="I57" i="17"/>
  <c r="D57" i="17" s="1"/>
  <c r="F57" i="17" s="1"/>
  <c r="N56" i="17"/>
  <c r="J56" i="17" s="1"/>
  <c r="E56" i="17" s="1"/>
  <c r="F56" i="17" s="1"/>
  <c r="M56" i="17"/>
  <c r="I56" i="17"/>
  <c r="D56" i="17" s="1"/>
  <c r="N55" i="17"/>
  <c r="J55" i="17" s="1"/>
  <c r="E55" i="17" s="1"/>
  <c r="F55" i="17" s="1"/>
  <c r="M55" i="17"/>
  <c r="I55" i="17"/>
  <c r="D55" i="17" s="1"/>
  <c r="N54" i="17"/>
  <c r="J54" i="17" s="1"/>
  <c r="E54" i="17" s="1"/>
  <c r="M54" i="17"/>
  <c r="I54" i="17"/>
  <c r="D54" i="17" s="1"/>
  <c r="F54" i="17"/>
  <c r="N53" i="17"/>
  <c r="J53" i="17" s="1"/>
  <c r="E53" i="17" s="1"/>
  <c r="M53" i="17"/>
  <c r="I53" i="17"/>
  <c r="D53" i="17" s="1"/>
  <c r="F53" i="17" s="1"/>
  <c r="N52" i="17"/>
  <c r="J52" i="17" s="1"/>
  <c r="E52" i="17" s="1"/>
  <c r="F52" i="17" s="1"/>
  <c r="M52" i="17"/>
  <c r="I52" i="17"/>
  <c r="D52" i="17" s="1"/>
  <c r="N51" i="17"/>
  <c r="J51" i="17" s="1"/>
  <c r="E51" i="17" s="1"/>
  <c r="F51" i="17" s="1"/>
  <c r="M51" i="17"/>
  <c r="I51" i="17"/>
  <c r="D51" i="17" s="1"/>
  <c r="N50" i="17"/>
  <c r="J50" i="17" s="1"/>
  <c r="E50" i="17" s="1"/>
  <c r="M50" i="17"/>
  <c r="I50" i="17"/>
  <c r="D50" i="17" s="1"/>
  <c r="F50" i="17"/>
  <c r="N49" i="17"/>
  <c r="J49" i="17" s="1"/>
  <c r="E49" i="17" s="1"/>
  <c r="M49" i="17"/>
  <c r="I49" i="17"/>
  <c r="D49" i="17" s="1"/>
  <c r="F49" i="17" s="1"/>
  <c r="N48" i="17"/>
  <c r="M48" i="17"/>
  <c r="M66" i="17" s="1"/>
  <c r="I48" i="17"/>
  <c r="R46" i="17"/>
  <c r="Q46" i="17"/>
  <c r="P46" i="17"/>
  <c r="O46" i="17"/>
  <c r="L46" i="17"/>
  <c r="K46" i="17"/>
  <c r="H46" i="17"/>
  <c r="G46" i="17"/>
  <c r="N45" i="17"/>
  <c r="J45" i="17" s="1"/>
  <c r="E45" i="17" s="1"/>
  <c r="M45" i="17"/>
  <c r="I45" i="17" s="1"/>
  <c r="D45" i="17" s="1"/>
  <c r="N44" i="17"/>
  <c r="J44" i="17" s="1"/>
  <c r="E44" i="17" s="1"/>
  <c r="F44" i="17" s="1"/>
  <c r="M44" i="17"/>
  <c r="I44" i="17" s="1"/>
  <c r="D44" i="17" s="1"/>
  <c r="N43" i="17"/>
  <c r="J43" i="17" s="1"/>
  <c r="E43" i="17" s="1"/>
  <c r="M43" i="17"/>
  <c r="I43" i="17" s="1"/>
  <c r="D43" i="17" s="1"/>
  <c r="N42" i="17"/>
  <c r="J42" i="17" s="1"/>
  <c r="E42" i="17" s="1"/>
  <c r="F42" i="17" s="1"/>
  <c r="M42" i="17"/>
  <c r="I42" i="17" s="1"/>
  <c r="D42" i="17" s="1"/>
  <c r="N41" i="17"/>
  <c r="J41" i="17" s="1"/>
  <c r="E41" i="17" s="1"/>
  <c r="M41" i="17"/>
  <c r="I41" i="17" s="1"/>
  <c r="D41" i="17" s="1"/>
  <c r="N40" i="17"/>
  <c r="J40" i="17" s="1"/>
  <c r="E40" i="17" s="1"/>
  <c r="F40" i="17" s="1"/>
  <c r="M40" i="17"/>
  <c r="I40" i="17" s="1"/>
  <c r="D40" i="17" s="1"/>
  <c r="N39" i="17"/>
  <c r="J39" i="17" s="1"/>
  <c r="E39" i="17" s="1"/>
  <c r="M39" i="17"/>
  <c r="I39" i="17" s="1"/>
  <c r="D39" i="17" s="1"/>
  <c r="N38" i="17"/>
  <c r="J38" i="17" s="1"/>
  <c r="E38" i="17" s="1"/>
  <c r="F38" i="17" s="1"/>
  <c r="M38" i="17"/>
  <c r="I38" i="17" s="1"/>
  <c r="D38" i="17" s="1"/>
  <c r="N37" i="17"/>
  <c r="J37" i="17" s="1"/>
  <c r="E37" i="17" s="1"/>
  <c r="M37" i="17"/>
  <c r="I37" i="17" s="1"/>
  <c r="D37" i="17" s="1"/>
  <c r="N36" i="17"/>
  <c r="J36" i="17" s="1"/>
  <c r="E36" i="17" s="1"/>
  <c r="F36" i="17" s="1"/>
  <c r="M36" i="17"/>
  <c r="I36" i="17" s="1"/>
  <c r="D36" i="17" s="1"/>
  <c r="N35" i="17"/>
  <c r="J35" i="17" s="1"/>
  <c r="E35" i="17" s="1"/>
  <c r="F35" i="17" s="1"/>
  <c r="M35" i="17"/>
  <c r="I35" i="17" s="1"/>
  <c r="D35" i="17" s="1"/>
  <c r="N34" i="17"/>
  <c r="J34" i="17" s="1"/>
  <c r="E34" i="17" s="1"/>
  <c r="F34" i="17" s="1"/>
  <c r="M34" i="17"/>
  <c r="I34" i="17" s="1"/>
  <c r="D34" i="17" s="1"/>
  <c r="N33" i="17"/>
  <c r="J33" i="17" s="1"/>
  <c r="E33" i="17" s="1"/>
  <c r="M33" i="17"/>
  <c r="I33" i="17" s="1"/>
  <c r="D33" i="17" s="1"/>
  <c r="N32" i="17"/>
  <c r="J32" i="17" s="1"/>
  <c r="E32" i="17" s="1"/>
  <c r="F32" i="17" s="1"/>
  <c r="M32" i="17"/>
  <c r="I32" i="17" s="1"/>
  <c r="D32" i="17" s="1"/>
  <c r="N31" i="17"/>
  <c r="J31" i="17" s="1"/>
  <c r="E31" i="17" s="1"/>
  <c r="M31" i="17"/>
  <c r="I31" i="17" s="1"/>
  <c r="D31" i="17" s="1"/>
  <c r="N30" i="17"/>
  <c r="J30" i="17" s="1"/>
  <c r="E30" i="17" s="1"/>
  <c r="F30" i="17" s="1"/>
  <c r="M30" i="17"/>
  <c r="I30" i="17" s="1"/>
  <c r="D30" i="17" s="1"/>
  <c r="N29" i="17"/>
  <c r="J29" i="17" s="1"/>
  <c r="E29" i="17" s="1"/>
  <c r="M29" i="17"/>
  <c r="I29" i="17" s="1"/>
  <c r="D29" i="17" s="1"/>
  <c r="N28" i="17"/>
  <c r="J28" i="17" s="1"/>
  <c r="E28" i="17" s="1"/>
  <c r="F28" i="17" s="1"/>
  <c r="M28" i="17"/>
  <c r="I28" i="17" s="1"/>
  <c r="D28" i="17" s="1"/>
  <c r="N27" i="17"/>
  <c r="J27" i="17" s="1"/>
  <c r="E27" i="17" s="1"/>
  <c r="M27" i="17"/>
  <c r="I27" i="17" s="1"/>
  <c r="D27" i="17" s="1"/>
  <c r="N26" i="17"/>
  <c r="J26" i="17" s="1"/>
  <c r="E26" i="17" s="1"/>
  <c r="M26" i="17"/>
  <c r="I26" i="17" s="1"/>
  <c r="D26" i="17"/>
  <c r="N25" i="17"/>
  <c r="M25" i="17"/>
  <c r="I25" i="17" s="1"/>
  <c r="J25" i="17"/>
  <c r="E25" i="17"/>
  <c r="F25" i="17" s="1"/>
  <c r="D25" i="17"/>
  <c r="N24" i="17"/>
  <c r="M24" i="17"/>
  <c r="I24" i="17" s="1"/>
  <c r="D24" i="17" s="1"/>
  <c r="J24" i="17"/>
  <c r="E24" i="17" s="1"/>
  <c r="F24" i="17" s="1"/>
  <c r="N23" i="17"/>
  <c r="M23" i="17"/>
  <c r="I23" i="17" s="1"/>
  <c r="D23" i="17" s="1"/>
  <c r="J23" i="17"/>
  <c r="E23" i="17" s="1"/>
  <c r="F23" i="17" s="1"/>
  <c r="N22" i="17"/>
  <c r="M22" i="17"/>
  <c r="I22" i="17" s="1"/>
  <c r="D22" i="17" s="1"/>
  <c r="J22" i="17"/>
  <c r="E22" i="17"/>
  <c r="N21" i="17"/>
  <c r="M21" i="17"/>
  <c r="I21" i="17" s="1"/>
  <c r="J21" i="17"/>
  <c r="E21" i="17"/>
  <c r="D21" i="17"/>
  <c r="N20" i="17"/>
  <c r="M20" i="17"/>
  <c r="I20" i="17" s="1"/>
  <c r="D20" i="17" s="1"/>
  <c r="J20" i="17"/>
  <c r="E20" i="17"/>
  <c r="N19" i="17"/>
  <c r="M19" i="17"/>
  <c r="I19" i="17" s="1"/>
  <c r="D19" i="17" s="1"/>
  <c r="J19" i="17"/>
  <c r="E19" i="17" s="1"/>
  <c r="N18" i="17"/>
  <c r="M18" i="17"/>
  <c r="I18" i="17" s="1"/>
  <c r="D18" i="17" s="1"/>
  <c r="J18" i="17"/>
  <c r="E18" i="17"/>
  <c r="N17" i="17"/>
  <c r="M17" i="17"/>
  <c r="I17" i="17" s="1"/>
  <c r="J17" i="17"/>
  <c r="E17" i="17"/>
  <c r="D17" i="17"/>
  <c r="AB16" i="17"/>
  <c r="N16" i="17"/>
  <c r="J16" i="17" s="1"/>
  <c r="E16" i="17" s="1"/>
  <c r="M16" i="17"/>
  <c r="I16" i="17" s="1"/>
  <c r="D16" i="17" s="1"/>
  <c r="F16" i="17"/>
  <c r="N15" i="17"/>
  <c r="J15" i="17" s="1"/>
  <c r="E15" i="17" s="1"/>
  <c r="F15" i="17" s="1"/>
  <c r="M15" i="17"/>
  <c r="I15" i="17"/>
  <c r="D15" i="17" s="1"/>
  <c r="A15" i="17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8" i="17" s="1"/>
  <c r="A69" i="17" s="1"/>
  <c r="A70" i="17" s="1"/>
  <c r="A71" i="17" s="1"/>
  <c r="A72" i="17" s="1"/>
  <c r="A73" i="17" s="1"/>
  <c r="A74" i="17" s="1"/>
  <c r="A75" i="17" s="1"/>
  <c r="A78" i="17" s="1"/>
  <c r="A79" i="17" s="1"/>
  <c r="A80" i="17" s="1"/>
  <c r="A81" i="17" s="1"/>
  <c r="AB14" i="17"/>
  <c r="AB15" i="17" s="1"/>
  <c r="N14" i="17"/>
  <c r="M14" i="17"/>
  <c r="J14" i="17"/>
  <c r="E14" i="17" s="1"/>
  <c r="I14" i="17"/>
  <c r="D14" i="17" s="1"/>
  <c r="A14" i="17"/>
  <c r="AB13" i="17"/>
  <c r="N13" i="17"/>
  <c r="M13" i="17"/>
  <c r="I13" i="17" s="1"/>
  <c r="J13" i="17"/>
  <c r="E13" i="17"/>
  <c r="D13" i="17"/>
  <c r="A13" i="17"/>
  <c r="AB12" i="17"/>
  <c r="N12" i="17"/>
  <c r="J12" i="17" s="1"/>
  <c r="E12" i="17" s="1"/>
  <c r="M12" i="17"/>
  <c r="I12" i="17" s="1"/>
  <c r="D12" i="17" s="1"/>
  <c r="A12" i="17"/>
  <c r="AB11" i="17"/>
  <c r="N11" i="17"/>
  <c r="J11" i="17" s="1"/>
  <c r="E11" i="17" s="1"/>
  <c r="M11" i="17"/>
  <c r="I11" i="17"/>
  <c r="R62" i="16"/>
  <c r="Q62" i="16"/>
  <c r="Q63" i="16" s="1"/>
  <c r="P62" i="16"/>
  <c r="P63" i="16" s="1"/>
  <c r="O62" i="16"/>
  <c r="O63" i="16" s="1"/>
  <c r="M62" i="16"/>
  <c r="L62" i="16"/>
  <c r="K62" i="16"/>
  <c r="H62" i="16"/>
  <c r="G62" i="16"/>
  <c r="N61" i="16"/>
  <c r="N62" i="16" s="1"/>
  <c r="M61" i="16"/>
  <c r="J61" i="16"/>
  <c r="I61" i="16"/>
  <c r="D61" i="16" s="1"/>
  <c r="D62" i="16" s="1"/>
  <c r="R59" i="16"/>
  <c r="R63" i="16" s="1"/>
  <c r="Q59" i="16"/>
  <c r="P59" i="16"/>
  <c r="O59" i="16"/>
  <c r="L59" i="16"/>
  <c r="K59" i="16"/>
  <c r="H59" i="16"/>
  <c r="G59" i="16"/>
  <c r="N58" i="16"/>
  <c r="J58" i="16" s="1"/>
  <c r="M58" i="16"/>
  <c r="I58" i="16" s="1"/>
  <c r="D58" i="16" s="1"/>
  <c r="E58" i="16"/>
  <c r="F58" i="16" s="1"/>
  <c r="N57" i="16"/>
  <c r="M57" i="16"/>
  <c r="I57" i="16" s="1"/>
  <c r="D57" i="16" s="1"/>
  <c r="J57" i="16"/>
  <c r="E57" i="16"/>
  <c r="N56" i="16"/>
  <c r="M56" i="16"/>
  <c r="J56" i="16"/>
  <c r="E56" i="16" s="1"/>
  <c r="F56" i="16" s="1"/>
  <c r="I56" i="16"/>
  <c r="D56" i="16"/>
  <c r="N55" i="16"/>
  <c r="J55" i="16" s="1"/>
  <c r="E55" i="16" s="1"/>
  <c r="F55" i="16" s="1"/>
  <c r="M55" i="16"/>
  <c r="I55" i="16"/>
  <c r="D55" i="16" s="1"/>
  <c r="N54" i="16"/>
  <c r="M54" i="16"/>
  <c r="I54" i="16" s="1"/>
  <c r="D54" i="16" s="1"/>
  <c r="N53" i="16"/>
  <c r="M53" i="16"/>
  <c r="I53" i="16" s="1"/>
  <c r="D53" i="16" s="1"/>
  <c r="J53" i="16"/>
  <c r="E53" i="16"/>
  <c r="N52" i="16"/>
  <c r="M52" i="16"/>
  <c r="J52" i="16"/>
  <c r="E52" i="16" s="1"/>
  <c r="I52" i="16"/>
  <c r="D52" i="16"/>
  <c r="N51" i="16"/>
  <c r="J51" i="16" s="1"/>
  <c r="E51" i="16" s="1"/>
  <c r="M51" i="16"/>
  <c r="I51" i="16"/>
  <c r="D51" i="16" s="1"/>
  <c r="F51" i="16"/>
  <c r="N50" i="16"/>
  <c r="J50" i="16" s="1"/>
  <c r="M50" i="16"/>
  <c r="E50" i="16"/>
  <c r="R48" i="16"/>
  <c r="Q48" i="16"/>
  <c r="P48" i="16"/>
  <c r="O48" i="16"/>
  <c r="L48" i="16"/>
  <c r="K48" i="16"/>
  <c r="H48" i="16"/>
  <c r="G48" i="16"/>
  <c r="N47" i="16"/>
  <c r="M47" i="16"/>
  <c r="J47" i="16"/>
  <c r="E47" i="16" s="1"/>
  <c r="F47" i="16" s="1"/>
  <c r="I47" i="16"/>
  <c r="D47" i="16" s="1"/>
  <c r="N46" i="16"/>
  <c r="J46" i="16" s="1"/>
  <c r="E46" i="16" s="1"/>
  <c r="M46" i="16"/>
  <c r="I46" i="16"/>
  <c r="D46" i="16" s="1"/>
  <c r="N45" i="16"/>
  <c r="J45" i="16" s="1"/>
  <c r="E45" i="16" s="1"/>
  <c r="M45" i="16"/>
  <c r="I45" i="16" s="1"/>
  <c r="D45" i="16" s="1"/>
  <c r="F45" i="16"/>
  <c r="N44" i="16"/>
  <c r="M44" i="16"/>
  <c r="I44" i="16" s="1"/>
  <c r="D44" i="16" s="1"/>
  <c r="J44" i="16"/>
  <c r="E44" i="16" s="1"/>
  <c r="F44" i="16" s="1"/>
  <c r="N43" i="16"/>
  <c r="M43" i="16"/>
  <c r="J43" i="16"/>
  <c r="E43" i="16" s="1"/>
  <c r="I43" i="16"/>
  <c r="D43" i="16"/>
  <c r="N42" i="16"/>
  <c r="J42" i="16" s="1"/>
  <c r="E42" i="16" s="1"/>
  <c r="M42" i="16"/>
  <c r="I42" i="16"/>
  <c r="D42" i="16" s="1"/>
  <c r="F42" i="16"/>
  <c r="N41" i="16"/>
  <c r="J41" i="16" s="1"/>
  <c r="E41" i="16" s="1"/>
  <c r="F41" i="16" s="1"/>
  <c r="M41" i="16"/>
  <c r="I41" i="16" s="1"/>
  <c r="D41" i="16" s="1"/>
  <c r="N40" i="16"/>
  <c r="M40" i="16"/>
  <c r="I40" i="16" s="1"/>
  <c r="J40" i="16"/>
  <c r="E40" i="16"/>
  <c r="D40" i="16"/>
  <c r="N39" i="16"/>
  <c r="M39" i="16"/>
  <c r="J39" i="16"/>
  <c r="E39" i="16" s="1"/>
  <c r="I39" i="16"/>
  <c r="D39" i="16" s="1"/>
  <c r="N38" i="16"/>
  <c r="J38" i="16" s="1"/>
  <c r="E38" i="16" s="1"/>
  <c r="F38" i="16" s="1"/>
  <c r="M38" i="16"/>
  <c r="I38" i="16"/>
  <c r="D38" i="16" s="1"/>
  <c r="N37" i="16"/>
  <c r="J37" i="16" s="1"/>
  <c r="E37" i="16" s="1"/>
  <c r="M37" i="16"/>
  <c r="I37" i="16" s="1"/>
  <c r="D37" i="16" s="1"/>
  <c r="N36" i="16"/>
  <c r="M36" i="16"/>
  <c r="I36" i="16" s="1"/>
  <c r="D36" i="16" s="1"/>
  <c r="J36" i="16"/>
  <c r="E36" i="16" s="1"/>
  <c r="F36" i="16" s="1"/>
  <c r="N35" i="16"/>
  <c r="M35" i="16"/>
  <c r="J35" i="16"/>
  <c r="E35" i="16" s="1"/>
  <c r="I35" i="16"/>
  <c r="D35" i="16"/>
  <c r="N34" i="16"/>
  <c r="J34" i="16" s="1"/>
  <c r="E34" i="16" s="1"/>
  <c r="F34" i="16" s="1"/>
  <c r="M34" i="16"/>
  <c r="I34" i="16"/>
  <c r="D34" i="16" s="1"/>
  <c r="N33" i="16"/>
  <c r="J33" i="16" s="1"/>
  <c r="M33" i="16"/>
  <c r="I33" i="16" s="1"/>
  <c r="D33" i="16" s="1"/>
  <c r="E33" i="16"/>
  <c r="F33" i="16" s="1"/>
  <c r="N32" i="16"/>
  <c r="M32" i="16"/>
  <c r="I32" i="16" s="1"/>
  <c r="J32" i="16"/>
  <c r="E32" i="16"/>
  <c r="F32" i="16" s="1"/>
  <c r="D32" i="16"/>
  <c r="N31" i="16"/>
  <c r="M31" i="16"/>
  <c r="J31" i="16"/>
  <c r="E31" i="16" s="1"/>
  <c r="F31" i="16" s="1"/>
  <c r="I31" i="16"/>
  <c r="D31" i="16" s="1"/>
  <c r="N30" i="16"/>
  <c r="J30" i="16" s="1"/>
  <c r="E30" i="16" s="1"/>
  <c r="M30" i="16"/>
  <c r="I30" i="16"/>
  <c r="D30" i="16" s="1"/>
  <c r="N29" i="16"/>
  <c r="J29" i="16" s="1"/>
  <c r="E29" i="16" s="1"/>
  <c r="M29" i="16"/>
  <c r="I29" i="16" s="1"/>
  <c r="D29" i="16" s="1"/>
  <c r="F29" i="16"/>
  <c r="N28" i="16"/>
  <c r="M28" i="16"/>
  <c r="I28" i="16" s="1"/>
  <c r="D28" i="16" s="1"/>
  <c r="J28" i="16"/>
  <c r="E28" i="16" s="1"/>
  <c r="F28" i="16" s="1"/>
  <c r="N27" i="16"/>
  <c r="M27" i="16"/>
  <c r="J27" i="16"/>
  <c r="E27" i="16" s="1"/>
  <c r="I27" i="16"/>
  <c r="D27" i="16"/>
  <c r="N26" i="16"/>
  <c r="J26" i="16" s="1"/>
  <c r="E26" i="16" s="1"/>
  <c r="F26" i="16" s="1"/>
  <c r="M26" i="16"/>
  <c r="I26" i="16"/>
  <c r="D26" i="16" s="1"/>
  <c r="N25" i="16"/>
  <c r="J25" i="16" s="1"/>
  <c r="E25" i="16" s="1"/>
  <c r="F25" i="16" s="1"/>
  <c r="M25" i="16"/>
  <c r="I25" i="16" s="1"/>
  <c r="D25" i="16" s="1"/>
  <c r="N24" i="16"/>
  <c r="M24" i="16"/>
  <c r="I24" i="16" s="1"/>
  <c r="J24" i="16"/>
  <c r="E24" i="16"/>
  <c r="D24" i="16"/>
  <c r="N23" i="16"/>
  <c r="M23" i="16"/>
  <c r="J23" i="16"/>
  <c r="E23" i="16" s="1"/>
  <c r="I23" i="16"/>
  <c r="D23" i="16" s="1"/>
  <c r="N22" i="16"/>
  <c r="J22" i="16" s="1"/>
  <c r="E22" i="16" s="1"/>
  <c r="F22" i="16" s="1"/>
  <c r="M22" i="16"/>
  <c r="I22" i="16"/>
  <c r="D22" i="16" s="1"/>
  <c r="N21" i="16"/>
  <c r="J21" i="16" s="1"/>
  <c r="E21" i="16" s="1"/>
  <c r="F21" i="16" s="1"/>
  <c r="M21" i="16"/>
  <c r="I21" i="16" s="1"/>
  <c r="D21" i="16" s="1"/>
  <c r="N20" i="16"/>
  <c r="M20" i="16"/>
  <c r="I20" i="16" s="1"/>
  <c r="D20" i="16" s="1"/>
  <c r="J20" i="16"/>
  <c r="E20" i="16" s="1"/>
  <c r="F20" i="16" s="1"/>
  <c r="N19" i="16"/>
  <c r="M19" i="16"/>
  <c r="J19" i="16"/>
  <c r="E19" i="16" s="1"/>
  <c r="I19" i="16"/>
  <c r="D19" i="16"/>
  <c r="N18" i="16"/>
  <c r="J18" i="16" s="1"/>
  <c r="E18" i="16" s="1"/>
  <c r="F18" i="16" s="1"/>
  <c r="M18" i="16"/>
  <c r="I18" i="16"/>
  <c r="D18" i="16" s="1"/>
  <c r="N17" i="16"/>
  <c r="J17" i="16" s="1"/>
  <c r="M17" i="16"/>
  <c r="I17" i="16" s="1"/>
  <c r="D17" i="16" s="1"/>
  <c r="E17" i="16"/>
  <c r="F17" i="16" s="1"/>
  <c r="N16" i="16"/>
  <c r="M16" i="16"/>
  <c r="I16" i="16" s="1"/>
  <c r="J16" i="16"/>
  <c r="E16" i="16"/>
  <c r="F16" i="16" s="1"/>
  <c r="D16" i="16"/>
  <c r="AB15" i="16"/>
  <c r="N15" i="16"/>
  <c r="M15" i="16"/>
  <c r="I15" i="16" s="1"/>
  <c r="D15" i="16" s="1"/>
  <c r="J15" i="16"/>
  <c r="E15" i="16" s="1"/>
  <c r="N14" i="16"/>
  <c r="M14" i="16"/>
  <c r="I14" i="16" s="1"/>
  <c r="D14" i="16" s="1"/>
  <c r="J14" i="16"/>
  <c r="E14" i="16"/>
  <c r="N13" i="16"/>
  <c r="M13" i="16"/>
  <c r="I13" i="16" s="1"/>
  <c r="J13" i="16"/>
  <c r="E13" i="16"/>
  <c r="D13" i="16"/>
  <c r="N12" i="16"/>
  <c r="M12" i="16"/>
  <c r="I12" i="16" s="1"/>
  <c r="D12" i="16" s="1"/>
  <c r="J12" i="16"/>
  <c r="E12" i="16"/>
  <c r="F12" i="16" s="1"/>
  <c r="AB11" i="16"/>
  <c r="N11" i="16"/>
  <c r="M11" i="16"/>
  <c r="I11" i="16" s="1"/>
  <c r="I48" i="16" s="1"/>
  <c r="J11" i="16"/>
  <c r="E11" i="16"/>
  <c r="AB10" i="16"/>
  <c r="N10" i="16"/>
  <c r="M10" i="16"/>
  <c r="I10" i="16" s="1"/>
  <c r="D10" i="16" s="1"/>
  <c r="J10" i="16"/>
  <c r="E10" i="16"/>
  <c r="O47" i="15"/>
  <c r="G47" i="15"/>
  <c r="R46" i="15"/>
  <c r="R47" i="15" s="1"/>
  <c r="Q46" i="15"/>
  <c r="Q47" i="15" s="1"/>
  <c r="P46" i="15"/>
  <c r="O46" i="15"/>
  <c r="N46" i="15"/>
  <c r="M46" i="15"/>
  <c r="L46" i="15"/>
  <c r="K46" i="15"/>
  <c r="K47" i="15" s="1"/>
  <c r="J46" i="15"/>
  <c r="I46" i="15"/>
  <c r="H46" i="15"/>
  <c r="G46" i="15"/>
  <c r="F46" i="15"/>
  <c r="E46" i="15"/>
  <c r="D46" i="15"/>
  <c r="R41" i="15"/>
  <c r="Q41" i="15"/>
  <c r="P41" i="15"/>
  <c r="P47" i="15" s="1"/>
  <c r="O41" i="15"/>
  <c r="L41" i="15"/>
  <c r="L47" i="15" s="1"/>
  <c r="K41" i="15"/>
  <c r="H41" i="15"/>
  <c r="H47" i="15" s="1"/>
  <c r="G41" i="15"/>
  <c r="N40" i="15"/>
  <c r="M40" i="15"/>
  <c r="J40" i="15"/>
  <c r="E40" i="15" s="1"/>
  <c r="F40" i="15" s="1"/>
  <c r="I40" i="15"/>
  <c r="D40" i="15"/>
  <c r="N39" i="15"/>
  <c r="J39" i="15" s="1"/>
  <c r="E39" i="15" s="1"/>
  <c r="F39" i="15" s="1"/>
  <c r="M39" i="15"/>
  <c r="I39" i="15"/>
  <c r="D39" i="15" s="1"/>
  <c r="N38" i="15"/>
  <c r="J38" i="15" s="1"/>
  <c r="E38" i="15" s="1"/>
  <c r="F38" i="15" s="1"/>
  <c r="M38" i="15"/>
  <c r="I38" i="15" s="1"/>
  <c r="D38" i="15" s="1"/>
  <c r="N37" i="15"/>
  <c r="M37" i="15"/>
  <c r="I37" i="15" s="1"/>
  <c r="D37" i="15" s="1"/>
  <c r="J37" i="15"/>
  <c r="E37" i="15"/>
  <c r="F37" i="15" s="1"/>
  <c r="N36" i="15"/>
  <c r="M36" i="15"/>
  <c r="J36" i="15"/>
  <c r="E36" i="15" s="1"/>
  <c r="F36" i="15" s="1"/>
  <c r="I36" i="15"/>
  <c r="D36" i="15"/>
  <c r="N35" i="15"/>
  <c r="J35" i="15" s="1"/>
  <c r="E35" i="15" s="1"/>
  <c r="M35" i="15"/>
  <c r="I35" i="15"/>
  <c r="D35" i="15" s="1"/>
  <c r="F35" i="15"/>
  <c r="N34" i="15"/>
  <c r="J34" i="15" s="1"/>
  <c r="M34" i="15"/>
  <c r="I34" i="15" s="1"/>
  <c r="D34" i="15" s="1"/>
  <c r="E34" i="15"/>
  <c r="F34" i="15" s="1"/>
  <c r="N33" i="15"/>
  <c r="M33" i="15"/>
  <c r="I33" i="15" s="1"/>
  <c r="D33" i="15" s="1"/>
  <c r="J33" i="15"/>
  <c r="E33" i="15"/>
  <c r="F33" i="15" s="1"/>
  <c r="N32" i="15"/>
  <c r="M32" i="15"/>
  <c r="J32" i="15"/>
  <c r="E32" i="15" s="1"/>
  <c r="F32" i="15" s="1"/>
  <c r="I32" i="15"/>
  <c r="D32" i="15"/>
  <c r="N31" i="15"/>
  <c r="J31" i="15" s="1"/>
  <c r="E31" i="15" s="1"/>
  <c r="F31" i="15" s="1"/>
  <c r="M31" i="15"/>
  <c r="I31" i="15"/>
  <c r="D31" i="15" s="1"/>
  <c r="N30" i="15"/>
  <c r="J30" i="15" s="1"/>
  <c r="E30" i="15" s="1"/>
  <c r="F30" i="15" s="1"/>
  <c r="M30" i="15"/>
  <c r="I30" i="15" s="1"/>
  <c r="D30" i="15" s="1"/>
  <c r="N29" i="15"/>
  <c r="M29" i="15"/>
  <c r="I29" i="15" s="1"/>
  <c r="D29" i="15" s="1"/>
  <c r="J29" i="15"/>
  <c r="E29" i="15"/>
  <c r="N28" i="15"/>
  <c r="M28" i="15"/>
  <c r="J28" i="15"/>
  <c r="E28" i="15" s="1"/>
  <c r="F28" i="15" s="1"/>
  <c r="I28" i="15"/>
  <c r="D28" i="15"/>
  <c r="N27" i="15"/>
  <c r="J27" i="15" s="1"/>
  <c r="E27" i="15" s="1"/>
  <c r="M27" i="15"/>
  <c r="I27" i="15"/>
  <c r="D27" i="15" s="1"/>
  <c r="F27" i="15"/>
  <c r="N26" i="15"/>
  <c r="J26" i="15" s="1"/>
  <c r="M26" i="15"/>
  <c r="I26" i="15" s="1"/>
  <c r="D26" i="15" s="1"/>
  <c r="E26" i="15"/>
  <c r="F26" i="15" s="1"/>
  <c r="N25" i="15"/>
  <c r="M25" i="15"/>
  <c r="I25" i="15" s="1"/>
  <c r="D25" i="15" s="1"/>
  <c r="J25" i="15"/>
  <c r="E25" i="15"/>
  <c r="N24" i="15"/>
  <c r="M24" i="15"/>
  <c r="J24" i="15"/>
  <c r="E24" i="15" s="1"/>
  <c r="F24" i="15" s="1"/>
  <c r="I24" i="15"/>
  <c r="D24" i="15"/>
  <c r="N23" i="15"/>
  <c r="J23" i="15" s="1"/>
  <c r="E23" i="15" s="1"/>
  <c r="F23" i="15" s="1"/>
  <c r="M23" i="15"/>
  <c r="I23" i="15"/>
  <c r="D23" i="15" s="1"/>
  <c r="N22" i="15"/>
  <c r="J22" i="15" s="1"/>
  <c r="E22" i="15" s="1"/>
  <c r="F22" i="15" s="1"/>
  <c r="M22" i="15"/>
  <c r="I22" i="15" s="1"/>
  <c r="D22" i="15" s="1"/>
  <c r="N21" i="15"/>
  <c r="M21" i="15"/>
  <c r="I21" i="15" s="1"/>
  <c r="D21" i="15" s="1"/>
  <c r="J21" i="15"/>
  <c r="E21" i="15"/>
  <c r="F21" i="15" s="1"/>
  <c r="N20" i="15"/>
  <c r="M20" i="15"/>
  <c r="J20" i="15"/>
  <c r="E20" i="15" s="1"/>
  <c r="F20" i="15" s="1"/>
  <c r="I20" i="15"/>
  <c r="D20" i="15"/>
  <c r="N19" i="15"/>
  <c r="J19" i="15" s="1"/>
  <c r="E19" i="15" s="1"/>
  <c r="M19" i="15"/>
  <c r="I19" i="15"/>
  <c r="D19" i="15" s="1"/>
  <c r="F19" i="15"/>
  <c r="N18" i="15"/>
  <c r="J18" i="15" s="1"/>
  <c r="M18" i="15"/>
  <c r="I18" i="15" s="1"/>
  <c r="D18" i="15" s="1"/>
  <c r="E18" i="15"/>
  <c r="F18" i="15" s="1"/>
  <c r="N17" i="15"/>
  <c r="M17" i="15"/>
  <c r="I17" i="15" s="1"/>
  <c r="D17" i="15" s="1"/>
  <c r="J17" i="15"/>
  <c r="E17" i="15"/>
  <c r="N16" i="15"/>
  <c r="M16" i="15"/>
  <c r="J16" i="15"/>
  <c r="E16" i="15" s="1"/>
  <c r="F16" i="15" s="1"/>
  <c r="I16" i="15"/>
  <c r="D16" i="15"/>
  <c r="N15" i="15"/>
  <c r="J15" i="15" s="1"/>
  <c r="E15" i="15" s="1"/>
  <c r="F15" i="15" s="1"/>
  <c r="M15" i="15"/>
  <c r="I15" i="15"/>
  <c r="D15" i="15" s="1"/>
  <c r="AB14" i="15"/>
  <c r="N14" i="15"/>
  <c r="J14" i="15" s="1"/>
  <c r="E14" i="15" s="1"/>
  <c r="F14" i="15" s="1"/>
  <c r="M14" i="15"/>
  <c r="I14" i="15"/>
  <c r="D14" i="15" s="1"/>
  <c r="N13" i="15"/>
  <c r="J13" i="15" s="1"/>
  <c r="E13" i="15" s="1"/>
  <c r="M13" i="15"/>
  <c r="I13" i="15"/>
  <c r="D13" i="15" s="1"/>
  <c r="F13" i="15"/>
  <c r="N12" i="15"/>
  <c r="J12" i="15" s="1"/>
  <c r="E12" i="15" s="1"/>
  <c r="M12" i="15"/>
  <c r="I12" i="15"/>
  <c r="D12" i="15" s="1"/>
  <c r="N11" i="15"/>
  <c r="J11" i="15" s="1"/>
  <c r="E11" i="15" s="1"/>
  <c r="F11" i="15" s="1"/>
  <c r="M11" i="15"/>
  <c r="I11" i="15"/>
  <c r="D11" i="15" s="1"/>
  <c r="AB10" i="15"/>
  <c r="N10" i="15"/>
  <c r="J10" i="15" s="1"/>
  <c r="E10" i="15" s="1"/>
  <c r="F10" i="15" s="1"/>
  <c r="M10" i="15"/>
  <c r="I10" i="15"/>
  <c r="D10" i="15" s="1"/>
  <c r="AB9" i="15"/>
  <c r="N9" i="15"/>
  <c r="M9" i="15"/>
  <c r="I9" i="15"/>
  <c r="R83" i="14"/>
  <c r="R82" i="14"/>
  <c r="Q82" i="14"/>
  <c r="Q83" i="14" s="1"/>
  <c r="P82" i="14"/>
  <c r="P83" i="14" s="1"/>
  <c r="O82" i="14"/>
  <c r="L82" i="14"/>
  <c r="K82" i="14"/>
  <c r="H82" i="14"/>
  <c r="G82" i="14"/>
  <c r="N81" i="14"/>
  <c r="M81" i="14"/>
  <c r="J81" i="14"/>
  <c r="E81" i="14" s="1"/>
  <c r="F81" i="14" s="1"/>
  <c r="I81" i="14"/>
  <c r="D81" i="14" s="1"/>
  <c r="N80" i="14"/>
  <c r="J80" i="14" s="1"/>
  <c r="E80" i="14" s="1"/>
  <c r="F80" i="14" s="1"/>
  <c r="M80" i="14"/>
  <c r="I80" i="14"/>
  <c r="D80" i="14" s="1"/>
  <c r="N79" i="14"/>
  <c r="J79" i="14" s="1"/>
  <c r="E79" i="14" s="1"/>
  <c r="F79" i="14" s="1"/>
  <c r="M79" i="14"/>
  <c r="I79" i="14" s="1"/>
  <c r="D79" i="14" s="1"/>
  <c r="N78" i="14"/>
  <c r="M78" i="14"/>
  <c r="I78" i="14" s="1"/>
  <c r="D78" i="14" s="1"/>
  <c r="J78" i="14"/>
  <c r="E78" i="14" s="1"/>
  <c r="F78" i="14" s="1"/>
  <c r="N77" i="14"/>
  <c r="M77" i="14"/>
  <c r="J77" i="14"/>
  <c r="E77" i="14" s="1"/>
  <c r="F77" i="14" s="1"/>
  <c r="I77" i="14"/>
  <c r="D77" i="14"/>
  <c r="N76" i="14"/>
  <c r="J76" i="14" s="1"/>
  <c r="E76" i="14" s="1"/>
  <c r="F76" i="14" s="1"/>
  <c r="M76" i="14"/>
  <c r="I76" i="14"/>
  <c r="D76" i="14" s="1"/>
  <c r="N75" i="14"/>
  <c r="J75" i="14" s="1"/>
  <c r="E75" i="14" s="1"/>
  <c r="F75" i="14" s="1"/>
  <c r="M75" i="14"/>
  <c r="I75" i="14" s="1"/>
  <c r="D75" i="14" s="1"/>
  <c r="N74" i="14"/>
  <c r="M74" i="14"/>
  <c r="I74" i="14" s="1"/>
  <c r="J74" i="14"/>
  <c r="E74" i="14"/>
  <c r="F74" i="14" s="1"/>
  <c r="D74" i="14"/>
  <c r="N73" i="14"/>
  <c r="M73" i="14"/>
  <c r="J73" i="14"/>
  <c r="E73" i="14" s="1"/>
  <c r="F73" i="14" s="1"/>
  <c r="I73" i="14"/>
  <c r="D73" i="14" s="1"/>
  <c r="N72" i="14"/>
  <c r="J72" i="14" s="1"/>
  <c r="E72" i="14" s="1"/>
  <c r="F72" i="14" s="1"/>
  <c r="M72" i="14"/>
  <c r="I72" i="14"/>
  <c r="D72" i="14" s="1"/>
  <c r="N71" i="14"/>
  <c r="J71" i="14" s="1"/>
  <c r="E71" i="14" s="1"/>
  <c r="M71" i="14"/>
  <c r="I71" i="14" s="1"/>
  <c r="D71" i="14" s="1"/>
  <c r="F71" i="14"/>
  <c r="N70" i="14"/>
  <c r="M70" i="14"/>
  <c r="I70" i="14" s="1"/>
  <c r="D70" i="14" s="1"/>
  <c r="J70" i="14"/>
  <c r="E70" i="14" s="1"/>
  <c r="F70" i="14" s="1"/>
  <c r="N69" i="14"/>
  <c r="M69" i="14"/>
  <c r="J69" i="14"/>
  <c r="E69" i="14" s="1"/>
  <c r="F69" i="14" s="1"/>
  <c r="I69" i="14"/>
  <c r="D69" i="14"/>
  <c r="N68" i="14"/>
  <c r="J68" i="14" s="1"/>
  <c r="E68" i="14" s="1"/>
  <c r="M68" i="14"/>
  <c r="I68" i="14"/>
  <c r="D68" i="14" s="1"/>
  <c r="F68" i="14"/>
  <c r="N67" i="14"/>
  <c r="J67" i="14" s="1"/>
  <c r="M67" i="14"/>
  <c r="I67" i="14" s="1"/>
  <c r="D67" i="14" s="1"/>
  <c r="E67" i="14"/>
  <c r="F67" i="14" s="1"/>
  <c r="N66" i="14"/>
  <c r="M66" i="14"/>
  <c r="I66" i="14" s="1"/>
  <c r="J66" i="14"/>
  <c r="E66" i="14"/>
  <c r="F66" i="14" s="1"/>
  <c r="D66" i="14"/>
  <c r="N65" i="14"/>
  <c r="M65" i="14"/>
  <c r="J65" i="14"/>
  <c r="E65" i="14" s="1"/>
  <c r="F65" i="14" s="1"/>
  <c r="I65" i="14"/>
  <c r="D65" i="14" s="1"/>
  <c r="N64" i="14"/>
  <c r="J64" i="14" s="1"/>
  <c r="E64" i="14" s="1"/>
  <c r="F64" i="14" s="1"/>
  <c r="M64" i="14"/>
  <c r="I64" i="14"/>
  <c r="D64" i="14" s="1"/>
  <c r="N63" i="14"/>
  <c r="J63" i="14" s="1"/>
  <c r="E63" i="14" s="1"/>
  <c r="F63" i="14" s="1"/>
  <c r="M63" i="14"/>
  <c r="I63" i="14" s="1"/>
  <c r="D63" i="14" s="1"/>
  <c r="N62" i="14"/>
  <c r="M62" i="14"/>
  <c r="J62" i="14"/>
  <c r="R60" i="14"/>
  <c r="Q60" i="14"/>
  <c r="P60" i="14"/>
  <c r="O60" i="14"/>
  <c r="L60" i="14"/>
  <c r="K60" i="14"/>
  <c r="H60" i="14"/>
  <c r="G60" i="14"/>
  <c r="N59" i="14"/>
  <c r="J59" i="14" s="1"/>
  <c r="E59" i="14" s="1"/>
  <c r="F59" i="14" s="1"/>
  <c r="M59" i="14"/>
  <c r="I59" i="14"/>
  <c r="D59" i="14" s="1"/>
  <c r="N58" i="14"/>
  <c r="M58" i="14"/>
  <c r="R56" i="14"/>
  <c r="Q56" i="14"/>
  <c r="P56" i="14"/>
  <c r="O56" i="14"/>
  <c r="N56" i="14"/>
  <c r="M56" i="14"/>
  <c r="L56" i="14"/>
  <c r="K56" i="14"/>
  <c r="H56" i="14"/>
  <c r="G56" i="14"/>
  <c r="N55" i="14"/>
  <c r="M55" i="14"/>
  <c r="J55" i="14"/>
  <c r="E55" i="14" s="1"/>
  <c r="F55" i="14" s="1"/>
  <c r="I55" i="14"/>
  <c r="D55" i="14" s="1"/>
  <c r="N54" i="14"/>
  <c r="M54" i="14"/>
  <c r="J54" i="14"/>
  <c r="E54" i="14" s="1"/>
  <c r="F54" i="14" s="1"/>
  <c r="I54" i="14"/>
  <c r="D54" i="14"/>
  <c r="N53" i="14"/>
  <c r="M53" i="14"/>
  <c r="J53" i="14"/>
  <c r="E53" i="14" s="1"/>
  <c r="F53" i="14" s="1"/>
  <c r="I53" i="14"/>
  <c r="D53" i="14" s="1"/>
  <c r="N52" i="14"/>
  <c r="M52" i="14"/>
  <c r="J52" i="14"/>
  <c r="E52" i="14" s="1"/>
  <c r="F52" i="14" s="1"/>
  <c r="I52" i="14"/>
  <c r="D52" i="14"/>
  <c r="N51" i="14"/>
  <c r="M51" i="14"/>
  <c r="J51" i="14"/>
  <c r="I51" i="14"/>
  <c r="D51" i="14" s="1"/>
  <c r="D56" i="14" s="1"/>
  <c r="R49" i="14"/>
  <c r="Q49" i="14"/>
  <c r="P49" i="14"/>
  <c r="O49" i="14"/>
  <c r="L49" i="14"/>
  <c r="K49" i="14"/>
  <c r="H49" i="14"/>
  <c r="G49" i="14"/>
  <c r="N48" i="14"/>
  <c r="J48" i="14" s="1"/>
  <c r="E48" i="14" s="1"/>
  <c r="F48" i="14" s="1"/>
  <c r="M48" i="14"/>
  <c r="I48" i="14"/>
  <c r="D48" i="14" s="1"/>
  <c r="N47" i="14"/>
  <c r="J47" i="14" s="1"/>
  <c r="E47" i="14" s="1"/>
  <c r="M47" i="14"/>
  <c r="I47" i="14"/>
  <c r="D47" i="14" s="1"/>
  <c r="F47" i="14"/>
  <c r="N46" i="14"/>
  <c r="J46" i="14" s="1"/>
  <c r="E46" i="14" s="1"/>
  <c r="M46" i="14"/>
  <c r="I46" i="14"/>
  <c r="D46" i="14" s="1"/>
  <c r="N45" i="14"/>
  <c r="J45" i="14" s="1"/>
  <c r="E45" i="14" s="1"/>
  <c r="F45" i="14" s="1"/>
  <c r="M45" i="14"/>
  <c r="I45" i="14"/>
  <c r="D45" i="14" s="1"/>
  <c r="N44" i="14"/>
  <c r="J44" i="14" s="1"/>
  <c r="E44" i="14" s="1"/>
  <c r="F44" i="14" s="1"/>
  <c r="M44" i="14"/>
  <c r="I44" i="14"/>
  <c r="D44" i="14" s="1"/>
  <c r="N43" i="14"/>
  <c r="J43" i="14" s="1"/>
  <c r="E43" i="14" s="1"/>
  <c r="M43" i="14"/>
  <c r="I43" i="14"/>
  <c r="D43" i="14" s="1"/>
  <c r="F43" i="14"/>
  <c r="N42" i="14"/>
  <c r="J42" i="14" s="1"/>
  <c r="E42" i="14" s="1"/>
  <c r="M42" i="14"/>
  <c r="I42" i="14"/>
  <c r="D42" i="14" s="1"/>
  <c r="N41" i="14"/>
  <c r="J41" i="14" s="1"/>
  <c r="E41" i="14" s="1"/>
  <c r="F41" i="14" s="1"/>
  <c r="M41" i="14"/>
  <c r="I41" i="14"/>
  <c r="D41" i="14" s="1"/>
  <c r="N40" i="14"/>
  <c r="J40" i="14" s="1"/>
  <c r="E40" i="14" s="1"/>
  <c r="F40" i="14" s="1"/>
  <c r="M40" i="14"/>
  <c r="I40" i="14"/>
  <c r="D40" i="14" s="1"/>
  <c r="N39" i="14"/>
  <c r="J39" i="14" s="1"/>
  <c r="E39" i="14" s="1"/>
  <c r="M39" i="14"/>
  <c r="I39" i="14"/>
  <c r="D39" i="14" s="1"/>
  <c r="F39" i="14"/>
  <c r="N38" i="14"/>
  <c r="J38" i="14" s="1"/>
  <c r="E38" i="14" s="1"/>
  <c r="M38" i="14"/>
  <c r="I38" i="14"/>
  <c r="D38" i="14" s="1"/>
  <c r="N37" i="14"/>
  <c r="J37" i="14" s="1"/>
  <c r="E37" i="14" s="1"/>
  <c r="F37" i="14" s="1"/>
  <c r="M37" i="14"/>
  <c r="I37" i="14"/>
  <c r="D37" i="14" s="1"/>
  <c r="N36" i="14"/>
  <c r="J36" i="14" s="1"/>
  <c r="E36" i="14" s="1"/>
  <c r="F36" i="14" s="1"/>
  <c r="M36" i="14"/>
  <c r="I36" i="14"/>
  <c r="D36" i="14" s="1"/>
  <c r="N35" i="14"/>
  <c r="J35" i="14" s="1"/>
  <c r="E35" i="14" s="1"/>
  <c r="M35" i="14"/>
  <c r="I35" i="14"/>
  <c r="D35" i="14" s="1"/>
  <c r="F35" i="14"/>
  <c r="N34" i="14"/>
  <c r="J34" i="14" s="1"/>
  <c r="E34" i="14" s="1"/>
  <c r="M34" i="14"/>
  <c r="I34" i="14"/>
  <c r="D34" i="14" s="1"/>
  <c r="N33" i="14"/>
  <c r="J33" i="14" s="1"/>
  <c r="E33" i="14" s="1"/>
  <c r="F33" i="14" s="1"/>
  <c r="M33" i="14"/>
  <c r="I33" i="14"/>
  <c r="D33" i="14" s="1"/>
  <c r="N32" i="14"/>
  <c r="J32" i="14" s="1"/>
  <c r="E32" i="14" s="1"/>
  <c r="F32" i="14" s="1"/>
  <c r="M32" i="14"/>
  <c r="I32" i="14"/>
  <c r="D32" i="14" s="1"/>
  <c r="N31" i="14"/>
  <c r="J31" i="14" s="1"/>
  <c r="E31" i="14" s="1"/>
  <c r="M31" i="14"/>
  <c r="I31" i="14"/>
  <c r="D31" i="14" s="1"/>
  <c r="F31" i="14"/>
  <c r="N30" i="14"/>
  <c r="J30" i="14" s="1"/>
  <c r="E30" i="14" s="1"/>
  <c r="M30" i="14"/>
  <c r="I30" i="14"/>
  <c r="D30" i="14" s="1"/>
  <c r="N29" i="14"/>
  <c r="J29" i="14" s="1"/>
  <c r="E29" i="14" s="1"/>
  <c r="F29" i="14" s="1"/>
  <c r="M29" i="14"/>
  <c r="I29" i="14"/>
  <c r="D29" i="14" s="1"/>
  <c r="N28" i="14"/>
  <c r="J28" i="14" s="1"/>
  <c r="E28" i="14" s="1"/>
  <c r="F28" i="14" s="1"/>
  <c r="M28" i="14"/>
  <c r="I28" i="14"/>
  <c r="D28" i="14" s="1"/>
  <c r="N27" i="14"/>
  <c r="J27" i="14" s="1"/>
  <c r="E27" i="14" s="1"/>
  <c r="M27" i="14"/>
  <c r="I27" i="14"/>
  <c r="D27" i="14" s="1"/>
  <c r="F27" i="14"/>
  <c r="N26" i="14"/>
  <c r="J26" i="14" s="1"/>
  <c r="E26" i="14" s="1"/>
  <c r="M26" i="14"/>
  <c r="I26" i="14"/>
  <c r="D26" i="14" s="1"/>
  <c r="N25" i="14"/>
  <c r="J25" i="14" s="1"/>
  <c r="E25" i="14" s="1"/>
  <c r="F25" i="14" s="1"/>
  <c r="M25" i="14"/>
  <c r="I25" i="14"/>
  <c r="D25" i="14" s="1"/>
  <c r="N24" i="14"/>
  <c r="J24" i="14" s="1"/>
  <c r="E24" i="14" s="1"/>
  <c r="F24" i="14" s="1"/>
  <c r="M24" i="14"/>
  <c r="I24" i="14"/>
  <c r="D24" i="14" s="1"/>
  <c r="N23" i="14"/>
  <c r="J23" i="14" s="1"/>
  <c r="E23" i="14" s="1"/>
  <c r="M23" i="14"/>
  <c r="I23" i="14"/>
  <c r="D23" i="14" s="1"/>
  <c r="F23" i="14"/>
  <c r="N22" i="14"/>
  <c r="J22" i="14" s="1"/>
  <c r="E22" i="14" s="1"/>
  <c r="M22" i="14"/>
  <c r="I22" i="14"/>
  <c r="D22" i="14" s="1"/>
  <c r="N21" i="14"/>
  <c r="J21" i="14" s="1"/>
  <c r="E21" i="14" s="1"/>
  <c r="F21" i="14" s="1"/>
  <c r="M21" i="14"/>
  <c r="I21" i="14"/>
  <c r="D21" i="14" s="1"/>
  <c r="N20" i="14"/>
  <c r="J20" i="14" s="1"/>
  <c r="E20" i="14" s="1"/>
  <c r="F20" i="14" s="1"/>
  <c r="M20" i="14"/>
  <c r="I20" i="14"/>
  <c r="D20" i="14" s="1"/>
  <c r="N19" i="14"/>
  <c r="J19" i="14" s="1"/>
  <c r="E19" i="14" s="1"/>
  <c r="M19" i="14"/>
  <c r="I19" i="14"/>
  <c r="D19" i="14" s="1"/>
  <c r="F19" i="14"/>
  <c r="N18" i="14"/>
  <c r="J18" i="14" s="1"/>
  <c r="E18" i="14" s="1"/>
  <c r="M18" i="14"/>
  <c r="I18" i="14"/>
  <c r="D18" i="14" s="1"/>
  <c r="N17" i="14"/>
  <c r="J17" i="14" s="1"/>
  <c r="E17" i="14" s="1"/>
  <c r="F17" i="14" s="1"/>
  <c r="M17" i="14"/>
  <c r="I17" i="14"/>
  <c r="D17" i="14" s="1"/>
  <c r="N16" i="14"/>
  <c r="J16" i="14" s="1"/>
  <c r="E16" i="14" s="1"/>
  <c r="F16" i="14" s="1"/>
  <c r="M16" i="14"/>
  <c r="I16" i="14"/>
  <c r="D16" i="14" s="1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51" i="14" s="1"/>
  <c r="A52" i="14" s="1"/>
  <c r="A53" i="14" s="1"/>
  <c r="A54" i="14" s="1"/>
  <c r="A55" i="14" s="1"/>
  <c r="AB15" i="14"/>
  <c r="N15" i="14"/>
  <c r="M15" i="14"/>
  <c r="J15" i="14"/>
  <c r="E15" i="14" s="1"/>
  <c r="F15" i="14" s="1"/>
  <c r="I15" i="14"/>
  <c r="D15" i="14"/>
  <c r="A15" i="14"/>
  <c r="N14" i="14"/>
  <c r="M14" i="14"/>
  <c r="I14" i="14" s="1"/>
  <c r="J14" i="14"/>
  <c r="E14" i="14"/>
  <c r="D14" i="14"/>
  <c r="N13" i="14"/>
  <c r="J13" i="14" s="1"/>
  <c r="M13" i="14"/>
  <c r="I13" i="14" s="1"/>
  <c r="D13" i="14" s="1"/>
  <c r="E13" i="14"/>
  <c r="F13" i="14" s="1"/>
  <c r="N12" i="14"/>
  <c r="J12" i="14" s="1"/>
  <c r="E12" i="14" s="1"/>
  <c r="M12" i="14"/>
  <c r="I12" i="14"/>
  <c r="D12" i="14" s="1"/>
  <c r="A12" i="14"/>
  <c r="A13" i="14" s="1"/>
  <c r="A14" i="14" s="1"/>
  <c r="AB11" i="14"/>
  <c r="N11" i="14"/>
  <c r="M11" i="14"/>
  <c r="J11" i="14"/>
  <c r="E11" i="14" s="1"/>
  <c r="I11" i="14"/>
  <c r="D11" i="14"/>
  <c r="A11" i="14"/>
  <c r="AB10" i="14"/>
  <c r="N10" i="14"/>
  <c r="M10" i="14"/>
  <c r="J10" i="14"/>
  <c r="E10" i="14"/>
  <c r="P53" i="13"/>
  <c r="L53" i="13"/>
  <c r="K53" i="13"/>
  <c r="H53" i="13"/>
  <c r="R52" i="13"/>
  <c r="Q52" i="13"/>
  <c r="Q53" i="13" s="1"/>
  <c r="P52" i="13"/>
  <c r="O52" i="13"/>
  <c r="O53" i="13" s="1"/>
  <c r="L52" i="13"/>
  <c r="K52" i="13"/>
  <c r="H52" i="13"/>
  <c r="G52" i="13"/>
  <c r="N51" i="13"/>
  <c r="J51" i="13" s="1"/>
  <c r="E51" i="13" s="1"/>
  <c r="F51" i="13" s="1"/>
  <c r="M51" i="13"/>
  <c r="I51" i="13" s="1"/>
  <c r="D51" i="13" s="1"/>
  <c r="N50" i="13"/>
  <c r="M50" i="13"/>
  <c r="I50" i="13" s="1"/>
  <c r="D50" i="13" s="1"/>
  <c r="J50" i="13"/>
  <c r="E50" i="13" s="1"/>
  <c r="F50" i="13" s="1"/>
  <c r="N49" i="13"/>
  <c r="M49" i="13"/>
  <c r="J49" i="13"/>
  <c r="E49" i="13" s="1"/>
  <c r="F49" i="13" s="1"/>
  <c r="I49" i="13"/>
  <c r="D49" i="13"/>
  <c r="N48" i="13"/>
  <c r="J48" i="13" s="1"/>
  <c r="M48" i="13"/>
  <c r="I48" i="13"/>
  <c r="R46" i="13"/>
  <c r="Q46" i="13"/>
  <c r="P46" i="13"/>
  <c r="O46" i="13"/>
  <c r="N46" i="13"/>
  <c r="L46" i="13"/>
  <c r="K46" i="13"/>
  <c r="H46" i="13"/>
  <c r="G46" i="13"/>
  <c r="N45" i="13"/>
  <c r="M45" i="13"/>
  <c r="I45" i="13" s="1"/>
  <c r="D45" i="13" s="1"/>
  <c r="J45" i="13"/>
  <c r="E45" i="13" s="1"/>
  <c r="F45" i="13" s="1"/>
  <c r="N44" i="13"/>
  <c r="M44" i="13"/>
  <c r="J44" i="13"/>
  <c r="E44" i="13" s="1"/>
  <c r="I44" i="13"/>
  <c r="D44" i="13"/>
  <c r="N43" i="13"/>
  <c r="J43" i="13" s="1"/>
  <c r="E43" i="13" s="1"/>
  <c r="M43" i="13"/>
  <c r="I43" i="13"/>
  <c r="D43" i="13" s="1"/>
  <c r="F43" i="13"/>
  <c r="N42" i="13"/>
  <c r="J42" i="13" s="1"/>
  <c r="M42" i="13"/>
  <c r="I42" i="13" s="1"/>
  <c r="D42" i="13" s="1"/>
  <c r="E42" i="13"/>
  <c r="F42" i="13" s="1"/>
  <c r="N41" i="13"/>
  <c r="M41" i="13"/>
  <c r="I41" i="13" s="1"/>
  <c r="J41" i="13"/>
  <c r="E41" i="13"/>
  <c r="D41" i="13"/>
  <c r="N40" i="13"/>
  <c r="M40" i="13"/>
  <c r="J40" i="13"/>
  <c r="E40" i="13" s="1"/>
  <c r="I40" i="13"/>
  <c r="R38" i="13"/>
  <c r="Q38" i="13"/>
  <c r="P38" i="13"/>
  <c r="O38" i="13"/>
  <c r="L38" i="13"/>
  <c r="K38" i="13"/>
  <c r="H38" i="13"/>
  <c r="G38" i="13"/>
  <c r="N37" i="13"/>
  <c r="J37" i="13" s="1"/>
  <c r="M37" i="13"/>
  <c r="I37" i="13" s="1"/>
  <c r="D37" i="13" s="1"/>
  <c r="F37" i="13"/>
  <c r="E37" i="13"/>
  <c r="N36" i="13"/>
  <c r="M36" i="13"/>
  <c r="I36" i="13" s="1"/>
  <c r="D36" i="13" s="1"/>
  <c r="J36" i="13"/>
  <c r="E36" i="13" s="1"/>
  <c r="F36" i="13" s="1"/>
  <c r="N35" i="13"/>
  <c r="M35" i="13"/>
  <c r="J35" i="13"/>
  <c r="E35" i="13" s="1"/>
  <c r="F35" i="13" s="1"/>
  <c r="I35" i="13"/>
  <c r="D35" i="13"/>
  <c r="N34" i="13"/>
  <c r="J34" i="13" s="1"/>
  <c r="E34" i="13" s="1"/>
  <c r="F34" i="13" s="1"/>
  <c r="M34" i="13"/>
  <c r="I34" i="13"/>
  <c r="D34" i="13" s="1"/>
  <c r="N33" i="13"/>
  <c r="J33" i="13" s="1"/>
  <c r="E33" i="13" s="1"/>
  <c r="M33" i="13"/>
  <c r="I33" i="13" s="1"/>
  <c r="D33" i="13" s="1"/>
  <c r="N32" i="13"/>
  <c r="M32" i="13"/>
  <c r="I32" i="13" s="1"/>
  <c r="J32" i="13"/>
  <c r="E32" i="13"/>
  <c r="D32" i="13"/>
  <c r="N31" i="13"/>
  <c r="M31" i="13"/>
  <c r="J31" i="13"/>
  <c r="E31" i="13" s="1"/>
  <c r="F31" i="13" s="1"/>
  <c r="I31" i="13"/>
  <c r="D31" i="13" s="1"/>
  <c r="N30" i="13"/>
  <c r="J30" i="13" s="1"/>
  <c r="E30" i="13" s="1"/>
  <c r="M30" i="13"/>
  <c r="I30" i="13"/>
  <c r="D30" i="13" s="1"/>
  <c r="F30" i="13"/>
  <c r="N29" i="13"/>
  <c r="J29" i="13" s="1"/>
  <c r="M29" i="13"/>
  <c r="I29" i="13" s="1"/>
  <c r="D29" i="13" s="1"/>
  <c r="F29" i="13"/>
  <c r="E29" i="13"/>
  <c r="N28" i="13"/>
  <c r="M28" i="13"/>
  <c r="I28" i="13" s="1"/>
  <c r="D28" i="13" s="1"/>
  <c r="J28" i="13"/>
  <c r="E28" i="13" s="1"/>
  <c r="F28" i="13" s="1"/>
  <c r="N27" i="13"/>
  <c r="M27" i="13"/>
  <c r="J27" i="13"/>
  <c r="E27" i="13" s="1"/>
  <c r="F27" i="13" s="1"/>
  <c r="I27" i="13"/>
  <c r="D27" i="13"/>
  <c r="N26" i="13"/>
  <c r="J26" i="13" s="1"/>
  <c r="E26" i="13" s="1"/>
  <c r="F26" i="13" s="1"/>
  <c r="M26" i="13"/>
  <c r="I26" i="13"/>
  <c r="D26" i="13" s="1"/>
  <c r="N25" i="13"/>
  <c r="J25" i="13" s="1"/>
  <c r="E25" i="13" s="1"/>
  <c r="M25" i="13"/>
  <c r="I25" i="13" s="1"/>
  <c r="D25" i="13" s="1"/>
  <c r="N24" i="13"/>
  <c r="M24" i="13"/>
  <c r="I24" i="13" s="1"/>
  <c r="J24" i="13"/>
  <c r="E24" i="13"/>
  <c r="F24" i="13" s="1"/>
  <c r="D24" i="13"/>
  <c r="N23" i="13"/>
  <c r="M23" i="13"/>
  <c r="J23" i="13"/>
  <c r="E23" i="13" s="1"/>
  <c r="I23" i="13"/>
  <c r="D23" i="13" s="1"/>
  <c r="N22" i="13"/>
  <c r="J22" i="13" s="1"/>
  <c r="E22" i="13" s="1"/>
  <c r="M22" i="13"/>
  <c r="I22" i="13"/>
  <c r="D22" i="13" s="1"/>
  <c r="F22" i="13" s="1"/>
  <c r="N21" i="13"/>
  <c r="J21" i="13" s="1"/>
  <c r="M21" i="13"/>
  <c r="I21" i="13" s="1"/>
  <c r="D21" i="13" s="1"/>
  <c r="F21" i="13"/>
  <c r="E21" i="13"/>
  <c r="N20" i="13"/>
  <c r="M20" i="13"/>
  <c r="I20" i="13" s="1"/>
  <c r="D20" i="13" s="1"/>
  <c r="J20" i="13"/>
  <c r="E20" i="13" s="1"/>
  <c r="F20" i="13" s="1"/>
  <c r="N19" i="13"/>
  <c r="M19" i="13"/>
  <c r="J19" i="13"/>
  <c r="E19" i="13" s="1"/>
  <c r="F19" i="13" s="1"/>
  <c r="I19" i="13"/>
  <c r="D19" i="13"/>
  <c r="N18" i="13"/>
  <c r="J18" i="13" s="1"/>
  <c r="E18" i="13" s="1"/>
  <c r="F18" i="13" s="1"/>
  <c r="M18" i="13"/>
  <c r="I18" i="13"/>
  <c r="D18" i="13" s="1"/>
  <c r="N17" i="13"/>
  <c r="M17" i="13"/>
  <c r="I17" i="13" s="1"/>
  <c r="D17" i="13" s="1"/>
  <c r="N16" i="13"/>
  <c r="M16" i="13"/>
  <c r="I16" i="13" s="1"/>
  <c r="J16" i="13"/>
  <c r="E16" i="13"/>
  <c r="D16" i="13"/>
  <c r="AB15" i="13"/>
  <c r="N15" i="13"/>
  <c r="M15" i="13"/>
  <c r="I15" i="13" s="1"/>
  <c r="D15" i="13" s="1"/>
  <c r="J15" i="13"/>
  <c r="E15" i="13" s="1"/>
  <c r="F15" i="13" s="1"/>
  <c r="N14" i="13"/>
  <c r="M14" i="13"/>
  <c r="I14" i="13" s="1"/>
  <c r="D14" i="13" s="1"/>
  <c r="J14" i="13"/>
  <c r="E14" i="13" s="1"/>
  <c r="F14" i="13" s="1"/>
  <c r="N13" i="13"/>
  <c r="M13" i="13"/>
  <c r="I13" i="13" s="1"/>
  <c r="D13" i="13" s="1"/>
  <c r="J13" i="13"/>
  <c r="E13" i="13"/>
  <c r="N12" i="13"/>
  <c r="M12" i="13"/>
  <c r="I12" i="13" s="1"/>
  <c r="J12" i="13"/>
  <c r="E12" i="13"/>
  <c r="D12" i="13"/>
  <c r="AB11" i="13"/>
  <c r="N11" i="13"/>
  <c r="M11" i="13"/>
  <c r="I11" i="13" s="1"/>
  <c r="D11" i="13" s="1"/>
  <c r="J11" i="13"/>
  <c r="E11" i="13" s="1"/>
  <c r="F11" i="13" s="1"/>
  <c r="AB10" i="13"/>
  <c r="N10" i="13"/>
  <c r="M10" i="13"/>
  <c r="J10" i="13"/>
  <c r="E10" i="13"/>
  <c r="P57" i="12"/>
  <c r="L57" i="12"/>
  <c r="K57" i="12"/>
  <c r="H57" i="12"/>
  <c r="R56" i="12"/>
  <c r="R57" i="12" s="1"/>
  <c r="Q56" i="12"/>
  <c r="P56" i="12"/>
  <c r="O56" i="12"/>
  <c r="O57" i="12" s="1"/>
  <c r="N56" i="12"/>
  <c r="M56" i="12"/>
  <c r="L56" i="12"/>
  <c r="K56" i="12"/>
  <c r="J56" i="12"/>
  <c r="I56" i="12"/>
  <c r="H56" i="12"/>
  <c r="G56" i="12"/>
  <c r="G57" i="12" s="1"/>
  <c r="F56" i="12"/>
  <c r="E56" i="12"/>
  <c r="D56" i="12"/>
  <c r="R50" i="12"/>
  <c r="Q50" i="12"/>
  <c r="P50" i="12"/>
  <c r="O50" i="12"/>
  <c r="L50" i="12"/>
  <c r="K50" i="12"/>
  <c r="H50" i="12"/>
  <c r="G50" i="12"/>
  <c r="N49" i="12"/>
  <c r="M49" i="12"/>
  <c r="I49" i="12" s="1"/>
  <c r="D49" i="12" s="1"/>
  <c r="J49" i="12"/>
  <c r="E49" i="12"/>
  <c r="N48" i="12"/>
  <c r="M48" i="12"/>
  <c r="J48" i="12"/>
  <c r="E48" i="12" s="1"/>
  <c r="F48" i="12" s="1"/>
  <c r="I48" i="12"/>
  <c r="D48" i="12"/>
  <c r="N47" i="12"/>
  <c r="J47" i="12" s="1"/>
  <c r="E47" i="12" s="1"/>
  <c r="F47" i="12" s="1"/>
  <c r="M47" i="12"/>
  <c r="I47" i="12"/>
  <c r="D47" i="12" s="1"/>
  <c r="N46" i="12"/>
  <c r="J46" i="12" s="1"/>
  <c r="E46" i="12" s="1"/>
  <c r="M46" i="12"/>
  <c r="I46" i="12" s="1"/>
  <c r="D46" i="12" s="1"/>
  <c r="N45" i="12"/>
  <c r="M45" i="12"/>
  <c r="I45" i="12" s="1"/>
  <c r="D45" i="12" s="1"/>
  <c r="J45" i="12"/>
  <c r="E45" i="12"/>
  <c r="N44" i="12"/>
  <c r="M44" i="12"/>
  <c r="J44" i="12"/>
  <c r="E44" i="12" s="1"/>
  <c r="I44" i="12"/>
  <c r="D44" i="12"/>
  <c r="N43" i="12"/>
  <c r="J43" i="12" s="1"/>
  <c r="E43" i="12" s="1"/>
  <c r="M43" i="12"/>
  <c r="I43" i="12"/>
  <c r="D43" i="12" s="1"/>
  <c r="F43" i="12"/>
  <c r="N42" i="12"/>
  <c r="J42" i="12" s="1"/>
  <c r="M42" i="12"/>
  <c r="I42" i="12" s="1"/>
  <c r="D42" i="12" s="1"/>
  <c r="E42" i="12"/>
  <c r="F42" i="12" s="1"/>
  <c r="N41" i="12"/>
  <c r="M41" i="12"/>
  <c r="I41" i="12" s="1"/>
  <c r="D41" i="12" s="1"/>
  <c r="J41" i="12"/>
  <c r="E41" i="12"/>
  <c r="N40" i="12"/>
  <c r="M40" i="12"/>
  <c r="J40" i="12"/>
  <c r="E40" i="12" s="1"/>
  <c r="F40" i="12" s="1"/>
  <c r="I40" i="12"/>
  <c r="D40" i="12"/>
  <c r="N39" i="12"/>
  <c r="J39" i="12" s="1"/>
  <c r="E39" i="12" s="1"/>
  <c r="F39" i="12" s="1"/>
  <c r="M39" i="12"/>
  <c r="I39" i="12"/>
  <c r="D39" i="12" s="1"/>
  <c r="N38" i="12"/>
  <c r="J38" i="12" s="1"/>
  <c r="E38" i="12" s="1"/>
  <c r="M38" i="12"/>
  <c r="I38" i="12" s="1"/>
  <c r="D38" i="12" s="1"/>
  <c r="N37" i="12"/>
  <c r="M37" i="12"/>
  <c r="I37" i="12" s="1"/>
  <c r="D37" i="12" s="1"/>
  <c r="J37" i="12"/>
  <c r="E37" i="12"/>
  <c r="N36" i="12"/>
  <c r="M36" i="12"/>
  <c r="J36" i="12"/>
  <c r="E36" i="12" s="1"/>
  <c r="I36" i="12"/>
  <c r="D36" i="12"/>
  <c r="N35" i="12"/>
  <c r="J35" i="12" s="1"/>
  <c r="E35" i="12" s="1"/>
  <c r="M35" i="12"/>
  <c r="I35" i="12"/>
  <c r="D35" i="12" s="1"/>
  <c r="F35" i="12"/>
  <c r="N34" i="12"/>
  <c r="J34" i="12" s="1"/>
  <c r="M34" i="12"/>
  <c r="I34" i="12" s="1"/>
  <c r="D34" i="12" s="1"/>
  <c r="E34" i="12"/>
  <c r="F34" i="12" s="1"/>
  <c r="N33" i="12"/>
  <c r="M33" i="12"/>
  <c r="I33" i="12" s="1"/>
  <c r="D33" i="12" s="1"/>
  <c r="J33" i="12"/>
  <c r="E33" i="12"/>
  <c r="N32" i="12"/>
  <c r="M32" i="12"/>
  <c r="J32" i="12"/>
  <c r="E32" i="12" s="1"/>
  <c r="F32" i="12" s="1"/>
  <c r="I32" i="12"/>
  <c r="D32" i="12"/>
  <c r="N31" i="12"/>
  <c r="J31" i="12" s="1"/>
  <c r="E31" i="12" s="1"/>
  <c r="F31" i="12" s="1"/>
  <c r="M31" i="12"/>
  <c r="I31" i="12"/>
  <c r="D31" i="12" s="1"/>
  <c r="N30" i="12"/>
  <c r="J30" i="12" s="1"/>
  <c r="E30" i="12" s="1"/>
  <c r="M30" i="12"/>
  <c r="I30" i="12" s="1"/>
  <c r="D30" i="12" s="1"/>
  <c r="N29" i="12"/>
  <c r="M29" i="12"/>
  <c r="I29" i="12" s="1"/>
  <c r="D29" i="12" s="1"/>
  <c r="J29" i="12"/>
  <c r="E29" i="12"/>
  <c r="N28" i="12"/>
  <c r="M28" i="12"/>
  <c r="J28" i="12"/>
  <c r="E28" i="12" s="1"/>
  <c r="I28" i="12"/>
  <c r="D28" i="12"/>
  <c r="N27" i="12"/>
  <c r="J27" i="12" s="1"/>
  <c r="E27" i="12" s="1"/>
  <c r="M27" i="12"/>
  <c r="I27" i="12"/>
  <c r="D27" i="12" s="1"/>
  <c r="F27" i="12"/>
  <c r="N26" i="12"/>
  <c r="J26" i="12" s="1"/>
  <c r="M26" i="12"/>
  <c r="I26" i="12" s="1"/>
  <c r="D26" i="12" s="1"/>
  <c r="E26" i="12"/>
  <c r="F26" i="12" s="1"/>
  <c r="N25" i="12"/>
  <c r="M25" i="12"/>
  <c r="I25" i="12" s="1"/>
  <c r="D25" i="12" s="1"/>
  <c r="J25" i="12"/>
  <c r="E25" i="12"/>
  <c r="N24" i="12"/>
  <c r="M24" i="12"/>
  <c r="J24" i="12"/>
  <c r="E24" i="12" s="1"/>
  <c r="F24" i="12" s="1"/>
  <c r="I24" i="12"/>
  <c r="D24" i="12"/>
  <c r="N23" i="12"/>
  <c r="J23" i="12" s="1"/>
  <c r="E23" i="12" s="1"/>
  <c r="F23" i="12" s="1"/>
  <c r="M23" i="12"/>
  <c r="I23" i="12"/>
  <c r="D23" i="12" s="1"/>
  <c r="N22" i="12"/>
  <c r="J22" i="12" s="1"/>
  <c r="E22" i="12" s="1"/>
  <c r="M22" i="12"/>
  <c r="I22" i="12" s="1"/>
  <c r="D22" i="12" s="1"/>
  <c r="N21" i="12"/>
  <c r="M21" i="12"/>
  <c r="I21" i="12" s="1"/>
  <c r="D21" i="12" s="1"/>
  <c r="J21" i="12"/>
  <c r="E21" i="12"/>
  <c r="N20" i="12"/>
  <c r="M20" i="12"/>
  <c r="J20" i="12"/>
  <c r="E20" i="12" s="1"/>
  <c r="I20" i="12"/>
  <c r="D20" i="12"/>
  <c r="N19" i="12"/>
  <c r="J19" i="12" s="1"/>
  <c r="E19" i="12" s="1"/>
  <c r="M19" i="12"/>
  <c r="I19" i="12"/>
  <c r="D19" i="12" s="1"/>
  <c r="F19" i="12"/>
  <c r="N18" i="12"/>
  <c r="J18" i="12" s="1"/>
  <c r="M18" i="12"/>
  <c r="I18" i="12" s="1"/>
  <c r="D18" i="12" s="1"/>
  <c r="E18" i="12"/>
  <c r="F18" i="12" s="1"/>
  <c r="N17" i="12"/>
  <c r="M17" i="12"/>
  <c r="I17" i="12" s="1"/>
  <c r="D17" i="12" s="1"/>
  <c r="J17" i="12"/>
  <c r="E17" i="12"/>
  <c r="N16" i="12"/>
  <c r="M16" i="12"/>
  <c r="J16" i="12"/>
  <c r="E16" i="12" s="1"/>
  <c r="F16" i="12" s="1"/>
  <c r="I16" i="12"/>
  <c r="D16" i="12"/>
  <c r="AB15" i="12"/>
  <c r="N15" i="12"/>
  <c r="M15" i="12"/>
  <c r="J15" i="12"/>
  <c r="E15" i="12" s="1"/>
  <c r="I15" i="12"/>
  <c r="D15" i="12" s="1"/>
  <c r="F15" i="12" s="1"/>
  <c r="N14" i="12"/>
  <c r="J14" i="12" s="1"/>
  <c r="E14" i="12" s="1"/>
  <c r="F14" i="12" s="1"/>
  <c r="M14" i="12"/>
  <c r="I14" i="12"/>
  <c r="D14" i="12"/>
  <c r="N13" i="12"/>
  <c r="M13" i="12"/>
  <c r="J13" i="12"/>
  <c r="E13" i="12" s="1"/>
  <c r="I13" i="12"/>
  <c r="D13" i="12"/>
  <c r="AB12" i="12"/>
  <c r="N12" i="12"/>
  <c r="M12" i="12"/>
  <c r="J12" i="12"/>
  <c r="E12" i="12" s="1"/>
  <c r="I12" i="12"/>
  <c r="D12" i="12" s="1"/>
  <c r="AB11" i="12"/>
  <c r="N11" i="12"/>
  <c r="J11" i="12" s="1"/>
  <c r="E11" i="12" s="1"/>
  <c r="F11" i="12" s="1"/>
  <c r="M11" i="12"/>
  <c r="I11" i="12"/>
  <c r="D11" i="12" s="1"/>
  <c r="AB10" i="12"/>
  <c r="N10" i="12"/>
  <c r="J10" i="12" s="1"/>
  <c r="E10" i="12" s="1"/>
  <c r="E50" i="12" s="1"/>
  <c r="M10" i="12"/>
  <c r="I10" i="12"/>
  <c r="D10" i="12"/>
  <c r="R105" i="11"/>
  <c r="Q105" i="11"/>
  <c r="P105" i="11"/>
  <c r="P106" i="11" s="1"/>
  <c r="O105" i="11"/>
  <c r="N105" i="11"/>
  <c r="M105" i="11"/>
  <c r="L105" i="11"/>
  <c r="L106" i="11" s="1"/>
  <c r="K105" i="11"/>
  <c r="J105" i="11"/>
  <c r="I105" i="11"/>
  <c r="I106" i="11" s="1"/>
  <c r="H105" i="11"/>
  <c r="H106" i="11" s="1"/>
  <c r="G105" i="11"/>
  <c r="F105" i="11"/>
  <c r="E105" i="11"/>
  <c r="E106" i="11" s="1"/>
  <c r="D105" i="11"/>
  <c r="D106" i="11" s="1"/>
  <c r="R100" i="11"/>
  <c r="Q100" i="11"/>
  <c r="P100" i="11"/>
  <c r="O100" i="11"/>
  <c r="O106" i="11" s="1"/>
  <c r="N100" i="11"/>
  <c r="M100" i="11"/>
  <c r="L100" i="11"/>
  <c r="K100" i="11"/>
  <c r="K106" i="11" s="1"/>
  <c r="J100" i="11"/>
  <c r="I100" i="11"/>
  <c r="H100" i="11"/>
  <c r="G100" i="11"/>
  <c r="G106" i="11" s="1"/>
  <c r="F100" i="11"/>
  <c r="E100" i="11"/>
  <c r="D100" i="11"/>
  <c r="R87" i="11"/>
  <c r="Q87" i="11"/>
  <c r="P87" i="11"/>
  <c r="O87" i="11"/>
  <c r="N87" i="11"/>
  <c r="N106" i="11" s="1"/>
  <c r="M87" i="11"/>
  <c r="L87" i="11"/>
  <c r="K87" i="11"/>
  <c r="J87" i="11"/>
  <c r="J106" i="11" s="1"/>
  <c r="I87" i="11"/>
  <c r="H87" i="11"/>
  <c r="G87" i="11"/>
  <c r="F87" i="11"/>
  <c r="F106" i="11" s="1"/>
  <c r="E87" i="11"/>
  <c r="D87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AB15" i="11"/>
  <c r="AB13" i="11"/>
  <c r="AB14" i="11" s="1"/>
  <c r="AB11" i="11"/>
  <c r="AB12" i="11" s="1"/>
  <c r="AB10" i="11"/>
  <c r="R43" i="10"/>
  <c r="Q43" i="10"/>
  <c r="Q44" i="10" s="1"/>
  <c r="P43" i="10"/>
  <c r="O43" i="10"/>
  <c r="N43" i="10"/>
  <c r="M43" i="10"/>
  <c r="L43" i="10"/>
  <c r="K43" i="10"/>
  <c r="I43" i="10"/>
  <c r="H43" i="10"/>
  <c r="G43" i="10"/>
  <c r="N42" i="10"/>
  <c r="M42" i="10"/>
  <c r="I42" i="10" s="1"/>
  <c r="J42" i="10"/>
  <c r="J43" i="10" s="1"/>
  <c r="E42" i="10"/>
  <c r="F42" i="10" s="1"/>
  <c r="F43" i="10" s="1"/>
  <c r="D42" i="10"/>
  <c r="D43" i="10" s="1"/>
  <c r="R40" i="10"/>
  <c r="Q40" i="10"/>
  <c r="P40" i="10"/>
  <c r="P44" i="10" s="1"/>
  <c r="O40" i="10"/>
  <c r="O44" i="10" s="1"/>
  <c r="L40" i="10"/>
  <c r="L44" i="10" s="1"/>
  <c r="K40" i="10"/>
  <c r="K44" i="10" s="1"/>
  <c r="H40" i="10"/>
  <c r="H44" i="10" s="1"/>
  <c r="G40" i="10"/>
  <c r="G44" i="10" s="1"/>
  <c r="N39" i="10"/>
  <c r="J39" i="10" s="1"/>
  <c r="E39" i="10" s="1"/>
  <c r="F39" i="10" s="1"/>
  <c r="M39" i="10"/>
  <c r="I39" i="10"/>
  <c r="D39" i="10" s="1"/>
  <c r="N38" i="10"/>
  <c r="J38" i="10" s="1"/>
  <c r="E38" i="10" s="1"/>
  <c r="F38" i="10" s="1"/>
  <c r="M38" i="10"/>
  <c r="I38" i="10" s="1"/>
  <c r="D38" i="10" s="1"/>
  <c r="N37" i="10"/>
  <c r="M37" i="10"/>
  <c r="I37" i="10" s="1"/>
  <c r="D37" i="10" s="1"/>
  <c r="J37" i="10"/>
  <c r="E37" i="10" s="1"/>
  <c r="F37" i="10" s="1"/>
  <c r="N36" i="10"/>
  <c r="M36" i="10"/>
  <c r="M40" i="10" s="1"/>
  <c r="J36" i="10"/>
  <c r="E36" i="10" s="1"/>
  <c r="F36" i="10" s="1"/>
  <c r="I36" i="10"/>
  <c r="D36" i="10"/>
  <c r="N35" i="10"/>
  <c r="M35" i="10"/>
  <c r="I35" i="10"/>
  <c r="R33" i="10"/>
  <c r="R44" i="10" s="1"/>
  <c r="Q33" i="10"/>
  <c r="P33" i="10"/>
  <c r="O33" i="10"/>
  <c r="N33" i="10"/>
  <c r="L33" i="10"/>
  <c r="K33" i="10"/>
  <c r="H33" i="10"/>
  <c r="G33" i="10"/>
  <c r="N32" i="10"/>
  <c r="M32" i="10"/>
  <c r="I32" i="10" s="1"/>
  <c r="D32" i="10" s="1"/>
  <c r="J32" i="10"/>
  <c r="E32" i="10" s="1"/>
  <c r="N31" i="10"/>
  <c r="M31" i="10"/>
  <c r="J31" i="10"/>
  <c r="E31" i="10" s="1"/>
  <c r="I31" i="10"/>
  <c r="I33" i="10" s="1"/>
  <c r="D31" i="10"/>
  <c r="R29" i="10"/>
  <c r="Q29" i="10"/>
  <c r="P29" i="10"/>
  <c r="O29" i="10"/>
  <c r="L29" i="10"/>
  <c r="K29" i="10"/>
  <c r="H29" i="10"/>
  <c r="G29" i="10"/>
  <c r="N28" i="10"/>
  <c r="J28" i="10" s="1"/>
  <c r="E28" i="10" s="1"/>
  <c r="F28" i="10" s="1"/>
  <c r="M28" i="10"/>
  <c r="I28" i="10" s="1"/>
  <c r="D28" i="10" s="1"/>
  <c r="N27" i="10"/>
  <c r="M27" i="10"/>
  <c r="I27" i="10" s="1"/>
  <c r="D27" i="10" s="1"/>
  <c r="J27" i="10"/>
  <c r="E27" i="10"/>
  <c r="N26" i="10"/>
  <c r="M26" i="10"/>
  <c r="J26" i="10"/>
  <c r="E26" i="10" s="1"/>
  <c r="I26" i="10"/>
  <c r="D26" i="10"/>
  <c r="N25" i="10"/>
  <c r="J25" i="10" s="1"/>
  <c r="E25" i="10" s="1"/>
  <c r="M25" i="10"/>
  <c r="I25" i="10"/>
  <c r="D25" i="10" s="1"/>
  <c r="F25" i="10"/>
  <c r="N24" i="10"/>
  <c r="J24" i="10" s="1"/>
  <c r="M24" i="10"/>
  <c r="I24" i="10" s="1"/>
  <c r="D24" i="10" s="1"/>
  <c r="E24" i="10"/>
  <c r="F24" i="10" s="1"/>
  <c r="N23" i="10"/>
  <c r="M23" i="10"/>
  <c r="I23" i="10" s="1"/>
  <c r="D23" i="10" s="1"/>
  <c r="J23" i="10"/>
  <c r="E23" i="10"/>
  <c r="N22" i="10"/>
  <c r="M22" i="10"/>
  <c r="J22" i="10"/>
  <c r="E22" i="10" s="1"/>
  <c r="F22" i="10" s="1"/>
  <c r="I22" i="10"/>
  <c r="D22" i="10"/>
  <c r="N21" i="10"/>
  <c r="J21" i="10" s="1"/>
  <c r="E21" i="10" s="1"/>
  <c r="F21" i="10" s="1"/>
  <c r="M21" i="10"/>
  <c r="I21" i="10"/>
  <c r="D21" i="10" s="1"/>
  <c r="N20" i="10"/>
  <c r="J20" i="10" s="1"/>
  <c r="E20" i="10" s="1"/>
  <c r="F20" i="10" s="1"/>
  <c r="M20" i="10"/>
  <c r="I20" i="10" s="1"/>
  <c r="D20" i="10" s="1"/>
  <c r="N19" i="10"/>
  <c r="M19" i="10"/>
  <c r="I19" i="10" s="1"/>
  <c r="D19" i="10" s="1"/>
  <c r="J19" i="10"/>
  <c r="E19" i="10"/>
  <c r="N18" i="10"/>
  <c r="M18" i="10"/>
  <c r="J18" i="10"/>
  <c r="E18" i="10" s="1"/>
  <c r="I18" i="10"/>
  <c r="D18" i="10"/>
  <c r="N17" i="10"/>
  <c r="J17" i="10" s="1"/>
  <c r="E17" i="10" s="1"/>
  <c r="M17" i="10"/>
  <c r="I17" i="10"/>
  <c r="D17" i="10" s="1"/>
  <c r="F17" i="10"/>
  <c r="N16" i="10"/>
  <c r="J16" i="10" s="1"/>
  <c r="M16" i="10"/>
  <c r="I16" i="10" s="1"/>
  <c r="D16" i="10" s="1"/>
  <c r="E16" i="10"/>
  <c r="F16" i="10" s="1"/>
  <c r="AB15" i="10"/>
  <c r="N15" i="10"/>
  <c r="J15" i="10" s="1"/>
  <c r="E15" i="10" s="1"/>
  <c r="F15" i="10" s="1"/>
  <c r="M15" i="10"/>
  <c r="I15" i="10" s="1"/>
  <c r="D15" i="10" s="1"/>
  <c r="N14" i="10"/>
  <c r="J14" i="10" s="1"/>
  <c r="E14" i="10" s="1"/>
  <c r="F14" i="10" s="1"/>
  <c r="M14" i="10"/>
  <c r="I14" i="10" s="1"/>
  <c r="D14" i="10" s="1"/>
  <c r="N13" i="10"/>
  <c r="J13" i="10" s="1"/>
  <c r="E13" i="10" s="1"/>
  <c r="F13" i="10" s="1"/>
  <c r="M13" i="10"/>
  <c r="I13" i="10" s="1"/>
  <c r="D13" i="10" s="1"/>
  <c r="N12" i="10"/>
  <c r="J12" i="10" s="1"/>
  <c r="E12" i="10" s="1"/>
  <c r="F12" i="10" s="1"/>
  <c r="M12" i="10"/>
  <c r="I12" i="10" s="1"/>
  <c r="D12" i="10" s="1"/>
  <c r="AB11" i="10"/>
  <c r="N11" i="10"/>
  <c r="J11" i="10" s="1"/>
  <c r="E11" i="10" s="1"/>
  <c r="F11" i="10" s="1"/>
  <c r="M11" i="10"/>
  <c r="I11" i="10" s="1"/>
  <c r="D11" i="10" s="1"/>
  <c r="AB10" i="10"/>
  <c r="N10" i="10"/>
  <c r="J10" i="10" s="1"/>
  <c r="J29" i="10" s="1"/>
  <c r="M10" i="10"/>
  <c r="Q58" i="9"/>
  <c r="R57" i="9"/>
  <c r="Q57" i="9"/>
  <c r="P57" i="9"/>
  <c r="P58" i="9" s="1"/>
  <c r="O57" i="9"/>
  <c r="L57" i="9"/>
  <c r="L58" i="9" s="1"/>
  <c r="K57" i="9"/>
  <c r="H57" i="9"/>
  <c r="H58" i="9" s="1"/>
  <c r="G57" i="9"/>
  <c r="N56" i="9"/>
  <c r="J56" i="9" s="1"/>
  <c r="E56" i="9" s="1"/>
  <c r="M56" i="9"/>
  <c r="I56" i="9"/>
  <c r="D56" i="9" s="1"/>
  <c r="F56" i="9"/>
  <c r="N55" i="9"/>
  <c r="J55" i="9" s="1"/>
  <c r="M55" i="9"/>
  <c r="I55" i="9" s="1"/>
  <c r="D55" i="9" s="1"/>
  <c r="E55" i="9"/>
  <c r="F55" i="9" s="1"/>
  <c r="N54" i="9"/>
  <c r="M54" i="9"/>
  <c r="I54" i="9" s="1"/>
  <c r="D54" i="9" s="1"/>
  <c r="J54" i="9"/>
  <c r="E54" i="9"/>
  <c r="F54" i="9" s="1"/>
  <c r="N53" i="9"/>
  <c r="M53" i="9"/>
  <c r="J53" i="9"/>
  <c r="E53" i="9" s="1"/>
  <c r="F53" i="9" s="1"/>
  <c r="I53" i="9"/>
  <c r="D53" i="9"/>
  <c r="N52" i="9"/>
  <c r="J52" i="9" s="1"/>
  <c r="E52" i="9" s="1"/>
  <c r="F52" i="9" s="1"/>
  <c r="M52" i="9"/>
  <c r="I52" i="9"/>
  <c r="D52" i="9" s="1"/>
  <c r="N51" i="9"/>
  <c r="J51" i="9" s="1"/>
  <c r="E51" i="9" s="1"/>
  <c r="F51" i="9" s="1"/>
  <c r="M51" i="9"/>
  <c r="I51" i="9" s="1"/>
  <c r="D51" i="9" s="1"/>
  <c r="N50" i="9"/>
  <c r="N57" i="9" s="1"/>
  <c r="M50" i="9"/>
  <c r="J50" i="9"/>
  <c r="E50" i="9"/>
  <c r="R48" i="9"/>
  <c r="Q48" i="9"/>
  <c r="P48" i="9"/>
  <c r="O48" i="9"/>
  <c r="L48" i="9"/>
  <c r="K48" i="9"/>
  <c r="H48" i="9"/>
  <c r="G48" i="9"/>
  <c r="N47" i="9"/>
  <c r="J47" i="9" s="1"/>
  <c r="E47" i="9" s="1"/>
  <c r="M47" i="9"/>
  <c r="I47" i="9"/>
  <c r="D47" i="9" s="1"/>
  <c r="F47" i="9"/>
  <c r="N46" i="9"/>
  <c r="J46" i="9" s="1"/>
  <c r="M46" i="9"/>
  <c r="I46" i="9" s="1"/>
  <c r="D46" i="9" s="1"/>
  <c r="E46" i="9"/>
  <c r="F46" i="9" s="1"/>
  <c r="N45" i="9"/>
  <c r="M45" i="9"/>
  <c r="I45" i="9" s="1"/>
  <c r="D45" i="9" s="1"/>
  <c r="D48" i="9" s="1"/>
  <c r="J45" i="9"/>
  <c r="E45" i="9"/>
  <c r="N44" i="9"/>
  <c r="N48" i="9" s="1"/>
  <c r="M44" i="9"/>
  <c r="M48" i="9" s="1"/>
  <c r="J44" i="9"/>
  <c r="I44" i="9"/>
  <c r="D44" i="9"/>
  <c r="R42" i="9"/>
  <c r="R58" i="9" s="1"/>
  <c r="Q42" i="9"/>
  <c r="P42" i="9"/>
  <c r="O42" i="9"/>
  <c r="L42" i="9"/>
  <c r="K42" i="9"/>
  <c r="H42" i="9"/>
  <c r="G42" i="9"/>
  <c r="N41" i="9"/>
  <c r="J41" i="9" s="1"/>
  <c r="E41" i="9" s="1"/>
  <c r="F41" i="9" s="1"/>
  <c r="M41" i="9"/>
  <c r="I41" i="9" s="1"/>
  <c r="D41" i="9" s="1"/>
  <c r="N40" i="9"/>
  <c r="M40" i="9"/>
  <c r="I40" i="9" s="1"/>
  <c r="D40" i="9" s="1"/>
  <c r="J40" i="9"/>
  <c r="E40" i="9" s="1"/>
  <c r="F40" i="9" s="1"/>
  <c r="N39" i="9"/>
  <c r="M39" i="9"/>
  <c r="J39" i="9"/>
  <c r="E39" i="9" s="1"/>
  <c r="I39" i="9"/>
  <c r="D39" i="9"/>
  <c r="N38" i="9"/>
  <c r="J38" i="9" s="1"/>
  <c r="E38" i="9" s="1"/>
  <c r="F38" i="9" s="1"/>
  <c r="M38" i="9"/>
  <c r="I38" i="9"/>
  <c r="D38" i="9" s="1"/>
  <c r="N37" i="9"/>
  <c r="J37" i="9" s="1"/>
  <c r="E37" i="9" s="1"/>
  <c r="F37" i="9" s="1"/>
  <c r="M37" i="9"/>
  <c r="I37" i="9" s="1"/>
  <c r="D37" i="9" s="1"/>
  <c r="N36" i="9"/>
  <c r="M36" i="9"/>
  <c r="I36" i="9" s="1"/>
  <c r="J36" i="9"/>
  <c r="E36" i="9"/>
  <c r="D36" i="9"/>
  <c r="N35" i="9"/>
  <c r="M35" i="9"/>
  <c r="J35" i="9"/>
  <c r="E35" i="9" s="1"/>
  <c r="I35" i="9"/>
  <c r="D35" i="9" s="1"/>
  <c r="N34" i="9"/>
  <c r="J34" i="9" s="1"/>
  <c r="E34" i="9" s="1"/>
  <c r="F34" i="9" s="1"/>
  <c r="M34" i="9"/>
  <c r="I34" i="9"/>
  <c r="D34" i="9" s="1"/>
  <c r="N33" i="9"/>
  <c r="J33" i="9" s="1"/>
  <c r="E33" i="9" s="1"/>
  <c r="F33" i="9" s="1"/>
  <c r="M33" i="9"/>
  <c r="I33" i="9" s="1"/>
  <c r="D33" i="9" s="1"/>
  <c r="N32" i="9"/>
  <c r="M32" i="9"/>
  <c r="I32" i="9" s="1"/>
  <c r="D32" i="9" s="1"/>
  <c r="J32" i="9"/>
  <c r="E32" i="9" s="1"/>
  <c r="F32" i="9" s="1"/>
  <c r="N31" i="9"/>
  <c r="M31" i="9"/>
  <c r="J31" i="9"/>
  <c r="E31" i="9" s="1"/>
  <c r="I31" i="9"/>
  <c r="D31" i="9"/>
  <c r="N30" i="9"/>
  <c r="J30" i="9" s="1"/>
  <c r="E30" i="9" s="1"/>
  <c r="F30" i="9" s="1"/>
  <c r="M30" i="9"/>
  <c r="I30" i="9"/>
  <c r="D30" i="9" s="1"/>
  <c r="N29" i="9"/>
  <c r="J29" i="9" s="1"/>
  <c r="E29" i="9" s="1"/>
  <c r="F29" i="9" s="1"/>
  <c r="M29" i="9"/>
  <c r="I29" i="9" s="1"/>
  <c r="D29" i="9" s="1"/>
  <c r="N28" i="9"/>
  <c r="M28" i="9"/>
  <c r="I28" i="9" s="1"/>
  <c r="J28" i="9"/>
  <c r="E28" i="9"/>
  <c r="D28" i="9"/>
  <c r="N27" i="9"/>
  <c r="M27" i="9"/>
  <c r="J27" i="9"/>
  <c r="E27" i="9" s="1"/>
  <c r="I27" i="9"/>
  <c r="D27" i="9" s="1"/>
  <c r="N26" i="9"/>
  <c r="J26" i="9" s="1"/>
  <c r="E26" i="9" s="1"/>
  <c r="F26" i="9" s="1"/>
  <c r="M26" i="9"/>
  <c r="I26" i="9"/>
  <c r="D26" i="9" s="1"/>
  <c r="N25" i="9"/>
  <c r="J25" i="9" s="1"/>
  <c r="E25" i="9" s="1"/>
  <c r="F25" i="9" s="1"/>
  <c r="M25" i="9"/>
  <c r="I25" i="9" s="1"/>
  <c r="D25" i="9" s="1"/>
  <c r="N24" i="9"/>
  <c r="M24" i="9"/>
  <c r="I24" i="9" s="1"/>
  <c r="D24" i="9" s="1"/>
  <c r="J24" i="9"/>
  <c r="E24" i="9" s="1"/>
  <c r="F24" i="9" s="1"/>
  <c r="N23" i="9"/>
  <c r="M23" i="9"/>
  <c r="J23" i="9"/>
  <c r="E23" i="9" s="1"/>
  <c r="I23" i="9"/>
  <c r="D23" i="9"/>
  <c r="N22" i="9"/>
  <c r="J22" i="9" s="1"/>
  <c r="E22" i="9" s="1"/>
  <c r="F22" i="9" s="1"/>
  <c r="M22" i="9"/>
  <c r="I22" i="9"/>
  <c r="D22" i="9" s="1"/>
  <c r="N21" i="9"/>
  <c r="J21" i="9" s="1"/>
  <c r="E21" i="9" s="1"/>
  <c r="F21" i="9" s="1"/>
  <c r="M21" i="9"/>
  <c r="I21" i="9" s="1"/>
  <c r="D21" i="9" s="1"/>
  <c r="N20" i="9"/>
  <c r="M20" i="9"/>
  <c r="I20" i="9" s="1"/>
  <c r="J20" i="9"/>
  <c r="E20" i="9"/>
  <c r="D20" i="9"/>
  <c r="N19" i="9"/>
  <c r="M19" i="9"/>
  <c r="J19" i="9"/>
  <c r="E19" i="9" s="1"/>
  <c r="I19" i="9"/>
  <c r="D19" i="9" s="1"/>
  <c r="N18" i="9"/>
  <c r="J18" i="9" s="1"/>
  <c r="E18" i="9" s="1"/>
  <c r="F18" i="9" s="1"/>
  <c r="M18" i="9"/>
  <c r="I18" i="9"/>
  <c r="D18" i="9" s="1"/>
  <c r="N17" i="9"/>
  <c r="J17" i="9" s="1"/>
  <c r="E17" i="9" s="1"/>
  <c r="F17" i="9" s="1"/>
  <c r="M17" i="9"/>
  <c r="I17" i="9" s="1"/>
  <c r="D17" i="9" s="1"/>
  <c r="N16" i="9"/>
  <c r="M16" i="9"/>
  <c r="I16" i="9" s="1"/>
  <c r="D16" i="9" s="1"/>
  <c r="J16" i="9"/>
  <c r="E16" i="9" s="1"/>
  <c r="AB15" i="9"/>
  <c r="N15" i="9"/>
  <c r="M15" i="9"/>
  <c r="I15" i="9" s="1"/>
  <c r="J15" i="9"/>
  <c r="E15" i="9"/>
  <c r="D15" i="9"/>
  <c r="N14" i="9"/>
  <c r="M14" i="9"/>
  <c r="I14" i="9" s="1"/>
  <c r="D14" i="9" s="1"/>
  <c r="J14" i="9"/>
  <c r="E14" i="9"/>
  <c r="N13" i="9"/>
  <c r="M13" i="9"/>
  <c r="I13" i="9" s="1"/>
  <c r="D13" i="9" s="1"/>
  <c r="J13" i="9"/>
  <c r="E13" i="9" s="1"/>
  <c r="F13" i="9" s="1"/>
  <c r="N12" i="9"/>
  <c r="M12" i="9"/>
  <c r="I12" i="9" s="1"/>
  <c r="D12" i="9" s="1"/>
  <c r="J12" i="9"/>
  <c r="E12" i="9"/>
  <c r="AB11" i="9"/>
  <c r="N11" i="9"/>
  <c r="M11" i="9"/>
  <c r="I11" i="9" s="1"/>
  <c r="D11" i="9" s="1"/>
  <c r="J11" i="9"/>
  <c r="E11" i="9"/>
  <c r="AB10" i="9"/>
  <c r="N10" i="9"/>
  <c r="M10" i="9"/>
  <c r="J10" i="9"/>
  <c r="J42" i="9" s="1"/>
  <c r="E10" i="9"/>
  <c r="P25" i="8"/>
  <c r="L25" i="8"/>
  <c r="K25" i="8"/>
  <c r="H25" i="8"/>
  <c r="R24" i="8"/>
  <c r="R25" i="8" s="1"/>
  <c r="Q24" i="8"/>
  <c r="P24" i="8"/>
  <c r="O24" i="8"/>
  <c r="O25" i="8" s="1"/>
  <c r="N24" i="8"/>
  <c r="N25" i="8" s="1"/>
  <c r="L24" i="8"/>
  <c r="K24" i="8"/>
  <c r="H24" i="8"/>
  <c r="G24" i="8"/>
  <c r="G25" i="8" s="1"/>
  <c r="N23" i="8"/>
  <c r="J23" i="8" s="1"/>
  <c r="E23" i="8" s="1"/>
  <c r="F23" i="8" s="1"/>
  <c r="M23" i="8"/>
  <c r="I23" i="8" s="1"/>
  <c r="D23" i="8" s="1"/>
  <c r="N22" i="8"/>
  <c r="M22" i="8"/>
  <c r="J22" i="8"/>
  <c r="E22" i="8" s="1"/>
  <c r="R20" i="8"/>
  <c r="Q20" i="8"/>
  <c r="Q25" i="8" s="1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AB15" i="8"/>
  <c r="AB11" i="8"/>
  <c r="AB10" i="8"/>
  <c r="Q71" i="7"/>
  <c r="R70" i="7"/>
  <c r="Q70" i="7"/>
  <c r="P70" i="7"/>
  <c r="P71" i="7" s="1"/>
  <c r="O70" i="7"/>
  <c r="L70" i="7"/>
  <c r="L71" i="7" s="1"/>
  <c r="K70" i="7"/>
  <c r="H70" i="7"/>
  <c r="H71" i="7" s="1"/>
  <c r="G70" i="7"/>
  <c r="N69" i="7"/>
  <c r="J69" i="7" s="1"/>
  <c r="E69" i="7" s="1"/>
  <c r="F69" i="7" s="1"/>
  <c r="M69" i="7"/>
  <c r="I69" i="7"/>
  <c r="D69" i="7" s="1"/>
  <c r="N68" i="7"/>
  <c r="J68" i="7" s="1"/>
  <c r="E68" i="7" s="1"/>
  <c r="F68" i="7" s="1"/>
  <c r="M68" i="7"/>
  <c r="I68" i="7" s="1"/>
  <c r="D68" i="7" s="1"/>
  <c r="N67" i="7"/>
  <c r="M67" i="7"/>
  <c r="I67" i="7" s="1"/>
  <c r="D67" i="7" s="1"/>
  <c r="J67" i="7"/>
  <c r="E67" i="7"/>
  <c r="F67" i="7" s="1"/>
  <c r="N66" i="7"/>
  <c r="N70" i="7" s="1"/>
  <c r="M66" i="7"/>
  <c r="J66" i="7"/>
  <c r="I66" i="7"/>
  <c r="D66" i="7"/>
  <c r="R64" i="7"/>
  <c r="Q64" i="7"/>
  <c r="P64" i="7"/>
  <c r="O64" i="7"/>
  <c r="L64" i="7"/>
  <c r="K64" i="7"/>
  <c r="H64" i="7"/>
  <c r="G64" i="7"/>
  <c r="N63" i="7"/>
  <c r="J63" i="7" s="1"/>
  <c r="E63" i="7" s="1"/>
  <c r="F63" i="7" s="1"/>
  <c r="M63" i="7"/>
  <c r="I63" i="7" s="1"/>
  <c r="D63" i="7" s="1"/>
  <c r="N62" i="7"/>
  <c r="M62" i="7"/>
  <c r="I62" i="7" s="1"/>
  <c r="J62" i="7"/>
  <c r="E62" i="7"/>
  <c r="D62" i="7"/>
  <c r="N61" i="7"/>
  <c r="M61" i="7"/>
  <c r="M64" i="7" s="1"/>
  <c r="J61" i="7"/>
  <c r="E61" i="7" s="1"/>
  <c r="I61" i="7"/>
  <c r="I64" i="7" s="1"/>
  <c r="R59" i="7"/>
  <c r="Q59" i="7"/>
  <c r="P59" i="7"/>
  <c r="O59" i="7"/>
  <c r="L59" i="7"/>
  <c r="K59" i="7"/>
  <c r="H59" i="7"/>
  <c r="G59" i="7"/>
  <c r="N58" i="7"/>
  <c r="J58" i="7" s="1"/>
  <c r="M58" i="7"/>
  <c r="I58" i="7" s="1"/>
  <c r="D58" i="7" s="1"/>
  <c r="E58" i="7"/>
  <c r="F58" i="7" s="1"/>
  <c r="N57" i="7"/>
  <c r="M57" i="7"/>
  <c r="I57" i="7" s="1"/>
  <c r="D57" i="7" s="1"/>
  <c r="J57" i="7"/>
  <c r="E57" i="7"/>
  <c r="N56" i="7"/>
  <c r="M56" i="7"/>
  <c r="J56" i="7"/>
  <c r="E56" i="7" s="1"/>
  <c r="F56" i="7" s="1"/>
  <c r="I56" i="7"/>
  <c r="D56" i="7"/>
  <c r="N55" i="7"/>
  <c r="J55" i="7" s="1"/>
  <c r="E55" i="7" s="1"/>
  <c r="F55" i="7" s="1"/>
  <c r="M55" i="7"/>
  <c r="I55" i="7"/>
  <c r="D55" i="7" s="1"/>
  <c r="N54" i="7"/>
  <c r="J54" i="7" s="1"/>
  <c r="E54" i="7" s="1"/>
  <c r="F54" i="7" s="1"/>
  <c r="M54" i="7"/>
  <c r="I54" i="7" s="1"/>
  <c r="D54" i="7" s="1"/>
  <c r="N53" i="7"/>
  <c r="M53" i="7"/>
  <c r="I53" i="7" s="1"/>
  <c r="D53" i="7" s="1"/>
  <c r="J53" i="7"/>
  <c r="E53" i="7"/>
  <c r="N52" i="7"/>
  <c r="M52" i="7"/>
  <c r="J52" i="7"/>
  <c r="E52" i="7" s="1"/>
  <c r="I52" i="7"/>
  <c r="D52" i="7"/>
  <c r="N51" i="7"/>
  <c r="J51" i="7" s="1"/>
  <c r="E51" i="7" s="1"/>
  <c r="M51" i="7"/>
  <c r="I51" i="7"/>
  <c r="D51" i="7" s="1"/>
  <c r="F51" i="7"/>
  <c r="N50" i="7"/>
  <c r="J50" i="7" s="1"/>
  <c r="M50" i="7"/>
  <c r="I50" i="7" s="1"/>
  <c r="D50" i="7" s="1"/>
  <c r="E50" i="7"/>
  <c r="F50" i="7" s="1"/>
  <c r="N49" i="7"/>
  <c r="M49" i="7"/>
  <c r="I49" i="7" s="1"/>
  <c r="D49" i="7" s="1"/>
  <c r="J49" i="7"/>
  <c r="E49" i="7"/>
  <c r="N48" i="7"/>
  <c r="M48" i="7"/>
  <c r="J48" i="7"/>
  <c r="E48" i="7" s="1"/>
  <c r="F48" i="7" s="1"/>
  <c r="I48" i="7"/>
  <c r="D48" i="7"/>
  <c r="N47" i="7"/>
  <c r="J47" i="7" s="1"/>
  <c r="E47" i="7" s="1"/>
  <c r="F47" i="7" s="1"/>
  <c r="M47" i="7"/>
  <c r="I47" i="7"/>
  <c r="D47" i="7" s="1"/>
  <c r="N46" i="7"/>
  <c r="J46" i="7" s="1"/>
  <c r="E46" i="7" s="1"/>
  <c r="F46" i="7" s="1"/>
  <c r="M46" i="7"/>
  <c r="I46" i="7" s="1"/>
  <c r="D46" i="7" s="1"/>
  <c r="N45" i="7"/>
  <c r="M45" i="7"/>
  <c r="I45" i="7" s="1"/>
  <c r="D45" i="7" s="1"/>
  <c r="J45" i="7"/>
  <c r="E45" i="7"/>
  <c r="N44" i="7"/>
  <c r="M44" i="7"/>
  <c r="J44" i="7"/>
  <c r="E44" i="7" s="1"/>
  <c r="I44" i="7"/>
  <c r="D44" i="7"/>
  <c r="N43" i="7"/>
  <c r="J43" i="7" s="1"/>
  <c r="E43" i="7" s="1"/>
  <c r="M43" i="7"/>
  <c r="I43" i="7"/>
  <c r="D43" i="7" s="1"/>
  <c r="F43" i="7"/>
  <c r="N42" i="7"/>
  <c r="J42" i="7" s="1"/>
  <c r="M42" i="7"/>
  <c r="I42" i="7" s="1"/>
  <c r="D42" i="7" s="1"/>
  <c r="E42" i="7"/>
  <c r="F42" i="7" s="1"/>
  <c r="N41" i="7"/>
  <c r="M41" i="7"/>
  <c r="I41" i="7" s="1"/>
  <c r="D41" i="7" s="1"/>
  <c r="J41" i="7"/>
  <c r="E41" i="7"/>
  <c r="N40" i="7"/>
  <c r="M40" i="7"/>
  <c r="J40" i="7"/>
  <c r="E40" i="7" s="1"/>
  <c r="F40" i="7" s="1"/>
  <c r="I40" i="7"/>
  <c r="D40" i="7"/>
  <c r="N39" i="7"/>
  <c r="J39" i="7" s="1"/>
  <c r="E39" i="7" s="1"/>
  <c r="F39" i="7" s="1"/>
  <c r="M39" i="7"/>
  <c r="I39" i="7"/>
  <c r="D39" i="7" s="1"/>
  <c r="N38" i="7"/>
  <c r="J38" i="7" s="1"/>
  <c r="E38" i="7" s="1"/>
  <c r="F38" i="7" s="1"/>
  <c r="M38" i="7"/>
  <c r="I38" i="7" s="1"/>
  <c r="D38" i="7" s="1"/>
  <c r="N37" i="7"/>
  <c r="M37" i="7"/>
  <c r="I37" i="7" s="1"/>
  <c r="D37" i="7" s="1"/>
  <c r="J37" i="7"/>
  <c r="E37" i="7"/>
  <c r="F37" i="7" s="1"/>
  <c r="N36" i="7"/>
  <c r="M36" i="7"/>
  <c r="J36" i="7"/>
  <c r="E36" i="7" s="1"/>
  <c r="I36" i="7"/>
  <c r="D36" i="7"/>
  <c r="N35" i="7"/>
  <c r="J35" i="7" s="1"/>
  <c r="E35" i="7" s="1"/>
  <c r="M35" i="7"/>
  <c r="I35" i="7"/>
  <c r="D35" i="7" s="1"/>
  <c r="F35" i="7"/>
  <c r="N34" i="7"/>
  <c r="J34" i="7" s="1"/>
  <c r="M34" i="7"/>
  <c r="I34" i="7" s="1"/>
  <c r="D34" i="7" s="1"/>
  <c r="E34" i="7"/>
  <c r="F34" i="7" s="1"/>
  <c r="N33" i="7"/>
  <c r="M33" i="7"/>
  <c r="I33" i="7" s="1"/>
  <c r="D33" i="7" s="1"/>
  <c r="J33" i="7"/>
  <c r="E33" i="7"/>
  <c r="F33" i="7" s="1"/>
  <c r="N32" i="7"/>
  <c r="M32" i="7"/>
  <c r="J32" i="7"/>
  <c r="E32" i="7" s="1"/>
  <c r="F32" i="7" s="1"/>
  <c r="I32" i="7"/>
  <c r="D32" i="7"/>
  <c r="N31" i="7"/>
  <c r="J31" i="7" s="1"/>
  <c r="E31" i="7" s="1"/>
  <c r="F31" i="7" s="1"/>
  <c r="M31" i="7"/>
  <c r="I31" i="7"/>
  <c r="D31" i="7" s="1"/>
  <c r="N30" i="7"/>
  <c r="J30" i="7" s="1"/>
  <c r="E30" i="7" s="1"/>
  <c r="F30" i="7" s="1"/>
  <c r="M30" i="7"/>
  <c r="I30" i="7" s="1"/>
  <c r="D30" i="7" s="1"/>
  <c r="N29" i="7"/>
  <c r="M29" i="7"/>
  <c r="I29" i="7" s="1"/>
  <c r="D29" i="7" s="1"/>
  <c r="J29" i="7"/>
  <c r="E29" i="7"/>
  <c r="N28" i="7"/>
  <c r="M28" i="7"/>
  <c r="J28" i="7"/>
  <c r="E28" i="7" s="1"/>
  <c r="I28" i="7"/>
  <c r="D28" i="7"/>
  <c r="N27" i="7"/>
  <c r="J27" i="7" s="1"/>
  <c r="E27" i="7" s="1"/>
  <c r="M27" i="7"/>
  <c r="I27" i="7"/>
  <c r="D27" i="7" s="1"/>
  <c r="F27" i="7"/>
  <c r="N26" i="7"/>
  <c r="J26" i="7" s="1"/>
  <c r="M26" i="7"/>
  <c r="I26" i="7" s="1"/>
  <c r="D26" i="7" s="1"/>
  <c r="E26" i="7"/>
  <c r="F26" i="7" s="1"/>
  <c r="N25" i="7"/>
  <c r="M25" i="7"/>
  <c r="I25" i="7" s="1"/>
  <c r="D25" i="7" s="1"/>
  <c r="J25" i="7"/>
  <c r="E25" i="7"/>
  <c r="N24" i="7"/>
  <c r="M24" i="7"/>
  <c r="J24" i="7"/>
  <c r="E24" i="7" s="1"/>
  <c r="F24" i="7" s="1"/>
  <c r="I24" i="7"/>
  <c r="D24" i="7"/>
  <c r="N23" i="7"/>
  <c r="J23" i="7" s="1"/>
  <c r="E23" i="7" s="1"/>
  <c r="F23" i="7" s="1"/>
  <c r="M23" i="7"/>
  <c r="I23" i="7"/>
  <c r="D23" i="7" s="1"/>
  <c r="N22" i="7"/>
  <c r="J22" i="7" s="1"/>
  <c r="M22" i="7"/>
  <c r="I22" i="7"/>
  <c r="D22" i="7" s="1"/>
  <c r="E22" i="7"/>
  <c r="F22" i="7" s="1"/>
  <c r="N21" i="7"/>
  <c r="J21" i="7" s="1"/>
  <c r="E21" i="7" s="1"/>
  <c r="F21" i="7" s="1"/>
  <c r="M21" i="7"/>
  <c r="I21" i="7" s="1"/>
  <c r="D21" i="7"/>
  <c r="N20" i="7"/>
  <c r="M20" i="7"/>
  <c r="J20" i="7"/>
  <c r="E20" i="7" s="1"/>
  <c r="I20" i="7"/>
  <c r="D20" i="7" s="1"/>
  <c r="N19" i="7"/>
  <c r="J19" i="7" s="1"/>
  <c r="E19" i="7" s="1"/>
  <c r="F19" i="7" s="1"/>
  <c r="M19" i="7"/>
  <c r="I19" i="7"/>
  <c r="D19" i="7"/>
  <c r="N18" i="7"/>
  <c r="J18" i="7" s="1"/>
  <c r="M18" i="7"/>
  <c r="I18" i="7"/>
  <c r="D18" i="7" s="1"/>
  <c r="F18" i="7"/>
  <c r="E18" i="7"/>
  <c r="N17" i="7"/>
  <c r="M17" i="7"/>
  <c r="I17" i="7" s="1"/>
  <c r="J17" i="7"/>
  <c r="E17" i="7" s="1"/>
  <c r="F17" i="7" s="1"/>
  <c r="D17" i="7"/>
  <c r="N16" i="7"/>
  <c r="M16" i="7"/>
  <c r="J16" i="7"/>
  <c r="I16" i="7"/>
  <c r="D16" i="7" s="1"/>
  <c r="E16" i="7"/>
  <c r="AB15" i="7"/>
  <c r="N15" i="7"/>
  <c r="J15" i="7" s="1"/>
  <c r="E15" i="7" s="1"/>
  <c r="F15" i="7" s="1"/>
  <c r="M15" i="7"/>
  <c r="I15" i="7" s="1"/>
  <c r="D15" i="7" s="1"/>
  <c r="N14" i="7"/>
  <c r="J14" i="7" s="1"/>
  <c r="E14" i="7" s="1"/>
  <c r="M14" i="7"/>
  <c r="I14" i="7" s="1"/>
  <c r="D14" i="7" s="1"/>
  <c r="N13" i="7"/>
  <c r="J13" i="7" s="1"/>
  <c r="E13" i="7" s="1"/>
  <c r="F13" i="7" s="1"/>
  <c r="M13" i="7"/>
  <c r="I13" i="7" s="1"/>
  <c r="D13" i="7" s="1"/>
  <c r="N12" i="7"/>
  <c r="J12" i="7" s="1"/>
  <c r="E12" i="7" s="1"/>
  <c r="M12" i="7"/>
  <c r="I12" i="7" s="1"/>
  <c r="D12" i="7" s="1"/>
  <c r="AB11" i="7"/>
  <c r="N11" i="7"/>
  <c r="J11" i="7" s="1"/>
  <c r="E11" i="7" s="1"/>
  <c r="M11" i="7"/>
  <c r="I11" i="7" s="1"/>
  <c r="D11" i="7" s="1"/>
  <c r="AB10" i="7"/>
  <c r="N10" i="7"/>
  <c r="J10" i="7" s="1"/>
  <c r="M10" i="7"/>
  <c r="M59" i="7" s="1"/>
  <c r="P46" i="6"/>
  <c r="L46" i="6"/>
  <c r="H46" i="6"/>
  <c r="R45" i="6"/>
  <c r="Q45" i="6"/>
  <c r="P45" i="6"/>
  <c r="O45" i="6"/>
  <c r="O46" i="6" s="1"/>
  <c r="L45" i="6"/>
  <c r="K45" i="6"/>
  <c r="K46" i="6" s="1"/>
  <c r="H45" i="6"/>
  <c r="G45" i="6"/>
  <c r="G46" i="6" s="1"/>
  <c r="N44" i="6"/>
  <c r="J44" i="6" s="1"/>
  <c r="E44" i="6" s="1"/>
  <c r="M44" i="6"/>
  <c r="I44" i="6"/>
  <c r="D44" i="6" s="1"/>
  <c r="N43" i="6"/>
  <c r="J43" i="6" s="1"/>
  <c r="E43" i="6" s="1"/>
  <c r="F43" i="6" s="1"/>
  <c r="M43" i="6"/>
  <c r="I43" i="6" s="1"/>
  <c r="D43" i="6" s="1"/>
  <c r="N42" i="6"/>
  <c r="M42" i="6"/>
  <c r="I42" i="6" s="1"/>
  <c r="D42" i="6" s="1"/>
  <c r="J42" i="6"/>
  <c r="E42" i="6" s="1"/>
  <c r="F42" i="6" s="1"/>
  <c r="N41" i="6"/>
  <c r="N45" i="6" s="1"/>
  <c r="M41" i="6"/>
  <c r="M45" i="6" s="1"/>
  <c r="J41" i="6"/>
  <c r="I41" i="6"/>
  <c r="I45" i="6" s="1"/>
  <c r="R39" i="6"/>
  <c r="R46" i="6" s="1"/>
  <c r="Q39" i="6"/>
  <c r="P39" i="6"/>
  <c r="O39" i="6"/>
  <c r="L39" i="6"/>
  <c r="K39" i="6"/>
  <c r="H39" i="6"/>
  <c r="G39" i="6"/>
  <c r="N38" i="6"/>
  <c r="J38" i="6" s="1"/>
  <c r="E38" i="6" s="1"/>
  <c r="M38" i="6"/>
  <c r="I38" i="6" s="1"/>
  <c r="D38" i="6" s="1"/>
  <c r="N37" i="6"/>
  <c r="M37" i="6"/>
  <c r="I37" i="6" s="1"/>
  <c r="D37" i="6" s="1"/>
  <c r="J37" i="6"/>
  <c r="E37" i="6" s="1"/>
  <c r="F37" i="6" s="1"/>
  <c r="N36" i="6"/>
  <c r="M36" i="6"/>
  <c r="J36" i="6"/>
  <c r="E36" i="6" s="1"/>
  <c r="F36" i="6" s="1"/>
  <c r="I36" i="6"/>
  <c r="D36" i="6" s="1"/>
  <c r="N35" i="6"/>
  <c r="J35" i="6" s="1"/>
  <c r="E35" i="6" s="1"/>
  <c r="M35" i="6"/>
  <c r="I35" i="6"/>
  <c r="D35" i="6" s="1"/>
  <c r="N34" i="6"/>
  <c r="J34" i="6" s="1"/>
  <c r="E34" i="6" s="1"/>
  <c r="M34" i="6"/>
  <c r="I34" i="6" s="1"/>
  <c r="D34" i="6" s="1"/>
  <c r="N33" i="6"/>
  <c r="M33" i="6"/>
  <c r="M39" i="6" s="1"/>
  <c r="J33" i="6"/>
  <c r="E33" i="6" s="1"/>
  <c r="R31" i="6"/>
  <c r="Q31" i="6"/>
  <c r="P31" i="6"/>
  <c r="O31" i="6"/>
  <c r="M31" i="6"/>
  <c r="L31" i="6"/>
  <c r="K31" i="6"/>
  <c r="H31" i="6"/>
  <c r="G31" i="6"/>
  <c r="N30" i="6"/>
  <c r="N31" i="6" s="1"/>
  <c r="M30" i="6"/>
  <c r="I30" i="6"/>
  <c r="I31" i="6" s="1"/>
  <c r="R28" i="6"/>
  <c r="Q28" i="6"/>
  <c r="Q46" i="6" s="1"/>
  <c r="P28" i="6"/>
  <c r="O28" i="6"/>
  <c r="L28" i="6"/>
  <c r="K28" i="6"/>
  <c r="H28" i="6"/>
  <c r="G28" i="6"/>
  <c r="N27" i="6"/>
  <c r="M27" i="6"/>
  <c r="I27" i="6" s="1"/>
  <c r="D27" i="6" s="1"/>
  <c r="J27" i="6"/>
  <c r="E27" i="6" s="1"/>
  <c r="F27" i="6" s="1"/>
  <c r="N26" i="6"/>
  <c r="M26" i="6"/>
  <c r="J26" i="6"/>
  <c r="E26" i="6" s="1"/>
  <c r="I26" i="6"/>
  <c r="D26" i="6" s="1"/>
  <c r="N25" i="6"/>
  <c r="J25" i="6" s="1"/>
  <c r="E25" i="6" s="1"/>
  <c r="F25" i="6" s="1"/>
  <c r="M25" i="6"/>
  <c r="I25" i="6"/>
  <c r="D25" i="6" s="1"/>
  <c r="N24" i="6"/>
  <c r="J24" i="6" s="1"/>
  <c r="E24" i="6" s="1"/>
  <c r="F24" i="6" s="1"/>
  <c r="M24" i="6"/>
  <c r="I24" i="6" s="1"/>
  <c r="D24" i="6" s="1"/>
  <c r="N23" i="6"/>
  <c r="M23" i="6"/>
  <c r="I23" i="6" s="1"/>
  <c r="D23" i="6" s="1"/>
  <c r="J23" i="6"/>
  <c r="E23" i="6" s="1"/>
  <c r="F23" i="6" s="1"/>
  <c r="N22" i="6"/>
  <c r="M22" i="6"/>
  <c r="J22" i="6"/>
  <c r="E22" i="6" s="1"/>
  <c r="I22" i="6"/>
  <c r="D22" i="6" s="1"/>
  <c r="N21" i="6"/>
  <c r="J21" i="6" s="1"/>
  <c r="E21" i="6" s="1"/>
  <c r="F21" i="6" s="1"/>
  <c r="M21" i="6"/>
  <c r="I21" i="6"/>
  <c r="D21" i="6" s="1"/>
  <c r="N20" i="6"/>
  <c r="J20" i="6" s="1"/>
  <c r="E20" i="6" s="1"/>
  <c r="F20" i="6" s="1"/>
  <c r="M20" i="6"/>
  <c r="I20" i="6" s="1"/>
  <c r="D20" i="6" s="1"/>
  <c r="N19" i="6"/>
  <c r="M19" i="6"/>
  <c r="I19" i="6" s="1"/>
  <c r="D19" i="6" s="1"/>
  <c r="J19" i="6"/>
  <c r="E19" i="6" s="1"/>
  <c r="F19" i="6" s="1"/>
  <c r="N18" i="6"/>
  <c r="M18" i="6"/>
  <c r="J18" i="6"/>
  <c r="E18" i="6" s="1"/>
  <c r="I18" i="6"/>
  <c r="D18" i="6" s="1"/>
  <c r="N17" i="6"/>
  <c r="J17" i="6" s="1"/>
  <c r="E17" i="6" s="1"/>
  <c r="M17" i="6"/>
  <c r="I17" i="6"/>
  <c r="D17" i="6" s="1"/>
  <c r="N16" i="6"/>
  <c r="J16" i="6" s="1"/>
  <c r="E16" i="6" s="1"/>
  <c r="F16" i="6" s="1"/>
  <c r="M16" i="6"/>
  <c r="I16" i="6" s="1"/>
  <c r="D16" i="6" s="1"/>
  <c r="AB15" i="6"/>
  <c r="N15" i="6"/>
  <c r="J15" i="6" s="1"/>
  <c r="E15" i="6" s="1"/>
  <c r="M15" i="6"/>
  <c r="I15" i="6" s="1"/>
  <c r="D15" i="6" s="1"/>
  <c r="N14" i="6"/>
  <c r="J14" i="6" s="1"/>
  <c r="E14" i="6" s="1"/>
  <c r="F14" i="6" s="1"/>
  <c r="M14" i="6"/>
  <c r="I14" i="6" s="1"/>
  <c r="D14" i="6" s="1"/>
  <c r="N13" i="6"/>
  <c r="J13" i="6" s="1"/>
  <c r="E13" i="6" s="1"/>
  <c r="M13" i="6"/>
  <c r="I13" i="6" s="1"/>
  <c r="D13" i="6" s="1"/>
  <c r="N12" i="6"/>
  <c r="J12" i="6" s="1"/>
  <c r="E12" i="6" s="1"/>
  <c r="F12" i="6" s="1"/>
  <c r="M12" i="6"/>
  <c r="I12" i="6" s="1"/>
  <c r="D12" i="6" s="1"/>
  <c r="AB11" i="6"/>
  <c r="N11" i="6"/>
  <c r="J11" i="6" s="1"/>
  <c r="E11" i="6" s="1"/>
  <c r="F11" i="6" s="1"/>
  <c r="M11" i="6"/>
  <c r="I11" i="6" s="1"/>
  <c r="D11" i="6" s="1"/>
  <c r="AB10" i="6"/>
  <c r="N10" i="6"/>
  <c r="J10" i="6" s="1"/>
  <c r="M10" i="6"/>
  <c r="I10" i="6" s="1"/>
  <c r="R53" i="5"/>
  <c r="Q53" i="5"/>
  <c r="P53" i="5"/>
  <c r="O53" i="5"/>
  <c r="O54" i="5" s="1"/>
  <c r="M53" i="5"/>
  <c r="L53" i="5"/>
  <c r="K53" i="5"/>
  <c r="K54" i="5" s="1"/>
  <c r="H53" i="5"/>
  <c r="G53" i="5"/>
  <c r="G54" i="5" s="1"/>
  <c r="N52" i="5"/>
  <c r="N53" i="5" s="1"/>
  <c r="M52" i="5"/>
  <c r="I52" i="5"/>
  <c r="I53" i="5" s="1"/>
  <c r="R50" i="5"/>
  <c r="R54" i="5" s="1"/>
  <c r="Q50" i="5"/>
  <c r="Q54" i="5" s="1"/>
  <c r="P50" i="5"/>
  <c r="O50" i="5"/>
  <c r="L50" i="5"/>
  <c r="K50" i="5"/>
  <c r="H50" i="5"/>
  <c r="G50" i="5"/>
  <c r="N49" i="5"/>
  <c r="M49" i="5"/>
  <c r="I49" i="5" s="1"/>
  <c r="D49" i="5" s="1"/>
  <c r="J49" i="5"/>
  <c r="E49" i="5" s="1"/>
  <c r="F49" i="5" s="1"/>
  <c r="N48" i="5"/>
  <c r="M48" i="5"/>
  <c r="J48" i="5"/>
  <c r="E48" i="5" s="1"/>
  <c r="I48" i="5"/>
  <c r="D48" i="5" s="1"/>
  <c r="N47" i="5"/>
  <c r="J47" i="5" s="1"/>
  <c r="E47" i="5" s="1"/>
  <c r="F47" i="5" s="1"/>
  <c r="M47" i="5"/>
  <c r="I47" i="5"/>
  <c r="D47" i="5" s="1"/>
  <c r="N46" i="5"/>
  <c r="J46" i="5" s="1"/>
  <c r="E46" i="5" s="1"/>
  <c r="F46" i="5" s="1"/>
  <c r="M46" i="5"/>
  <c r="I46" i="5" s="1"/>
  <c r="D46" i="5" s="1"/>
  <c r="N45" i="5"/>
  <c r="M45" i="5"/>
  <c r="I45" i="5" s="1"/>
  <c r="D45" i="5" s="1"/>
  <c r="J45" i="5"/>
  <c r="E45" i="5" s="1"/>
  <c r="F45" i="5" s="1"/>
  <c r="N44" i="5"/>
  <c r="M44" i="5"/>
  <c r="J44" i="5"/>
  <c r="E44" i="5" s="1"/>
  <c r="I44" i="5"/>
  <c r="D44" i="5" s="1"/>
  <c r="N43" i="5"/>
  <c r="J43" i="5" s="1"/>
  <c r="E43" i="5" s="1"/>
  <c r="F43" i="5" s="1"/>
  <c r="M43" i="5"/>
  <c r="I43" i="5"/>
  <c r="D43" i="5" s="1"/>
  <c r="N42" i="5"/>
  <c r="J42" i="5" s="1"/>
  <c r="E42" i="5" s="1"/>
  <c r="M42" i="5"/>
  <c r="I42" i="5" s="1"/>
  <c r="D42" i="5" s="1"/>
  <c r="N41" i="5"/>
  <c r="M41" i="5"/>
  <c r="I41" i="5" s="1"/>
  <c r="D41" i="5" s="1"/>
  <c r="J41" i="5"/>
  <c r="E41" i="5" s="1"/>
  <c r="F41" i="5" s="1"/>
  <c r="N40" i="5"/>
  <c r="M40" i="5"/>
  <c r="J40" i="5"/>
  <c r="E40" i="5" s="1"/>
  <c r="I40" i="5"/>
  <c r="D40" i="5" s="1"/>
  <c r="N39" i="5"/>
  <c r="J39" i="5" s="1"/>
  <c r="E39" i="5" s="1"/>
  <c r="F39" i="5" s="1"/>
  <c r="M39" i="5"/>
  <c r="I39" i="5"/>
  <c r="D39" i="5" s="1"/>
  <c r="N38" i="5"/>
  <c r="J38" i="5" s="1"/>
  <c r="E38" i="5" s="1"/>
  <c r="M38" i="5"/>
  <c r="I38" i="5" s="1"/>
  <c r="D38" i="5" s="1"/>
  <c r="N37" i="5"/>
  <c r="M37" i="5"/>
  <c r="I37" i="5" s="1"/>
  <c r="D37" i="5" s="1"/>
  <c r="J37" i="5"/>
  <c r="E37" i="5" s="1"/>
  <c r="F37" i="5" s="1"/>
  <c r="N36" i="5"/>
  <c r="M36" i="5"/>
  <c r="J36" i="5"/>
  <c r="E36" i="5" s="1"/>
  <c r="I36" i="5"/>
  <c r="D36" i="5" s="1"/>
  <c r="N35" i="5"/>
  <c r="J35" i="5" s="1"/>
  <c r="E35" i="5" s="1"/>
  <c r="F35" i="5" s="1"/>
  <c r="M35" i="5"/>
  <c r="I35" i="5"/>
  <c r="D35" i="5" s="1"/>
  <c r="N34" i="5"/>
  <c r="J34" i="5" s="1"/>
  <c r="M34" i="5"/>
  <c r="I34" i="5" s="1"/>
  <c r="R32" i="5"/>
  <c r="Q32" i="5"/>
  <c r="P32" i="5"/>
  <c r="P54" i="5" s="1"/>
  <c r="O32" i="5"/>
  <c r="L32" i="5"/>
  <c r="L54" i="5" s="1"/>
  <c r="K32" i="5"/>
  <c r="H32" i="5"/>
  <c r="H54" i="5" s="1"/>
  <c r="G32" i="5"/>
  <c r="N31" i="5"/>
  <c r="M31" i="5"/>
  <c r="J31" i="5"/>
  <c r="E31" i="5" s="1"/>
  <c r="F31" i="5" s="1"/>
  <c r="I31" i="5"/>
  <c r="D31" i="5"/>
  <c r="N30" i="5"/>
  <c r="J30" i="5" s="1"/>
  <c r="E30" i="5" s="1"/>
  <c r="M30" i="5"/>
  <c r="I30" i="5"/>
  <c r="D30" i="5" s="1"/>
  <c r="N29" i="5"/>
  <c r="J29" i="5" s="1"/>
  <c r="E29" i="5" s="1"/>
  <c r="M29" i="5"/>
  <c r="I29" i="5" s="1"/>
  <c r="D29" i="5" s="1"/>
  <c r="N28" i="5"/>
  <c r="M28" i="5"/>
  <c r="I28" i="5" s="1"/>
  <c r="D28" i="5" s="1"/>
  <c r="J28" i="5"/>
  <c r="E28" i="5"/>
  <c r="N27" i="5"/>
  <c r="M27" i="5"/>
  <c r="J27" i="5"/>
  <c r="E27" i="5" s="1"/>
  <c r="F27" i="5" s="1"/>
  <c r="I27" i="5"/>
  <c r="D27" i="5"/>
  <c r="N26" i="5"/>
  <c r="J26" i="5" s="1"/>
  <c r="E26" i="5" s="1"/>
  <c r="F26" i="5" s="1"/>
  <c r="M26" i="5"/>
  <c r="I26" i="5"/>
  <c r="D26" i="5" s="1"/>
  <c r="N25" i="5"/>
  <c r="J25" i="5" s="1"/>
  <c r="E25" i="5" s="1"/>
  <c r="M25" i="5"/>
  <c r="I25" i="5" s="1"/>
  <c r="D25" i="5" s="1"/>
  <c r="N24" i="5"/>
  <c r="M24" i="5"/>
  <c r="I24" i="5" s="1"/>
  <c r="D24" i="5" s="1"/>
  <c r="J24" i="5"/>
  <c r="E24" i="5"/>
  <c r="F24" i="5" s="1"/>
  <c r="N23" i="5"/>
  <c r="M23" i="5"/>
  <c r="J23" i="5"/>
  <c r="E23" i="5" s="1"/>
  <c r="F23" i="5" s="1"/>
  <c r="I23" i="5"/>
  <c r="D23" i="5"/>
  <c r="N22" i="5"/>
  <c r="J22" i="5" s="1"/>
  <c r="E22" i="5" s="1"/>
  <c r="M22" i="5"/>
  <c r="I22" i="5"/>
  <c r="D22" i="5" s="1"/>
  <c r="N21" i="5"/>
  <c r="J21" i="5" s="1"/>
  <c r="E21" i="5" s="1"/>
  <c r="M21" i="5"/>
  <c r="I21" i="5" s="1"/>
  <c r="D21" i="5" s="1"/>
  <c r="N20" i="5"/>
  <c r="M20" i="5"/>
  <c r="I20" i="5" s="1"/>
  <c r="D20" i="5" s="1"/>
  <c r="J20" i="5"/>
  <c r="E20" i="5"/>
  <c r="N19" i="5"/>
  <c r="M19" i="5"/>
  <c r="J19" i="5"/>
  <c r="E19" i="5" s="1"/>
  <c r="I19" i="5"/>
  <c r="D19" i="5"/>
  <c r="N18" i="5"/>
  <c r="J18" i="5" s="1"/>
  <c r="E18" i="5" s="1"/>
  <c r="F18" i="5" s="1"/>
  <c r="M18" i="5"/>
  <c r="I18" i="5"/>
  <c r="D18" i="5" s="1"/>
  <c r="N17" i="5"/>
  <c r="J17" i="5" s="1"/>
  <c r="E17" i="5" s="1"/>
  <c r="F17" i="5" s="1"/>
  <c r="M17" i="5"/>
  <c r="I17" i="5" s="1"/>
  <c r="D17" i="5" s="1"/>
  <c r="N16" i="5"/>
  <c r="M16" i="5"/>
  <c r="I16" i="5" s="1"/>
  <c r="D16" i="5" s="1"/>
  <c r="J16" i="5"/>
  <c r="E16" i="5"/>
  <c r="AB15" i="5"/>
  <c r="N15" i="5"/>
  <c r="M15" i="5"/>
  <c r="I15" i="5" s="1"/>
  <c r="D15" i="5" s="1"/>
  <c r="J15" i="5"/>
  <c r="E15" i="5"/>
  <c r="N14" i="5"/>
  <c r="M14" i="5"/>
  <c r="I14" i="5" s="1"/>
  <c r="D14" i="5" s="1"/>
  <c r="J14" i="5"/>
  <c r="E14" i="5"/>
  <c r="N13" i="5"/>
  <c r="M13" i="5"/>
  <c r="I13" i="5" s="1"/>
  <c r="D13" i="5" s="1"/>
  <c r="J13" i="5"/>
  <c r="E13" i="5"/>
  <c r="N12" i="5"/>
  <c r="M12" i="5"/>
  <c r="I12" i="5" s="1"/>
  <c r="D12" i="5" s="1"/>
  <c r="J12" i="5"/>
  <c r="E12" i="5"/>
  <c r="AB11" i="5"/>
  <c r="N11" i="5"/>
  <c r="M11" i="5"/>
  <c r="I11" i="5" s="1"/>
  <c r="D11" i="5" s="1"/>
  <c r="J11" i="5"/>
  <c r="E11" i="5"/>
  <c r="AB10" i="5"/>
  <c r="N10" i="5"/>
  <c r="N32" i="5" s="1"/>
  <c r="M10" i="5"/>
  <c r="J10" i="5"/>
  <c r="E10" i="5"/>
  <c r="P30" i="4"/>
  <c r="R29" i="4"/>
  <c r="R30" i="4" s="1"/>
  <c r="Q29" i="4"/>
  <c r="Q30" i="4" s="1"/>
  <c r="P29" i="4"/>
  <c r="O29" i="4"/>
  <c r="O30" i="4" s="1"/>
  <c r="N29" i="4"/>
  <c r="L29" i="4"/>
  <c r="K29" i="4"/>
  <c r="H29" i="4"/>
  <c r="G29" i="4"/>
  <c r="G30" i="4" s="1"/>
  <c r="N28" i="4"/>
  <c r="J28" i="4" s="1"/>
  <c r="E28" i="4" s="1"/>
  <c r="F28" i="4" s="1"/>
  <c r="M28" i="4"/>
  <c r="I28" i="4" s="1"/>
  <c r="D28" i="4" s="1"/>
  <c r="N27" i="4"/>
  <c r="M27" i="4"/>
  <c r="J27" i="4"/>
  <c r="E27" i="4" s="1"/>
  <c r="R25" i="4"/>
  <c r="Q25" i="4"/>
  <c r="P25" i="4"/>
  <c r="O25" i="4"/>
  <c r="L25" i="4"/>
  <c r="L30" i="4" s="1"/>
  <c r="K25" i="4"/>
  <c r="K30" i="4" s="1"/>
  <c r="H25" i="4"/>
  <c r="G25" i="4"/>
  <c r="N24" i="4"/>
  <c r="J24" i="4" s="1"/>
  <c r="E24" i="4" s="1"/>
  <c r="F24" i="4" s="1"/>
  <c r="M24" i="4"/>
  <c r="I24" i="4"/>
  <c r="D24" i="4" s="1"/>
  <c r="N23" i="4"/>
  <c r="M23" i="4"/>
  <c r="R21" i="4"/>
  <c r="Q21" i="4"/>
  <c r="P21" i="4"/>
  <c r="O21" i="4"/>
  <c r="M21" i="4"/>
  <c r="L21" i="4"/>
  <c r="K21" i="4"/>
  <c r="H21" i="4"/>
  <c r="H30" i="4" s="1"/>
  <c r="G21" i="4"/>
  <c r="N20" i="4"/>
  <c r="M20" i="4"/>
  <c r="J20" i="4"/>
  <c r="E20" i="4" s="1"/>
  <c r="I20" i="4"/>
  <c r="D20" i="4"/>
  <c r="N19" i="4"/>
  <c r="J19" i="4" s="1"/>
  <c r="E19" i="4" s="1"/>
  <c r="M19" i="4"/>
  <c r="I19" i="4"/>
  <c r="D19" i="4" s="1"/>
  <c r="F19" i="4"/>
  <c r="N18" i="4"/>
  <c r="J18" i="4" s="1"/>
  <c r="M18" i="4"/>
  <c r="I18" i="4" s="1"/>
  <c r="D18" i="4" s="1"/>
  <c r="E18" i="4"/>
  <c r="F18" i="4" s="1"/>
  <c r="N17" i="4"/>
  <c r="M17" i="4"/>
  <c r="I17" i="4" s="1"/>
  <c r="D17" i="4" s="1"/>
  <c r="J17" i="4"/>
  <c r="E17" i="4"/>
  <c r="N16" i="4"/>
  <c r="M16" i="4"/>
  <c r="J16" i="4"/>
  <c r="E16" i="4" s="1"/>
  <c r="F16" i="4" s="1"/>
  <c r="I16" i="4"/>
  <c r="D16" i="4"/>
  <c r="AB15" i="4"/>
  <c r="N15" i="4"/>
  <c r="M15" i="4"/>
  <c r="J15" i="4"/>
  <c r="E15" i="4" s="1"/>
  <c r="I15" i="4"/>
  <c r="D15" i="4"/>
  <c r="N14" i="4"/>
  <c r="M14" i="4"/>
  <c r="J14" i="4"/>
  <c r="E14" i="4" s="1"/>
  <c r="F14" i="4" s="1"/>
  <c r="I14" i="4"/>
  <c r="D14" i="4"/>
  <c r="N13" i="4"/>
  <c r="M13" i="4"/>
  <c r="J13" i="4"/>
  <c r="E13" i="4" s="1"/>
  <c r="I13" i="4"/>
  <c r="D13" i="4"/>
  <c r="N12" i="4"/>
  <c r="M12" i="4"/>
  <c r="J12" i="4"/>
  <c r="E12" i="4" s="1"/>
  <c r="F12" i="4" s="1"/>
  <c r="I12" i="4"/>
  <c r="D12" i="4"/>
  <c r="AB11" i="4"/>
  <c r="N11" i="4"/>
  <c r="M11" i="4"/>
  <c r="J11" i="4"/>
  <c r="E11" i="4" s="1"/>
  <c r="I11" i="4"/>
  <c r="I21" i="4" s="1"/>
  <c r="D11" i="4"/>
  <c r="AB10" i="4"/>
  <c r="N10" i="4"/>
  <c r="N21" i="4" s="1"/>
  <c r="M10" i="4"/>
  <c r="J10" i="4"/>
  <c r="I10" i="4"/>
  <c r="D10" i="4" s="1"/>
  <c r="D21" i="4" s="1"/>
  <c r="O54" i="3"/>
  <c r="R53" i="3"/>
  <c r="Q53" i="3"/>
  <c r="Q54" i="3" s="1"/>
  <c r="P53" i="3"/>
  <c r="O53" i="3"/>
  <c r="N53" i="3"/>
  <c r="M53" i="3"/>
  <c r="L53" i="3"/>
  <c r="K53" i="3"/>
  <c r="H53" i="3"/>
  <c r="G53" i="3"/>
  <c r="N52" i="3"/>
  <c r="M52" i="3"/>
  <c r="J52" i="3"/>
  <c r="E52" i="3" s="1"/>
  <c r="I52" i="3"/>
  <c r="I53" i="3" s="1"/>
  <c r="R50" i="3"/>
  <c r="R54" i="3" s="1"/>
  <c r="Q50" i="3"/>
  <c r="P50" i="3"/>
  <c r="O50" i="3"/>
  <c r="L50" i="3"/>
  <c r="K50" i="3"/>
  <c r="K54" i="3" s="1"/>
  <c r="H50" i="3"/>
  <c r="G50" i="3"/>
  <c r="G54" i="3" s="1"/>
  <c r="N49" i="3"/>
  <c r="J49" i="3" s="1"/>
  <c r="M49" i="3"/>
  <c r="I49" i="3" s="1"/>
  <c r="D49" i="3" s="1"/>
  <c r="E49" i="3"/>
  <c r="F49" i="3" s="1"/>
  <c r="N48" i="3"/>
  <c r="J48" i="3" s="1"/>
  <c r="E48" i="3" s="1"/>
  <c r="F48" i="3" s="1"/>
  <c r="M48" i="3"/>
  <c r="I48" i="3" s="1"/>
  <c r="D48" i="3"/>
  <c r="N47" i="3"/>
  <c r="M47" i="3"/>
  <c r="I47" i="3" s="1"/>
  <c r="D47" i="3" s="1"/>
  <c r="J47" i="3"/>
  <c r="E47" i="3" s="1"/>
  <c r="F47" i="3" s="1"/>
  <c r="N46" i="3"/>
  <c r="J46" i="3" s="1"/>
  <c r="E46" i="3" s="1"/>
  <c r="F46" i="3" s="1"/>
  <c r="M46" i="3"/>
  <c r="I46" i="3"/>
  <c r="D46" i="3" s="1"/>
  <c r="N45" i="3"/>
  <c r="J45" i="3" s="1"/>
  <c r="M45" i="3"/>
  <c r="I45" i="3"/>
  <c r="D45" i="3" s="1"/>
  <c r="F45" i="3"/>
  <c r="E45" i="3"/>
  <c r="N44" i="3"/>
  <c r="J44" i="3" s="1"/>
  <c r="E44" i="3" s="1"/>
  <c r="F44" i="3" s="1"/>
  <c r="M44" i="3"/>
  <c r="I44" i="3" s="1"/>
  <c r="D44" i="3"/>
  <c r="N43" i="3"/>
  <c r="M43" i="3"/>
  <c r="J43" i="3"/>
  <c r="E43" i="3" s="1"/>
  <c r="F43" i="3" s="1"/>
  <c r="I43" i="3"/>
  <c r="D43" i="3" s="1"/>
  <c r="N42" i="3"/>
  <c r="J42" i="3" s="1"/>
  <c r="E42" i="3" s="1"/>
  <c r="F42" i="3" s="1"/>
  <c r="M42" i="3"/>
  <c r="I42" i="3"/>
  <c r="D42" i="3"/>
  <c r="N41" i="3"/>
  <c r="J41" i="3" s="1"/>
  <c r="M41" i="3"/>
  <c r="I41" i="3"/>
  <c r="D41" i="3" s="1"/>
  <c r="F41" i="3"/>
  <c r="E41" i="3"/>
  <c r="N40" i="3"/>
  <c r="M40" i="3"/>
  <c r="J40" i="3"/>
  <c r="J50" i="3" s="1"/>
  <c r="R38" i="3"/>
  <c r="Q38" i="3"/>
  <c r="O38" i="3"/>
  <c r="M38" i="3"/>
  <c r="K38" i="3"/>
  <c r="H38" i="3"/>
  <c r="G38" i="3"/>
  <c r="N37" i="3"/>
  <c r="J37" i="3" s="1"/>
  <c r="E37" i="3" s="1"/>
  <c r="F37" i="3" s="1"/>
  <c r="M37" i="3"/>
  <c r="I37" i="3"/>
  <c r="D37" i="3" s="1"/>
  <c r="P36" i="3"/>
  <c r="P38" i="3" s="1"/>
  <c r="N36" i="3"/>
  <c r="M36" i="3"/>
  <c r="L36" i="3"/>
  <c r="L38" i="3" s="1"/>
  <c r="I36" i="3"/>
  <c r="I38" i="3" s="1"/>
  <c r="H36" i="3"/>
  <c r="D36" i="3"/>
  <c r="D38" i="3" s="1"/>
  <c r="R34" i="3"/>
  <c r="Q34" i="3"/>
  <c r="O34" i="3"/>
  <c r="K34" i="3"/>
  <c r="H34" i="3"/>
  <c r="G34" i="3"/>
  <c r="P33" i="3"/>
  <c r="N33" i="3" s="1"/>
  <c r="J33" i="3" s="1"/>
  <c r="E33" i="3" s="1"/>
  <c r="F33" i="3" s="1"/>
  <c r="M33" i="3"/>
  <c r="I33" i="3" s="1"/>
  <c r="D33" i="3" s="1"/>
  <c r="L33" i="3"/>
  <c r="N32" i="3"/>
  <c r="M32" i="3"/>
  <c r="I32" i="3" s="1"/>
  <c r="D32" i="3" s="1"/>
  <c r="J32" i="3"/>
  <c r="E32" i="3"/>
  <c r="F32" i="3" s="1"/>
  <c r="N31" i="3"/>
  <c r="M31" i="3"/>
  <c r="J31" i="3"/>
  <c r="E31" i="3" s="1"/>
  <c r="F31" i="3" s="1"/>
  <c r="I31" i="3"/>
  <c r="D31" i="3" s="1"/>
  <c r="P30" i="3"/>
  <c r="N30" i="3"/>
  <c r="J30" i="3" s="1"/>
  <c r="E30" i="3" s="1"/>
  <c r="F30" i="3" s="1"/>
  <c r="M30" i="3"/>
  <c r="L30" i="3"/>
  <c r="I30" i="3"/>
  <c r="H30" i="3"/>
  <c r="D30" i="3"/>
  <c r="N29" i="3"/>
  <c r="M29" i="3"/>
  <c r="J29" i="3"/>
  <c r="E29" i="3" s="1"/>
  <c r="F29" i="3" s="1"/>
  <c r="I29" i="3"/>
  <c r="D29" i="3" s="1"/>
  <c r="N28" i="3"/>
  <c r="J28" i="3" s="1"/>
  <c r="E28" i="3" s="1"/>
  <c r="F28" i="3" s="1"/>
  <c r="M28" i="3"/>
  <c r="I28" i="3"/>
  <c r="H28" i="3"/>
  <c r="D28" i="3"/>
  <c r="N27" i="3"/>
  <c r="M27" i="3"/>
  <c r="J27" i="3"/>
  <c r="E27" i="3" s="1"/>
  <c r="F27" i="3" s="1"/>
  <c r="I27" i="3"/>
  <c r="D27" i="3"/>
  <c r="N26" i="3"/>
  <c r="J26" i="3" s="1"/>
  <c r="M26" i="3"/>
  <c r="I26" i="3" s="1"/>
  <c r="D26" i="3" s="1"/>
  <c r="E26" i="3"/>
  <c r="N25" i="3"/>
  <c r="M25" i="3"/>
  <c r="I25" i="3" s="1"/>
  <c r="J25" i="3"/>
  <c r="E25" i="3" s="1"/>
  <c r="F25" i="3" s="1"/>
  <c r="D25" i="3"/>
  <c r="N24" i="3"/>
  <c r="M24" i="3"/>
  <c r="I24" i="3" s="1"/>
  <c r="D24" i="3" s="1"/>
  <c r="F24" i="3" s="1"/>
  <c r="J24" i="3"/>
  <c r="H24" i="3"/>
  <c r="E24" i="3"/>
  <c r="N23" i="3"/>
  <c r="M23" i="3"/>
  <c r="I23" i="3" s="1"/>
  <c r="D23" i="3" s="1"/>
  <c r="J23" i="3"/>
  <c r="E23" i="3"/>
  <c r="N22" i="3"/>
  <c r="M22" i="3"/>
  <c r="J22" i="3"/>
  <c r="E22" i="3" s="1"/>
  <c r="I22" i="3"/>
  <c r="D22" i="3" s="1"/>
  <c r="N21" i="3"/>
  <c r="J21" i="3" s="1"/>
  <c r="M21" i="3"/>
  <c r="I21" i="3" s="1"/>
  <c r="D21" i="3" s="1"/>
  <c r="E21" i="3"/>
  <c r="F21" i="3" s="1"/>
  <c r="N20" i="3"/>
  <c r="J20" i="3" s="1"/>
  <c r="E20" i="3" s="1"/>
  <c r="F20" i="3" s="1"/>
  <c r="M20" i="3"/>
  <c r="I20" i="3" s="1"/>
  <c r="D20" i="3"/>
  <c r="N19" i="3"/>
  <c r="M19" i="3"/>
  <c r="I19" i="3" s="1"/>
  <c r="D19" i="3" s="1"/>
  <c r="J19" i="3"/>
  <c r="E19" i="3" s="1"/>
  <c r="F19" i="3" s="1"/>
  <c r="N18" i="3"/>
  <c r="J18" i="3" s="1"/>
  <c r="E18" i="3" s="1"/>
  <c r="M18" i="3"/>
  <c r="I18" i="3"/>
  <c r="D18" i="3" s="1"/>
  <c r="N17" i="3"/>
  <c r="J17" i="3" s="1"/>
  <c r="M17" i="3"/>
  <c r="I17" i="3"/>
  <c r="D17" i="3" s="1"/>
  <c r="F17" i="3" s="1"/>
  <c r="E17" i="3"/>
  <c r="P16" i="3"/>
  <c r="P34" i="3" s="1"/>
  <c r="N16" i="3"/>
  <c r="J16" i="3" s="1"/>
  <c r="E16" i="3" s="1"/>
  <c r="M16" i="3"/>
  <c r="L16" i="3"/>
  <c r="I16" i="3"/>
  <c r="D16" i="3" s="1"/>
  <c r="AB15" i="3"/>
  <c r="N15" i="3"/>
  <c r="J15" i="3" s="1"/>
  <c r="E15" i="3" s="1"/>
  <c r="M15" i="3"/>
  <c r="I15" i="3"/>
  <c r="D15" i="3" s="1"/>
  <c r="N14" i="3"/>
  <c r="J14" i="3" s="1"/>
  <c r="E14" i="3" s="1"/>
  <c r="F14" i="3" s="1"/>
  <c r="M14" i="3"/>
  <c r="I14" i="3"/>
  <c r="D14" i="3"/>
  <c r="N13" i="3"/>
  <c r="M13" i="3"/>
  <c r="J13" i="3"/>
  <c r="E13" i="3" s="1"/>
  <c r="F13" i="3" s="1"/>
  <c r="I13" i="3"/>
  <c r="D13" i="3"/>
  <c r="AB12" i="3"/>
  <c r="K6" i="1" s="1"/>
  <c r="N12" i="3"/>
  <c r="M12" i="3"/>
  <c r="J12" i="3"/>
  <c r="E12" i="3" s="1"/>
  <c r="F12" i="3" s="1"/>
  <c r="I12" i="3"/>
  <c r="D12" i="3" s="1"/>
  <c r="AB11" i="3"/>
  <c r="AB13" i="3" s="1"/>
  <c r="J6" i="1" s="1"/>
  <c r="N11" i="3"/>
  <c r="J11" i="3" s="1"/>
  <c r="E11" i="3" s="1"/>
  <c r="F11" i="3" s="1"/>
  <c r="M11" i="3"/>
  <c r="L11" i="3"/>
  <c r="I11" i="3"/>
  <c r="D11" i="3" s="1"/>
  <c r="AB10" i="3"/>
  <c r="P10" i="3"/>
  <c r="N10" i="3"/>
  <c r="M10" i="3"/>
  <c r="L10" i="3"/>
  <c r="J10" i="3" s="1"/>
  <c r="E10" i="3" s="1"/>
  <c r="I10" i="3"/>
  <c r="D10" i="3" s="1"/>
  <c r="R68" i="2"/>
  <c r="Q68" i="2"/>
  <c r="Q69" i="2" s="1"/>
  <c r="P68" i="2"/>
  <c r="P69" i="2" s="1"/>
  <c r="O68" i="2"/>
  <c r="L68" i="2"/>
  <c r="L69" i="2" s="1"/>
  <c r="K68" i="2"/>
  <c r="H68" i="2"/>
  <c r="H69" i="2" s="1"/>
  <c r="G68" i="2"/>
  <c r="G69" i="2" s="1"/>
  <c r="N67" i="2"/>
  <c r="J67" i="2" s="1"/>
  <c r="E67" i="2" s="1"/>
  <c r="F67" i="2" s="1"/>
  <c r="M67" i="2"/>
  <c r="I67" i="2"/>
  <c r="D67" i="2"/>
  <c r="N66" i="2"/>
  <c r="J66" i="2" s="1"/>
  <c r="M66" i="2"/>
  <c r="I66" i="2"/>
  <c r="D66" i="2" s="1"/>
  <c r="F66" i="2"/>
  <c r="E66" i="2"/>
  <c r="N65" i="2"/>
  <c r="M65" i="2"/>
  <c r="I65" i="2" s="1"/>
  <c r="J65" i="2"/>
  <c r="E65" i="2" s="1"/>
  <c r="F65" i="2" s="1"/>
  <c r="D65" i="2"/>
  <c r="N64" i="2"/>
  <c r="M64" i="2"/>
  <c r="J64" i="2"/>
  <c r="I64" i="2"/>
  <c r="D64" i="2" s="1"/>
  <c r="E64" i="2"/>
  <c r="F64" i="2" s="1"/>
  <c r="N63" i="2"/>
  <c r="M63" i="2"/>
  <c r="J63" i="2"/>
  <c r="E63" i="2" s="1"/>
  <c r="F63" i="2" s="1"/>
  <c r="I63" i="2"/>
  <c r="D63" i="2"/>
  <c r="N62" i="2"/>
  <c r="J62" i="2" s="1"/>
  <c r="M62" i="2"/>
  <c r="I62" i="2" s="1"/>
  <c r="D62" i="2" s="1"/>
  <c r="E62" i="2"/>
  <c r="F62" i="2" s="1"/>
  <c r="N61" i="2"/>
  <c r="M61" i="2"/>
  <c r="I61" i="2" s="1"/>
  <c r="J61" i="2"/>
  <c r="E61" i="2" s="1"/>
  <c r="F61" i="2" s="1"/>
  <c r="D61" i="2"/>
  <c r="N60" i="2"/>
  <c r="M60" i="2"/>
  <c r="I60" i="2" s="1"/>
  <c r="D60" i="2" s="1"/>
  <c r="J60" i="2"/>
  <c r="E60" i="2"/>
  <c r="F60" i="2" s="1"/>
  <c r="N59" i="2"/>
  <c r="M59" i="2"/>
  <c r="J59" i="2"/>
  <c r="E59" i="2" s="1"/>
  <c r="F59" i="2" s="1"/>
  <c r="I59" i="2"/>
  <c r="D59" i="2" s="1"/>
  <c r="N58" i="2"/>
  <c r="M58" i="2"/>
  <c r="I58" i="2" s="1"/>
  <c r="R56" i="2"/>
  <c r="R69" i="2" s="1"/>
  <c r="Q56" i="2"/>
  <c r="P56" i="2"/>
  <c r="O56" i="2"/>
  <c r="L56" i="2"/>
  <c r="K56" i="2"/>
  <c r="H56" i="2"/>
  <c r="G56" i="2"/>
  <c r="N55" i="2"/>
  <c r="M55" i="2"/>
  <c r="I55" i="2" s="1"/>
  <c r="D55" i="2" s="1"/>
  <c r="J55" i="2"/>
  <c r="E55" i="2"/>
  <c r="F55" i="2" s="1"/>
  <c r="N54" i="2"/>
  <c r="M54" i="2"/>
  <c r="J54" i="2"/>
  <c r="E54" i="2" s="1"/>
  <c r="F54" i="2" s="1"/>
  <c r="I54" i="2"/>
  <c r="D54" i="2" s="1"/>
  <c r="N53" i="2"/>
  <c r="J53" i="2" s="1"/>
  <c r="M53" i="2"/>
  <c r="I53" i="2" s="1"/>
  <c r="D53" i="2" s="1"/>
  <c r="E53" i="2"/>
  <c r="F53" i="2" s="1"/>
  <c r="N52" i="2"/>
  <c r="J52" i="2" s="1"/>
  <c r="E52" i="2" s="1"/>
  <c r="F52" i="2" s="1"/>
  <c r="M52" i="2"/>
  <c r="I52" i="2" s="1"/>
  <c r="D52" i="2"/>
  <c r="N51" i="2"/>
  <c r="M51" i="2"/>
  <c r="M56" i="2" s="1"/>
  <c r="J51" i="2"/>
  <c r="E51" i="2" s="1"/>
  <c r="F51" i="2" s="1"/>
  <c r="N50" i="2"/>
  <c r="N56" i="2" s="1"/>
  <c r="M50" i="2"/>
  <c r="I50" i="2"/>
  <c r="R48" i="2"/>
  <c r="Q48" i="2"/>
  <c r="P48" i="2"/>
  <c r="O48" i="2"/>
  <c r="L48" i="2"/>
  <c r="K48" i="2"/>
  <c r="H48" i="2"/>
  <c r="G48" i="2"/>
  <c r="N47" i="2"/>
  <c r="J47" i="2" s="1"/>
  <c r="E47" i="2" s="1"/>
  <c r="F47" i="2" s="1"/>
  <c r="M47" i="2"/>
  <c r="I47" i="2" s="1"/>
  <c r="D47" i="2"/>
  <c r="N46" i="2"/>
  <c r="M46" i="2"/>
  <c r="I46" i="2" s="1"/>
  <c r="J46" i="2"/>
  <c r="E46" i="2" s="1"/>
  <c r="F46" i="2" s="1"/>
  <c r="D46" i="2"/>
  <c r="N45" i="2"/>
  <c r="J45" i="2" s="1"/>
  <c r="E45" i="2" s="1"/>
  <c r="F45" i="2" s="1"/>
  <c r="M45" i="2"/>
  <c r="I45" i="2" s="1"/>
  <c r="D45" i="2"/>
  <c r="N44" i="2"/>
  <c r="M44" i="2"/>
  <c r="I44" i="2" s="1"/>
  <c r="J44" i="2"/>
  <c r="E44" i="2" s="1"/>
  <c r="F44" i="2" s="1"/>
  <c r="D44" i="2"/>
  <c r="N43" i="2"/>
  <c r="J43" i="2" s="1"/>
  <c r="E43" i="2" s="1"/>
  <c r="F43" i="2" s="1"/>
  <c r="M43" i="2"/>
  <c r="I43" i="2" s="1"/>
  <c r="D43" i="2"/>
  <c r="N42" i="2"/>
  <c r="M42" i="2"/>
  <c r="I42" i="2" s="1"/>
  <c r="J42" i="2"/>
  <c r="E42" i="2" s="1"/>
  <c r="F42" i="2" s="1"/>
  <c r="D42" i="2"/>
  <c r="N41" i="2"/>
  <c r="J41" i="2" s="1"/>
  <c r="E41" i="2" s="1"/>
  <c r="F41" i="2" s="1"/>
  <c r="M41" i="2"/>
  <c r="I41" i="2" s="1"/>
  <c r="D41" i="2"/>
  <c r="N40" i="2"/>
  <c r="M40" i="2"/>
  <c r="I40" i="2" s="1"/>
  <c r="J40" i="2"/>
  <c r="E40" i="2" s="1"/>
  <c r="F40" i="2" s="1"/>
  <c r="D40" i="2"/>
  <c r="N39" i="2"/>
  <c r="J39" i="2" s="1"/>
  <c r="E39" i="2" s="1"/>
  <c r="F39" i="2" s="1"/>
  <c r="M39" i="2"/>
  <c r="I39" i="2" s="1"/>
  <c r="D39" i="2"/>
  <c r="N38" i="2"/>
  <c r="M38" i="2"/>
  <c r="I38" i="2" s="1"/>
  <c r="J38" i="2"/>
  <c r="E38" i="2" s="1"/>
  <c r="F38" i="2" s="1"/>
  <c r="D38" i="2"/>
  <c r="N37" i="2"/>
  <c r="J37" i="2" s="1"/>
  <c r="E37" i="2" s="1"/>
  <c r="F37" i="2" s="1"/>
  <c r="M37" i="2"/>
  <c r="I37" i="2" s="1"/>
  <c r="D37" i="2"/>
  <c r="N36" i="2"/>
  <c r="M36" i="2"/>
  <c r="I36" i="2" s="1"/>
  <c r="J36" i="2"/>
  <c r="E36" i="2" s="1"/>
  <c r="F36" i="2" s="1"/>
  <c r="D36" i="2"/>
  <c r="N35" i="2"/>
  <c r="J35" i="2" s="1"/>
  <c r="E35" i="2" s="1"/>
  <c r="F35" i="2" s="1"/>
  <c r="M35" i="2"/>
  <c r="I35" i="2" s="1"/>
  <c r="D35" i="2"/>
  <c r="N34" i="2"/>
  <c r="M34" i="2"/>
  <c r="I34" i="2" s="1"/>
  <c r="J34" i="2"/>
  <c r="E34" i="2" s="1"/>
  <c r="F34" i="2" s="1"/>
  <c r="D34" i="2"/>
  <c r="N33" i="2"/>
  <c r="J33" i="2" s="1"/>
  <c r="E33" i="2" s="1"/>
  <c r="F33" i="2" s="1"/>
  <c r="M33" i="2"/>
  <c r="I33" i="2" s="1"/>
  <c r="D33" i="2"/>
  <c r="N32" i="2"/>
  <c r="M32" i="2"/>
  <c r="I32" i="2" s="1"/>
  <c r="J32" i="2"/>
  <c r="E32" i="2" s="1"/>
  <c r="F32" i="2" s="1"/>
  <c r="D32" i="2"/>
  <c r="N31" i="2"/>
  <c r="J31" i="2" s="1"/>
  <c r="E31" i="2" s="1"/>
  <c r="F31" i="2" s="1"/>
  <c r="M31" i="2"/>
  <c r="I31" i="2" s="1"/>
  <c r="D31" i="2"/>
  <c r="N30" i="2"/>
  <c r="M30" i="2"/>
  <c r="I30" i="2" s="1"/>
  <c r="J30" i="2"/>
  <c r="E30" i="2" s="1"/>
  <c r="F30" i="2" s="1"/>
  <c r="D30" i="2"/>
  <c r="N29" i="2"/>
  <c r="J29" i="2" s="1"/>
  <c r="E29" i="2" s="1"/>
  <c r="F29" i="2" s="1"/>
  <c r="M29" i="2"/>
  <c r="I29" i="2" s="1"/>
  <c r="D29" i="2"/>
  <c r="N28" i="2"/>
  <c r="M28" i="2"/>
  <c r="I28" i="2" s="1"/>
  <c r="J28" i="2"/>
  <c r="E28" i="2" s="1"/>
  <c r="F28" i="2" s="1"/>
  <c r="D28" i="2"/>
  <c r="N27" i="2"/>
  <c r="J27" i="2" s="1"/>
  <c r="E27" i="2" s="1"/>
  <c r="F27" i="2" s="1"/>
  <c r="M27" i="2"/>
  <c r="I27" i="2" s="1"/>
  <c r="D27" i="2"/>
  <c r="N26" i="2"/>
  <c r="M26" i="2"/>
  <c r="I26" i="2" s="1"/>
  <c r="J26" i="2"/>
  <c r="E26" i="2" s="1"/>
  <c r="F26" i="2" s="1"/>
  <c r="D26" i="2"/>
  <c r="N25" i="2"/>
  <c r="J25" i="2" s="1"/>
  <c r="E25" i="2" s="1"/>
  <c r="F25" i="2" s="1"/>
  <c r="M25" i="2"/>
  <c r="I25" i="2" s="1"/>
  <c r="D25" i="2"/>
  <c r="N24" i="2"/>
  <c r="M24" i="2"/>
  <c r="I24" i="2" s="1"/>
  <c r="J24" i="2"/>
  <c r="E24" i="2" s="1"/>
  <c r="F24" i="2" s="1"/>
  <c r="D24" i="2"/>
  <c r="N23" i="2"/>
  <c r="J23" i="2" s="1"/>
  <c r="E23" i="2" s="1"/>
  <c r="F23" i="2" s="1"/>
  <c r="M23" i="2"/>
  <c r="I23" i="2" s="1"/>
  <c r="D23" i="2"/>
  <c r="N22" i="2"/>
  <c r="M22" i="2"/>
  <c r="I22" i="2" s="1"/>
  <c r="J22" i="2"/>
  <c r="E22" i="2" s="1"/>
  <c r="F22" i="2" s="1"/>
  <c r="D22" i="2"/>
  <c r="N21" i="2"/>
  <c r="J21" i="2" s="1"/>
  <c r="E21" i="2" s="1"/>
  <c r="F21" i="2" s="1"/>
  <c r="M21" i="2"/>
  <c r="I21" i="2" s="1"/>
  <c r="D21" i="2"/>
  <c r="N20" i="2"/>
  <c r="M20" i="2"/>
  <c r="I20" i="2" s="1"/>
  <c r="J20" i="2"/>
  <c r="E20" i="2" s="1"/>
  <c r="F20" i="2" s="1"/>
  <c r="D20" i="2"/>
  <c r="N19" i="2"/>
  <c r="J19" i="2" s="1"/>
  <c r="E19" i="2" s="1"/>
  <c r="F19" i="2" s="1"/>
  <c r="M19" i="2"/>
  <c r="I19" i="2" s="1"/>
  <c r="D19" i="2"/>
  <c r="N18" i="2"/>
  <c r="M18" i="2"/>
  <c r="I18" i="2" s="1"/>
  <c r="J18" i="2"/>
  <c r="E18" i="2" s="1"/>
  <c r="F18" i="2" s="1"/>
  <c r="D18" i="2"/>
  <c r="N17" i="2"/>
  <c r="J17" i="2" s="1"/>
  <c r="E17" i="2" s="1"/>
  <c r="F17" i="2" s="1"/>
  <c r="M17" i="2"/>
  <c r="I17" i="2" s="1"/>
  <c r="D17" i="2"/>
  <c r="N16" i="2"/>
  <c r="M16" i="2"/>
  <c r="I16" i="2" s="1"/>
  <c r="J16" i="2"/>
  <c r="E16" i="2" s="1"/>
  <c r="F16" i="2" s="1"/>
  <c r="D16" i="2"/>
  <c r="AB15" i="2"/>
  <c r="N15" i="2"/>
  <c r="J15" i="2" s="1"/>
  <c r="M15" i="2"/>
  <c r="I15" i="2"/>
  <c r="D15" i="2" s="1"/>
  <c r="F15" i="2"/>
  <c r="E15" i="2"/>
  <c r="N14" i="2"/>
  <c r="J14" i="2" s="1"/>
  <c r="E14" i="2" s="1"/>
  <c r="F14" i="2" s="1"/>
  <c r="M14" i="2"/>
  <c r="I14" i="2"/>
  <c r="D14" i="2" s="1"/>
  <c r="AB13" i="2"/>
  <c r="AB14" i="2" s="1"/>
  <c r="I5" i="1" s="1"/>
  <c r="N13" i="2"/>
  <c r="M13" i="2"/>
  <c r="J13" i="2"/>
  <c r="I13" i="2"/>
  <c r="D13" i="2" s="1"/>
  <c r="E13" i="2"/>
  <c r="F13" i="2" s="1"/>
  <c r="N12" i="2"/>
  <c r="J12" i="2" s="1"/>
  <c r="E12" i="2" s="1"/>
  <c r="F12" i="2" s="1"/>
  <c r="M12" i="2"/>
  <c r="I12" i="2" s="1"/>
  <c r="D12" i="2"/>
  <c r="AB11" i="2"/>
  <c r="AB12" i="2" s="1"/>
  <c r="N11" i="2"/>
  <c r="J11" i="2" s="1"/>
  <c r="M11" i="2"/>
  <c r="M48" i="2" s="1"/>
  <c r="I11" i="2"/>
  <c r="D11" i="2" s="1"/>
  <c r="F11" i="2"/>
  <c r="E11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B10" i="2"/>
  <c r="L5" i="1" s="1"/>
  <c r="N10" i="2"/>
  <c r="N48" i="2" s="1"/>
  <c r="M10" i="2"/>
  <c r="J10" i="2"/>
  <c r="E10" i="2" s="1"/>
  <c r="I10" i="2"/>
  <c r="I48" i="2" s="1"/>
  <c r="O26" i="1"/>
  <c r="N26" i="1"/>
  <c r="G26" i="1"/>
  <c r="E26" i="1"/>
  <c r="D26" i="1"/>
  <c r="C26" i="1"/>
  <c r="O25" i="1"/>
  <c r="M25" i="1"/>
  <c r="L25" i="1"/>
  <c r="G25" i="1"/>
  <c r="O24" i="1"/>
  <c r="M24" i="1"/>
  <c r="L24" i="1"/>
  <c r="K24" i="1"/>
  <c r="G24" i="1"/>
  <c r="O23" i="1"/>
  <c r="M23" i="1"/>
  <c r="L23" i="1"/>
  <c r="G23" i="1"/>
  <c r="O22" i="1"/>
  <c r="M22" i="1"/>
  <c r="L22" i="1"/>
  <c r="G22" i="1"/>
  <c r="O21" i="1"/>
  <c r="M21" i="1"/>
  <c r="L21" i="1"/>
  <c r="K21" i="1"/>
  <c r="J21" i="1"/>
  <c r="G21" i="1"/>
  <c r="O20" i="1"/>
  <c r="M20" i="1"/>
  <c r="L20" i="1"/>
  <c r="K20" i="1"/>
  <c r="J20" i="1"/>
  <c r="I20" i="1"/>
  <c r="H20" i="1" s="1"/>
  <c r="P20" i="1" s="1"/>
  <c r="G20" i="1"/>
  <c r="O19" i="1"/>
  <c r="M19" i="1"/>
  <c r="L19" i="1"/>
  <c r="G19" i="1"/>
  <c r="O18" i="1"/>
  <c r="M18" i="1"/>
  <c r="L18" i="1"/>
  <c r="G18" i="1"/>
  <c r="O17" i="1"/>
  <c r="M17" i="1"/>
  <c r="L17" i="1"/>
  <c r="G17" i="1"/>
  <c r="O16" i="1"/>
  <c r="M16" i="1"/>
  <c r="L16" i="1"/>
  <c r="G16" i="1"/>
  <c r="O15" i="1"/>
  <c r="M15" i="1"/>
  <c r="L15" i="1"/>
  <c r="K15" i="1"/>
  <c r="G15" i="1"/>
  <c r="O14" i="1"/>
  <c r="M14" i="1"/>
  <c r="L14" i="1"/>
  <c r="K14" i="1"/>
  <c r="J14" i="1"/>
  <c r="I14" i="1"/>
  <c r="H14" i="1"/>
  <c r="P14" i="1" s="1"/>
  <c r="G14" i="1"/>
  <c r="O13" i="1"/>
  <c r="M13" i="1"/>
  <c r="L13" i="1"/>
  <c r="G13" i="1"/>
  <c r="O12" i="1"/>
  <c r="M12" i="1"/>
  <c r="L12" i="1"/>
  <c r="G12" i="1"/>
  <c r="O11" i="1"/>
  <c r="M11" i="1"/>
  <c r="L11" i="1"/>
  <c r="G11" i="1"/>
  <c r="O10" i="1"/>
  <c r="M10" i="1"/>
  <c r="L10" i="1"/>
  <c r="G10" i="1"/>
  <c r="O9" i="1"/>
  <c r="M9" i="1"/>
  <c r="L9" i="1"/>
  <c r="G9" i="1"/>
  <c r="O8" i="1"/>
  <c r="M8" i="1"/>
  <c r="L8" i="1"/>
  <c r="G8" i="1"/>
  <c r="O7" i="1"/>
  <c r="L7" i="1"/>
  <c r="G7" i="1"/>
  <c r="O6" i="1"/>
  <c r="M6" i="1"/>
  <c r="L6" i="1"/>
  <c r="F6" i="1"/>
  <c r="G6" i="1" s="1"/>
  <c r="O5" i="1"/>
  <c r="M5" i="1"/>
  <c r="K5" i="1"/>
  <c r="J5" i="1"/>
  <c r="F5" i="1"/>
  <c r="G5" i="1" s="1"/>
  <c r="L26" i="1" l="1"/>
  <c r="F10" i="3"/>
  <c r="E34" i="3"/>
  <c r="F15" i="3"/>
  <c r="F22" i="3"/>
  <c r="F26" i="3"/>
  <c r="E29" i="4"/>
  <c r="H5" i="1"/>
  <c r="F52" i="3"/>
  <c r="F53" i="3" s="1"/>
  <c r="E53" i="3"/>
  <c r="M26" i="1"/>
  <c r="D58" i="2"/>
  <c r="D68" i="2" s="1"/>
  <c r="I68" i="2"/>
  <c r="D34" i="3"/>
  <c r="F16" i="3"/>
  <c r="F18" i="3"/>
  <c r="D34" i="5"/>
  <c r="D50" i="5" s="1"/>
  <c r="I50" i="5"/>
  <c r="D10" i="6"/>
  <c r="D28" i="6" s="1"/>
  <c r="I28" i="6"/>
  <c r="F26" i="6"/>
  <c r="F20" i="7"/>
  <c r="M7" i="1"/>
  <c r="D10" i="2"/>
  <c r="D48" i="2" s="1"/>
  <c r="J48" i="2"/>
  <c r="J50" i="2"/>
  <c r="O69" i="2"/>
  <c r="AB14" i="3"/>
  <c r="I6" i="1" s="1"/>
  <c r="H6" i="1" s="1"/>
  <c r="P6" i="1" s="1"/>
  <c r="J36" i="3"/>
  <c r="E40" i="3"/>
  <c r="D52" i="3"/>
  <c r="D53" i="3" s="1"/>
  <c r="J53" i="3"/>
  <c r="F11" i="4"/>
  <c r="F13" i="4"/>
  <c r="F15" i="4"/>
  <c r="F20" i="4"/>
  <c r="J29" i="4"/>
  <c r="E32" i="5"/>
  <c r="F12" i="5"/>
  <c r="F13" i="5"/>
  <c r="F14" i="5"/>
  <c r="F15" i="5"/>
  <c r="F20" i="5"/>
  <c r="F22" i="5"/>
  <c r="F28" i="5"/>
  <c r="F30" i="5"/>
  <c r="F36" i="5"/>
  <c r="F40" i="5"/>
  <c r="F44" i="5"/>
  <c r="F48" i="5"/>
  <c r="F35" i="6"/>
  <c r="M46" i="6"/>
  <c r="F12" i="7"/>
  <c r="F14" i="7"/>
  <c r="E24" i="8"/>
  <c r="E25" i="8" s="1"/>
  <c r="M34" i="3"/>
  <c r="H54" i="3"/>
  <c r="P54" i="3"/>
  <c r="J21" i="4"/>
  <c r="E10" i="4"/>
  <c r="F17" i="4"/>
  <c r="N25" i="4"/>
  <c r="N30" i="4" s="1"/>
  <c r="J23" i="4"/>
  <c r="I10" i="5"/>
  <c r="M32" i="5"/>
  <c r="F11" i="5"/>
  <c r="J59" i="7"/>
  <c r="E10" i="7"/>
  <c r="E48" i="2"/>
  <c r="N68" i="2"/>
  <c r="N69" i="2" s="1"/>
  <c r="J58" i="2"/>
  <c r="M68" i="2"/>
  <c r="M69" i="2" s="1"/>
  <c r="J34" i="3"/>
  <c r="F23" i="3"/>
  <c r="I34" i="3"/>
  <c r="N38" i="3"/>
  <c r="M50" i="3"/>
  <c r="M54" i="3" s="1"/>
  <c r="I40" i="3"/>
  <c r="N50" i="3"/>
  <c r="M29" i="4"/>
  <c r="I27" i="4"/>
  <c r="F25" i="5"/>
  <c r="J50" i="5"/>
  <c r="E34" i="5"/>
  <c r="F38" i="5"/>
  <c r="F42" i="5"/>
  <c r="J28" i="6"/>
  <c r="E10" i="6"/>
  <c r="F13" i="6"/>
  <c r="F15" i="6"/>
  <c r="F18" i="6"/>
  <c r="F22" i="6"/>
  <c r="J45" i="6"/>
  <c r="D70" i="7"/>
  <c r="D50" i="2"/>
  <c r="I51" i="2"/>
  <c r="D51" i="2" s="1"/>
  <c r="K69" i="2"/>
  <c r="N34" i="3"/>
  <c r="L34" i="3"/>
  <c r="L54" i="3" s="1"/>
  <c r="AB12" i="4"/>
  <c r="K7" i="1" s="1"/>
  <c r="M25" i="4"/>
  <c r="I23" i="4"/>
  <c r="J32" i="5"/>
  <c r="F16" i="5"/>
  <c r="F19" i="5"/>
  <c r="F21" i="5"/>
  <c r="F29" i="5"/>
  <c r="F17" i="6"/>
  <c r="E39" i="6"/>
  <c r="F34" i="6"/>
  <c r="F38" i="6"/>
  <c r="F44" i="6"/>
  <c r="F11" i="7"/>
  <c r="F16" i="9"/>
  <c r="F32" i="10"/>
  <c r="N51" i="18"/>
  <c r="M50" i="5"/>
  <c r="M54" i="5" s="1"/>
  <c r="M28" i="6"/>
  <c r="J39" i="6"/>
  <c r="N39" i="6"/>
  <c r="N46" i="6" s="1"/>
  <c r="F16" i="7"/>
  <c r="F25" i="7"/>
  <c r="F41" i="7"/>
  <c r="F49" i="7"/>
  <c r="F57" i="7"/>
  <c r="J64" i="7"/>
  <c r="M42" i="9"/>
  <c r="I10" i="9"/>
  <c r="F11" i="9"/>
  <c r="F14" i="9"/>
  <c r="J48" i="9"/>
  <c r="E44" i="9"/>
  <c r="F45" i="9"/>
  <c r="I50" i="9"/>
  <c r="M57" i="9"/>
  <c r="M58" i="9" s="1"/>
  <c r="F23" i="10"/>
  <c r="N29" i="10"/>
  <c r="J33" i="10"/>
  <c r="N40" i="10"/>
  <c r="N44" i="10" s="1"/>
  <c r="J35" i="10"/>
  <c r="I46" i="13"/>
  <c r="D40" i="13"/>
  <c r="D46" i="13" s="1"/>
  <c r="I62" i="14"/>
  <c r="M82" i="14"/>
  <c r="M47" i="15"/>
  <c r="J54" i="16"/>
  <c r="E54" i="16" s="1"/>
  <c r="F54" i="16" s="1"/>
  <c r="N59" i="16"/>
  <c r="I46" i="17"/>
  <c r="I83" i="17" s="1"/>
  <c r="D11" i="17"/>
  <c r="J39" i="18"/>
  <c r="N40" i="18"/>
  <c r="I37" i="22"/>
  <c r="D10" i="22"/>
  <c r="D37" i="22" s="1"/>
  <c r="N50" i="5"/>
  <c r="N54" i="5" s="1"/>
  <c r="N28" i="6"/>
  <c r="D41" i="6"/>
  <c r="D45" i="6" s="1"/>
  <c r="E64" i="7"/>
  <c r="F62" i="7"/>
  <c r="I70" i="7"/>
  <c r="K71" i="7"/>
  <c r="AB12" i="8"/>
  <c r="K11" i="1" s="1"/>
  <c r="M24" i="8"/>
  <c r="M25" i="8" s="1"/>
  <c r="I22" i="8"/>
  <c r="F15" i="9"/>
  <c r="F19" i="9"/>
  <c r="F20" i="9"/>
  <c r="F27" i="9"/>
  <c r="F28" i="9"/>
  <c r="F35" i="9"/>
  <c r="F36" i="9"/>
  <c r="N42" i="9"/>
  <c r="N58" i="9" s="1"/>
  <c r="G58" i="9"/>
  <c r="O58" i="9"/>
  <c r="E10" i="10"/>
  <c r="D33" i="10"/>
  <c r="E43" i="10"/>
  <c r="M106" i="11"/>
  <c r="Q106" i="11"/>
  <c r="D50" i="12"/>
  <c r="D57" i="12" s="1"/>
  <c r="F12" i="12"/>
  <c r="F22" i="12"/>
  <c r="F30" i="12"/>
  <c r="F38" i="12"/>
  <c r="F46" i="12"/>
  <c r="F10" i="13"/>
  <c r="F40" i="13"/>
  <c r="E46" i="13"/>
  <c r="F41" i="13"/>
  <c r="F14" i="14"/>
  <c r="N60" i="14"/>
  <c r="J58" i="14"/>
  <c r="K83" i="14"/>
  <c r="D9" i="15"/>
  <c r="D41" i="15" s="1"/>
  <c r="D47" i="15" s="1"/>
  <c r="I41" i="15"/>
  <c r="I47" i="15" s="1"/>
  <c r="AB12" i="15"/>
  <c r="J18" i="1" s="1"/>
  <c r="AB11" i="15"/>
  <c r="N47" i="15"/>
  <c r="F37" i="16"/>
  <c r="J59" i="16"/>
  <c r="J62" i="16"/>
  <c r="E61" i="16"/>
  <c r="F14" i="17"/>
  <c r="J18" i="18"/>
  <c r="E18" i="18" s="1"/>
  <c r="F18" i="18" s="1"/>
  <c r="N35" i="18"/>
  <c r="E10" i="20"/>
  <c r="J23" i="20"/>
  <c r="E23" i="20" s="1"/>
  <c r="F23" i="20" s="1"/>
  <c r="N31" i="20"/>
  <c r="N64" i="20" s="1"/>
  <c r="D52" i="5"/>
  <c r="D53" i="5" s="1"/>
  <c r="J52" i="5"/>
  <c r="AB12" i="6"/>
  <c r="K9" i="1" s="1"/>
  <c r="D30" i="6"/>
  <c r="D31" i="6" s="1"/>
  <c r="J30" i="6"/>
  <c r="E41" i="6"/>
  <c r="I10" i="7"/>
  <c r="AB12" i="7"/>
  <c r="K10" i="1" s="1"/>
  <c r="F28" i="7"/>
  <c r="F29" i="7"/>
  <c r="F36" i="7"/>
  <c r="F44" i="7"/>
  <c r="F45" i="7"/>
  <c r="F52" i="7"/>
  <c r="F53" i="7"/>
  <c r="N59" i="7"/>
  <c r="J70" i="7"/>
  <c r="J71" i="7" s="1"/>
  <c r="E66" i="7"/>
  <c r="J24" i="8"/>
  <c r="J25" i="8" s="1"/>
  <c r="E42" i="9"/>
  <c r="F12" i="9"/>
  <c r="E57" i="9"/>
  <c r="F50" i="9"/>
  <c r="F57" i="9" s="1"/>
  <c r="F18" i="10"/>
  <c r="F19" i="10"/>
  <c r="F26" i="10"/>
  <c r="F27" i="10"/>
  <c r="I40" i="10"/>
  <c r="D35" i="10"/>
  <c r="D40" i="10" s="1"/>
  <c r="R106" i="11"/>
  <c r="F10" i="12"/>
  <c r="F17" i="12"/>
  <c r="F25" i="12"/>
  <c r="F33" i="12"/>
  <c r="F41" i="12"/>
  <c r="F49" i="12"/>
  <c r="I50" i="12"/>
  <c r="M50" i="12"/>
  <c r="N57" i="12"/>
  <c r="J17" i="13"/>
  <c r="E17" i="13" s="1"/>
  <c r="F17" i="13" s="1"/>
  <c r="N38" i="13"/>
  <c r="F25" i="13"/>
  <c r="F33" i="13"/>
  <c r="E48" i="13"/>
  <c r="J52" i="13"/>
  <c r="G53" i="13"/>
  <c r="N52" i="13"/>
  <c r="N53" i="13" s="1"/>
  <c r="R53" i="13"/>
  <c r="I10" i="14"/>
  <c r="M49" i="14"/>
  <c r="I56" i="14"/>
  <c r="F17" i="15"/>
  <c r="F25" i="15"/>
  <c r="E48" i="16"/>
  <c r="AB12" i="5"/>
  <c r="K8" i="1" s="1"/>
  <c r="I33" i="6"/>
  <c r="D61" i="7"/>
  <c r="D64" i="7" s="1"/>
  <c r="N64" i="7"/>
  <c r="N71" i="7" s="1"/>
  <c r="R71" i="7"/>
  <c r="M70" i="7"/>
  <c r="M71" i="7" s="1"/>
  <c r="G71" i="7"/>
  <c r="O71" i="7"/>
  <c r="F23" i="9"/>
  <c r="F31" i="9"/>
  <c r="F39" i="9"/>
  <c r="I48" i="9"/>
  <c r="J57" i="9"/>
  <c r="J58" i="9" s="1"/>
  <c r="K58" i="9"/>
  <c r="M29" i="10"/>
  <c r="I10" i="10"/>
  <c r="F31" i="10"/>
  <c r="F33" i="10" s="1"/>
  <c r="E33" i="10"/>
  <c r="M33" i="10"/>
  <c r="M44" i="10" s="1"/>
  <c r="AB13" i="12"/>
  <c r="J15" i="1" s="1"/>
  <c r="F13" i="12"/>
  <c r="J50" i="12"/>
  <c r="J57" i="12" s="1"/>
  <c r="N50" i="12"/>
  <c r="F12" i="13"/>
  <c r="J46" i="13"/>
  <c r="N49" i="14"/>
  <c r="AB12" i="14"/>
  <c r="K17" i="1" s="1"/>
  <c r="F12" i="14"/>
  <c r="F18" i="14"/>
  <c r="F22" i="14"/>
  <c r="F26" i="14"/>
  <c r="F30" i="14"/>
  <c r="F34" i="14"/>
  <c r="F38" i="14"/>
  <c r="F42" i="14"/>
  <c r="F46" i="14"/>
  <c r="J56" i="14"/>
  <c r="E51" i="14"/>
  <c r="J82" i="14"/>
  <c r="E62" i="14"/>
  <c r="F12" i="15"/>
  <c r="K63" i="16"/>
  <c r="AB12" i="19"/>
  <c r="K22" i="1" s="1"/>
  <c r="AB12" i="10"/>
  <c r="K13" i="1" s="1"/>
  <c r="AB13" i="10"/>
  <c r="J13" i="1" s="1"/>
  <c r="F20" i="12"/>
  <c r="F21" i="12"/>
  <c r="F28" i="12"/>
  <c r="F29" i="12"/>
  <c r="F36" i="12"/>
  <c r="F37" i="12"/>
  <c r="F44" i="12"/>
  <c r="F45" i="12"/>
  <c r="F13" i="13"/>
  <c r="F16" i="13"/>
  <c r="F23" i="13"/>
  <c r="F32" i="13"/>
  <c r="I52" i="13"/>
  <c r="D48" i="13"/>
  <c r="D52" i="13" s="1"/>
  <c r="E49" i="14"/>
  <c r="F11" i="14"/>
  <c r="G83" i="14"/>
  <c r="O83" i="14"/>
  <c r="N82" i="14"/>
  <c r="N83" i="14" s="1"/>
  <c r="L83" i="14"/>
  <c r="F29" i="15"/>
  <c r="M41" i="15"/>
  <c r="F10" i="16"/>
  <c r="F13" i="16"/>
  <c r="F23" i="16"/>
  <c r="F24" i="16"/>
  <c r="F30" i="16"/>
  <c r="F39" i="16"/>
  <c r="F40" i="16"/>
  <c r="F46" i="16"/>
  <c r="E59" i="16"/>
  <c r="F57" i="16"/>
  <c r="F12" i="17"/>
  <c r="F13" i="17"/>
  <c r="F17" i="17"/>
  <c r="F20" i="17"/>
  <c r="F26" i="17"/>
  <c r="N46" i="17"/>
  <c r="N66" i="17"/>
  <c r="N83" i="17" s="1"/>
  <c r="J48" i="17"/>
  <c r="R83" i="17"/>
  <c r="AB14" i="18"/>
  <c r="I21" i="1" s="1"/>
  <c r="H21" i="1" s="1"/>
  <c r="P21" i="1" s="1"/>
  <c r="AB12" i="9"/>
  <c r="K12" i="1" s="1"/>
  <c r="E57" i="12"/>
  <c r="I57" i="12"/>
  <c r="M57" i="12"/>
  <c r="Q57" i="12"/>
  <c r="M38" i="13"/>
  <c r="I10" i="13"/>
  <c r="F44" i="13"/>
  <c r="M46" i="13"/>
  <c r="M52" i="13"/>
  <c r="M53" i="13" s="1"/>
  <c r="J49" i="14"/>
  <c r="M60" i="14"/>
  <c r="I58" i="14"/>
  <c r="H83" i="14"/>
  <c r="N41" i="15"/>
  <c r="J9" i="15"/>
  <c r="J48" i="16"/>
  <c r="D11" i="16"/>
  <c r="D48" i="16" s="1"/>
  <c r="F15" i="16"/>
  <c r="I62" i="16"/>
  <c r="F19" i="17"/>
  <c r="F21" i="17"/>
  <c r="J46" i="17"/>
  <c r="J47" i="19"/>
  <c r="F26" i="19"/>
  <c r="F39" i="19"/>
  <c r="F14" i="16"/>
  <c r="M59" i="16"/>
  <c r="I50" i="16"/>
  <c r="F52" i="16"/>
  <c r="F53" i="16"/>
  <c r="G63" i="16"/>
  <c r="L63" i="16"/>
  <c r="F18" i="17"/>
  <c r="F22" i="17"/>
  <c r="F27" i="17"/>
  <c r="F29" i="17"/>
  <c r="F31" i="17"/>
  <c r="F33" i="17"/>
  <c r="F37" i="17"/>
  <c r="F39" i="17"/>
  <c r="F41" i="17"/>
  <c r="F43" i="17"/>
  <c r="F45" i="17"/>
  <c r="H83" i="17"/>
  <c r="L83" i="17"/>
  <c r="P83" i="17"/>
  <c r="I35" i="18"/>
  <c r="D10" i="18"/>
  <c r="D35" i="18" s="1"/>
  <c r="F12" i="18"/>
  <c r="F24" i="18"/>
  <c r="F25" i="18"/>
  <c r="F29" i="18"/>
  <c r="F31" i="19"/>
  <c r="F51" i="19"/>
  <c r="AB12" i="13"/>
  <c r="K16" i="1" s="1"/>
  <c r="AB13" i="13"/>
  <c r="J16" i="1" s="1"/>
  <c r="N48" i="16"/>
  <c r="F19" i="16"/>
  <c r="F27" i="16"/>
  <c r="F35" i="16"/>
  <c r="F43" i="16"/>
  <c r="M48" i="16"/>
  <c r="H63" i="16"/>
  <c r="E46" i="17"/>
  <c r="E35" i="18"/>
  <c r="F10" i="18"/>
  <c r="F21" i="18"/>
  <c r="J35" i="18"/>
  <c r="I40" i="18"/>
  <c r="I51" i="18" s="1"/>
  <c r="F33" i="19"/>
  <c r="M55" i="19"/>
  <c r="I49" i="19"/>
  <c r="M79" i="19"/>
  <c r="M83" i="17"/>
  <c r="Q83" i="17"/>
  <c r="M35" i="18"/>
  <c r="F37" i="18"/>
  <c r="N43" i="18"/>
  <c r="J42" i="18"/>
  <c r="H51" i="18"/>
  <c r="E47" i="19"/>
  <c r="F11" i="19"/>
  <c r="F18" i="19"/>
  <c r="F21" i="19"/>
  <c r="F22" i="19"/>
  <c r="F27" i="19"/>
  <c r="F76" i="19"/>
  <c r="AB12" i="16"/>
  <c r="K19" i="1" s="1"/>
  <c r="AB13" i="16"/>
  <c r="J19" i="1" s="1"/>
  <c r="M46" i="17"/>
  <c r="I66" i="17"/>
  <c r="D48" i="17"/>
  <c r="D66" i="17" s="1"/>
  <c r="F11" i="18"/>
  <c r="F13" i="18"/>
  <c r="F15" i="18"/>
  <c r="F20" i="18"/>
  <c r="F28" i="18"/>
  <c r="M40" i="18"/>
  <c r="M51" i="18" s="1"/>
  <c r="D51" i="18"/>
  <c r="O51" i="18"/>
  <c r="I47" i="19"/>
  <c r="D10" i="19"/>
  <c r="J55" i="19"/>
  <c r="N63" i="19"/>
  <c r="J57" i="19"/>
  <c r="F73" i="19"/>
  <c r="J45" i="18"/>
  <c r="M47" i="19"/>
  <c r="N55" i="19"/>
  <c r="F61" i="19"/>
  <c r="P80" i="19"/>
  <c r="N47" i="19"/>
  <c r="F42" i="19"/>
  <c r="O80" i="19"/>
  <c r="I79" i="19"/>
  <c r="F78" i="19"/>
  <c r="F14" i="21"/>
  <c r="F40" i="19"/>
  <c r="I63" i="19"/>
  <c r="M63" i="19"/>
  <c r="M31" i="20"/>
  <c r="AB12" i="20"/>
  <c r="K23" i="1" s="1"/>
  <c r="I39" i="21"/>
  <c r="D10" i="21"/>
  <c r="D39" i="21" s="1"/>
  <c r="AB13" i="21"/>
  <c r="J24" i="1" s="1"/>
  <c r="F21" i="21"/>
  <c r="F22" i="21"/>
  <c r="F26" i="21"/>
  <c r="E55" i="19"/>
  <c r="K80" i="19"/>
  <c r="J65" i="19"/>
  <c r="L80" i="19"/>
  <c r="Q80" i="19"/>
  <c r="I31" i="20"/>
  <c r="I64" i="20" s="1"/>
  <c r="F12" i="20"/>
  <c r="M64" i="20"/>
  <c r="F18" i="21"/>
  <c r="F20" i="21"/>
  <c r="F29" i="21"/>
  <c r="F30" i="21"/>
  <c r="D10" i="20"/>
  <c r="D31" i="20" s="1"/>
  <c r="D64" i="20" s="1"/>
  <c r="F13" i="20"/>
  <c r="F15" i="20"/>
  <c r="F20" i="20"/>
  <c r="F28" i="20"/>
  <c r="N39" i="21"/>
  <c r="J10" i="21"/>
  <c r="F35" i="21"/>
  <c r="F36" i="21"/>
  <c r="G64" i="20"/>
  <c r="K64" i="20"/>
  <c r="O64" i="20"/>
  <c r="F17" i="21"/>
  <c r="F25" i="21"/>
  <c r="F14" i="22"/>
  <c r="I67" i="22"/>
  <c r="D47" i="22"/>
  <c r="D67" i="22" s="1"/>
  <c r="AB12" i="22"/>
  <c r="K25" i="1" s="1"/>
  <c r="F18" i="22"/>
  <c r="E45" i="22"/>
  <c r="J45" i="22"/>
  <c r="F21" i="22"/>
  <c r="F22" i="22"/>
  <c r="F33" i="22"/>
  <c r="F34" i="22"/>
  <c r="M45" i="22"/>
  <c r="E67" i="22"/>
  <c r="F47" i="22"/>
  <c r="F67" i="22" s="1"/>
  <c r="M39" i="21"/>
  <c r="N37" i="22"/>
  <c r="J10" i="22"/>
  <c r="F29" i="22"/>
  <c r="F30" i="22"/>
  <c r="M67" i="22"/>
  <c r="M68" i="22" s="1"/>
  <c r="F26" i="22"/>
  <c r="F40" i="22"/>
  <c r="F43" i="22"/>
  <c r="N45" i="22"/>
  <c r="N68" i="22" s="1"/>
  <c r="I39" i="22"/>
  <c r="D83" i="17" l="1"/>
  <c r="E57" i="19"/>
  <c r="J63" i="19"/>
  <c r="F62" i="14"/>
  <c r="F82" i="14" s="1"/>
  <c r="E82" i="14"/>
  <c r="E29" i="10"/>
  <c r="F10" i="10"/>
  <c r="F29" i="10" s="1"/>
  <c r="D62" i="14"/>
  <c r="D82" i="14" s="1"/>
  <c r="I82" i="14"/>
  <c r="F10" i="6"/>
  <c r="F28" i="6" s="1"/>
  <c r="E28" i="6"/>
  <c r="F34" i="5"/>
  <c r="F50" i="5" s="1"/>
  <c r="E50" i="5"/>
  <c r="I29" i="4"/>
  <c r="D27" i="4"/>
  <c r="J68" i="2"/>
  <c r="J69" i="2" s="1"/>
  <c r="E58" i="2"/>
  <c r="F10" i="4"/>
  <c r="F21" i="4" s="1"/>
  <c r="E21" i="4"/>
  <c r="E50" i="3"/>
  <c r="F40" i="3"/>
  <c r="F50" i="3" s="1"/>
  <c r="E50" i="2"/>
  <c r="J56" i="2"/>
  <c r="AB13" i="20"/>
  <c r="J23" i="1" s="1"/>
  <c r="AB14" i="21"/>
  <c r="I24" i="1" s="1"/>
  <c r="H24" i="1" s="1"/>
  <c r="P24" i="1" s="1"/>
  <c r="J50" i="18"/>
  <c r="E45" i="18"/>
  <c r="N80" i="19"/>
  <c r="I55" i="19"/>
  <c r="I80" i="19" s="1"/>
  <c r="D49" i="19"/>
  <c r="AB14" i="16"/>
  <c r="I19" i="1" s="1"/>
  <c r="H19" i="1" s="1"/>
  <c r="P19" i="1" s="1"/>
  <c r="D58" i="14"/>
  <c r="D60" i="14" s="1"/>
  <c r="I60" i="14"/>
  <c r="I39" i="6"/>
  <c r="I46" i="6" s="1"/>
  <c r="D33" i="6"/>
  <c r="I49" i="14"/>
  <c r="D10" i="14"/>
  <c r="F66" i="7"/>
  <c r="F70" i="7" s="1"/>
  <c r="E70" i="7"/>
  <c r="I59" i="7"/>
  <c r="I71" i="7" s="1"/>
  <c r="D10" i="7"/>
  <c r="D59" i="7" s="1"/>
  <c r="AB13" i="6"/>
  <c r="J9" i="1" s="1"/>
  <c r="J63" i="16"/>
  <c r="F46" i="13"/>
  <c r="I42" i="9"/>
  <c r="D10" i="9"/>
  <c r="D71" i="7"/>
  <c r="M30" i="4"/>
  <c r="I50" i="3"/>
  <c r="I54" i="3" s="1"/>
  <c r="D40" i="3"/>
  <c r="D50" i="3" s="1"/>
  <c r="E59" i="7"/>
  <c r="F10" i="7"/>
  <c r="F59" i="7" s="1"/>
  <c r="J25" i="4"/>
  <c r="E23" i="4"/>
  <c r="J30" i="4"/>
  <c r="J38" i="3"/>
  <c r="E36" i="3"/>
  <c r="I69" i="2"/>
  <c r="J39" i="21"/>
  <c r="E10" i="21"/>
  <c r="I24" i="8"/>
  <c r="I25" i="8" s="1"/>
  <c r="D22" i="8"/>
  <c r="J40" i="10"/>
  <c r="J44" i="10" s="1"/>
  <c r="E35" i="10"/>
  <c r="F44" i="9"/>
  <c r="F48" i="9" s="1"/>
  <c r="E48" i="9"/>
  <c r="E58" i="9" s="1"/>
  <c r="D23" i="4"/>
  <c r="D25" i="4" s="1"/>
  <c r="I25" i="4"/>
  <c r="N54" i="3"/>
  <c r="I68" i="22"/>
  <c r="J79" i="19"/>
  <c r="J80" i="19" s="1"/>
  <c r="E65" i="19"/>
  <c r="J43" i="18"/>
  <c r="E42" i="18"/>
  <c r="I59" i="16"/>
  <c r="I63" i="16" s="1"/>
  <c r="D50" i="16"/>
  <c r="F11" i="16"/>
  <c r="E9" i="15"/>
  <c r="J41" i="15"/>
  <c r="J47" i="15" s="1"/>
  <c r="AB13" i="9"/>
  <c r="J12" i="1" s="1"/>
  <c r="AB13" i="19"/>
  <c r="F51" i="14"/>
  <c r="F56" i="14" s="1"/>
  <c r="E56" i="14"/>
  <c r="AB13" i="14"/>
  <c r="AB14" i="12"/>
  <c r="I15" i="1" s="1"/>
  <c r="H15" i="1" s="1"/>
  <c r="P15" i="1" s="1"/>
  <c r="AB13" i="5"/>
  <c r="J8" i="1" s="1"/>
  <c r="E52" i="13"/>
  <c r="F48" i="13"/>
  <c r="F52" i="13" s="1"/>
  <c r="F50" i="12"/>
  <c r="F57" i="12" s="1"/>
  <c r="AB14" i="10"/>
  <c r="I13" i="1" s="1"/>
  <c r="H13" i="1" s="1"/>
  <c r="P13" i="1" s="1"/>
  <c r="F41" i="6"/>
  <c r="F45" i="6" s="1"/>
  <c r="E45" i="6"/>
  <c r="F38" i="13"/>
  <c r="F61" i="7"/>
  <c r="F64" i="7" s="1"/>
  <c r="E39" i="18"/>
  <c r="J40" i="18"/>
  <c r="N63" i="16"/>
  <c r="I57" i="9"/>
  <c r="I58" i="9" s="1"/>
  <c r="D50" i="9"/>
  <c r="D57" i="9" s="1"/>
  <c r="J46" i="6"/>
  <c r="AB13" i="4"/>
  <c r="J54" i="3"/>
  <c r="I38" i="13"/>
  <c r="D10" i="13"/>
  <c r="D38" i="13" s="1"/>
  <c r="D53" i="13" s="1"/>
  <c r="F48" i="16"/>
  <c r="E31" i="20"/>
  <c r="E64" i="20" s="1"/>
  <c r="F10" i="20"/>
  <c r="F31" i="20" s="1"/>
  <c r="F64" i="20" s="1"/>
  <c r="F61" i="16"/>
  <c r="F62" i="16" s="1"/>
  <c r="E62" i="16"/>
  <c r="E63" i="16" s="1"/>
  <c r="J60" i="14"/>
  <c r="J83" i="14" s="1"/>
  <c r="E58" i="14"/>
  <c r="I32" i="5"/>
  <c r="I54" i="5" s="1"/>
  <c r="D10" i="5"/>
  <c r="I45" i="22"/>
  <c r="D39" i="22"/>
  <c r="J37" i="22"/>
  <c r="J68" i="22" s="1"/>
  <c r="E10" i="22"/>
  <c r="AB13" i="22"/>
  <c r="D47" i="19"/>
  <c r="F10" i="19"/>
  <c r="F47" i="19" s="1"/>
  <c r="M80" i="19"/>
  <c r="F35" i="18"/>
  <c r="M63" i="16"/>
  <c r="AB14" i="13"/>
  <c r="I16" i="1" s="1"/>
  <c r="H16" i="1" s="1"/>
  <c r="P16" i="1" s="1"/>
  <c r="J66" i="17"/>
  <c r="J83" i="17" s="1"/>
  <c r="E48" i="17"/>
  <c r="I53" i="13"/>
  <c r="I29" i="10"/>
  <c r="I44" i="10" s="1"/>
  <c r="D10" i="10"/>
  <c r="D29" i="10" s="1"/>
  <c r="D44" i="10" s="1"/>
  <c r="J38" i="13"/>
  <c r="J53" i="13" s="1"/>
  <c r="AB13" i="7"/>
  <c r="J10" i="1" s="1"/>
  <c r="J31" i="6"/>
  <c r="E30" i="6"/>
  <c r="J53" i="5"/>
  <c r="J54" i="5" s="1"/>
  <c r="E52" i="5"/>
  <c r="J31" i="20"/>
  <c r="J64" i="20" s="1"/>
  <c r="AB13" i="15"/>
  <c r="I18" i="1" s="1"/>
  <c r="K18" i="1"/>
  <c r="K26" i="1" s="1"/>
  <c r="E38" i="13"/>
  <c r="D46" i="17"/>
  <c r="F11" i="17"/>
  <c r="F46" i="17" s="1"/>
  <c r="M83" i="14"/>
  <c r="AB14" i="9"/>
  <c r="I12" i="1" s="1"/>
  <c r="H12" i="1" s="1"/>
  <c r="P12" i="1" s="1"/>
  <c r="AB13" i="8"/>
  <c r="D56" i="2"/>
  <c r="D69" i="2" s="1"/>
  <c r="AB14" i="6"/>
  <c r="I9" i="1" s="1"/>
  <c r="H9" i="1" s="1"/>
  <c r="P9" i="1" s="1"/>
  <c r="D54" i="3"/>
  <c r="I56" i="2"/>
  <c r="P5" i="1"/>
  <c r="F10" i="2"/>
  <c r="F48" i="2" s="1"/>
  <c r="F34" i="3"/>
  <c r="D32" i="5" l="1"/>
  <c r="D54" i="5" s="1"/>
  <c r="F10" i="5"/>
  <c r="F32" i="5" s="1"/>
  <c r="E43" i="18"/>
  <c r="F42" i="18"/>
  <c r="F43" i="18" s="1"/>
  <c r="E68" i="2"/>
  <c r="F58" i="2"/>
  <c r="F68" i="2" s="1"/>
  <c r="D45" i="22"/>
  <c r="D68" i="22" s="1"/>
  <c r="F39" i="22"/>
  <c r="F45" i="22" s="1"/>
  <c r="F39" i="18"/>
  <c r="F40" i="18" s="1"/>
  <c r="E40" i="18"/>
  <c r="F53" i="13"/>
  <c r="J17" i="1"/>
  <c r="AB14" i="14"/>
  <c r="I17" i="1" s="1"/>
  <c r="AB14" i="7"/>
  <c r="I10" i="1" s="1"/>
  <c r="H10" i="1" s="1"/>
  <c r="P10" i="1" s="1"/>
  <c r="D24" i="8"/>
  <c r="D25" i="8" s="1"/>
  <c r="F22" i="8"/>
  <c r="F24" i="8" s="1"/>
  <c r="F25" i="8" s="1"/>
  <c r="E39" i="21"/>
  <c r="F10" i="21"/>
  <c r="F39" i="21" s="1"/>
  <c r="F36" i="3"/>
  <c r="F38" i="3" s="1"/>
  <c r="F54" i="3" s="1"/>
  <c r="E38" i="3"/>
  <c r="E54" i="3" s="1"/>
  <c r="D42" i="9"/>
  <c r="D58" i="9" s="1"/>
  <c r="F10" i="9"/>
  <c r="F42" i="9" s="1"/>
  <c r="F58" i="9" s="1"/>
  <c r="F71" i="7"/>
  <c r="D39" i="6"/>
  <c r="D46" i="6" s="1"/>
  <c r="F33" i="6"/>
  <c r="F39" i="6" s="1"/>
  <c r="F46" i="6" s="1"/>
  <c r="J22" i="1"/>
  <c r="AB14" i="19"/>
  <c r="I22" i="1" s="1"/>
  <c r="H22" i="1" s="1"/>
  <c r="P22" i="1" s="1"/>
  <c r="J51" i="18"/>
  <c r="I83" i="14"/>
  <c r="H18" i="1"/>
  <c r="P18" i="1" s="1"/>
  <c r="E31" i="6"/>
  <c r="E46" i="6" s="1"/>
  <c r="F30" i="6"/>
  <c r="F31" i="6" s="1"/>
  <c r="E66" i="17"/>
  <c r="E83" i="17" s="1"/>
  <c r="F48" i="17"/>
  <c r="F66" i="17" s="1"/>
  <c r="F83" i="17" s="1"/>
  <c r="J25" i="1"/>
  <c r="AB14" i="22"/>
  <c r="I25" i="1" s="1"/>
  <c r="H25" i="1" s="1"/>
  <c r="P25" i="1" s="1"/>
  <c r="J11" i="1"/>
  <c r="AB14" i="8"/>
  <c r="I11" i="1" s="1"/>
  <c r="H11" i="1" s="1"/>
  <c r="P11" i="1" s="1"/>
  <c r="E60" i="14"/>
  <c r="F58" i="14"/>
  <c r="F60" i="14" s="1"/>
  <c r="F83" i="14" s="1"/>
  <c r="E53" i="13"/>
  <c r="D59" i="16"/>
  <c r="D63" i="16" s="1"/>
  <c r="F50" i="16"/>
  <c r="F59" i="16" s="1"/>
  <c r="F63" i="16" s="1"/>
  <c r="E79" i="19"/>
  <c r="F65" i="19"/>
  <c r="F79" i="19" s="1"/>
  <c r="AB14" i="5"/>
  <c r="I8" i="1" s="1"/>
  <c r="H8" i="1" s="1"/>
  <c r="P8" i="1" s="1"/>
  <c r="AB14" i="20"/>
  <c r="I23" i="1" s="1"/>
  <c r="H23" i="1" s="1"/>
  <c r="P23" i="1" s="1"/>
  <c r="D29" i="4"/>
  <c r="D30" i="4" s="1"/>
  <c r="F27" i="4"/>
  <c r="F29" i="4" s="1"/>
  <c r="F30" i="4" s="1"/>
  <c r="E63" i="19"/>
  <c r="F57" i="19"/>
  <c r="F63" i="19" s="1"/>
  <c r="E41" i="15"/>
  <c r="E47" i="15" s="1"/>
  <c r="F9" i="15"/>
  <c r="F41" i="15" s="1"/>
  <c r="F47" i="15" s="1"/>
  <c r="E25" i="4"/>
  <c r="E30" i="4" s="1"/>
  <c r="F23" i="4"/>
  <c r="F25" i="4" s="1"/>
  <c r="E71" i="7"/>
  <c r="D55" i="19"/>
  <c r="D80" i="19" s="1"/>
  <c r="F49" i="19"/>
  <c r="F55" i="19" s="1"/>
  <c r="E53" i="5"/>
  <c r="E54" i="5" s="1"/>
  <c r="F52" i="5"/>
  <c r="F53" i="5" s="1"/>
  <c r="F54" i="5" s="1"/>
  <c r="E37" i="22"/>
  <c r="E68" i="22" s="1"/>
  <c r="F10" i="22"/>
  <c r="F37" i="22" s="1"/>
  <c r="J7" i="1"/>
  <c r="AB14" i="4"/>
  <c r="I7" i="1" s="1"/>
  <c r="E40" i="10"/>
  <c r="E44" i="10" s="1"/>
  <c r="F35" i="10"/>
  <c r="F40" i="10" s="1"/>
  <c r="F44" i="10" s="1"/>
  <c r="D49" i="14"/>
  <c r="D83" i="14" s="1"/>
  <c r="F10" i="14"/>
  <c r="F49" i="14" s="1"/>
  <c r="F45" i="18"/>
  <c r="F50" i="18" s="1"/>
  <c r="F51" i="18" s="1"/>
  <c r="E50" i="18"/>
  <c r="E51" i="18" s="1"/>
  <c r="E56" i="2"/>
  <c r="F50" i="2"/>
  <c r="F56" i="2" s="1"/>
  <c r="I30" i="4"/>
  <c r="E83" i="14"/>
  <c r="F80" i="19" l="1"/>
  <c r="H7" i="1"/>
  <c r="I26" i="1"/>
  <c r="E80" i="19"/>
  <c r="J26" i="1"/>
  <c r="F69" i="2"/>
  <c r="H17" i="1"/>
  <c r="P17" i="1" s="1"/>
  <c r="F68" i="22"/>
  <c r="E69" i="2"/>
  <c r="P7" i="1" l="1"/>
  <c r="P26" i="1" s="1"/>
  <c r="H26" i="1"/>
</calcChain>
</file>

<file path=xl/sharedStrings.xml><?xml version="1.0" encoding="utf-8"?>
<sst xmlns="http://schemas.openxmlformats.org/spreadsheetml/2006/main" count="5750" uniqueCount="2144">
  <si>
    <t>№ п/п</t>
  </si>
  <si>
    <t>Наименование района</t>
  </si>
  <si>
    <t>Всего проектов</t>
  </si>
  <si>
    <t>Из них дополнительные прокты  (18.08.2021)</t>
  </si>
  <si>
    <t>в том числе:</t>
  </si>
  <si>
    <t xml:space="preserve">Профинансировано проектов </t>
  </si>
  <si>
    <t>Представлены заявки на финансирование, тыс. рублей</t>
  </si>
  <si>
    <t>% исполнения</t>
  </si>
  <si>
    <t>Предусмотрено, тыс. рублей</t>
  </si>
  <si>
    <t>Не внесены в план-график закупок, аукционы не объявлены</t>
  </si>
  <si>
    <t>Внесены в план-график закупок</t>
  </si>
  <si>
    <t>Электронные аукционы объявлены</t>
  </si>
  <si>
    <t>Муниципальные контракты заключены</t>
  </si>
  <si>
    <t>Отказ от проектов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</si>
  <si>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</si>
  <si>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</si>
  <si>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</si>
  <si>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</si>
  <si>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</si>
  <si>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</si>
  <si>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</si>
  <si>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</si>
  <si>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</si>
  <si>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</si>
  <si>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</si>
  <si>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</si>
  <si>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</si>
  <si>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</si>
  <si>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</si>
  <si>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</si>
  <si>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</si>
  <si>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</si>
  <si>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</si>
  <si>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</si>
  <si>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</si>
  <si>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ИТОГО</t>
  </si>
  <si>
    <t>№</t>
  </si>
  <si>
    <t>Наименование проекта</t>
  </si>
  <si>
    <t>Наименование сельского поселения, где реализуется проект</t>
  </si>
  <si>
    <t>Стоимость проекта, (тыс.руб.)</t>
  </si>
  <si>
    <t>Сумма за счет средств респуб. бюдж. Чувашской Республики 
 (тыс. руб)</t>
  </si>
  <si>
    <t>Объем финансирования, тыс.руб.</t>
  </si>
  <si>
    <t>Дата включения в план-график</t>
  </si>
  <si>
    <t>Дата объявления аукциона</t>
  </si>
  <si>
    <t>Дата заключения муниципального контракта/исполнитель работ</t>
  </si>
  <si>
    <t>Дата начала работ по контракту</t>
  </si>
  <si>
    <t>Дата окончания работ по контракту</t>
  </si>
  <si>
    <t>Примечание</t>
  </si>
  <si>
    <t>Завершение работ</t>
  </si>
  <si>
    <t>Финансирование</t>
  </si>
  <si>
    <t>Всего</t>
  </si>
  <si>
    <t>в том числе за счет средств:</t>
  </si>
  <si>
    <t>местного бюджета</t>
  </si>
  <si>
    <t>за счет населения, юридических лиц, ИП, в том числе:</t>
  </si>
  <si>
    <t>план</t>
  </si>
  <si>
    <t>факт</t>
  </si>
  <si>
    <t>экономия</t>
  </si>
  <si>
    <t>населения</t>
  </si>
  <si>
    <t>юр.лиц, ИП</t>
  </si>
  <si>
    <t>Алатырский район</t>
  </si>
  <si>
    <t>l этап</t>
  </si>
  <si>
    <t>Благоустройство памятника «Воинам-Освободителям» в поселке Анютино Алтышевского сельского поселения Чувашской Республики (проект 2020 года)</t>
  </si>
  <si>
    <t>Алтышевское сельское поселение</t>
  </si>
  <si>
    <t>Прошлогодний проект</t>
  </si>
  <si>
    <t>Работы завершены</t>
  </si>
  <si>
    <t>Профинансирован</t>
  </si>
  <si>
    <t>Отказались от  реализации</t>
  </si>
  <si>
    <t>Ремонт актового зала МБОУ «Алтышевская основная общеобразовательная школа» с. Алтышево Алтышевского сельского поселения Алатырского района Чувашской Республики</t>
  </si>
  <si>
    <t>26.04.2021 / ООО "СПЕЦЛЕССЕРВИС"</t>
  </si>
  <si>
    <t>Профинансировано</t>
  </si>
  <si>
    <t>Устройство освещения территории МБОУ «Алтышевская основная общеобразовательная школа» с. Алтышево Алтышевского сельского поселения Алатырского района Чувашской Республики</t>
  </si>
  <si>
    <t>20.05.2021 ООО Альянс-Энерго</t>
  </si>
  <si>
    <t>Ремонт грунтовой автомобильной дороги до сельского кладбища в с.Атрать Атратского сельского поселения Алатырского района</t>
  </si>
  <si>
    <t>Атратское сельское поселение</t>
  </si>
  <si>
    <t>05.04.2021 ИП ЯКУНИН ЕВГЕНИЙ АНАТОЛЬЕВИЧ</t>
  </si>
  <si>
    <t>Аукционы объявлены</t>
  </si>
  <si>
    <t>Устройство ограждения детской площадки в с.Атрать Атратского сельского поселения Алатырского района</t>
  </si>
  <si>
    <t>Прямой договор</t>
  </si>
  <si>
    <t>14.04.2021 МУП "ЖИЛИЩНО-КОММУНАЛЬНОЕ ХОЗЯЙСТВО АЛАТЫРСКОГО РАЙОНА"</t>
  </si>
  <si>
    <t>Внеснены в план график закупок</t>
  </si>
  <si>
    <t>Установка детской площадки в ОСП "Стемасская ООШ" в п.Восход Восходского сельского поселения Алатырского района</t>
  </si>
  <si>
    <t>Восходское сельское поселение</t>
  </si>
  <si>
    <t>09.04.2021 / ООО Романа</t>
  </si>
  <si>
    <t>Ремонт водоснабжения п. Восход Восходского сельского поселения Алатырского района Чувашской Республики</t>
  </si>
  <si>
    <t>24.05.2021 / ООО "Буровик"</t>
  </si>
  <si>
    <t>Благоустройство водоема с установкой пирса в п.Восход Восходского сельского поселения Алатырского района</t>
  </si>
  <si>
    <t>08.05.2021 ООО СтройАвтобат</t>
  </si>
  <si>
    <t>Устройство ограждения в ОСП "Стемасская ООШ" в п.Восход Восходского склького поселения Алатырского района</t>
  </si>
  <si>
    <t>19.04.2021
 ООО Стройавтобат</t>
  </si>
  <si>
    <t>Ремонт водоснабжения в с.Иваньково-Ленино Иваньково-Ленинского сельского поселения Алатырского района Чувашской Республики</t>
  </si>
  <si>
    <t>Иваньково-Ленинское сельское поселение</t>
  </si>
  <si>
    <t>07.06.2021 / ООО БУРОВИК</t>
  </si>
  <si>
    <t>Устройство освещения в пос. Киря Кирского сельского поселения Алатырского района Чувашской Республики</t>
  </si>
  <si>
    <t>Кирское сельское поселение</t>
  </si>
  <si>
    <t>16.04.2021 МУП "ЖИЛИЩНО-КОММУНАЛЬНОЕ ХОЗЯЙСТВО АЛАТЫРСКОГО РАЙОНА"</t>
  </si>
  <si>
    <t>Устройство покрытия для детской площадки в п.Киря по ул.Лермонтова, д. 1А Кирского сельского поселения Алатырского района Чувашской Республики</t>
  </si>
  <si>
    <t>02.08.2021  ООО МЭЛС</t>
  </si>
  <si>
    <t>Обустройство спортивной площадки в МБОУ "Кирская средняя общеобразовательная школа" в пос. Киря Кирского сельского поселения Алатырского района Чувашской Республики</t>
  </si>
  <si>
    <t>17.05.2021 / ООО РОМАНА</t>
  </si>
  <si>
    <t>профинансирован</t>
  </si>
  <si>
    <t>Устройство двух общественных колодцев в селе Междуречье Междуреченского сельского поселения Алатырского района</t>
  </si>
  <si>
    <t>Междуреченское сельское поселение</t>
  </si>
  <si>
    <t>23.03.2021 ООО "АК ПРОГРЕСС"</t>
  </si>
  <si>
    <t>Ремонт пешеходного мостика в с. Междуречье Междуреченского сельского поселения Алатырского района</t>
  </si>
  <si>
    <t>25.05.2021 / ИП Ефимова Н.В.</t>
  </si>
  <si>
    <t>Ремонт водопровода по ул.Комиссариатская в селе Миренки Миренского сельского поселения Алатырского района Чувашской Республики</t>
  </si>
  <si>
    <t>Миренское сельское поселение</t>
  </si>
  <si>
    <t>09.04.2021 ИП САЛДАЕВ ДМИТРИЙ НИКОЛАЕВИЧ</t>
  </si>
  <si>
    <t>Ремонт котельной в с. Явлеи (переоборудование под теплый бокс для пожарной машины) Миренского сельского поселения Алатырского района</t>
  </si>
  <si>
    <t>21.09.2021 ООО "Успех" ИНН 2101005016</t>
  </si>
  <si>
    <t>Ремонт системы водоснабжения в селе Новые Айбеси Новоайбесинского сельского поселения Алатырского района</t>
  </si>
  <si>
    <t>Новоайбесинское сельское поселение</t>
  </si>
  <si>
    <t>Ремонт теплого бокса для пожарной машины в п.Алтышево Октябрьского сельского поселения Алатырского района</t>
  </si>
  <si>
    <t>Октябрьское сельское поселение</t>
  </si>
  <si>
    <t>12.04.2021 ИП КАРПОВ ИВАН ЕВГЕНЬЕВИЧ</t>
  </si>
  <si>
    <t>Ограждение детской площадки в п.Алтышево Октябрьского сельского поселения Алатырского района</t>
  </si>
  <si>
    <t>18.04.2021 МУП "ЖИЛИЩНО-КОММУНАЛЬНОЕ ХОЗЯЙСТВО АЛАТЫРСКОГО РАЙОНА"</t>
  </si>
  <si>
    <t>Установка игрового (уличного) оборудования для детской площадки п.Алтышево Октябрьского сельского поселения Алатырского района Чувашской Республики</t>
  </si>
  <si>
    <t>07.06.2021 / ООО ДЕТСКИЙ ДВОР</t>
  </si>
  <si>
    <t>Ремонт системы водоснабжения в п.Первомайский Первомайского сельского поселения Алатырского района Чувашской Республики</t>
  </si>
  <si>
    <t>Первомайское сельское поселение</t>
  </si>
  <si>
    <t>24.05.2021 ООО Буровик</t>
  </si>
  <si>
    <t>Установка детского игрового комплекса на территории п.Первомайский Первомайского сельского поселения Алатырского района Чувашской Республики</t>
  </si>
  <si>
    <t>14.06.2021 / ООО РОМАНА</t>
  </si>
  <si>
    <t>Ограждение памятника советскому солдату в п.Первомайский Первомайское сельское поселения Алатырского района</t>
  </si>
  <si>
    <t>05.07.2021 ИП КУЗИН СЕРГЕЙ БОРИСОВИЧ ИНН 212202801009</t>
  </si>
  <si>
    <t>Устройство детской площадки в с.Сойгино Сойгинского сельского поселения Алатырского района</t>
  </si>
  <si>
    <t>Сойгинское сельское поселение</t>
  </si>
  <si>
    <t>11.05.2021 / МУП ЖКХ Алатырский район</t>
  </si>
  <si>
    <t>Ремонт грунтовой автомобильной дороги по ул.Советская в с.Стемасы Стемасского сельского поселения Алатырского района</t>
  </si>
  <si>
    <t>Стемасское сельское поселение</t>
  </si>
  <si>
    <t>13.04.2021 ИП ЯКУНИН ЕВГЕНИЙ АНАТОЛЬЕВИЧ</t>
  </si>
  <si>
    <t>Ремонт водопрода по ул.141 Стрелковой дивизии в с.Стемасы Стемасского сельского поселения Алатырского района</t>
  </si>
  <si>
    <t>08.05.2021 / ИП СОЛДАЕВ ДМИТРИЙ НИКОЛАЕВИЧ</t>
  </si>
  <si>
    <t>Ремонт водоснабжения в с.Стемасы Стемасского сельского поселения Алатырского района</t>
  </si>
  <si>
    <t>ООО БУРОВИК</t>
  </si>
  <si>
    <t>Устройство пешеходного мостика и контейнерных площадок для сбора и вывоза ТКО в с.Старые Айбеси Староайбесинского сельского поселения Алатырского района</t>
  </si>
  <si>
    <t>Староайбесинское сельского поселения</t>
  </si>
  <si>
    <t>12.04.2021 ИП ЕРШОВА ТАТЬЯНА ВАДИМОВНА</t>
  </si>
  <si>
    <t>Устройство ограждения и тротуаров кладбища в с.Старые Айбеси Староайбесинского сельского поселения Алатырского района</t>
  </si>
  <si>
    <t>23.09.2021   ИП Кудряшов Дмитрий Александрович  ИНН 212910269827</t>
  </si>
  <si>
    <t xml:space="preserve"> </t>
  </si>
  <si>
    <t>Благоустройство скверов в с.Старые Айбеси и д.Новые Выселки Староайбесинского сельского поселения Алатырского района</t>
  </si>
  <si>
    <t xml:space="preserve"> 01.10.2021 ИП Манзуркина Лилия Валентиновна
ИНН 210300839790
</t>
  </si>
  <si>
    <t>Ремонт грунтовой автомобильной дороги к кладбищу в д.Новые Выселки Староайбесинского сельского поселения Алатырского района</t>
  </si>
  <si>
    <t>14.05.2021 ИП МАЗУРКИНА ЛИЛИЯ ВАЛЕНТИНОВНА</t>
  </si>
  <si>
    <t>Ремонт системы водоотведения, водоснабжения и благоустройство территории МБОУ «Староайбесинская СОШ» Алатырского района</t>
  </si>
  <si>
    <t>ООО "ЛЕСОВИК-2"</t>
  </si>
  <si>
    <t>Подписание</t>
  </si>
  <si>
    <t>Устройство пожарного водоёма с пирсом с.Старые Айбеси Староайбесинского сельского поселения Алатырского района</t>
  </si>
  <si>
    <t>07.06.2021 ИП МАЗУРКИНА ЛИЛИЯ ВАЛЕНТИНОВНА</t>
  </si>
  <si>
    <t>Устройство парка в честь участников локальных войн в с.Старые Айбеси Староайбесинского сельского поселения Алатырского района</t>
  </si>
  <si>
    <t>ИП ЖАДАЕВ ЕВГЕНИЙ АНАТОЛЬЕВИЧ</t>
  </si>
  <si>
    <t>Установка детской площадки с ограждением в с.Чуварлеи Чуварлейского сельского поселения Алатырского района</t>
  </si>
  <si>
    <t>Чуварлейское сельское поселение</t>
  </si>
  <si>
    <t>05.04.2021 ООО "СОЛНЕЧНАЯ ДАЛИНА"</t>
  </si>
  <si>
    <t>Устройство светодиодного уличного освещения по ул. Колхозная в с.Чуварлеи Чуварлейского сельского поселения Алатырского района Чувасшкой Республики</t>
  </si>
  <si>
    <t>22.03.2021 ИП САМАРИН СЕРГЕЙ ЮРЬЕВИЧ</t>
  </si>
  <si>
    <t>Установка детской площадки c ограждением в д.Ялушево Чуварлейского сельского поселения Алатырского района</t>
  </si>
  <si>
    <t>02.04.2021 ООО "СОЛНЕЧНАЯ ДАЛИНА"</t>
  </si>
  <si>
    <t>Итого</t>
  </si>
  <si>
    <t>III этап</t>
  </si>
  <si>
    <t>Ремонт системы водоснабжения по ул. Щорса с. Атрать Атратского сельского поселения Алатырского района</t>
  </si>
  <si>
    <t xml:space="preserve">04.10.2021 ИП Солдаев Дмитрий Николаевич
ИНН
212203528779
</t>
  </si>
  <si>
    <t>Ремонт системы водоснабжения с. Ахматово Ахматовского сельского поселения Алатырского района</t>
  </si>
  <si>
    <t>Ахматовское сельское поселение</t>
  </si>
  <si>
    <t>22.09.2021 ООО "НПП Электропром" ИНН 2130046063</t>
  </si>
  <si>
    <t>Ремонт водопровода к школе п. Восход Восходского сельского поселения Алатырского района Чувашской Республики</t>
  </si>
  <si>
    <t>прямой договор п.4 ч.1 ст.93 Закона 44-ФЗ</t>
  </si>
  <si>
    <t>08.09.2021 МУП ЖКХ Алатырского района</t>
  </si>
  <si>
    <t>Устройство одного колодца в с.Кувакино Кувакинского сельского поселения Алатырского района Чувашской Республики</t>
  </si>
  <si>
    <t>Кувакинское сельское поселение</t>
  </si>
  <si>
    <t>14.09.2021 МУП ЖКХ Алатырского района ИНН 2101006027</t>
  </si>
  <si>
    <t>Устройство одного колодца в с.Ичиксы Кувакинского сельского поселения Алатырского района Чувашской Республики</t>
  </si>
  <si>
    <t>14.09.2021 МУП ЖКХ Алатырского района ИНН 2101006028</t>
  </si>
  <si>
    <t>Ремонт водопровода по ул. Юбилейная с.Стемассы Стемасского сельского поселения Алатырского района Чувашской Республики</t>
  </si>
  <si>
    <t>27.09.2021   ИП Солдаев Дмитрий  Николаевич ИНН 212203528779</t>
  </si>
  <si>
    <t>IV этап</t>
  </si>
  <si>
    <t>Замена окон в МБОУ "Алтышевская основная общеобразоваптельная школа" Алатырского района Чувашской Республики</t>
  </si>
  <si>
    <t xml:space="preserve"> 07.09,2021</t>
  </si>
  <si>
    <t>17.09.2021 ООО "Галерея окон"</t>
  </si>
  <si>
    <t>Ремонт участка фасада сельского дома культура в с. Сойгино Сойгинского сельского поселения Алатырского района Чувашской Республики</t>
  </si>
  <si>
    <t xml:space="preserve">12.10.2021 ИП Данилов </t>
  </si>
  <si>
    <t>Косметический ремонт в МБОУ "Кирская средняя общеобразовательная школа" в п. Киря Кирского сельского поселения Алатырского района Чувашской Республики</t>
  </si>
  <si>
    <t xml:space="preserve">08.09.2021                         МУП ЖКХ Алатырского района  </t>
  </si>
  <si>
    <t>Ремонт помещения в МБОУ "Кувакинская средняя общеобразовательная школа" в с. Кувакино Алатырского района Чувашской Республики</t>
  </si>
  <si>
    <t xml:space="preserve">14.09.2021                         МУП ЖКХ Алатырского района  </t>
  </si>
  <si>
    <t>Бесшовное резиновое покрытие игровой площадки дляч детей от 1,5 до 3 лет МАДОУ "Чуварлейский детский сад "Колокольчик" в с. Чуварлеи Чуварлейского сельского поселения Алатырского района Чувашской Республики</t>
  </si>
  <si>
    <t>04.10.2021 ООО "Фирма"Гарант"</t>
  </si>
  <si>
    <t>Благоустройство территории кладбища в с. Новые Айбеси Новоайбесинского сельского поселения Алатырского района Чувашской Республики</t>
  </si>
  <si>
    <t>15.09.2021  ИП Краснов В.В. ИНН 210100997165</t>
  </si>
  <si>
    <t xml:space="preserve"> Договор по п.4 ч.1 ст 93 44 -ФЗ (прямой договор)</t>
  </si>
  <si>
    <t>Устройство детской площадки п. Восход Восходского сельского поселения Алатырского района Чувашской Республики</t>
  </si>
  <si>
    <t>не состоялся, нет заявок</t>
  </si>
  <si>
    <t>Устройство бетонного водоотвода пожарного водоёма в с. Алтышево Алатырского района</t>
  </si>
  <si>
    <t xml:space="preserve">23.09.2021 ИП Вельдяев Юрий Николаевич </t>
  </si>
  <si>
    <t xml:space="preserve">
 </t>
  </si>
  <si>
    <t>Обустройство противопожарного водоема с пирсом в с. Чуварлеи Чуварлейского сельского поселения Алатырского района Чувашской Республики</t>
  </si>
  <si>
    <t>30.09.2021 ООО Успех</t>
  </si>
  <si>
    <t>Обустройство противопожарного водоема с пирсом в д. Ялушкино Чуварлейского сельского поселения Алатырского района Чувашской Республики</t>
  </si>
  <si>
    <t>Итого по Алатырскому району</t>
  </si>
  <si>
    <t>Аликовский район</t>
  </si>
  <si>
    <t>Ремонт грунтовой дороги по ул. А. Прокопьева д. Тогачь Аликовского сельского поселения Аликовского района Чувашской Республики</t>
  </si>
  <si>
    <t>Аликовское сельское поселение</t>
  </si>
  <si>
    <t>20.07.2021 г./ ИП Капитонов Евгений Николаевич</t>
  </si>
  <si>
    <t>С момента заключения МК</t>
  </si>
  <si>
    <t>Ремонт и очистка водоема в деревне Синерь Аликовского сельского поселения Аликовского района Чувашской Республики</t>
  </si>
  <si>
    <t>09.07.2021/ООО "Гидроресурс"</t>
  </si>
  <si>
    <t>Ремонт автомобильной дороги деревни Смородино Аликовского сельского поселения Аликовского района Чувашской Республики</t>
  </si>
  <si>
    <t>24.05.2021/ ИП Иванов Андрей Сергеевич</t>
  </si>
  <si>
    <t>Ремонт водопроводной сети в д. В.Татмыши и Н.Татмыши Ефремкасинского сельского поселения Аликовского района Чувашской Республики</t>
  </si>
  <si>
    <t>Ефремкасинское сельское поселение</t>
  </si>
  <si>
    <t>09.08.2021/ ИП Никифорова А.В.</t>
  </si>
  <si>
    <t>Ремонт водопроводной сети в деревне Ефремкасы Ефремкасинского сельского поселения Аликовского района ЧР</t>
  </si>
  <si>
    <t>02.07.2021/ ИП Никифорова Алена Витальевна</t>
  </si>
  <si>
    <t>Ремонт грунтовой дороги к кладбищу в д. Вурманкасы Аликовского района Чувашской Республики</t>
  </si>
  <si>
    <t>24.05.2021/ ООО "ДомРемСтрой"</t>
  </si>
  <si>
    <t>Установка домика на кладбище деревень Яжуткино и Илгышево Илгышевского сельского поселения Аликовского района Чувашской Республики</t>
  </si>
  <si>
    <t>Илгышевское сельское поселение</t>
  </si>
  <si>
    <t>09.08.2021/ ООО "МСО "Аликовское"</t>
  </si>
  <si>
    <t>Ремонт и очистка пруда в дер. Хорнзор Крымзарайкинского сельского поселения Аликовского района Чувашской Республики</t>
  </si>
  <si>
    <t>Крымзарайкинское сельское поселение</t>
  </si>
  <si>
    <t>17.05.2021 / Ефимов Алексей Леонидович</t>
  </si>
  <si>
    <t>Ремонт водопроводной сети в селе Устье по улице Чапаева Питишевского сельского поселения Аликовского района Чувашской Республики</t>
  </si>
  <si>
    <t>Питишевское сельское поселение</t>
  </si>
  <si>
    <t>01.06.2021/ ИП Никифорова Алена Витальевна</t>
  </si>
  <si>
    <t>с момена заключения МК (01.06.2021)</t>
  </si>
  <si>
    <t>Ремонт грунтовой дороги в д. Пизипово по улице Советская Питишевского сельского поселения Аликовского района Чувашской Республики</t>
  </si>
  <si>
    <t>04.06.2021/ ЗАО "Алиководорстрой"</t>
  </si>
  <si>
    <t>с момена заключения МК (04.06.2021)</t>
  </si>
  <si>
    <t>Ремонт грунтовой дороги в д. Большие Токташи Раскильдинского сельского поселения Аликовского района Чувашской Республики</t>
  </si>
  <si>
    <t>Раскильдинское сельское поселение</t>
  </si>
  <si>
    <t>с момента заключения МК</t>
  </si>
  <si>
    <t>Ремонт водопровода д.Шерашево Таутовского сельского поселения Аликовского района Чувашской Республики</t>
  </si>
  <si>
    <t>Таутовское сельское поселение</t>
  </si>
  <si>
    <t>16.08.2021 / ООО "МСО "Аликовская"</t>
  </si>
  <si>
    <t>Ремонт водопровода д.Ходяково Таутовского сельского поселения Аликовского района Чувашской Республики</t>
  </si>
  <si>
    <t>15.06.2021/ ООО "МСО "Аликовская"</t>
  </si>
  <si>
    <t>Ремонт грунтовой дороги в д.Торопкасы по ул. Урицкого Таутовского сельского поселения Аликовского района Чувашской Республики</t>
  </si>
  <si>
    <t>24.05.2021/ ЗАО "Алиководорстрой"</t>
  </si>
  <si>
    <t>Ремонт грунтовой дороги в д.Хирлеппоси по ул.Школьная Таутовского сельского поселения Аликовского района Чувашской Республики</t>
  </si>
  <si>
    <t>Ремонт грунтовой дороги в д.Ильянкино по ул.Красноармейская Таутовского сельского поселения Аликовского района Чувашской Республики</t>
  </si>
  <si>
    <t>24.05.2021/ ИП Капитонов Евгений Николаевич</t>
  </si>
  <si>
    <t>Ремонт грунтовой дороги в д.Пизеры по ул. Шоссейная Таутовского сельского поселения Аликовского района Чувашской Республики</t>
  </si>
  <si>
    <t>Ремонт грунтовой дороги в деревне Мартынкино по улице Учительская Чувашско-Сорминского сельского поселения Аликовского района Чувашской Республики</t>
  </si>
  <si>
    <t>Чувашско-Сорминское сельское поселение</t>
  </si>
  <si>
    <t>17.05.2021 ЗАО "Алиководорстрой"</t>
  </si>
  <si>
    <t>Благоустройство общественного кладбища д. Сормпось-Шумшеваши Шумшевашского сельского поселения Аликовского района Чувашской Республики</t>
  </si>
  <si>
    <t>Шумшевашское сельское поселение</t>
  </si>
  <si>
    <t>24.05.2021/ ООО "СТМ"</t>
  </si>
  <si>
    <t>Обустройство грунтовой дороги с твердым покрытием по улице Колхозная в д. Нагорная, по улице Молодежная в выс. Атмень Шумшевашского сельского поселения Аликовского района Чувашской Республики</t>
  </si>
  <si>
    <t>Обустройство грунтовой дороги с твердым покрытием по улицам Кооперативная, Набережная, Новая в д. Прошкино Шумшевашского сельского поселения Аликовского района</t>
  </si>
  <si>
    <t>Благоустройство кладбища д. Сатлайкино Яндобинского сельского поселения Аликовского района Чувашской Республики</t>
  </si>
  <si>
    <t>Яндобинское сельское поселение</t>
  </si>
  <si>
    <t>Ремонт грунтовой дороги до кладбища д. Сатлайкино Яндобинского сельского поселения Аликовского района Чувашской Республики</t>
  </si>
  <si>
    <t>Ремонт грунтовой дороги по ул. Сосновая д. Чиршкасы Яндобинского сельского поселения Аликовского района Чувашской Республики</t>
  </si>
  <si>
    <t>ll этап</t>
  </si>
  <si>
    <t>Ремонт грунтовой дороги в деревне Качалово по ул. Чапаева Аликовского района Чувашской Республики</t>
  </si>
  <si>
    <t>23.07.2021 г. / ООО "ДомРемСтрой"</t>
  </si>
  <si>
    <t>Ремонт грунтовой дороги д.Эренары по ул. Озерная и Садовая Тенеевского сельского поселения Аликовского района Чувашской Республики</t>
  </si>
  <si>
    <t>Тенеевское сельское поселение</t>
  </si>
  <si>
    <t>15.06.2021/ ЗАО "Алиководорстрой"</t>
  </si>
  <si>
    <t>Ремонт скважины с установкой системы управления с погружным нвсосом в селе Устье по по улице Чапаева Питишевского сельского поселения Аликовского района Чувашской Республики</t>
  </si>
  <si>
    <t>20.09.2021/ ООО Тепловодоканал</t>
  </si>
  <si>
    <t>Ремонт водопровода в д. Тури-Выла Раскильдинского сельского поселения Аликовского района Чувашской Республики</t>
  </si>
  <si>
    <t>28.10.2021/ ООО Тепловодоканал</t>
  </si>
  <si>
    <t>Благоустройство кладбища д. Большие Токташи Раскильдинского сельского поселения Аликовского района Чувашской Республики</t>
  </si>
  <si>
    <t>09.09.2021/ ИП Мишин Дмитрий Николаевич</t>
  </si>
  <si>
    <t>Благоустройство кладбища д.Шундряши Раскильдинского сельского поселения Аликовского района Чувашской Республики</t>
  </si>
  <si>
    <t>Благоустройство кладбища с. Раскильдино Раскильдинского сельского поселения Аликовского района Чувашской Республики</t>
  </si>
  <si>
    <t>07.09.2021 / ООО "Краснов"</t>
  </si>
  <si>
    <t>Ремонт водопроводной сети в д.Таутово Таутовского сельского поселения Аликовского района Чувашской Республики</t>
  </si>
  <si>
    <t>28.09.2021/ ООО "МСО "Аликовское"</t>
  </si>
  <si>
    <t>Ремонт системы холодного водоснабжения дер. Якейкино Шумшевашского сельского поселения Аликовского района Чувашской Республики</t>
  </si>
  <si>
    <t>13.09.2021 / ООО "Водоканал+"</t>
  </si>
  <si>
    <t>Ремонт дороги по ул. Садовая дер. Сормпось-Шумшеваши Шумшевашского сельского поселения Аликовского района Чувашской Республики</t>
  </si>
  <si>
    <t>03.09.2021/ ИП Игнатьев Алексей Иванович</t>
  </si>
  <si>
    <t>Ремонт грунтовой дороги д. Кивкасы по улице Союзная Яндобинского сельского поселения Аликовского района Чувашской Ренспублики</t>
  </si>
  <si>
    <t>10.09.2021/ ИП Иванова Альберта Геннадьевича</t>
  </si>
  <si>
    <t>Ремонт грунтовой дороги д. Сатлайкино по улице Цветочная Яндобинского сельского поселения Аликовского района Чувашской Республики</t>
  </si>
  <si>
    <t>17.09.2021/ ИП Капитонов Евгений Николаевич</t>
  </si>
  <si>
    <t>Противопожарный водоем в с. Тенеево Тенеевского сельского поселения Аликовского района</t>
  </si>
  <si>
    <t xml:space="preserve">Подписание контракта </t>
  </si>
  <si>
    <t>Итого Аликовскому району</t>
  </si>
  <si>
    <t>Батыревский район</t>
  </si>
  <si>
    <t>Ограждение территории кладбища д. Балабаш-Нурусово Бахтигильдинского сельского поселения Батыревского района Чувашской Республики</t>
  </si>
  <si>
    <t>Бахтигильдинское сельское поселение</t>
  </si>
  <si>
    <t>Ремонт автомобильной дороги по ул. О.Кошевого в с.Батырево Батыревского сельского поселения Батыревского района Чувашской Республики</t>
  </si>
  <si>
    <t>Батыревское сельское поселение</t>
  </si>
  <si>
    <t>05.04.2021 / ООО «Энигма»</t>
  </si>
  <si>
    <t>Ремонт автомобильной дороги по ул. Талвира в с.Батырево Батыревского сельского поселения Батыревского района Чувашской Республики</t>
  </si>
  <si>
    <t>05.04.2021 / ИП Рубцова И.В.</t>
  </si>
  <si>
    <t>Ремонт подъездной дороги к кладбищу в д. Яншихово Бикшикского сельского поселения Батыревского района Чувашской Республики</t>
  </si>
  <si>
    <t>Бикшикское сельское поселение</t>
  </si>
  <si>
    <t>05.04.2021 / ИП Макаров А.Н.</t>
  </si>
  <si>
    <t>Ремонт помещения на кладбище в с.Большое Чеменево Большечеменевского сельского поселения Батыревского района Чувашской Республики</t>
  </si>
  <si>
    <t>Большечеменевское сельское поселение</t>
  </si>
  <si>
    <t>02.03.2021 / ИП Ершова Т.В.</t>
  </si>
  <si>
    <t>Ремонт автомобильных дорог по улицам Л.П. Куракова и Школьная д. Чувашские Ишаки Долгоостровского сельского поселения Батыревского района Чувашской Республики</t>
  </si>
  <si>
    <t>Долгоостровское сельское поселение</t>
  </si>
  <si>
    <t>22.03.2021 / ИП Санзяпов Р.Ш.</t>
  </si>
  <si>
    <t>Очистка пруда в д. Долгий Остров Долгоостровского сельского поселения Батыревского района Чувашской Республики</t>
  </si>
  <si>
    <t>09.04.2021 / ИП Санзяпов Р.Ш.</t>
  </si>
  <si>
    <t>Ограждение территории кладбища в с. Норваш-Шигали Норваш-Шигалинского сельского поселения Батыревского района Чувашской Республики</t>
  </si>
  <si>
    <t>Норваш-Шигалинское сельское поселение</t>
  </si>
  <si>
    <t>22.03.2021 / ИП Манзуркина Л.В.</t>
  </si>
  <si>
    <t>Ремонт водопропускной трубы по ул. Комсомольская в д.Сидели Первомайского сельского поселения Батыревского района Чувашской Республики</t>
  </si>
  <si>
    <t>24.03.2021 / ИП Манзуркина Л.В.</t>
  </si>
  <si>
    <t>Ограждение территории кладбища с. Сугуты Сугутского сельского поселения Батыревского района Чувашской Республики</t>
  </si>
  <si>
    <t>Сугутское сельское поселение</t>
  </si>
  <si>
    <t>06.04.2021 / ООО «Стройсфера»</t>
  </si>
  <si>
    <t>Благоустройство территории сельского Дома культуры в д. Татарские Сугуты Татарско-сугутского сельского поселения Батыревского района Чувашской Республики</t>
  </si>
  <si>
    <t>Татарско-Сугутское сельское поселение</t>
  </si>
  <si>
    <t>01.04.2021 / ООО «Стройсфера»</t>
  </si>
  <si>
    <t>Ремонт подъездной дороги к кладбищу с. Балабаш-Баишево Балабаш-Баишевского сельского поселения Батыревского района Чувашской Республики</t>
  </si>
  <si>
    <t>Балабаш-Баишевское сельское поселение</t>
  </si>
  <si>
    <t>30.08.2021 / ООО "ДПМК «Батыревская»</t>
  </si>
  <si>
    <t>Ограждение территории кладбища с. Новое Ахпердино Новоахпердинского сельского поселения Батыревского района Чувашской Республики</t>
  </si>
  <si>
    <t>Новоахпердинское сельское поселение</t>
  </si>
  <si>
    <t>01.09.2021 / ИП Мишин Д.Н.</t>
  </si>
  <si>
    <t>Установка стеллы с. Сугуты Сугутского сельского поселения Батыревского района Чувашской Республики</t>
  </si>
  <si>
    <t>15.09.2021 / ООО «РК «ВИАЛ»</t>
  </si>
  <si>
    <t>Устройство ограждения кладбища д. Татарские Сугуты Татарско-сугутского сельского поселения Батыревского района Чувашской Республики</t>
  </si>
  <si>
    <t>21.09.2021 / ООО "Стройкомфорт"</t>
  </si>
  <si>
    <t>Итого по Батыревскому району</t>
  </si>
  <si>
    <t>Вурнарский район</t>
  </si>
  <si>
    <t>Очистка прудов по ул.Октябрьская возле д.№1 ,возле д.№70 в д.Кумбалы Азимсирминского сельского поселения Вурнарского района Чувашской Республики</t>
  </si>
  <si>
    <t>Азимсирминское сельское поселение</t>
  </si>
  <si>
    <t>12.04.2021/ИП Волков Ю.И.</t>
  </si>
  <si>
    <t>Ремонт пруда в д.Ойкасы по ул.Заречная Азимсирминского сельского поселения Вурнарского района</t>
  </si>
  <si>
    <t>Устройство ритуального дома на кладбище в д.Тувалькино Азимсирминского сельского поселения Вурнарского района</t>
  </si>
  <si>
    <t>26.04.2021/ИП Кичаева Н.М.</t>
  </si>
  <si>
    <t>Ремонт дороги в д.Алгазино по ул.Верхняя протяженностью 475 м Алгазинского сельского поселения Вурнарского района</t>
  </si>
  <si>
    <t>Алгазинское сельское поселение</t>
  </si>
  <si>
    <t>26.04.2021/ИП Ефимова А.Г.</t>
  </si>
  <si>
    <t>Устройство памятника ВОВ в д.Айгиши Вурнарского района Алгазинского сельского поселения Вурнарского района</t>
  </si>
  <si>
    <t>Ремонт автомобильной дороги на участке км0+000км-0+320 по ул.Школьная д.Старые Яхакасы Апнерского сельского поселения Вурнарского района</t>
  </si>
  <si>
    <t>Апнерское сельское поселение</t>
  </si>
  <si>
    <t>ООО "ДРСУ"</t>
  </si>
  <si>
    <t>Очистка пруда в д.Альмень-Сунары Большеторханского сельского поселения Вурнарского района Чувашской Республики</t>
  </si>
  <si>
    <t>Большеторханское сельское поселение</t>
  </si>
  <si>
    <t>26.04.2021/ИП Волков Ю.И.</t>
  </si>
  <si>
    <t>Ремонт грунтовой дороги от д.1а по ул.Воробьева, протяженностью 315 м в д.Большие Яуши Большеяушского сельского поселения Вурнарского района</t>
  </si>
  <si>
    <t>Большеяушское сельское поселение</t>
  </si>
  <si>
    <t>27.04.2021/ИП Ефимова А.Г.</t>
  </si>
  <si>
    <t>Благоустройство территории кладбища в д.Большие Яуши Большеяушского сельского поселения Вурнарского района</t>
  </si>
  <si>
    <t>26.04.2021/ИП Архипов Е.А.</t>
  </si>
  <si>
    <t>Ремонт грунтовой дороги по ул.Полевая в д.Буртасы протяженностью 310 м Буртасинского сельского поселения Вурнарского района</t>
  </si>
  <si>
    <t>Буртасинское сельское поселение</t>
  </si>
  <si>
    <t>Ремонт участка дороги в п.Вурнары по ул.Гагарина от д.49 до д.59 протяженностью 150 м Вурнарского городского поселения Вурнарского района</t>
  </si>
  <si>
    <t>Вурнарское городское поселение</t>
  </si>
  <si>
    <t>02..04.2021</t>
  </si>
  <si>
    <t>11.05.2021/ООО "Инвест-строй"</t>
  </si>
  <si>
    <t>Ремонт участка дороги в п.Вурнары по ул.Гагарина от д.79 до д.99 протяженностью 280,5 м Вурнарского городского поселения Вурнарского района</t>
  </si>
  <si>
    <t>Устройство нежилого помещения на кладбище в с. Кошлоуши Ершипосинского сельского поселения Вурнарского района</t>
  </si>
  <si>
    <t>Ершипосинское сельское поселение</t>
  </si>
  <si>
    <t>11.05.2021/ООО "Вика"</t>
  </si>
  <si>
    <t>Ремонт "Дома встречи с населением" в д.Синьялы Калининского сельского поселения Вурнарского района</t>
  </si>
  <si>
    <t>Калининское сельское поселение</t>
  </si>
  <si>
    <t>26.04.2021/ООО "Вика"</t>
  </si>
  <si>
    <t>Благоустройство детских спортивных площадок по ул.Луговая и по ул.Зеленая в д.Кюльхири Калининского сельского поселения Вурнарского района</t>
  </si>
  <si>
    <t>11.05.2021/ИП Кичаева Н.М.</t>
  </si>
  <si>
    <t>Устройство дома ритуальных обрядов и забора вокруг кладбища д.Тузи-Сярмус Малояушского сельского поселения Вурнарского района</t>
  </si>
  <si>
    <t>Малояушское сельское поселение</t>
  </si>
  <si>
    <t>Очистка пруда и обустройство дамбы в с.Янишево Ойкас-Кибекского сельского поселения Вурнарского района</t>
  </si>
  <si>
    <t>Ойкас-Кибекское сельское поселение</t>
  </si>
  <si>
    <t>26.04.2021/ИП Гусев А.В.</t>
  </si>
  <si>
    <t>Ремонт грунтовой дороги в дер.Санарпоси от дома №58 по ул.Центральная до дома №2 по переулку Заовражный Санаропосинского сельского поселения Вурнарского района</t>
  </si>
  <si>
    <t>Санарпосинское сельское поселение</t>
  </si>
  <si>
    <t>11.05.2021/ИП Флегентов С.В.</t>
  </si>
  <si>
    <t>Ремонт ограждения кладбища д.Сугут-Торбиково Сявалкасинского сельского поселения Вурнарского района</t>
  </si>
  <si>
    <t>Сявалкасинское сельское поселение</t>
  </si>
  <si>
    <t>11.05.2021/ИП Наумова А.А.</t>
  </si>
  <si>
    <t>Очистка пруда по ул.Солнечная д.Чириш-Шинеры Шинерского сельского поселения Вурнарского района</t>
  </si>
  <si>
    <t>Шинерское сельское поселение</t>
  </si>
  <si>
    <t>прямой договор</t>
  </si>
  <si>
    <t>30.03.2021/ООО "Транспортник"</t>
  </si>
  <si>
    <t>Очистка пруда по ул.Комсомольская напротив домов №70, №84 с.Янгорчино Янгорчинского сельского поселения Вурнарского района</t>
  </si>
  <si>
    <t>Янгорчинское сельское поселение</t>
  </si>
  <si>
    <t>27.04.2021/ООО "СК "АЛСЕР СТРОЙ"</t>
  </si>
  <si>
    <t>Ремонт грунтовой дороги по улицам Молодежная, 1 Мая, Союзная, Кооперативная и по пер.Солнечный и Набережный в д.Напольное Тугаево Янгорчинского сельского поселения Вурнарского района</t>
  </si>
  <si>
    <t>27.04.2021/ИП Макаров А.Н.</t>
  </si>
  <si>
    <t>РАБОТЫ ВЫПОЛНЕНЫ НЕ В ПОЛНОМ ОБЬЕМЕ</t>
  </si>
  <si>
    <t>Обустройство игровой площадки по ул.Октябрьская д.Азим-Сирма Азимсирминского сельского поселения Вурнарского района Чувашской Республики</t>
  </si>
  <si>
    <t>16.09.2021 ИП ТИмофеев Д.Н.</t>
  </si>
  <si>
    <t>Очистка пруда с ремонтом колодца в д.Айгиши Алгазинского сельского поселения Вурнарского района Чувашской Республики</t>
  </si>
  <si>
    <t>(Подрядчика нашли, будет участвовать в конкурсе)</t>
  </si>
  <si>
    <t>Благоустройство территории кладбища в д.Малды Кукшум Алгазинского сельского поселения Вурнарского района Чувашской Республики</t>
  </si>
  <si>
    <t>22.09.2021/ИП Аухадуллин Р.Р.</t>
  </si>
  <si>
    <t>Благоустройство территории кладбища в с.Кукшум и д.Хорн-Кукшум Алгазинского сельского поселения Вурнарского района ЧР</t>
  </si>
  <si>
    <t>20.09.2021/ИП Димитриев В.П.</t>
  </si>
  <si>
    <t>Ремонт дороги по ул.Новая протяженностью 800 м в д.Алгазино Алгазинского сельского поселения Вурнарского района Чувашской Республики</t>
  </si>
  <si>
    <t>17.09.2021/ИП Ефимова А.Г.</t>
  </si>
  <si>
    <t>Очистка пруда возле бывшего МТФ в д.Большие Яуши Большеяушского сельского поселения Вурнарского района Чувашской Республики</t>
  </si>
  <si>
    <t>29.09.2021/ИП Гусев А.В.</t>
  </si>
  <si>
    <t>Ремонт пешеходного моста от дома 129 до дома 131 по ул. Гагарина длиной 30 м и шириной 1,5 метра в п.Вурнары на территории Вурнарского городского поселения Вурнарского района Чувашской Республики</t>
  </si>
  <si>
    <t>15.09.2021/ООО "Стройновелла"</t>
  </si>
  <si>
    <t>Ремонт тротуара по переулку Тракторный,дом 16,длиной 200 м и шириной 1,5 м на территории Вурнарского городского поселения Вурнарского района ЧР</t>
  </si>
  <si>
    <t>27.09.2021/ООО "ИСА"</t>
  </si>
  <si>
    <t>Ремонт дороги площадью 1218 м2 и устройство пешеходного тротуара вдоль дороги площадью 170,6 м2 по ул Сеспеля на территории Вурнарского городского поселения Вурнарского района Чувашской Республики</t>
  </si>
  <si>
    <t>27.09.2021/ООО "ОЗОН"</t>
  </si>
  <si>
    <t>Ремонт участка дороги в п.Вурнары по ул.Гагарина от дома 133 до дома 141 протяженностью 150 м на территории Вурнарского городского поселения Вурнарского района Чувашской Республики</t>
  </si>
  <si>
    <t>20.09.2021 ФЛЕГЕНТОВ С. В.</t>
  </si>
  <si>
    <t>Ремонт пешеходного моста в д.Пуканкасы Ермошкинского сельского поселения Вурнарского района Чувашской Республики</t>
  </si>
  <si>
    <t>Ермошкинское сельское поселение</t>
  </si>
  <si>
    <t>17.09.2021/ИП Крючков А.Н.</t>
  </si>
  <si>
    <t>Ремонт грунтовой дороги по ул.Советская в с.Калинино Калининского сельского поселения Вурнарского района Чувашской Республики</t>
  </si>
  <si>
    <t>20.09.21/ ИП Ефимова А.Г.</t>
  </si>
  <si>
    <t>Очистка пруда по ул.Центральная в д.Старые Шорданы Малояушского сельского поселения Вурнарского района Чувашской Республики</t>
  </si>
  <si>
    <t>Очистка пруда в д.Новые Яхакасы по ул. 40 лет Победы около д.28 Санарпосинского сельского поселения Вурнарского района Чувашской Республики</t>
  </si>
  <si>
    <t>10.09.2021/ООО "Вика"</t>
  </si>
  <si>
    <t>Текущий ремонт грунтовой дороги в д.Санарпоси от ул.Тундра до существующего съезда автомобильной дороги" Цивильск-Ульяновск -Ачаксы с.Янгорчино -"Вурнары-Убеево-Красноармейское" Вурнарского района Чувашской Республики</t>
  </si>
  <si>
    <t>20.09.2021/ИП Ефимова А.Г.</t>
  </si>
  <si>
    <t>Ремонт грунтовой дороги по ул.Молодежная,1 Мая,Союзная,Кооперативаня и по переул.Солнечный и Набережный в д.Напольное Тугаево Вурнарского района Чувашской Республики (2 этап)</t>
  </si>
  <si>
    <t>05.10.2021/ИП Кузьмин С.А.</t>
  </si>
  <si>
    <t>Очистка пруда и обустройство дамбы в дер.Синь-Сурьял Вурнарского района Чувашской Республики</t>
  </si>
  <si>
    <t>Аукцион не состоялся (нет заявок) (Ведутся переговоры с подрядчиками)</t>
  </si>
  <si>
    <t>Итого по Вурнарскому району</t>
  </si>
  <si>
    <t>Ибресинский район</t>
  </si>
  <si>
    <t>Ремонт автомобильных дорог (грунтовых) деревень Андреевка, Кошмаш-Тойси, Сюрбеевка, Малое Батырево Андреевского сельского поселения Ибресинского района Чувашской Республики</t>
  </si>
  <si>
    <t>Андреевское сельское поселение</t>
  </si>
  <si>
    <t>25.05.2021 ООО "Веха"</t>
  </si>
  <si>
    <t>Ремонт автомобильной дороги (грунтовой) по улице Николаева в д. Андреевка Андреевского сельского поселения Ибресинского района Чувашской Республики</t>
  </si>
  <si>
    <t>25.05.2021 ООО "Веха</t>
  </si>
  <si>
    <t>Ремонт автомобильной дороги (грунтовой)по ул.Нагорная в д. Айбечи протяженностью 0,200 км Айбечского сельского поселения Ибресинского района Чувашской Республики</t>
  </si>
  <si>
    <t>Айбечское сельское поселение</t>
  </si>
  <si>
    <t>03.06.2021 ООО "Веха</t>
  </si>
  <si>
    <t>Устройство ограждения кладбища деревни Вудоялы Айбечского сельского поселения Ибресинского района Чувашской Республики</t>
  </si>
  <si>
    <t>04.06.2021 ООО "Строймонтаж"</t>
  </si>
  <si>
    <t>Ремонт автомобильной дороги(грунтовой) в д.Большие Абакасы по ул. Октябрьская Большеабакасинского сельского поселения Ибресинского района</t>
  </si>
  <si>
    <t>Большеабакасинское сельское поселение</t>
  </si>
  <si>
    <t>Ремонт автомобильной дороги (грунтовой) в пос. Тымар по ул. Дружбы протяженностью 0,220 км в Ширтанском сельском поселении Ибресинского района Чувашской Республики</t>
  </si>
  <si>
    <t>Ширтанское сельское поселение</t>
  </si>
  <si>
    <t>25.05.2021 ООО "Ибресинское ДРСУ"</t>
  </si>
  <si>
    <t>Ремонт автомобильной дороги (грунтовой) в д. Малый Кукшум по ул. Чапаева протяженностью 0,100 км. в Ширтанском сельском поселении Ибресинском районе Чувашской Республики</t>
  </si>
  <si>
    <t>Ремонт Сосновского сельского клуба в д. Сосновка по ул. Московская д. 2а Ширтанского сельского поселения Ибресинского района</t>
  </si>
  <si>
    <t>25.05.2021 ООО "Спецлессервис"</t>
  </si>
  <si>
    <t>Ремонт автомобильной дороги (грунтовой) в д. Ширтаны по ул. Северная протяженностью 0,100 км в Ширтанском сельском поселении Ибресинского района Чувашской Республики</t>
  </si>
  <si>
    <t>Ремонт автомобильной дороги (грунтовой) в д. Ширтаны по ул.Южная протяженностью 0,600 км Ширтанского сельского поселения Ибресинского района Чувашской Республики</t>
  </si>
  <si>
    <t>Ремонт автомобильной дороги (грунтовой) в п. Бугуян по улице Заречная протяженностью 0,268 км Кировского сельского поселения Ибресинского района Чувашской Республики</t>
  </si>
  <si>
    <t>Кировское сельское поселение</t>
  </si>
  <si>
    <t>07.06.2021 ООО "Ибресикое ДРСУ"</t>
  </si>
  <si>
    <t>Ремонт моста в п. Спотара через речку Кукаваш Кировского сельского поселения Ибресинского района Чувашской Республики</t>
  </si>
  <si>
    <t>Ремонт автомобильной дороги (грунтовой) в п. Мерезень по ул. Новая протяженностью 0,400 км Климовского сельского поселения Ибресинского района Чувашской Республики</t>
  </si>
  <si>
    <t>Климовское сельское поселение</t>
  </si>
  <si>
    <t>03.06.2021 "ООО "Альмар-21"</t>
  </si>
  <si>
    <t>профинансировван</t>
  </si>
  <si>
    <t>Замена газовых отопительных котлов в котельной Климовского ЦСДК Климовского сельского поселения Ибресинского района Чувашской Республики</t>
  </si>
  <si>
    <t>Ремонт автомобильной дороги (грунтовой) в селе Хормалы улица Центральная протяженностью 0,255 Хормалинского селского поселения Ибресинского района</t>
  </si>
  <si>
    <t>Хормалинское сельское поселение</t>
  </si>
  <si>
    <t>Ремонт, очистка противопожарного пруда в д.Андрюшево Хормалинского сельского поселения Ибресинского района</t>
  </si>
  <si>
    <t>Обьявлялся несколько раз через тек-торг</t>
  </si>
  <si>
    <t>Ремонт автомобильной (грунтовой) дороги по улице Мира и Заречная деревни Нижнее Кляшево Чувашско-Тимяшского сельского поселения Ибресинского района</t>
  </si>
  <si>
    <t>Чувашско-Тимяшское сельское поселение</t>
  </si>
  <si>
    <t>28.05.2021/ ООО "Ибресинское ДРСУ</t>
  </si>
  <si>
    <t>Ремонт, очистка противопожарного пруда деревни Верхнее Кляшево Чувашско-Тимяшского сельского поселения Ибресинского района</t>
  </si>
  <si>
    <t>ООО "Дюйм"</t>
  </si>
  <si>
    <t>Ремонт автомобильной дороги (грунтовой) в с. Новое Чурашево по ул. Кирова протяженностью 0,500 км Новочурашевского сельского поселения Ибресинского района</t>
  </si>
  <si>
    <t>Новочурашевское сельское поселение</t>
  </si>
  <si>
    <t>03.06.2021 ООО "Дормаш</t>
  </si>
  <si>
    <t>Благоустройство кладбища в п.Бугуян Кировского сельского поселения Ибресинского района Чувашской Республики</t>
  </si>
  <si>
    <t>ООО"Прогресс</t>
  </si>
  <si>
    <t>Благоустройство кладбища в п.Эконом Кировского сельского поселения Ибресинского района Чувашской Республики</t>
  </si>
  <si>
    <t>Обустройство противопожарного пруда в п. Липовка Малокармалинского сельского поселения Ибресинского района</t>
  </si>
  <si>
    <t>Малокармалинское сельское поселение</t>
  </si>
  <si>
    <t>ООО Дюйм 21.08.2021</t>
  </si>
  <si>
    <t>Благоустройство кладбища в п. Малиновка Ибресинского района Чувашской Республики</t>
  </si>
  <si>
    <t>Монтаж дорожного освещения в п. Смычка Ибресинского района Чувашской Республики</t>
  </si>
  <si>
    <t>Устройство водопроводной сети протяженностью 500 метров по ул. Чапаева дер. Малый Кукшум Ширтанского сельского поселения Ибресинского района Чувашской Республики</t>
  </si>
  <si>
    <t>МП «ДЕЗ ЖКХ Ибресинского района»</t>
  </si>
  <si>
    <t>Благоустройство территории кладбища в д.Верхнее Кляшево Чувашско-Тимяшского сельского поселения Ибресинского района</t>
  </si>
  <si>
    <t>ДАНИЛОВ П. Г.</t>
  </si>
  <si>
    <t>Благоустройство территории кладбища с.Чувашские Тимяши Чувашско-Тимяшского сельского поселения Ибресинского района</t>
  </si>
  <si>
    <t>КУДРЯВЦЕВ А. В.</t>
  </si>
  <si>
    <t>Ремонт,очистка противовопожарного водоема с.Чувашские Тимяши Чувашско-Тимяшского сельского поселения Ибресинского района</t>
  </si>
  <si>
    <t>18.10.2021 ООО Дюйм</t>
  </si>
  <si>
    <t>Установка ворот и ограды на въезде в д. Савка Новочурашевского сельского поселения Ибресинского района</t>
  </si>
  <si>
    <t>ООО "Краснов"</t>
  </si>
  <si>
    <t>Итого по Ибресинскому району</t>
  </si>
  <si>
    <t>Канашский район</t>
  </si>
  <si>
    <t>Устройство ограждения кладбища деревни Калиновка Атнашевского сельского поселения Канашского района Чувашской Республики</t>
  </si>
  <si>
    <t>Атнашевское сельское поселение</t>
  </si>
  <si>
    <t>09.04.2021 / ИП Ершова Т.В.</t>
  </si>
  <si>
    <t>Ремонт кровли Атнашевского сельского дома культуры МБУК "Централизованная клубная система" в д. Атнашево Атнашевского сельского поселения Канашского района</t>
  </si>
  <si>
    <t>20.04.2021 / ИП Данилов А.В.</t>
  </si>
  <si>
    <t>Обустройство освещения мемориального копмлекса участников ВОВ в д. Атнашево Атнашевского сельского поселения Канашского района</t>
  </si>
  <si>
    <t>23.04.2021 / ИП Данилов А.В.</t>
  </si>
  <si>
    <t>Ремонт грунтовой дороги от д. 12 по ул. Центральная до дома 21 по ул. Садовая д. Елмачи Ачакасинского сельского поселения Канашского района Чувашской Республики</t>
  </si>
  <si>
    <t>Ачакасинское сельское поселение</t>
  </si>
  <si>
    <t>25.05.2021 / ООО "Транспортник"</t>
  </si>
  <si>
    <t>25.05.2021г</t>
  </si>
  <si>
    <t>30.07.2021г</t>
  </si>
  <si>
    <t>Ремонт грунтовой дороги от д.9 до д.25 по ул. А.П.Петрова в с. Ачакасы Ачакасинского сельского поселения Канашского района Чувашской Республики</t>
  </si>
  <si>
    <t>28.05.2021 / ООО "Транспортник"</t>
  </si>
  <si>
    <t>28.05.2021г</t>
  </si>
  <si>
    <t>Ремонт грунтовой дороги от дома 43 до дома 44 и от автомобильной дороги "Новые Ачакасы - Елмачи" до дома 45 по ул. Зеленая в д. Новые Ачакасы Ачакасинского сельского поселения Канашского района Чувашской Республики</t>
  </si>
  <si>
    <t>31.05.2021 / ООО "Транспортник"</t>
  </si>
  <si>
    <t>31.05.2021г</t>
  </si>
  <si>
    <t>15.08.2021г</t>
  </si>
  <si>
    <t>Обустройство детской площадки по ул. Молодежная с. Вутабоси Вутабосинского сельского поселения Канашского района Чувашской Республики</t>
  </si>
  <si>
    <t>Вутабосинское сельское поселение</t>
  </si>
  <si>
    <t>Ремонт водопровода по ул. Западная д. Юманзары Караклинского сельского поселения Канашского района Чувашской Республики</t>
  </si>
  <si>
    <t>Караклинское сельское поселение</t>
  </si>
  <si>
    <t>б/н 01.07.2021 ООО "Спецстройторг"</t>
  </si>
  <si>
    <t>Устройство детской площадки в пос. Зеленый Малобикшихского сельского поселения Канашского района Чувашской Республики</t>
  </si>
  <si>
    <t>Малобикшихское сельское поселение</t>
  </si>
  <si>
    <t>31.05.2021 / ООО «Центр Строительных Технологий</t>
  </si>
  <si>
    <t>Устройство детской площадки на ул. Полевая в д. Малые Бикшихи Малобикшихского сельского поселения Канашского района Чувашской Республики</t>
  </si>
  <si>
    <t>Устройство ограждения нового кладбища в д. Малые Бикшихи Малобикшихского сельского поселения Канашского района Чувашской Республики</t>
  </si>
  <si>
    <t>17.03.2021г</t>
  </si>
  <si>
    <t>02.04.2021 / ИП Степанов Алексей Юрьевич</t>
  </si>
  <si>
    <t>02.04.2021г</t>
  </si>
  <si>
    <t>Покраска водонапорных башен по ул.Ленина и ул.Терешковой в с.Малые Кибечи Малокибечского сельского поселения Канашского района Чувашской Республики</t>
  </si>
  <si>
    <t>Малокибечское сельское поселение</t>
  </si>
  <si>
    <t>Дог № 1 от 14.05.2021г ИП Иванов Владислав Олегович</t>
  </si>
  <si>
    <t>14.05.2021г</t>
  </si>
  <si>
    <t>01.07.2021г</t>
  </si>
  <si>
    <t>Ремонт грунтовой дороги по ул. Кооперативная от дома №17 до дома №31 в д. Новое Урюмово Новоурюмовского сельского поселения Канашского района Чувашской Республики</t>
  </si>
  <si>
    <t>Новоурюмовское сельское поселение</t>
  </si>
  <si>
    <t>МК № 2 от 17.05.2021г ИП Макаров Алексей Николаевич</t>
  </si>
  <si>
    <t>17.05.2021г</t>
  </si>
  <si>
    <t>Электромонтажные работы в д. Новое Урюмово Новоурюмовского сельского поселения Канашского района Чувашской Республики по установке уличных светильников</t>
  </si>
  <si>
    <t>25.03.2021 / ИП Самарин С.Ю.</t>
  </si>
  <si>
    <t>Установка детской площадки по ул. Садовая в д. Оженары Новочелкасинского сельского поселения Канашского района Чувашской Республики</t>
  </si>
  <si>
    <t>Новочелкасинское сельское поселение</t>
  </si>
  <si>
    <t>Установка детской площадки по ул. Ленина в д. Оженары Новочелкасинского сельского поселения Канашского района Чувашской Республики</t>
  </si>
  <si>
    <t>Ремонт пешеходного моста через р. Оженерка по ул. Набережная в д. Оженары Новочелкасинского сельского поселения Канашского района Чувашской Республики</t>
  </si>
  <si>
    <t>27.04.2021 / ИП Степанова Н.А.</t>
  </si>
  <si>
    <t>Установка детской площадки в д. Новые Челкасы Новочелкасинского сельского поселения Канашского района Чувашской Республики</t>
  </si>
  <si>
    <t>Установка детской площадки в д. Вторые Хормалы Новочелкасинского сельского поселения Канашского района Чувашской Республики</t>
  </si>
  <si>
    <t>Дог № 1 от 15.05.2021г ИП Федоров Алексей Михайлович</t>
  </si>
  <si>
    <t>15.05.2021г</t>
  </si>
  <si>
    <t>Установка уличных спортивных тренажеров д. Малое Тугаево Новочелкасинского сельского поселения Канашского района Чувашской Республики</t>
  </si>
  <si>
    <t>Обустройство детской площадки в деревне Анаткасы Сеспельского сельского поселения Канашского района Чувашской Республики</t>
  </si>
  <si>
    <t>Сеспельское сельское поселение</t>
  </si>
  <si>
    <t>Обустройство детской площадки в деревне Сеспель Сеспельского сельского поселения Канашского района Чувашской Республики</t>
  </si>
  <si>
    <t>Ремонт переезда в д. Сугайкасы Сугайкасинского сельского поселения Канашского района Чувашской Республики</t>
  </si>
  <si>
    <t>Сугайкасинское сельское поселение</t>
  </si>
  <si>
    <t>12.03.2021 / ИП Семенов Г.Ю.</t>
  </si>
  <si>
    <t>Ремонт отопления СДК в д. Сугайкасы Сугайкасинского сельского поселения Канашского района Чувашской Республики</t>
  </si>
  <si>
    <t>планируют завершить в месячный срок</t>
  </si>
  <si>
    <t>Ремонт пруда в д. Сугайкасы Сугайкасинского сельского поселения Канашского района Чувашской Республики</t>
  </si>
  <si>
    <t>12.03.2021 Договор №2 / ИП Семенов Г.Ю.</t>
  </si>
  <si>
    <t>Ремонт фундамента СДК в д. Сугайкасы Сугайкасинского сельского поселения Канашского района Чувашской Республики</t>
  </si>
  <si>
    <t>Обустройство оборудованием для обслуживания "Парка отдыха" в д. Сугайкасы Сугайкасинского сельского поселения Канашского района Чувашской Республики</t>
  </si>
  <si>
    <t>часть профинансирована, будет еще контракт</t>
  </si>
  <si>
    <t>Благоустройство территории между улицами Огуш и Мурзываны в д. Сугайкасы Сугайкасинского сельского поселения Канашского района Чувашской Республики</t>
  </si>
  <si>
    <t>Благоустройство территории вокруг хоккейной коробки в д. Сугайкасы Сугайкасинского сельского поселения Канашского района Чувашской Республики</t>
  </si>
  <si>
    <t>12.05.2021/ ООО "Транспортник"</t>
  </si>
  <si>
    <t>Ремонт уличного освещения в д. Сугайкасы Сугайкасинского сельского поселения Канашского района Чувашской Республики</t>
  </si>
  <si>
    <t>Установка видеокамер в д. Сугайкасы Канашского района Чувашской Республики</t>
  </si>
  <si>
    <t>12.05.2021 / ИП Федоров К.В.</t>
  </si>
  <si>
    <t>Обустройство территории перед Сугайкасинским СДК в д. Сугайкасы Сугайкасинского сельского поселения Канашского района Чувашской Республики</t>
  </si>
  <si>
    <t>Ремонт переезда в сторону улицы Сют в д. Сугайкасы Сугайкасинского сельского поселения Канашского района</t>
  </si>
  <si>
    <t>24.03.2021 / ИП Семенов Г.Ю.</t>
  </si>
  <si>
    <t>Ремонт грунтовой дороги по ул. Чебоксарская с. Ухманы Ухманского сельского поселения Канашского района Чувашской Республики</t>
  </si>
  <si>
    <t>Ухманское сельское поселение</t>
  </si>
  <si>
    <t>Мун. контр № 6 от 28.05.2021г ООО "Транспортник"</t>
  </si>
  <si>
    <t>Ремонт водопровода по ул. Новая с. Ухманы Ухманского сельского поселения Канашского района Чувашской Республики</t>
  </si>
  <si>
    <t>Мун. контр № 7 от 28.05.2021г ООО "Транспортник"</t>
  </si>
  <si>
    <t>Обустройство спортивной площадки в д.Алешево Хучельского сельского поселения Канашского района Чувашской Республики</t>
  </si>
  <si>
    <t>Хучельское сельское поселение</t>
  </si>
  <si>
    <t>Мун. контр № 5 от 28.05.2021г ИП Семенов Геннадий Юрьевич</t>
  </si>
  <si>
    <t>Обустройство детской площадки в д. Хучель Хучельского сельского поселения Канашского района Чувашской Республики</t>
  </si>
  <si>
    <t>Мун. контр № 4 от 31.05.2021г ООО "Солнечная долина"</t>
  </si>
  <si>
    <t>Обустройство детской площадки в выселке Лесной Хучельского сельского поселения Канашского района</t>
  </si>
  <si>
    <t>Мун. контр № 3 от 31.05.2021г ООО "Солнечная долина"</t>
  </si>
  <si>
    <t>Установка детской площадки по ул.Центральная в д. Чагаси Чагасьского сельского поселения Канашского района Чувашской Республики</t>
  </si>
  <si>
    <t>Чагасьское сельское поселение</t>
  </si>
  <si>
    <t>Установка детской площадки по ул. Восточная в д. Верхняя Яндоба Чагасьского сельского поселения Канашского района Чувашской Республики</t>
  </si>
  <si>
    <t>Устройство нежилого здания на кладбище в д. Маяк Шальтямского сельского поселения Канашского района Чувашской Республики</t>
  </si>
  <si>
    <t>Шальтямское сельское поселение</t>
  </si>
  <si>
    <t>работы ведутся</t>
  </si>
  <si>
    <t>Устройство нежилого здания на кладбище в д. Старые Шальтямы Шальтямского сельского поселения Канашского района Чувашской Республики</t>
  </si>
  <si>
    <t>Устройство купели в д. Новые Шальтямы Шальтямского сельского поселения Канашского района Чувашской Республики</t>
  </si>
  <si>
    <t>Очистка пруда в д. Новые Шальтямы Шальтямского сельского поселения Канашского района Чувашской Республики</t>
  </si>
  <si>
    <t>27.04.2021 / ООО "Транспортник"</t>
  </si>
  <si>
    <t>Создание и обустройство площадок для сбора ТКО в с. Шибылги Шибылгинского сельского поселения Канашского района Чувашской Республики</t>
  </si>
  <si>
    <t>Шибылгинское сельское поселение</t>
  </si>
  <si>
    <t>Ремонт грунтовой дороги по ул.Карла Маркса в с.Шибылги Шибылгинского сельского поселения Канашского района</t>
  </si>
  <si>
    <t>МК № 1 от 18.05.2021г ИП Макаров Эдуард Вячеславович</t>
  </si>
  <si>
    <t>18.05.2021г</t>
  </si>
  <si>
    <t>Обустройство детской иговой площадки в деревне Богурданы Янгличского сельского поселения Канашского района Чувашской Республики</t>
  </si>
  <si>
    <t>Янгличское сельское поселение</t>
  </si>
  <si>
    <t>Обустройство детской игровой площадки в деревне Средние Татмыши Янгличского сельского поселения Канашского района Чувашской Республики</t>
  </si>
  <si>
    <t>Устройство нежилого здания на кладбище в д. Вурман-Янишево Ямашевского сельского поселения Канашского района Чувашской Республики</t>
  </si>
  <si>
    <t>Ямашевское сельское поселение</t>
  </si>
  <si>
    <t>08.04.2021 / ИП Степанова Н.А.</t>
  </si>
  <si>
    <t>Ремонт грунтовой дороги по ул. Дружбы в д. Малые Бикшихи Малобикшихского сельского поселения Канашского района Чувашской Республики</t>
  </si>
  <si>
    <t>МК № 6 от 31.05.2021 г./ ИП Степанова А.Н.</t>
  </si>
  <si>
    <t>Ремонт грунтовой дороги по ул. Красноармейская с. Ухманы Ухманского сельского поселения Канашского района Чувашской Республики</t>
  </si>
  <si>
    <t>МК № 8 от 28.05.2021г ИП Макаров Алексей Николаевич</t>
  </si>
  <si>
    <t>Ремонт грунтовой дороги по ул. Школьная в с. Шакулово Шакуловского сельского поселения Канашского района Чувашской Республики</t>
  </si>
  <si>
    <t>Шакуловское сельское поселение</t>
  </si>
  <si>
    <t>Мун. контр № 2 от 31.05.2021г ООО "Транспортник"</t>
  </si>
  <si>
    <t>Газоснабжение Новочелкасинского СДК в д. Новые Челкасы Новочелкасинского сельского поселения Канашского района Чувашской Республики</t>
  </si>
  <si>
    <t>планируют завершть в месячный срок прямые договора</t>
  </si>
  <si>
    <t>Устройство нежилого здания на кладбище в д.Яманово Тобурдановского сельского поселения Канашского района Чувашской Республики</t>
  </si>
  <si>
    <t>Тобурдановское сельское поселение</t>
  </si>
  <si>
    <t>МК № 3 от 15.09.2021 ОБЩЕСТВО С ОГРАНИЧЕННОЙ ОТВЕТСТВЕННОСТЬЮ "СТРОЙ-СФЕРА"</t>
  </si>
  <si>
    <t>Работы ведутся</t>
  </si>
  <si>
    <t>Обустройство водоема для обеспечения пожарной безопасности деревни Калиновка Атнашевского сельского поселения Канашского района Чувашской Республики</t>
  </si>
  <si>
    <t>Атлашевское сельское поселение</t>
  </si>
  <si>
    <t>МК №2 от 15.09.2021 ИП ДАНИЛОВ А. В.</t>
  </si>
  <si>
    <t>Ремонт пешеходного моста через реку Урюм в селе Тобурданово Тобурдановского сельского поселения Канашского района Чувашской Республики</t>
  </si>
  <si>
    <t>через ТЭК-торг прием заявок до 01.10.2021</t>
  </si>
  <si>
    <t>Итого по Канашскому району</t>
  </si>
  <si>
    <t>Козловский район</t>
  </si>
  <si>
    <t>Установка памятных обелисков участникам Великой Отечественной Войны 1941-1945 гг. в д.Мартыново и д.Казаково Аттиковского сельского поселения Козловского района</t>
  </si>
  <si>
    <t>Аттиковское сельское поселение</t>
  </si>
  <si>
    <t>Ремонт родников в деревне Мартыново Аттиковского сельского поселения Козловского района</t>
  </si>
  <si>
    <t>Установка памятника участникам Великой Отечественной Войны 1941-1945 г.г. в селе Аттиково Аттиковского сельского поселения Козловского района</t>
  </si>
  <si>
    <t>01.09.2021 г. ИП Романова О.А.</t>
  </si>
  <si>
    <t>10.09.2021 г.</t>
  </si>
  <si>
    <t>10.10.2021 г.</t>
  </si>
  <si>
    <t>Ремонт памятного обелиска "Вечная слава участникам в Великой Отечественной войне 1941-1945 гг." в д. Янтиково Андреево-Базарского сельского поселения Козловского района</t>
  </si>
  <si>
    <t>Андреево-Базарское сельское поселение</t>
  </si>
  <si>
    <t>Благоустройство места массового отдыха населения в с. Байгулово на территории Байгуловского сельского поселения Козловского района</t>
  </si>
  <si>
    <t>Байгуловское сельское поселение</t>
  </si>
  <si>
    <t>12.05.2021 г. ООО ЗСМ Скала</t>
  </si>
  <si>
    <t>Благоустройство родника «Живи родник!» в д. Осиново Еметкинского сельского поселения Козловского района</t>
  </si>
  <si>
    <t>Еметкинское сельское поселение</t>
  </si>
  <si>
    <t>26.05.2021 г. ИП Самсонов А.М.</t>
  </si>
  <si>
    <t>Установка детской игровой площадки «Счастливое детство» в д. Бишево Еметкинского сельского поселения Козловского района</t>
  </si>
  <si>
    <t>23.04.2021 г. ИП Самсонов А.М.</t>
  </si>
  <si>
    <t>Ремонт водопровода по ул. Советская от водонапорной башни до многоквартирных домов № 1, № 2 в д. Курочкино Тюрлеминского сельского поселения Козловского района</t>
  </si>
  <si>
    <t>Тюрлеминское сельское поселение</t>
  </si>
  <si>
    <t>29.06.2021 г. ИП Петров А.Н.</t>
  </si>
  <si>
    <t>Ремонт водонапорной башни по улице Ленина станции Тюрлема Тюрлеминского сельского поселения Козловского района</t>
  </si>
  <si>
    <t>24.09.2021 г. ООО "Техэнергокомплект"</t>
  </si>
  <si>
    <t>24.09.2021 г.</t>
  </si>
  <si>
    <t>24.11.2021 г.</t>
  </si>
  <si>
    <t>Установка канализационной станции и системы водоотведения Козловского городского поселения Козловского района</t>
  </si>
  <si>
    <t>Козловское городское поселение</t>
  </si>
  <si>
    <t>27.04.2021 г.</t>
  </si>
  <si>
    <t>31.05.2021 г. ООО "Микрон"</t>
  </si>
  <si>
    <t>Ремонт грунтовой дороги по ул. Мира в городе Козловка Козловского городского поселения Козловского района</t>
  </si>
  <si>
    <t>30.04.2021 г.</t>
  </si>
  <si>
    <t>12.05.2021 г.</t>
  </si>
  <si>
    <t>01.06.2021 г. ИП Самсонов А.М.</t>
  </si>
  <si>
    <t>Ремонт дороги по ул. Дружба в городе Козловка Козловского городского поселения Козловского района</t>
  </si>
  <si>
    <t>Итого по Козловскому району</t>
  </si>
  <si>
    <t>Комсомольский район</t>
  </si>
  <si>
    <t>Ремонт обелиска воинам-односельчанам, погибшим в Великой Отечественной Войне в 1941-1945 гг. в д. Новый Сундырь Александровского сельского поселения Комсомольского района</t>
  </si>
  <si>
    <t>Александровское сельское поселение</t>
  </si>
  <si>
    <t>20.04.2021 ИП Трофимов Павел Николаевич</t>
  </si>
  <si>
    <t>Ремонт памятника, посвященного воинам-односельчанам, погибшим в Великой Отечественной Войне в 1941-1945 гг., в д. Альбусь-Сюрбеево Альбусь-Сюрбеевского сельского поселения Комсомольского района</t>
  </si>
  <si>
    <t>Альбусь-Сюрбеевское сельское поселение</t>
  </si>
  <si>
    <t>28.05.2021 ИП Аухадуллин Р.Р.</t>
  </si>
  <si>
    <t>Ремонт дороги по улице П.Орлова в д. Альбусь-Сюрбеево Альбусь-Сюрбеевского сельского поселения Комсомольского района</t>
  </si>
  <si>
    <t>06.04.2021 ООО ДПМК Батыревская</t>
  </si>
  <si>
    <t>Ремонт уличного освещения в деревнях Альбусь-Сюрбеевского сельского поселения Комсомольского района</t>
  </si>
  <si>
    <t>22.03.2021 ИП Самарин Сергей Юрьевич</t>
  </si>
  <si>
    <t>Благоустройство спортивной площадки д. Асаново Асановского сельского поселения Комсомольского района</t>
  </si>
  <si>
    <t>Асановское сельское поселение</t>
  </si>
  <si>
    <t>14.05.2021 ИП Кондратьев С.В.</t>
  </si>
  <si>
    <t>Ремонт дороги по ул. Ленина в д. Асаново Асановского сельского поселения Комсомольского района</t>
  </si>
  <si>
    <t>15.03.2021 ООО ДПМК Батыревская</t>
  </si>
  <si>
    <t>Ремонт ограждения кладбища в д. Асаново Асановского сельского поселения Комсомольского района</t>
  </si>
  <si>
    <t>02.03.2021 ИП Ершова Татьяна Владимировна</t>
  </si>
  <si>
    <t>Очистка противопожарного водоема в деревне Починок-Быбыть Кайнлыкского сельского поселения Комсомольского района Чувашской Республики</t>
  </si>
  <si>
    <t>Кайнлыкское сельское поселение</t>
  </si>
  <si>
    <t>26.02.2021 ООО Транспортник</t>
  </si>
  <si>
    <t>Очистка противопожарного водоема в деревне Полевое Шептахово Кайнлыкского сельского поселения Комсомольского района Чувашской Республики</t>
  </si>
  <si>
    <t>Ремонт моста в деревне Кайнлык Кайнлыкского сельского поселения Комсомольского района Чувашской Республики</t>
  </si>
  <si>
    <t>28.04.2021 ИП Трофимов павел Николаевич</t>
  </si>
  <si>
    <t>Создание и устройство многофункциональной спортивной площадки в с. Комсомольское Комсомольского сельского поселения Комсомольского района Чувашской Республики</t>
  </si>
  <si>
    <t>Комсомольское сельское поселение</t>
  </si>
  <si>
    <t>08.04.2021 ООО Эконика</t>
  </si>
  <si>
    <t>Устройство уличного освещения д. Новое Бикмурзино Комсомольского сельского поселения Комсомольского района Чувашской Республики</t>
  </si>
  <si>
    <t>26.02.2021/ ООО "Строй Энерго Монтаж"</t>
  </si>
  <si>
    <t>Ремонт дороги с твердым покрытием по ул. Кооперативная в д. Байбахтино Комсомольского сельского поселения Комсомольского района Чувашской Республики</t>
  </si>
  <si>
    <t>23.03.2021 ООО ДПМК Батыревская</t>
  </si>
  <si>
    <t>Благоустройство территории памятника в честь воинов, павших в Великой Отечественной Войне 1941-1945 гг., в с. Старочелны-Сюрбеево Новочелны-Сюрбеевского сельского поселения Комсомольского района Чувашской Республики</t>
  </si>
  <si>
    <t>Новочелны-Сюрбеевское сельское поселение</t>
  </si>
  <si>
    <t>23.03.2021 ИП Трофимов Павел Николаевич</t>
  </si>
  <si>
    <t>Ремонт дороги по ул. Советская с. Старочелны-Сюрбеево Новочелны-Сюрбеевского сельского поселения Комсомольского района Чувашской Республики</t>
  </si>
  <si>
    <t>30.03.2021 ООО ДПМК Батыревская</t>
  </si>
  <si>
    <t>Установка игровой детской площадки в парке культуры и отдыха д. Степные Шихазаны Новочелны-Сюрбеевского сельского поселения Комсомольского района Чувашской Республики</t>
  </si>
  <si>
    <t>03.03.2021 ООО Солнечная долина</t>
  </si>
  <si>
    <t>Ограждение парка Победы в д. Полевой Сундырь Полевосундырского сельского поселения Комсомольского района Чувашской Республики</t>
  </si>
  <si>
    <t>Полевосундырское сельское поселение</t>
  </si>
  <si>
    <t>17.03.2021 ИП Иванов Владислав Олегович</t>
  </si>
  <si>
    <t>Очистка пруда в д. Тябердино-Эткерево Сюрбей-Токаевского сельского поселения Комсомольского района</t>
  </si>
  <si>
    <t>Сюрбей-Токаевское сельское поселение</t>
  </si>
  <si>
    <t>Благоустройство кладбища в с. Корезино Сюрбей-Токаевского сельского поселения Комсомольского района</t>
  </si>
  <si>
    <t>22.03.2021 ИП Мишин Дмитрий Николаевич</t>
  </si>
  <si>
    <t>Очистка пруда в д. Наполное Сюрбеево Сюрбей-Токаевского сельского поселения Комсомольского района</t>
  </si>
  <si>
    <t>Приобретение и обустройство детской площадки в д. Верхнее Тимерчеево Тугаевского сельского поселения Комсомольского района</t>
  </si>
  <si>
    <t>Тугаевское сельское поселение</t>
  </si>
  <si>
    <t>15.03.2021 ИП Сахранова Людмила Алексеевна</t>
  </si>
  <si>
    <t>Приобретение и обустройство детской площадки в д. Старые Высли Тугаевского сельского поселения Комсомольского района</t>
  </si>
  <si>
    <t>Благоустройство территории памятника в с. Тугаево Тугаевского сельского поселения Комсомольского района</t>
  </si>
  <si>
    <t>19.03.2021 ИП Григорьев Л.Л.</t>
  </si>
  <si>
    <t>Ремонт дороги по ул. Садовая в с. Токаево Урмаевского сельского поселения Комсомольского района</t>
  </si>
  <si>
    <t>Урмаевское сельское поселение</t>
  </si>
  <si>
    <t>25.03.2021 ООО Эльбрус</t>
  </si>
  <si>
    <t>Благоустройство родника в с. Урмаево Урмаевского сельского поселения Комсомольского района</t>
  </si>
  <si>
    <t>23.03.2021 ИП Хайртдинов Минсихать Галиескерович</t>
  </si>
  <si>
    <t>Обустройство ритуального здания в д. Чичканы Чичканского сельского поселения Комсомольского района</t>
  </si>
  <si>
    <t>Чичканское сельское поселение</t>
  </si>
  <si>
    <t>15.03.2021 ООО Сиомс-групп</t>
  </si>
  <si>
    <t>Ремонт дороги по ул. В.Черновой в с. Чурачики Чичканского сельского поселения Комсомольского района</t>
  </si>
  <si>
    <t>16.03.2021 ООО Низам</t>
  </si>
  <si>
    <t>Ремонт дороги по ул. Молодежная в д. Чичканы Чичканского сельского поселения Комсомольского района</t>
  </si>
  <si>
    <t>Ремонт ограждения кладбища в с.Шерауты Шераутского сельского поселения Комсомольского района</t>
  </si>
  <si>
    <t>Шераутское сельское поселение</t>
  </si>
  <si>
    <t>Приобретение и установка энергосберегающих лампочек и прожекторов для уличного освещения в населенных пунктах Шераутского сельского поселения Комсомольского района</t>
  </si>
  <si>
    <t>Ремонт дороги по ул. Кузнечная в д. Нижние Бюртли-Шигали Шераутского сельского поселения Комсомольского района</t>
  </si>
  <si>
    <t>22.03.2021 ООО ДПМК Батыревская</t>
  </si>
  <si>
    <t>Ремонт дороги по ул. Новая в д. Нижние Бюртли-Шигали Шераутского сельского поселения Комсомольского района</t>
  </si>
  <si>
    <t xml:space="preserve">Итого </t>
  </si>
  <si>
    <t>Благоустройство кладбища в деревне Альбусь-Сюрбеево Альбусь-Сюрбеевского сельского поселения Комсомольского района Чувашской Респуб-лики</t>
  </si>
  <si>
    <t>ИП Мансуров Р.М.</t>
  </si>
  <si>
    <t>Устройство водопроводной сети от водонапорной башни №3 к дому 15 в мкр. К.Антонова с.Комсомольское Комсомольского района Чувашской Республики</t>
  </si>
  <si>
    <t>12.08.2021 ООО "Коммунальный сервис"</t>
  </si>
  <si>
    <t>Благоустройство стоянки для автомашин по ул. Кооперативная в д. Полевые Инели Комсомольского района Чувашской Республики</t>
  </si>
  <si>
    <t>Полевосудырское сельское поселение</t>
  </si>
  <si>
    <t>ООО "ДПМК "Батыревская"</t>
  </si>
  <si>
    <t>Обустройство ограждения вокруг основной общеобразовательной школы д. Чичканы Комсомольского района Чувашской Республики</t>
  </si>
  <si>
    <t>23.08.2021 ИП Хайртдинов М.Г.</t>
  </si>
  <si>
    <t>Благоустройство территории, прилегающей Старочелны-Сюрбеевскому сельскому дому культуры Комсомольского района Чувашской Республики</t>
  </si>
  <si>
    <t>Благоустройство памятника в деревне Асаново Асановского  сельского поселе-ния Комсомольского района Чувашской Республики</t>
  </si>
  <si>
    <t>Ремонт памятника воинам односельчанам, погибшим в ВОВ 1941-1945 гг. д. Полевое Шептахово Комсомольского района Чувашской Республики</t>
  </si>
  <si>
    <t xml:space="preserve">Устройство ограждения  детской  игровой  площадки  д. Верхнее Тимерчеево Тугаевского  сельского    поселения Комсомольского   района  Чувашской Республики
</t>
  </si>
  <si>
    <t>Очистка пруда в д. Подлесные Чурачики Сюрбей-Токаевского сельского поселения Комсомольского района Чувашской Республики</t>
  </si>
  <si>
    <t>Токаевского сельского поселения</t>
  </si>
  <si>
    <t>Благоустройство пруда в деревне Асаново Асановского  сельского поселения Комсомольского района Чувашской Республики</t>
  </si>
  <si>
    <t>18.10.2021 КОНДРАТЬЕВ С. В.</t>
  </si>
  <si>
    <t>Очистка противопожарного водоема в с.Луцкое Александровского сельского поселения Комсомольского района Чувашской Республики</t>
  </si>
  <si>
    <t>Итого по Комсомольскому району</t>
  </si>
  <si>
    <t>Красноармейский район</t>
  </si>
  <si>
    <t>Ремонт участка автодороги по ул. Лесная от дома №9 до примыкания к ул. Гражданская д. Нимичкасы Алманчинского сельского поселения Красноармейского района Чувашской Республики.</t>
  </si>
  <si>
    <t>Алманчинское сельское поселение</t>
  </si>
  <si>
    <t>13.05.2021 ИП Макаров А.Н.</t>
  </si>
  <si>
    <t>Вчера завершили, подготовка документов</t>
  </si>
  <si>
    <t>Замена водонапорной башни на насосную установку с ремонтом системы водоснабжения по улицам Вокзальная, Школьная и Загородная деревни Албахтино Алманчинского сельского поселения Красноармейского района Чувашской Республики</t>
  </si>
  <si>
    <t>25.05.2021 ООО "СТМ"</t>
  </si>
  <si>
    <t>25,05.2021</t>
  </si>
  <si>
    <t>Ремонт переправы через речку Юплемешь в д. Бурундуки Большешатьминского сельского поселения Красноармейского района Чувашской Республики</t>
  </si>
  <si>
    <t>Большешатьминское сельское поселение</t>
  </si>
  <si>
    <t xml:space="preserve">13.08.2021 ИП Агатеев П.А </t>
  </si>
  <si>
    <t>заявка отпрвлена</t>
  </si>
  <si>
    <t>Ремонт конструкции тросовой переправы в деревне Дворики Большешатьминского сельского поселения Красноармейского района Чувашской Республики</t>
  </si>
  <si>
    <t>13.08.2021 ИП Агатеев П.А.</t>
  </si>
  <si>
    <t>работы завершены акты подписаны</t>
  </si>
  <si>
    <t>работы завершены</t>
  </si>
  <si>
    <t>Ремонт грунтовой дороги по ул. Зеленая и переулку Малый д. Верхня Типсирма Большешатьминского сельского поселения Красноармейского района Чувашской Республики</t>
  </si>
  <si>
    <t>19.05.2021 / ИП Агатьев П.А.</t>
  </si>
  <si>
    <t>Ремонт грунтовой дороги по ул. Плотинная д. Таныши Исаковского сельского поселения Красноармейского района Чувашской Республики</t>
  </si>
  <si>
    <t>Исаковское сельское поселение</t>
  </si>
  <si>
    <t>01.06.2021 ИП Иванов А.Г.</t>
  </si>
  <si>
    <t>Устройство стеллы павшим воинам в ВОВ в д. Кумагалы Исаковского сельского поселения Красноармейского района Чувашской Республики</t>
  </si>
  <si>
    <t>Ремонт системы водоснабжения с заменой труб в с. Исаково Исаковского сельского поселения Красноармейского района Чувашской Республики</t>
  </si>
  <si>
    <t>04.06.2021 ООО "Спецстрой торг"</t>
  </si>
  <si>
    <t>Ремонт участка автомобилной дороги по ул. Шоссейная д. Сормхири Караевского сельского поселения Красноармейского района</t>
  </si>
  <si>
    <t>Караевское сельское поселение</t>
  </si>
  <si>
    <t>19.05.2021 / ИП Макаров А.Н.</t>
  </si>
  <si>
    <t>Ремонт участка автомобильной дороги по ул. Лесная и Озерная д. Кюльхири Караевского сельского поселения Красноармейского района</t>
  </si>
  <si>
    <t>12.05.2021 / ИП Макаров А.Н.</t>
  </si>
  <si>
    <t>Замена водонапорной башни по ул. Гагарина в д. Старые Игити Красноармейского сельского поселения Красноармейского района Чувашской Республики</t>
  </si>
  <si>
    <t>Красноармейское сельское поселение</t>
  </si>
  <si>
    <t>19.05.2021 ИП Игонина Н.А.</t>
  </si>
  <si>
    <t>Ремонт водопроводной сети по ул. Траковская села Красноармейское Красноармейского сельского поселения Красноармейского района Чувашской Республики</t>
  </si>
  <si>
    <t>12.05.2021 / ООО "Спецстрой торг"</t>
  </si>
  <si>
    <t>Устройство летней сцены для проведения праздничных мероприятий на стадионе «Факел» с.Красноармейское Красноармейского района Чувашской Республики</t>
  </si>
  <si>
    <t>19.05.2021 / ООО "Строительно-монтажное управление №23</t>
  </si>
  <si>
    <t>Водоснабжение по ул. Ленина в д. Старые Игити Красноармейсского сельского поселения Красноармейского района Чувашской Республики</t>
  </si>
  <si>
    <t>26.07.2021 ООО Спецстройторг"</t>
  </si>
  <si>
    <t>до 30.09.2021</t>
  </si>
  <si>
    <t>работы завершены отправлена заявка</t>
  </si>
  <si>
    <t>Ремонт участка водопроводной сети по ул.40 лет Победы д.Чадукасы Чадукасинского сельского поселения Красноармейского района Чувашской Республики</t>
  </si>
  <si>
    <t>Чадукасинское сельское поселение</t>
  </si>
  <si>
    <t>01.09.2021 ИП Николаева А.Ю.</t>
  </si>
  <si>
    <t>Ремонт участка автомобильной дороги по ул Овражная в деревне Типвары Чадукасинского сельского поселения Красноармейского района Чувашской Республики</t>
  </si>
  <si>
    <t>01.09.2021 Дормашсервис</t>
  </si>
  <si>
    <t>Работы завершены заявка отправлена</t>
  </si>
  <si>
    <t>Ремонт участка автомобильной дороги улице Молодежная в деревне Полайкасы Чадукасинского сельского поселения Красноармейского района Чувашской Республики</t>
  </si>
  <si>
    <t>07.06.2021 ИП Николаева А.Ю.</t>
  </si>
  <si>
    <t>Ремонт грунтовой дороги по ул. Комсомольская и Клубная д. Санькасы Яншихово-Челлинского сельского поселения Красноармейского района Чувашской Республики</t>
  </si>
  <si>
    <t>Яншихово-Челлинское сельское поселение</t>
  </si>
  <si>
    <t>07.06.2021 ИП Макаров А.Н.</t>
  </si>
  <si>
    <t>Устройство нежилого помещения на кладбище в с. Именево Яншихово-Челлинского сельского поселения Красноармейского района Чувашской Республики</t>
  </si>
  <si>
    <t>01.09.2021 ИП Прохоров А.В</t>
  </si>
  <si>
    <t>lI этап</t>
  </si>
  <si>
    <t>Ремонт грунтовой дороги, подъезда к ул. Ленина д. Хозакасы Красноармейского сельского поселения Красноармейского района Чувашской Республики</t>
  </si>
  <si>
    <t>22.06.2021 ООО "Дормашсервис"</t>
  </si>
  <si>
    <t>Ремонт участка дороги по ул. Парковая д. Яншихово-Челлы Яншихово-Челлинского сельского поселения Красноармейского района Чувашской Республики</t>
  </si>
  <si>
    <t>29.06.2021 КФХ Макаров А.Н.</t>
  </si>
  <si>
    <t>Ремонт системы водоснабжения от ул. Механизаторов до ул. Новая д. Яманаки  Исаковского сельского поселения Красноармейского района Чувашской Республики</t>
  </si>
  <si>
    <t>ИП Львов В.Н. 17.09.2021</t>
  </si>
  <si>
    <t>Работы завершены подписан акт выполненных работ</t>
  </si>
  <si>
    <t>Ремонт системы водоснабжения д. Кюльхири Караевского сельского поселения Красноармейского района</t>
  </si>
  <si>
    <t>Ремонт водонапорной сети по четной стороне ул. Траковская с. Красноармейское Красноармейского района Чувашской Республики</t>
  </si>
  <si>
    <t>прямой договор в электронной форме</t>
  </si>
  <si>
    <t>ООО Спецстрой торг" 27.09.2021</t>
  </si>
  <si>
    <t>Возведение обелиска павшим в ВОВ в. д. Арзюнакасы Чадукасинского сельского поселения Красноармейского района</t>
  </si>
  <si>
    <t>пряиой договор в элекронной форме</t>
  </si>
  <si>
    <t>ИП Лукин Ю.Н. 27.09.2021</t>
  </si>
  <si>
    <t>Работы завершены 12.10.2021 отправлена заявка на финансирование</t>
  </si>
  <si>
    <t>Ремонт водозаборного узла по ул. Луговая в. д. Арзюнакасы Чадукасинского сельского поселения Красноармейского района</t>
  </si>
  <si>
    <t>ИП Аглетдинов Р.И. 29.09.2021</t>
  </si>
  <si>
    <t>Устройство нежилого дома (помещения) для встреч населения в д. Юпрямы Большешатьминского сельского поселения Красноармейского района</t>
  </si>
  <si>
    <t>Большешатьминское  сельское поселение</t>
  </si>
  <si>
    <t>ИП Иванов А.В. 15.10.2021</t>
  </si>
  <si>
    <t>Итого по Красноармейскому району</t>
  </si>
  <si>
    <t>Красночетайский район - 77 проектов</t>
  </si>
  <si>
    <t>l этап -</t>
  </si>
  <si>
    <t>Устройство противопожарного водоема в с. Баймашкино Акчикасинского сельского поселения Красночетайского района</t>
  </si>
  <si>
    <t>Акчикасинское сельское поселение</t>
  </si>
  <si>
    <t>12.04.2021 ООО "Дюйм"</t>
  </si>
  <si>
    <t>Устройство противопожарного водоема в д. Калугино Акчикасинского сельского поселения Красночетайского района</t>
  </si>
  <si>
    <t>Устройство противопожарного водоема в д. Липовка Первая Акчикасинского сельского поселения Красночетайского района</t>
  </si>
  <si>
    <t>Устройство противопожарного водоема в д.Шоля Акчикасинского сельского поселения Красночетайского района</t>
  </si>
  <si>
    <t>15.05.2021 ООО "Дельтаэлектроснаб"</t>
  </si>
  <si>
    <t>Устройство противопожарного водоема в д.Ямаши Акчикасинского сельского поселения Красночетайского района</t>
  </si>
  <si>
    <t>Ремонт грунтовой дороги по улице Липовка д. Липовка Первая Акчикасинского сельского поселения Красночетайского района Чувашской Республики</t>
  </si>
  <si>
    <t>14.05.2021 ООО "Грандстрой"</t>
  </si>
  <si>
    <t>Ремонт грунтовой дороги по улице Центральная в деревне Тоганаши Атнарского сельского поселения Красночетайского района Чувашской Республики</t>
  </si>
  <si>
    <t>Атнарское сельское поселение</t>
  </si>
  <si>
    <t>21.05.2021 ООО "Стройресурс"</t>
  </si>
  <si>
    <t>Ремонт грунтовой дороги по улице Заречная села Атнары Атнарского сельского поселения Красночетайского района Чувашской Республики</t>
  </si>
  <si>
    <t>Ремонт водопроводной сети по ул. Молодежная с. Атнары Атнарского сельского поселения Красночетайского района</t>
  </si>
  <si>
    <t>08.06.2021/ ООО "Проектно-строительная компания "Стандартстрой"</t>
  </si>
  <si>
    <t>Очистка противопожарного водоема в деревне Сормово Атнарского сельского поселения Красночетайского района Чувашской Республики</t>
  </si>
  <si>
    <t>06.04.2021 ИП Наумов С.Г.</t>
  </si>
  <si>
    <t>Очистка противопожарного водоема в деревне Красный Яр Атнарского сельского поселения Красночетайского района Чувашской Республики</t>
  </si>
  <si>
    <t>Ремонт грунтовой дороги по улице Лесная поселка Черемушки Атнарского сельского поселения Красночетайского района Чувашской Республики</t>
  </si>
  <si>
    <t>22.06.2021/ ООО "Перспектива"</t>
  </si>
  <si>
    <t>Ремонт водопроводной сети по улице Пришкольная д.Шорово Атнарского сельского поселения Красночетайского района Чувашской Республики</t>
  </si>
  <si>
    <t>07.06.2021 ИП Мидушкин В.Г.</t>
  </si>
  <si>
    <t>Установка детской игровой площадки в д. Липовка Вторая Атнарского сельского поселения Красночетайского района</t>
  </si>
  <si>
    <t>10.06.2021/ ООО "Эконика"</t>
  </si>
  <si>
    <t>Установка детской игровой площадки в д. Березовка Атнарского сельского поселения Красночетайского района</t>
  </si>
  <si>
    <t>Установка детской игоровой площадки в с. Атнары Атнарского сельского поселения Красночетайского района</t>
  </si>
  <si>
    <t>Ремонт грунтовой дороги к местам захоронения д.Шумшеваши Большеатменского сельского поселения Красночетайского района</t>
  </si>
  <si>
    <t>Большеатменское сельское поселение</t>
  </si>
  <si>
    <t>15.06.2021/ ООО "Перспектива"</t>
  </si>
  <si>
    <t>Ремонт грунтовой дороги к местам захоронения д.Аликово Большеатменского сельского поселения Красночетайского района</t>
  </si>
  <si>
    <t>Благоустройство противопожарного пруда в д. Шумшеваши Большеатменского сельского поселения Красночетайского района</t>
  </si>
  <si>
    <t>01.04.2021 ИП Чернигина В.С.</t>
  </si>
  <si>
    <t>Благоустройство противопожарного пруда в д.Мочковаши Большеатменского сельского поселения Красночетайского района</t>
  </si>
  <si>
    <t>Благоустройство противопожарного пруда в д. Большие Атмени Большеатменского сельского поселения Красночетайского района</t>
  </si>
  <si>
    <t>Ремонт грунтовой дороги по ул.Мельничная в д.Урумово Испуханского сельского поселения Красночетайского района</t>
  </si>
  <si>
    <t>Испуханское сельское поселение</t>
  </si>
  <si>
    <t>Ремонт грунтовой дороги в д. Мочей по ул. Малая и Падинка Испуханского сельского поселения Красночетайского района</t>
  </si>
  <si>
    <t>Установка спортивного и детского оборудования в д. Испуханы Испуханского сельского поселения Красночетайского района</t>
  </si>
  <si>
    <t>ООО "Эконика"</t>
  </si>
  <si>
    <t>Ремонт грунтовой дороги по ул. Центральная от д.55 до 63 в д. Торханы Испуханского сельского поселения Красночетайского района</t>
  </si>
  <si>
    <t>Очистка противопожарных прудов с устройством пирса в д. Мочей ул Малая и ул. Падинка Испуханского сельского сельского поселения Красночетайского района</t>
  </si>
  <si>
    <t>Прямой договор с ООО "Дюйм" по ул Мочей ул Малая / ул Падинка аукцион</t>
  </si>
  <si>
    <t>Очистка противопожарного пруда с устройством пирсов в д.Торханы ул.Пандиково Испуханского сельского поселения Красночетайского района</t>
  </si>
  <si>
    <t>28.04.2021 ООО "Дюйм"</t>
  </si>
  <si>
    <t>Устройство разворотной площадки в деревне Торханы Испуханского сельского поселения Красночетайского района</t>
  </si>
  <si>
    <t>ООО "Сельские строительные работы"</t>
  </si>
  <si>
    <t>Очистка противопожарных водоемов д. Черепаново Красночетайского сельского поселения Красночетайского района</t>
  </si>
  <si>
    <t>Красночетайское сельское поселение</t>
  </si>
  <si>
    <t>12.04.2021/ ИП Горбушкина Е.Н.</t>
  </si>
  <si>
    <t>Ремонт водопроводной сети по ул. Ленина с. Красные Четаи Красночетайского сельского поселения Красночетайского района</t>
  </si>
  <si>
    <t>07.06.2021 ИП Балалайкин А.В.</t>
  </si>
  <si>
    <t>Ремонт водопроводной сети по ул. Октябрьская с.Красные Четаи Красночетайского сельского поселения Красночетайского района</t>
  </si>
  <si>
    <t>07.06.2021 ИП Перелыгина Е.О.</t>
  </si>
  <si>
    <t>Очистка противопожарного водоема с Красные Четаи ул. Красноармейская Красночетайского сельского поселения Красночетайского района</t>
  </si>
  <si>
    <t>Благоустройство места отдыха на пересечении ул. Комсомольская и ул. Советская с Красные Четаи Красночетайского сельсокго поселения Красночетайского района</t>
  </si>
  <si>
    <t>14.09.2021   ИП Еремеев Ю.Ю.</t>
  </si>
  <si>
    <t>Ремонт грунтовой дороги по ул. Пионерская с. Красные Четаи Красночетайского сельского послеения Красночетайского района</t>
  </si>
  <si>
    <t>Ремонт водопроводной сети по ул. Пионерская с. Красные Четаи Красночетайского сельского послеения Красночетайского района</t>
  </si>
  <si>
    <t>ООО "Вал-стройкомплект"</t>
  </si>
  <si>
    <t>Очистка противопожарного водоема с Красные Четаи ул. Октябрьская Красночетайского сельского поселения Красночетайского района</t>
  </si>
  <si>
    <t>Ремонт грунтовой дороги по улице Новая и улице Заводская села Красные Четаи Красночетайского сельского поселения Красночетайского района</t>
  </si>
  <si>
    <t>Ремонт грунтовой дороги по ул. Зеленая д. Томлей Красночетайского сельского поселения Красночетайского района</t>
  </si>
  <si>
    <t>Ремонт грунтовой дорги по ул. Пионерская с. Красные Четаи Красночетайского сельского поселения Красночетайского района</t>
  </si>
  <si>
    <t>Ремонт грунтовой дороги в д. Черепаново ул. Малая Красночетайского сельского поселения Красночетайского района</t>
  </si>
  <si>
    <t>Ремонт грунтовой дороги по ул. Карла Маркса с. Красные Четаи Красночетайского сельского поселения Красночетайского района</t>
  </si>
  <si>
    <t>Очистка противопожарных водоемов д. Питишево Пандиковского сельского поселения Красночетайского района</t>
  </si>
  <si>
    <t>Пандиковское сельское поселение</t>
  </si>
  <si>
    <t>01.04.2021 / ИП Долгов Ю.Ф.</t>
  </si>
  <si>
    <t>30.04.1010</t>
  </si>
  <si>
    <t>Ремонт грунтовой дороги по ул. Мира от д.2 до д.10, от д.22 до д.39 д.Хирлукасы Пандиковского сельского поселения Красночетайского района</t>
  </si>
  <si>
    <t>Ремонт грунтовой дороги по ул. Комсомольская д. Хвадукасы Пандиковского сельского поселения Красночетайского района</t>
  </si>
  <si>
    <t>Ремонт грунтовой дороги от д.1 до д.5 по ул. Буденного д. Кошкильдино Питеркинского сельского поселения Красночетайского района</t>
  </si>
  <si>
    <t>Установка стелы в д.Хвадукасы Пандиковского сельского поселения Красночетайского района</t>
  </si>
  <si>
    <t>28.02.2021 / ИП Савикин В.Н.</t>
  </si>
  <si>
    <t>Установка памятника павшим в ВОВ в д.Хвадукасы Пандиковского сельского поселения Красночетайского района</t>
  </si>
  <si>
    <t>25.04.2021 / ИП Григорьев</t>
  </si>
  <si>
    <t>Обустройство противопожарного водоема в д. Хорабыр Питеркинского сельского поселения Красночетайского района</t>
  </si>
  <si>
    <t>Питеркинское сельское поселение</t>
  </si>
  <si>
    <t>13.04.2021/ИП Чернигина В.С.</t>
  </si>
  <si>
    <t>Обустройство общественного противопожарного водоема в деревне Питеркино Питеркинского сельского послеения Красночетайского района</t>
  </si>
  <si>
    <t>Ремонт грунтовой дороги к противопожарным водоемам деревни Питеркино ул.Прудная Питеркинского сельского поселения Красночетайского района</t>
  </si>
  <si>
    <t>26.04.2021/ИП Кольцова Виктория Владимировна</t>
  </si>
  <si>
    <t>Благоустройство территори Питеркинского сельского дома культуры Питеркинского сельского поселения Красночетайского района</t>
  </si>
  <si>
    <t>09.06.2021/ИП Мидушкин В.Г.</t>
  </si>
  <si>
    <t>Устройство детской спортивно-игровой площадки в д.Кубяши Питеркинского сельского поселения Красночетайского района</t>
  </si>
  <si>
    <t>07.06.2021/ ООО "Компания ВМК Лидер"</t>
  </si>
  <si>
    <t>Ремонт скважины в д.Кубяши Питеркинского сельского поселения Красночетайского района</t>
  </si>
  <si>
    <t>29.06.2021/ООО ПМК "Бурводстрой"</t>
  </si>
  <si>
    <t>Ремонт грунтовой дороги к местам захоронения д. Питеркино Питеркинского сельского поселения Красночетайского района</t>
  </si>
  <si>
    <t>21.05.2021/ ООО "Стройресурс"</t>
  </si>
  <si>
    <t>Ремонт водопроводной сети в д.Хорабыр Питеркинского сельского поселения Красночетайского района</t>
  </si>
  <si>
    <t>16.06.2021/ "Дельтаэлектроснаб"</t>
  </si>
  <si>
    <t>Устройство детской спортивно-игровой площадки в д.Хорабыр Питеркинского сельского поселения Красночетайского района</t>
  </si>
  <si>
    <t>Ремонт грунтовых автомобильных дорг по ул. Центральная и Новая д. Хорабыр Питеркинского сельского поселения Красночетайского района</t>
  </si>
  <si>
    <t>Установка спортивного оборудования в д. Русские Атаи Староатайского сельского поселения Красночетайского района</t>
  </si>
  <si>
    <t>Староатайское сельское поселение</t>
  </si>
  <si>
    <t>Установка спортивного оборудования в д.Кузнечная Староатайского сельского поселения Красночетайского района</t>
  </si>
  <si>
    <t>Установка спортивного оборудования в д. Акташи сельского поселения Красночетайского района</t>
  </si>
  <si>
    <t>Ремонт водонапорной башни в д. Русские Атаи сельского поселения Красночетайского района</t>
  </si>
  <si>
    <t>31.05.2021 ИП Горбушкина Е.Н.</t>
  </si>
  <si>
    <t>Очистка пруда в д. Яманы Староатайского сельского поселения Красночетайского района</t>
  </si>
  <si>
    <t>26.04.2021/ООО "Дюйм"</t>
  </si>
  <si>
    <t>Ремонт водонапорной башни в д. Яманы и д. Кошлауши сельского поселения Красночетайского района</t>
  </si>
  <si>
    <t>22.06.2021/ИП Горбушкина Е.Н.</t>
  </si>
  <si>
    <t>Ремонт грунтовой дороги по ул. Мира д. Верхнее Аккозино Хозанкинского сельского поселения Красночетайского района</t>
  </si>
  <si>
    <t>Хозанкинское сельское поселение</t>
  </si>
  <si>
    <t>Ремонт грунтовой дороги по ул. Николаева д. Верхнее Аккозино Хозанкинского сельского поселения Красночетайского района -630 м</t>
  </si>
  <si>
    <t>Ремонт грунтовой дороги в д. Вторые Хоршеваши (до кладбища) Хозанкинского сельского поселения Красночетайского района -555</t>
  </si>
  <si>
    <t>Ремонт грунтовой дороги по ул. Октябрьская д.Санкино Хозанкинского сельского поселения Красночетайского района- 555 м</t>
  </si>
  <si>
    <t>Устройство ограждения и нежилого здания на кладбище в д. Вторые Хоршеваши Хозанкинского сельского поселения Красночетайского района</t>
  </si>
  <si>
    <t>17.05.2021 ИП КОЛЬЦОВА В.В.</t>
  </si>
  <si>
    <t>Устройство детской площадки в д. Вторые Хоршеваши Хозанкинского сельского поселения Красночетайского района</t>
  </si>
  <si>
    <t>Устройство спортивной площадки в д. Ягункино Хозанкинского сельского поселения Красночетайского района</t>
  </si>
  <si>
    <t>Благоустройство противопожарного пруда в д. Вторые Хоршеваши Хозанкинского сельского поселения Красночетайского района</t>
  </si>
  <si>
    <t>29. 03.2021 ООО "Дюйм"</t>
  </si>
  <si>
    <t>Очистка пруда в с.Штанаши Штанашского сельского поселения Красночетайского района</t>
  </si>
  <si>
    <t>Штанашское сельское поселение</t>
  </si>
  <si>
    <t>Обустройство территории кладбища д.Арайкасы Штанашского сельского поселения Красночетайского района</t>
  </si>
  <si>
    <t>15.04.2021 ООО "Идеальная кровля"</t>
  </si>
  <si>
    <t>Ремонт грунтовой дороги в д.Кумаркино Испуханского сельского поселения Красночетайского района</t>
  </si>
  <si>
    <t>22.06.2021/ ООО "Стройресурс"</t>
  </si>
  <si>
    <t>Ремонт грунтовой дороги к местам захоронения с. Шташани Штанашского сельского поселения Красночетайского района</t>
  </si>
  <si>
    <t>31.05.2021/ООО "Перспектива"</t>
  </si>
  <si>
    <t>Ремонт грунтовой дороги по ул.Северная д.Шоля Акчикасинского сельского поселения Красночетайского района</t>
  </si>
  <si>
    <t>13.09.2021/ ООО "Сельские строительные работы"</t>
  </si>
  <si>
    <t>Ремонт водонапорной башни по ул. Молодежная с. Атнары Атнарского сельского поселения Красночетайского района Чувашской Республики</t>
  </si>
  <si>
    <t>3 раза не состоялся аукцион</t>
  </si>
  <si>
    <t>Ремонт водопроводной сети и скважины в д .Жукино Испуханского сельского поселения Красночетайского района Чувашской Республики</t>
  </si>
  <si>
    <t>Испуханского е сельское водопровопоселение</t>
  </si>
  <si>
    <t>Ремонт грунтовой дороги к местам захоронения в д.Черепаново Красночетайского сельского поселения Красночетайского района Чувашской Республики</t>
  </si>
  <si>
    <t>13.09.2021/ ООО "Стройресурс"</t>
  </si>
  <si>
    <t>Ремонт грунтовой дороги по ул. Красноармейская с. Красные Четаи Красночетайского сельского поселения Красночетайского района Чувашской Республики</t>
  </si>
  <si>
    <t xml:space="preserve">13.08.2021/ ИП Кольцова В.В. </t>
  </si>
  <si>
    <t>Ремонт водопроводной сети по ул.Зеленая д. Томлей Красночетайского сельского поселения Красночетайского района Чувашской Республики</t>
  </si>
  <si>
    <t>17.08.0201</t>
  </si>
  <si>
    <t xml:space="preserve">13.09.2021/ ИП Балалайкин А.В. </t>
  </si>
  <si>
    <t>Ремонт водопроводной сети по ул. Хуторская д. Янгильдино Красночетайского сельского поселения</t>
  </si>
  <si>
    <t>18.09.2021/ ИП Балалайкин А.В.</t>
  </si>
  <si>
    <t>Благоустройство противопожарного пруда в д. Тиханкино Хозанкинского сельского послеения Красночетайского района Чувашской Республики</t>
  </si>
  <si>
    <t xml:space="preserve">13.07.2021/ИП Кольцова В.В. </t>
  </si>
  <si>
    <t>Установка памятного мемориала в честь участников ВОВ д. Ягункино Хозанкинского сельского поселения Красночетайского района</t>
  </si>
  <si>
    <t>Ремонт грунтовой дороги от ул. Горького до ул. Новая д.6 д. Кюрлево Штанашского сельского поселения Красночетайского района</t>
  </si>
  <si>
    <t>08.09.2021/ ООО "Перспектива"</t>
  </si>
  <si>
    <t>Ремонт грунтовой дороги по ул. Логинова д. Обыково Штанашского сельского поселения Красночетайского района</t>
  </si>
  <si>
    <t>Устройство 2 стоянок около Питеркинского СДК Питеркинского сельского поселения Красночетайского района</t>
  </si>
  <si>
    <t>13.09.2021 прямой договор</t>
  </si>
  <si>
    <t>ИП Кольцова В.В./17.09.2021</t>
  </si>
  <si>
    <t>Устройство разворотной площадки около противопожарного водоема д. Вишенеры Питеркинского сельского поселения Красночетайского района</t>
  </si>
  <si>
    <t>Укрепление береговой линии противопожарного водоема в д. Ямаши Акчикасинского сельского поселения Краснчоетайского района</t>
  </si>
  <si>
    <t>(Через тег-торг)</t>
  </si>
  <si>
    <t>Итого по Красночетайскому району</t>
  </si>
  <si>
    <t>Мариинско-Посадский район</t>
  </si>
  <si>
    <t>Текущий ремонт автомобильной дороги общего пользования по ул. Федорова от дома №1 до дома №17 деревни Итяково Бичуринского сельского поселения Мариинско-Посадского района Чувашской Республики</t>
  </si>
  <si>
    <t>Бичуринское сельское поселение</t>
  </si>
  <si>
    <t>08.06.2021/Егоров В.Ф.</t>
  </si>
  <si>
    <t>Текущий ремонт автомобильной дороги общего пользования по ул. Заречная протяженностью 200 м. от дома №3 до дома №13 деревни Второе Чурашево Бичуринского сельского поселения Мариинско-Посадского района Чувашской Республики</t>
  </si>
  <si>
    <t>08.06.2021/Агатеев П.А.</t>
  </si>
  <si>
    <t>Ремонт пожарного депо в деревне Карабаши Карабашского сельского поселения Мариинско-Посадского района Чувашской Республики</t>
  </si>
  <si>
    <t>Карабашское сельское поселение</t>
  </si>
  <si>
    <t>29.06.2021/ИП Яковлев В. В.</t>
  </si>
  <si>
    <t>Текущий ремонт дороги общего пользования местного значения по улице Школьная от дома №8 до дома №15 села Покровское Карабашского сельского поселения Мариинско-Посадского района Чувашской Республики</t>
  </si>
  <si>
    <t>31.05.2021/ИП Агатеев П.А.</t>
  </si>
  <si>
    <t>Создание и обустройство детской игровой площадки в деревне Карабаши Карабашского сельского поселения Мариинско-Посадского района Чувашской Республики</t>
  </si>
  <si>
    <t>11.06.2021/ООО Романа</t>
  </si>
  <si>
    <t>Ремонт участка дороги протяженностью 350 метров по улице Лесная в селе Покровская Карабашского сельского поселения Мариинско-Посадского района</t>
  </si>
  <si>
    <t>08.06.2021/ИП Агатеев П.А.</t>
  </si>
  <si>
    <t>Ремонт дороги на кладбище протяженностью 880 метров деревни Карабаши Карабашского сельского поселения Мариинско-Посадского района</t>
  </si>
  <si>
    <t>24.05.2021/ Агатеев П.А.</t>
  </si>
  <si>
    <t>Текущий ремонт дороги общего пользования местного значения по ул. Хурамазу д. Кугеево Кугеевского сельского поселения Мариинско-Посадского района 
 Чувашской Республики</t>
  </si>
  <si>
    <t>Кугеевское сельское поселение</t>
  </si>
  <si>
    <t>Ремонт общественного шахтного колодца в д. Кугеево Мариинско-Посадского района Чувашской Республики</t>
  </si>
  <si>
    <t>11.06.2021/ООО Альянс</t>
  </si>
  <si>
    <t>Благоустройство родника д. Кугеево Кугеевского сельского поселения Мариинско-Посадского района Чувашской Республики</t>
  </si>
  <si>
    <t>Устройство щебеночного покрытия дорожного полотна по ул. Волгоградская, д. 7/2, 9, 10,11,13 г. Мариинский Посад Мариинско-Посадского района Чувашской Республики</t>
  </si>
  <si>
    <t>Мариинско-Посадское городское поселение</t>
  </si>
  <si>
    <t>11.06.2021/ООО СТРОЙДОРСЕРВИС</t>
  </si>
  <si>
    <t>Устройство асфальтного покрытия дорожного полотна по ул. Полевая г. Мариинский Посад Мариинско-Посадского района Чувашской Республики</t>
  </si>
  <si>
    <t>ООО "ДОРСЕРВИС"</t>
  </si>
  <si>
    <t>Устройство дороги по ул. Чернышевского г. Мариинский Посад Мариинско-Посадского района Чувашской Республики</t>
  </si>
  <si>
    <t>Устройство дороги по ул. Посадская г. Мариинский Посад Мариинско-Посадского района Чувашской Республики</t>
  </si>
  <si>
    <t>Текущий ремонт дороги общего пользования местного значения улицы Полевая от центральной дороги до дома № 9 д. Шульгино Приволжского сельского поселения Мариинско-Посадского района Чувашской Республики</t>
  </si>
  <si>
    <t>Приволжское сельское поселение</t>
  </si>
  <si>
    <t>21.06.2021/ООО Альянс</t>
  </si>
  <si>
    <t>Текущий ремонт дороги общего пользования местного значения улицы Братьев-Трифоновых, от дома №48 до дома № 34 д. Тинсарино Приволжского сельского поселения Мариинско-Посадского района Чувашской Республики</t>
  </si>
  <si>
    <t>07.06.2021/ООО Стройдорсервис</t>
  </si>
  <si>
    <t>Текущий ремонт дороги общего пользования местного значения переулка, соединяющего улицу Смольникова и улицу Набережная д. Ураково Приволжского сельского поселения Мариинско-Посадского района Чувашской Республики</t>
  </si>
  <si>
    <t>Текущий ремонт дороги общего пользования местного значения улицы Луговая, от дома №15 до дома №9 с. Кушниково Приволжского сельского поселения Мариинско-Посадского района Чувашской Республики</t>
  </si>
  <si>
    <t>09.06.2021/ООО Альянс</t>
  </si>
  <si>
    <t>Профинансипрван</t>
  </si>
  <si>
    <t>Текущий ремонт дороги общего пользования местного значения переулка, от дома № 40 улицы Волжская протяженностью 300 м. д. Пущино Приволжского сельского поселения Мариинско-Посадского района Чувашской Республики</t>
  </si>
  <si>
    <t>07.06.2021/ООО Альянс</t>
  </si>
  <si>
    <t>Текущий ремонт дороги общего пользования местного значения улицы Украинская от дома № 6 до дома № 10 д. Дубовка Приволжского сельского поселения Мариинско-Посадского района Чувашской Республики</t>
  </si>
  <si>
    <t>Текущий ремонт дороги общего пользования местного значения переулка, от дома №73 улицы Смольникова протяженностью 225 м д. Ураково Приволжского сельского поселения Мариинско-Посадского района Чувашской Республики</t>
  </si>
  <si>
    <t>Текущий ремонт здания Астакасинской сельской библиотеки - структурного подразделения МБУК "ЦБС" Приволжского сельского поселения Мариинско-Посадского района Чувашской Республики</t>
  </si>
  <si>
    <t>Благоустройство цветочных клумб и ремонт ограждения территории памятника павшим в Великой Отечественной войне 1941-1945 гг. по ул. Советская с. Октябрьское Октябрьского сельского поселения Мариинско-Посадского района Чувашской Республики</t>
  </si>
  <si>
    <t>01.06.2021/ООО Премьер</t>
  </si>
  <si>
    <t>Текущий ремонт дороги общего пользования местного значения по улице Заводская от дома №1 до дома №7 с. Октябрьское Октябрьского сельского поселения Мариинско-Посадского района Чувашской Республики</t>
  </si>
  <si>
    <t>24.05.2021/ООО Альянс</t>
  </si>
  <si>
    <t>Текущий ремонт дороги общего пользования местного значения по улице Акшики от дома №1 до дома №26 в деревне Акшики Октябрьского сельского поселения Мариинско-Посадского района Чувашской Республики</t>
  </si>
  <si>
    <t>Текущий ремонт дороги общего пользования местного значения и благоустройство территории вокруг детской площадки в деревне Старое Тогаево Октябрьского сельского поселения Мариинско-Посадского района Чувашской Республики</t>
  </si>
  <si>
    <t>Ремонт грунтовой дороги по улице Садовая д. Ирх-Сирмы-Ронги Первочурашевского сельского поселения Мариинско-Посадского района Чувашской Республики</t>
  </si>
  <si>
    <t>Первочурашевское сельское поселение</t>
  </si>
  <si>
    <t>24.05.2021/ИП Иванов В.Д.</t>
  </si>
  <si>
    <t>Приобретение оборудования для установки спортивной площадки в д. Алмандаево Первочурашевского сельского поселения Мариинско-Посадского района Чувашской Республики</t>
  </si>
  <si>
    <t>08.06.2021/ООО ТЕХНОМАШ</t>
  </si>
  <si>
    <t>Благоустройство родника в деревне Сутчево Сутчевского сельского поселения Мариинско-Посадского района Чувашской Республики</t>
  </si>
  <si>
    <t>Сутчевское сельское поселение</t>
  </si>
  <si>
    <t>15.06.2021/ООО Премьер</t>
  </si>
  <si>
    <t>Благоустройство кладбища деревни Сутчево Сутчевского сельского поселения Мариинско-Посадского района Чувашской Республики</t>
  </si>
  <si>
    <t>08.06.2021/ООО ЭКО</t>
  </si>
  <si>
    <t>Создание и обустройство детской игровой площадки в деревне Аксарино Аксаринского сельского поселения Мариинско-Посадского района</t>
  </si>
  <si>
    <t>Аксаринское сельское поселение</t>
  </si>
  <si>
    <t>Текущий ремонт противопожарного пруда в деревне Малое Камаево Шоршелского сельского поселения Мариинско-Посадского района Чувашской Республики</t>
  </si>
  <si>
    <t>Шоршелское сельское поселение</t>
  </si>
  <si>
    <t>18.06.2021/ИП Агатеев П.А.</t>
  </si>
  <si>
    <t>Монтаж уличного освещения в деревне Анаткасы Шоршелского сельского поселения Мариинско-Посадского района Чувашской Республики</t>
  </si>
  <si>
    <t>В течение 65 календарных дней</t>
  </si>
  <si>
    <t>Текущий ремонт противопожарного пруда в деревне Первые Синьялы Эльбарусовского сельского поселения Мариинско-Посадского района Чувашской Республики</t>
  </si>
  <si>
    <t>Эльбарусовское сельское поселение</t>
  </si>
  <si>
    <t>Текущий ремонт дороги общего пользования местного значения по улице Центральная от дома №24 до дома №47 д. Эльбарусово Эльбарусовского сельского поселения Мариинско-Посадского района Чувашской Республики</t>
  </si>
  <si>
    <t>31.05.2021/ООО Путь</t>
  </si>
  <si>
    <t>Благоустройство родника в деревне Вурманкасы Эльбарусовского сельского поселения Мариинско-Посадского района Чувашской Республики</t>
  </si>
  <si>
    <t>договор от 16.09.2021 №7</t>
  </si>
  <si>
    <t>16.09.2021 / ИП Юнусов А.Г.</t>
  </si>
  <si>
    <t>Устройство щебеночного покрытия подьездной дороги к селу Тогаево и улицы Нагорная от дома №8 села Тогаево Эльбарусовского сельского поселения Мариинско-Посадского района Чувашской Республики</t>
  </si>
  <si>
    <t>31.05.2021/ ООО Альянс</t>
  </si>
  <si>
    <t>Текущий ремонт автомобильной дороги общего пользования местного значения в границах Большешигаевского сельского поселения Мариинско-Посадского района Чувашской Республики по ул. Школьная и переезда с ул. Центральная на ул. Школьная д. Арзаматово</t>
  </si>
  <si>
    <t>Большешигаевское сельское поселение</t>
  </si>
  <si>
    <t>11.06.2021, ИП Григорьев А.В.</t>
  </si>
  <si>
    <t>Текущий ремонт автомобильной дороги общего пользования местного значения в границах Большешигаевского сельского поселения Мариинско-Посадского района Чувашской Республики по ул. Лесная д. Малое Шигаево</t>
  </si>
  <si>
    <t>11.06.2021/ИП Григорьев А.В.</t>
  </si>
  <si>
    <t>Текущий ремонт автомобильной дороги общего пользования местного значения в границах Большешигаевского сельского поселения Мариинско-Посадского района Чувашской Республики по ул. Новая д. Большое Шигаево</t>
  </si>
  <si>
    <t>19.07.2021 / ИП Иванов В.Д.</t>
  </si>
  <si>
    <t>Устройство колодца возле дома 34 по улице Набережная в деревне Большое Шигаево Большешигаевского сельского поселение Марииинско-Посадского района Чувашской Республики</t>
  </si>
  <si>
    <t>Реконструкция памятника "Стрижи. Память" в деревне Эльбарусово Эльбарусовского сельского поселения Мариинско-Посадского района Чувашской Республики</t>
  </si>
  <si>
    <t>3 прямых договора</t>
  </si>
  <si>
    <t>Представлены акты на 456983</t>
  </si>
  <si>
    <t>Текущий ремонт дороги к памятнику "Стрижи.Память" д. Эльбарусово Эльбарусовского сельского поселения Мариинско-Посадского района Чувашской Республики</t>
  </si>
  <si>
    <t>Отказ</t>
  </si>
  <si>
    <t>Текущий ремонт дороги к братской могиле на кладбище Эльбарусовского сельского поселения Мариинско-Посадского района Чувашской Республики</t>
  </si>
  <si>
    <t>Итого по Мариинско-Посадскому району</t>
  </si>
  <si>
    <t>Моргаушский район</t>
  </si>
  <si>
    <t>Ремонт грунтовой дороги с добавлением твердых материалов по улице Яблоневая в деревне Магазейная Ильинского сельского поселения Моргаушского района Чувашской Республики</t>
  </si>
  <si>
    <t>Ильинское сельское поселение</t>
  </si>
  <si>
    <t xml:space="preserve">28.09.2021/ООО «Диндан» </t>
  </si>
  <si>
    <t>процедура расторжения в одностороннем порядке 24.08.21 (16887,79), (Подрядчик не преступил к работам</t>
  </si>
  <si>
    <t>Ремонт водопроводного колодца в деревне Хундыкасы по улице Лесная Ильинского сельского поселения Моргаушского района Чувашской Республики</t>
  </si>
  <si>
    <t>19.05.2021 / ООО "АК "Прогресс"</t>
  </si>
  <si>
    <t>Устройство водопроводной сети в деревне Шерек Ильинского сельского поселения Моргаушского района Чувашской Республики</t>
  </si>
  <si>
    <t>ИП Тереньев Эдуард Алексеевич 03.06.2021г.</t>
  </si>
  <si>
    <t>Ремонт грунтовой дороги с добавлением твердых материалов по улице Юркино в деревне Хундыкасы Ильинского сельского поселения Моргаушского района Чувашской Республики</t>
  </si>
  <si>
    <t>06.07.2021/ ООО "ДинДан"</t>
  </si>
  <si>
    <t>претензионная работа (На стадии приемки объекта)</t>
  </si>
  <si>
    <t>Ремонт грунтовой дороги от дома 68 до дома 55А по улице Ториково деревни Шомиково Кадикасинского сельского поселения Моргаушского района Чувашской Республики</t>
  </si>
  <si>
    <t>Кадикасинское сельское поселение</t>
  </si>
  <si>
    <t>20.04.2021 / ООО "Карьер Регион"</t>
  </si>
  <si>
    <t>Установка спортивно-игровой площадки в деревне Шомиково по улице Пошкары Кадикасинского сельского поселения Моргаушского района Чувашской Республики</t>
  </si>
  <si>
    <t>20.05.2021 ЗАО" Завод игрового спортивного оборудования"</t>
  </si>
  <si>
    <t>Устройство домика в Шатракасинском кладбище Кадикасинского сельского поселения Моргаушского района Чувашской Республики</t>
  </si>
  <si>
    <t>07.07.2021 СК" Город"</t>
  </si>
  <si>
    <t>Ремонт системы водоснабжения деревень Полевые Хачики и Нижние Хачики Москакасинского сельского поселения Моргаушского района Чувашской Республики</t>
  </si>
  <si>
    <t>Москакасинское сельское поселение</t>
  </si>
  <si>
    <t xml:space="preserve"> 28.07.2021/ ИП Матросов Ю.Н.</t>
  </si>
  <si>
    <t>рабоы завершены 23.08.21</t>
  </si>
  <si>
    <t>Ремонт системы водоснабжения деревни Рыкакасы Москакасинского сельского поселения Моргаушского района Чувашской Республики</t>
  </si>
  <si>
    <t>21.06.2021 ООО "Бирса"</t>
  </si>
  <si>
    <t>Ремонт водопроводной сети деревни Пикикасы Орининского сельского поселения Моргаушского района Чувашской Республики</t>
  </si>
  <si>
    <t>Орининское сельское поселение</t>
  </si>
  <si>
    <t>24.05.2021 / ООО "СК "Хастар"</t>
  </si>
  <si>
    <t>Ремонт грунтовой дороги в деревне Чамыши Орининского сельского поселения Моргаушского района Чувашской Республики</t>
  </si>
  <si>
    <t>12.05.2021 / ООО "Сокол"</t>
  </si>
  <si>
    <t>Ремонт грунтовой дороги по улице Токарева деревни Кашмаши Сятракасинского сельского поселения Моргаушского района Чувашской Республики</t>
  </si>
  <si>
    <t>Сятракасинское сельское поселение</t>
  </si>
  <si>
    <t>04.05.2021 / ИП Николаева Алевтина Юрьевна</t>
  </si>
  <si>
    <t>Ремонт грунтовой дороги по улице Восточная в селе Оточево Сятракасинского сельского поселения Моргаушского района Чувашской Республики</t>
  </si>
  <si>
    <t>Ремонт грунтовой дороги по улице Березовая деревни Анаткасы Тораевского сельского поселения Моргаушского района Чувашской Республики</t>
  </si>
  <si>
    <t>Тораевское сельское поселение</t>
  </si>
  <si>
    <t>31.05.2021 ООО "Стройка-21"</t>
  </si>
  <si>
    <t>Ремонт грунтовой дороги по улице Советская в деревне Тойшево Тораевского сельского поселения Моргаушского района Чувашской Республики</t>
  </si>
  <si>
    <t>Планируется 29.10.2021 ИП Николаева А.Ю.</t>
  </si>
  <si>
    <t xml:space="preserve"> рассторжение контракта от 14.09.2021 претензионная работа (расторжение в одностороннем порядке) (Подрядчик земляные работы сделены, подртчик не продолжает работы, расторжение со стороны поселения</t>
  </si>
  <si>
    <t>Ремонт водонапорной башни по улице Центральная деревни Шептаки Хорнойского сельского поселения Моргаушского района Чувашской Республики</t>
  </si>
  <si>
    <t>Хорнойское сельское поселение</t>
  </si>
  <si>
    <t>17.05.2021 / ООО "Техэнергокомплект"</t>
  </si>
  <si>
    <t>Ремонт автомобильной дороги с разворотной площадкой по улице Западная села Тойгильдино Хорнойского сельского поселения Моргаушского района Чувашской Республики</t>
  </si>
  <si>
    <t>17.04.2021 / ООО "Гудвилл"</t>
  </si>
  <si>
    <t>Ремонт участка грунтовой дороги примыкающей с автомобильной дорогой улицы 30 лет Победы-Братьев Алексеевых деревни Изедеркино Чуманкасинского сельского поселения Моргаушского района Чувашской Республики</t>
  </si>
  <si>
    <t>Чуманкасинское сельское поселение</t>
  </si>
  <si>
    <t>23.09.2021 / ООО Гудвилл</t>
  </si>
  <si>
    <t>расторжение в одностороннем порядке 25.08.21 (11147,17), заключен новый контракт, работы ведутся</t>
  </si>
  <si>
    <t>Ремонт грунтовой дороги по улице Советская деревни Сарчаки Шатьмапосинского сельского поселения Моргаушского района Чувашской Республики</t>
  </si>
  <si>
    <t>Шатьмапосинское сельское поселение</t>
  </si>
  <si>
    <t>20.04.2021 / ИП Николаева Алевтина Юрьевна</t>
  </si>
  <si>
    <t>Ремонт грунтовой дороги по улице Восточная деревни Шатьмапоси Шатьмапосинского сельского поселения Моргаушского района Чувашской Республики</t>
  </si>
  <si>
    <t>Ремонт грунтовой дороги в деревне Кубасы по улице Запрудная Юнгинского сельского поселения Моргаушского района Чувашской Республики</t>
  </si>
  <si>
    <t>Юнгинское сельское поселение</t>
  </si>
  <si>
    <t>11.05.2021 / ИП Самсонов Антон Михайлович</t>
  </si>
  <si>
    <t>ПРЕТЕНЗИОННАЯ РАБОТА (Не завершены работы (1 метр дороги не сделан) не принимает стройконтроль)</t>
  </si>
  <si>
    <t>Ремонт грунтовой дороги в деревне Юнгапоси по улице Солнечная Юнгинского сельского поселения Моргаушского района Чувашской Республики</t>
  </si>
  <si>
    <t xml:space="preserve">ООО "Путь" планируется 22.10.2021 </t>
  </si>
  <si>
    <t>муниципальный контракт от 03.09.21 с ООО "Путь" соглашение о расторжении 23.09.2021</t>
  </si>
  <si>
    <t>Обустройство детской спортивно-игровой площадки в деревне Вурманкасы Юськасинского сельского поселения Моргаушского района Чувашской Республики</t>
  </si>
  <si>
    <t>Юськасинское сельское поселение</t>
  </si>
  <si>
    <t>16.04.2021 / ООО "Солнечная долина"</t>
  </si>
  <si>
    <t>Ремонт автомобильной дороги в деревне Сюмерткасы по улице Лесная от дома №9 до дома №33 Юськасинского сельского поселения Моргаушского района Чувашской Республики</t>
  </si>
  <si>
    <t>12.04.2021 ООО "Гудвилл"</t>
  </si>
  <si>
    <t>Обустройство детской спортивно-игровой площадки в деревне Верхние Панклеи Юськасинского сельского поселения Моргаушского района Чувашской Республики</t>
  </si>
  <si>
    <t>Очистка пруда с благоустройством прилегающей территории в деревне Милюдакасы Ярабайкасинского сельского поселения
 Моргаушского района Чувашской Республики</t>
  </si>
  <si>
    <t>Ярабайкасинское сельское поселение</t>
  </si>
  <si>
    <t>Ремонт грунтовой дороги по улице Колхозная деревни Синьял-Акрамово Ярабайкасинского сельского поселения Моргаушского района Чувашской Республики</t>
  </si>
  <si>
    <t>21.04.2021 / ИП Капитонов Евгений Николаевич</t>
  </si>
  <si>
    <t>претензионная работа (работы на стадии завршения)</t>
  </si>
  <si>
    <t>Ремонт грунтовой дороги по улице Складская деревни Милюдакасы Ярабайкасинского сельского поселения Моргаушского района Чувашской Республики</t>
  </si>
  <si>
    <t>26.04.2021 / ООО СК "Стройтранс"</t>
  </si>
  <si>
    <t>Ремонт водонапорной башни и водопроводной сети по улице Центральная с. Большое Карачкино Большесундырского сельского поселения Моргаушского района Чувашской Республики</t>
  </si>
  <si>
    <t>Большесундырское сельское поселение</t>
  </si>
  <si>
    <t>13.09.21 ООО "ТЕХЭНЕРГОКОМПЛЕКТ"</t>
  </si>
  <si>
    <t>Ремонт системы водоснабжения деревни Сидуккасы Москакасинского сельского поселения Моргаушского района Чувашской Республики</t>
  </si>
  <si>
    <t>13.09.21 ООО "БИРСА"</t>
  </si>
  <si>
    <t>Ремонт системы водоснабжения деревни Ивановка Москакасинского сельского поселения Моргаушского района Чувашской Республики</t>
  </si>
  <si>
    <t>21.09.2021 ИП Матросов Юрий Николаевич</t>
  </si>
  <si>
    <t>Ремонт водонапорной башни в деревне Тойшево Тораевского сельского поселения Моргаушского района Чувашской Республики</t>
  </si>
  <si>
    <t>Ремонт автомобильной дороги по улице Садовая деревни Хорной Хорнойского сельского поселения Моргаушского района Чувашской Республики</t>
  </si>
  <si>
    <t xml:space="preserve"> 08.09.21 ООО "ГУДВИЛЛ"</t>
  </si>
  <si>
    <t>Ремонт водонапорной башни и части водопроводной сети по улице Новая деревни Хорной Хорнойского сельского поселения Моргаушского района Чувашской Республики</t>
  </si>
  <si>
    <t xml:space="preserve"> 06.09.21 ООО "ТЕХЭНЕРГОКОМПЛЕКТ"</t>
  </si>
  <si>
    <t>Благоустройство Парка Победы по улице Первомайская деревни Хорной Хорнойского сельского поселения Моргаушского района Чувашской Республики</t>
  </si>
  <si>
    <t>Прием заявок до 06.10</t>
  </si>
  <si>
    <t>Установка уличных тренажеров на улице Лесная в деревне Одаркино Чуманкасинского сельского поселения Моргаушского района Чувашской Республики</t>
  </si>
  <si>
    <t>Очистка пруда и обустройство пожарного водоема с благоустройством прилегающей территории в деревне Кадыкой Шатьмапосинского сельского поселения Моргаушского района Чувашской Республики</t>
  </si>
  <si>
    <t>ИП НИКОЛАЕВА А. Ю.</t>
  </si>
  <si>
    <t>Обустройство пожарного водоема по улице Центральная села Юськасы Юськасинского сельского поселения Моргаушского района Чувашской Республики</t>
  </si>
  <si>
    <t>26.08.2021/ ИП Матросов Юрий Николаевич</t>
  </si>
  <si>
    <t>Итого по Моргаушскому району</t>
  </si>
  <si>
    <t>Порецкий район - 47 проектов</t>
  </si>
  <si>
    <t>Благоустройство территории памятника погибшим воинам в 
 с.Анастасово Анастасовского сельского поселения Порецкого района Чувашской Республики</t>
  </si>
  <si>
    <t>Анастасовское сельское поселение</t>
  </si>
  <si>
    <t>05.04.2021 / ИП РЫБАКОВ АЛЕКСАНДР НИКОЛАЕВИЧ</t>
  </si>
  <si>
    <t>Очистка пруда по ул.Набережная в с.Анастасово Анастасовского 
 сельского поселения Порецкого района Чувашской Республики</t>
  </si>
  <si>
    <t>05.04.2021 / ИП ЧЕРНИГИНА ВЕРА СТЕПАНОВНА</t>
  </si>
  <si>
    <t>Благоустройство территории МБОУ «Анастасовская средняя общеобразовательная школа» Анастасовского сельского поселения Порецкого района Чувашской Республики</t>
  </si>
  <si>
    <t>19.04.2021 / ИП Сычаева Людмила Николаевна</t>
  </si>
  <si>
    <t>Очистка пруда по ул.Анастасово-2 в с.Анастасово Анастасовского 
 сельского поселения Порецкого района Чувашской Республики</t>
  </si>
  <si>
    <t>Установка светильников уличного освещения в МБОУ «Анастасовская средняя общеобразовательная школа в с.Анастасово Порецкого района</t>
  </si>
  <si>
    <t>21.04.2021 / ООО "АЛЬЯНС-ЭНЕРГО"</t>
  </si>
  <si>
    <t>Ремонт спортивного зала в СДК с.Ряпино Козловского сельского поселения Порецкого района Чувашской Республики.</t>
  </si>
  <si>
    <t>Козловское сельское поселение</t>
  </si>
  <si>
    <t>02.04.2021 / ООО "БЕСТСТРОЙ"</t>
  </si>
  <si>
    <t>Выпонение работ по благоустройству прилегающей территории МБОУ Кудеихинская СОШ Кудеихинского сельского поселения Порецкого района, Чувашской Республики</t>
  </si>
  <si>
    <t>Кудеихинское сельское поселение</t>
  </si>
  <si>
    <t>23.04.2021 / ИП СЫЧАЕВА ЛЮДМИЛА НИКОЛАЕВНА</t>
  </si>
  <si>
    <t>Выполнение работ по замене фонарей по ул. Заречная,с. Кожевенное Кудеихинского сельского поселения Порецкого района Чувашской Республики</t>
  </si>
  <si>
    <t>21.04.2021 / ООО "РУБЕЖ"</t>
  </si>
  <si>
    <t>Устройство противопожарных объектов в с. Кудеиха Кудеихинского сельского поселения Порецкого района</t>
  </si>
  <si>
    <t>Выполнение работ по очистке пожарного водоема в д. Ивановка по ул.Луговая Мишуковского сельского поселения Порецкого района Чувашской республики</t>
  </si>
  <si>
    <t>Мишуковское сельское поселение</t>
  </si>
  <si>
    <t>12.04.2021 / ИП ЧЕРНИГИНА ВЕРА СТЕПАНОВНА</t>
  </si>
  <si>
    <t>Выполнение работ благоустройства гражданского кладбища в с.Мишуково, Мишуковского сельского поселения, Порецкого района Чувашской республики</t>
  </si>
  <si>
    <t>09.04.2021 / ИП РЫБАКОВ АЛЕКСАНДР НИКОЛАЕВИЧ</t>
  </si>
  <si>
    <t>Проблемный подрадчик, после завершения на одном обьекте перейде на этот</t>
  </si>
  <si>
    <t>Благоустройство гражданского кладбища в с. Напольное Напольновского сельского поселения Порецкого района Чувашской Республики</t>
  </si>
  <si>
    <t>Напольновское сельское поселение</t>
  </si>
  <si>
    <t>09.04.2021 / ООО "ТЕРМОСТРОЙ"</t>
  </si>
  <si>
    <t>Уличное освещение 750 м в с. Напольное Напольновского сельского поселения Порецкого района Чувашской Республики</t>
  </si>
  <si>
    <t>09.04.2021 / ООО "АЛЬЯНС-ЭНЕРГО"</t>
  </si>
  <si>
    <t>Выполнение работ по обустройству общественного водоема по ул. Фролова в с. Напольное Напольновского сельского поселения Порецкого района Чувашской Республики</t>
  </si>
  <si>
    <t>05.04.2021 / ИП Якунин Евгений Анатольевич</t>
  </si>
  <si>
    <t>Выполнение работ по ремонту памятника погибшим воинам и стеллы в с. Напольное Порецкого района Чувашской Республики</t>
  </si>
  <si>
    <t>14.05.2021 / ИП Мясников Александр Сергеевич</t>
  </si>
  <si>
    <t>Выполнение работ по вырубке деревьев, которые несут опасность окружающим в с. Напольное Напольновского сельского поселения Порецкого района Чувашской Республики</t>
  </si>
  <si>
    <t>09.04.2021 / ИП НАУМОВА АНАСТАСИЯ АНДРЕЕВНА</t>
  </si>
  <si>
    <t>Ремонт дороги к складам в поселке Степное Коровино и в селе Никулино Никулинского сельского поселения Порецкого района Чувашской Республики</t>
  </si>
  <si>
    <t>Никулинское сельское поселение</t>
  </si>
  <si>
    <t>06.04.2021 / ИП СЫЧАЕВА ЛЮДМИЛА НИКОЛАЕВНА</t>
  </si>
  <si>
    <t>Выполнение работ по благоустройству населенных пунктов Никулинского сельского поселения с Никулино, пос.Степное Коровино,пос.Ниловка,пос.Зеленый Дол, пос. Заречный Порецкого района Чувашской Республики</t>
  </si>
  <si>
    <t>12.04.2021 / ИП ЛЫСАК МАРИНА ВИТАЛЬЕВНА</t>
  </si>
  <si>
    <t>Ремонт памятника погибшим воинам в с.Антипинка Октябрьского сельского поселения Порецкого района Чувашской Республике</t>
  </si>
  <si>
    <t>12.04.2021 / ИП РЫБАКОВ АЛЕКСАНДР НИКОЛАЕВИЧ</t>
  </si>
  <si>
    <t>Установка контейнерных площадок в селах Антипинка, Октябрьское Октябрьского сельского поселения Порецкого района Чувашской Республики</t>
  </si>
  <si>
    <t>Выполнение работ по очистке пруда на ул. Октябрьская в с.Октябрьское Октябрьского сельского поселения Порецкого района Чувашской Республики</t>
  </si>
  <si>
    <t>12.04.2021 / ИП КАПИТОНОВ ЕВГЕНИЙ НИКОЛАЕВИЧ</t>
  </si>
  <si>
    <t>Замена фонарей уличного освещения с 250 Вт на 50 Вт. в селах Антипинка, Октябрьское Октябрьского сельского поселения Порецкого района Чувашской Республики</t>
  </si>
  <si>
    <t>12.04.2021 / ИП Васильев Александр Геннадьевич</t>
  </si>
  <si>
    <t>Выполнение работ по благоустройству прилегающей территории МАОУ «Порецкая СОШ» в с. Порецкое Порецкого сельского поселения Порецкого района Чувашской Республики</t>
  </si>
  <si>
    <t>Порецкое сельское поселение</t>
  </si>
  <si>
    <t>23.04.2021 / ИП Сычаева Людмила Николаевна</t>
  </si>
  <si>
    <t>Устройство пешеходного мостика через р. Елховка от улицы 1 Пятилетка до ул. Севастьянова в с. Порецкое Порецкого сельского поселения Порецкого района Чувашской Республики</t>
  </si>
  <si>
    <t>12.04.2021 / ИП Сычаева Людмила Николаевна</t>
  </si>
  <si>
    <t>Ремонт автомобильной дороги по ул. Ульянова в с. Порецкое Порецкого сельского поселения Порецкого района Чувашской Республики</t>
  </si>
  <si>
    <t>05.04.2021 / ИП Сычаева Людмила Николаевна</t>
  </si>
  <si>
    <t>с 05.04.2021</t>
  </si>
  <si>
    <t>Ремонт автомобильных дорог по ул. Родионова, ул. 2 Пятилетки, ул. 4 Набережная в с. Порецкое Порецкого сельского поселения Порецкого района Чувашской Республики</t>
  </si>
  <si>
    <t>05.04.2021 / ИП Глухов Евгений Алексеевич</t>
  </si>
  <si>
    <t>Благоустройство прилегающей территории МБДОУ «Порецкий детский сад «Колокольчик» в с. Порецкое Порецкого сельского поселения Порецкого района Чувашской Республики</t>
  </si>
  <si>
    <t>16.04.2021 / ИП Степанов Алексей Юрьевич</t>
  </si>
  <si>
    <t>Ремонт стены памяти мемориала (Памятник «Победы») в с. Порецкое Порецкого сельского поселения Порецкого района Чувашской Республики</t>
  </si>
  <si>
    <t>23.04.2021 / ООО "АВАНГАРД"</t>
  </si>
  <si>
    <t>Благоустройство прилегающей территории МБДОУ «Порецкий детский сад «Сказка» в с. Порецкое Порецкого сельского поселения Порецкого района Чувашской Республики</t>
  </si>
  <si>
    <t>16.04.2021 / ИП СЫЧАЕВА ЛЮДМИЛА НИКОЛАЕВНА</t>
  </si>
  <si>
    <t>Благоустройство парка возле музея академика А.Н.Крылова в Семеновском сельском поселении Порецкого района Чувашской Республики (I этап)</t>
  </si>
  <si>
    <t>Семеновское сельское поселение</t>
  </si>
  <si>
    <t>23.04.2021 / АХМЕТЗЯНОВ АНАТОЛИЙ ИЛЬДУСОВИЧ</t>
  </si>
  <si>
    <t>Благоустройство парка возле музея академика А.Н.Крылова в Семеновском сельском поселении Порецкого района Чувашской Республики (II этап)</t>
  </si>
  <si>
    <t>20.04.2021 / ООО "ТЕРМОСТРОЙ"</t>
  </si>
  <si>
    <t>Плохое качество выполненных работ</t>
  </si>
  <si>
    <t>Благоустройство родника в селе Семеновское Семеновского сельского поселения Порецкого района Чувашской Республики</t>
  </si>
  <si>
    <t>13.04.2021 / ООО "ФАБРИКА МЕБЕЛИ "ШУМЕРЛИНСКАЯ"</t>
  </si>
  <si>
    <t>Выполнение работ по благоустройству гражданского кладбища с.Сиява Сиявского сельского поселения 
  Порецкого района Чувашской Республики</t>
  </si>
  <si>
    <t>Сиявское сельское поселение</t>
  </si>
  <si>
    <t>13.04.2021 / ИП ДАНИЛОВ ПАВЕЛ ГРИГОРЬЕВИЧ</t>
  </si>
  <si>
    <t>Выполнение работ по благоустройству гражданского кладбища с установкой двухместной контейнерной площадки в с. Гарт Сиявского сельского поселения Порецкого района Чувашской Республики</t>
  </si>
  <si>
    <t>12.04.2021 / ИП ДАНИЛОВ ПАВЕЛ ГРИГОРЬЕВИЧ</t>
  </si>
  <si>
    <t>Выполнение работ по очистке противопожарных прудов в с. Сыреси, в с. Любимовка, в с. Раздольное Сыресинского сельского поселения Порецкого района Чувашской Республики</t>
  </si>
  <si>
    <t>Сыресинское сельское поселение</t>
  </si>
  <si>
    <t>Выполнение работ по устройству автомобильной дороги к зерноскладу в с. Сыреси, ул. Новые Выселки в с.Раздольное, ул. Старые Выселки в с. Раздольное , ул. Мухоморова в с. Любимовка Сыресинского сельского
 поселения Порецкого района Чувашской Республики</t>
  </si>
  <si>
    <t>12.04.2021 / ИП МЯСНИКОВ АЛЕКСАНДР СЕРГЕЕВИЧ</t>
  </si>
  <si>
    <t>Выполнение работ по устройству контейнерных площадок на кладбища в с. Сыреси, в с.Раздольное, в с. Любимовка Сыресинского сельского поселения Порецкого района Чувашской Республики</t>
  </si>
  <si>
    <t>Выполнение работ по благоустройству гражданского кладбища в с. Турдаково Рындинского сельского поселения Порецкого района Чувашской Республики</t>
  </si>
  <si>
    <t>Рындинское сельское поселение</t>
  </si>
  <si>
    <t>16.04.2021 / ИП РЫБАКОВ АЛЕКСАНДР НИКОЛАЕВИЧ</t>
  </si>
  <si>
    <t>Ремонт нежилого помещения для проведения ритуальных обрядов и хранения хозяйственного инвентаря на кладбище в с. Рындино Рындинского сельского поселения Порецкого района Чувашской Республики</t>
  </si>
  <si>
    <t>16.04.2021 / ИП КАРПОВ ИВАН ЕВГЕНЬЕВИЧ</t>
  </si>
  <si>
    <t>Выполнение работ по ремонту автомобильной дороги к гражданскому кладбищу в с. Шадриха, Кудеихинского сельского поселения Порецкого района Чувашской Республики</t>
  </si>
  <si>
    <t>12.05.2021 ИП ЯКУНИН ЕВГЕНИЙ АНАТОЛЬЕВИЧ</t>
  </si>
  <si>
    <t>Ремонт автомобильной дороги к объектам сельскохозяйственного назначения в с.Козловка Козловского сельского поселения Порецкого района Чувашской Республики</t>
  </si>
  <si>
    <t>29.06.2021 / Мясников А.С.</t>
  </si>
  <si>
    <t>Ремонт дороги по ул. Ленина, Пролетарская, Новая в с. Напольное Напольновского сельского поселения Порецкого района Чувашской Республики</t>
  </si>
  <si>
    <t>23.06.2021 / ИП Мясников А.С.</t>
  </si>
  <si>
    <t>Ремонт автомобильной дороги к объектам сельскохозяйственного назначения в с.Ряпино Козловского сельского поселения Порецкого района Чувашской Республики</t>
  </si>
  <si>
    <t>29.06.2021 / ИП Глухов Е. А.</t>
  </si>
  <si>
    <t>Выполнение работ по ремонту автомобильной дороги по ул.Зеленая,ул. Большая,ул.Менская в с Антипинка Октябрьского сельского поселения Порецкого района Чувашской Республики</t>
  </si>
  <si>
    <t>31.05.2021 ИП Глухов Евгений Алексеевич</t>
  </si>
  <si>
    <t>Обеспечение водой жителей д.Мочкасы Козловского сельского поселения Порецкого района Чувашской Республики</t>
  </si>
  <si>
    <t>12.09.2021/ИП Осипов Лев Германович</t>
  </si>
  <si>
    <t>Выполнение работ по устройству водозаборной скважины в с.Кудеиха 
 Кудеихинского сельского поселения, Порецкого района Чувашской Республики</t>
  </si>
  <si>
    <t>аукцион не состоялся в связи с отсутствием заявок, объявлен повторно</t>
  </si>
  <si>
    <t>Выполнение работ по ремонту здания  под библиотеку с. Антипинка  Октябрьского сельского поселения, Порецкого района, Чувашской Республики</t>
  </si>
  <si>
    <t>ИП Мизуров Сергей Федорович</t>
  </si>
  <si>
    <t>муниципальный контракт будет заключен 11.10.2021г.</t>
  </si>
  <si>
    <t>«Благоустройство территории МАОУ «Семеновская СОШ» в селе Семеновское Семеновского  сельского поселения  Порецкого района Чувашской Республики»</t>
  </si>
  <si>
    <t>18.09.2021/ИП Сычаева Людмила Николаевна</t>
  </si>
  <si>
    <t>Благоустройство мемориала (Памятник "Победы") в с. Порецкое Порецкого района Чувашской Республики (облицовка памятника неизвестного воина, отделка задней части стены памяти, укладка брусчатки перед стеной памяти) (I этап)</t>
  </si>
  <si>
    <t>14.09.2021/Общество с ограниченной отвественностью "Авангард"</t>
  </si>
  <si>
    <t>Выполнение работ по изготовлению и установке памятной стелы  и Памятника Меньшову М.П. участника ВОВ в селе Антипинка, Октябрьского сельского поселения, Порецкого района, Чувашской Республики</t>
  </si>
  <si>
    <t>03.09.2021/ИП Мочалова Александра Юрьевна</t>
  </si>
  <si>
    <t>Выполнение работ по установке памятной стелы участникам ВОВ в с.Антипинка, ул.Аврова, Октябрьского сельского поселения Порецкого района Чувашской Республики</t>
  </si>
  <si>
    <t>муниципальный контракт будет заключен с единственным поставщиком</t>
  </si>
  <si>
    <t>Выполнение работ по ремонту обелиска погибшим воинам в п. Красноглухово Сиявского сельского поселения Порецкого района Чувашской Республики</t>
  </si>
  <si>
    <t>Выполнение работ по установке стелы Рындинского сельского поселения Порецкого района Чувашской Республики</t>
  </si>
  <si>
    <t>Замена ограждения на территории памятника  воину-освободителю в с.Козловка Козловского сельского поселения Порецкого района  Чувашской Республики</t>
  </si>
  <si>
    <t>14.09.2021/ ИП Устимов Дмитрий Ильич</t>
  </si>
  <si>
    <t>Замена ограждения на территории памятника  воину-освободителю в с.Ряпино Козловского сельского поселения Порецкого района  Чувашской Республики</t>
  </si>
  <si>
    <t>07.09.2021 (повторно)</t>
  </si>
  <si>
    <t xml:space="preserve">27.09.2021/ ИП Устимов Дмитрий Ильич </t>
  </si>
  <si>
    <t>Выполнениие работ по устройству гаража для пожарной машины в с. Сыреси Порецкого района Чувашской Республики</t>
  </si>
  <si>
    <t>ИП Мясников Александр Сергеевич</t>
  </si>
  <si>
    <t>Выполнение работ по устройству гаража для пожарной машины в с.Анастасово Порецкого района Чувашской Республики</t>
  </si>
  <si>
    <t>Анастасовонское сельское поселение</t>
  </si>
  <si>
    <t>28.09.21/ ИП Мясников Александр Сергеевич</t>
  </si>
  <si>
    <t>«Выполнение работ по установке ритуальных площадок на гражданских кладбищах в д.Милютино, д. Вознесенское, д. Крылово Семеновского сельского поселения Порецкого района Чувашской Республики»</t>
  </si>
  <si>
    <t>аукцион не состоялся в связи с отсуствием заявок, объявлен повторно</t>
  </si>
  <si>
    <t>Выполнение работ по благоустройству гражданского кладбища в д.Красномайская Мишуковского сельского поселения Порецкого района Чувашской Республики</t>
  </si>
  <si>
    <t>УСТИМОВ Д. И.</t>
  </si>
  <si>
    <t>Выполнение работ по планировке гражданского кладбища в с.Октябрьское, Октябрьского сельского поселения, Порецкого района, Чувашской Республики</t>
  </si>
  <si>
    <t>Выполнение работ по благоустройству  пруда в д.Бахмутово  Анастасовского сельского поселения Порецкого района Чувашской Республики</t>
  </si>
  <si>
    <t>Анастасовского сельского поселения</t>
  </si>
  <si>
    <t>Благоустройство территории Уховского пруда в с. Порецкое Порецкого района Чувашской Республики</t>
  </si>
  <si>
    <t>5.10.2021/Общество с ограниченной отвественностью "ОНИО"</t>
  </si>
  <si>
    <t>Выполнение работ по очистке пруда в с. Рындино Рындинского сельского поселения Порецкого района Чувашской Республики</t>
  </si>
  <si>
    <t>Рындинского сельского поселениянское</t>
  </si>
  <si>
    <t>21.09.2021 /ИП Якунин Евгений Анатольевич</t>
  </si>
  <si>
    <t>Выполнение работ по очистке пожарного водоема в д. Ивановка по ул. Советская Мишуковского сельского поселения Порецкого района Чувашской Республики</t>
  </si>
  <si>
    <t>Выполнение работ по благоустройству населенных пунктов  Мишуковского сельского поселения с Мишуково, д. Ивановка, д.Красномайская Порецкого района Чувашской Республики</t>
  </si>
  <si>
    <t>Выполнение работ по текущему ремонту помещения под актовый зал  в здании МАОУ "Семеновская СОШ" Семеновского сельского поселения Порецкого района Чувашской Республики»</t>
  </si>
  <si>
    <t>Итого по Порецкому району</t>
  </si>
  <si>
    <t>Урмарский район</t>
  </si>
  <si>
    <t>Ремонт водопроводной сети по ул. Октябрьская д.Арабоси Арабосинского сельского поселения Урмарского района Чувашской Рспублики</t>
  </si>
  <si>
    <t>Арабосинское сельское поселение</t>
  </si>
  <si>
    <t>ООО СК "Хастар"/ 05.04.2021</t>
  </si>
  <si>
    <t>Работы заврешены</t>
  </si>
  <si>
    <t>Благоустройство территории стелы д. Новое Исаково Арабосинского сельского поселения Урмарского района Чувашской Рспублики</t>
  </si>
  <si>
    <t>ООО "Герса" / 05.04.2021</t>
  </si>
  <si>
    <t>Устройство дома (блок- крнтейнер металлический БКМ 4*2,4*2,4/2/7м) на кладбище д.Атнаши Большечакинского сельского поселения Урмарского района Чувашской Рспублики</t>
  </si>
  <si>
    <t>Большечакинское сельское поселение</t>
  </si>
  <si>
    <t>ИП "Ершова Т.В." / 02.04.2021</t>
  </si>
  <si>
    <t>Ремонт памятника Великой Отечественной Войне и благоустройство прилегающей территории в д.Новое Шептахово Большечакинского сельского поселения Урмарского района</t>
  </si>
  <si>
    <t>ООО "Герса" / 07.04.2021</t>
  </si>
  <si>
    <t>Устройство дома на кладбище д. Большое Яниково и д. Карак-Сирмы Большеяниковского сельскоо поселенияУрмарского района Чувашской Республики</t>
  </si>
  <si>
    <t>Большеяниковское сельское поселение</t>
  </si>
  <si>
    <t>ИП "Ершова Т.В." 26.03.2021</t>
  </si>
  <si>
    <t>Ремонт дороги на кладбище в д. Саруй Большеяниковского сельского поселения Урмарского района Чувашской Республики</t>
  </si>
  <si>
    <t>Макаров А.Н. / 27.05.2021</t>
  </si>
  <si>
    <t>Ремонт моста д. Орнары Большеяниковского сельского поселения Урмарского района Чувашской Республики</t>
  </si>
  <si>
    <t>ИП Иванов В.О. / 22.04.2021</t>
  </si>
  <si>
    <t>Устройство контейнерной площадки на 2 контейнера ТБО в деревнях Большеяниковского сельского поселения Урмарского района (д.Большое Яниково,д.Карак-Сирмы,д. и д.Саруй)</t>
  </si>
  <si>
    <t>Устройсво шахтного колодца по ул.Ленина деревни Избеби Кудеснерского сельского поселения Урмарского района Чувашской Республики</t>
  </si>
  <si>
    <t>Кудеснерское сельское поселение</t>
  </si>
  <si>
    <t>ИП Павлов Г.Н./ 26.02.2020</t>
  </si>
  <si>
    <t>Устройсво шахтного колодца по ул. Центральная деревни Избеби Кудеснерского сельского поселения Урмарского района Чувашской Республики</t>
  </si>
  <si>
    <t>Ремонт дороги по ул.Николаева от дома № 35 д.Кульгеши Кульгешского сельского поселения Урмарского района Чувашской Республики</t>
  </si>
  <si>
    <t>Кульгешское сельское поселение</t>
  </si>
  <si>
    <t>ИП Петров Д.Ю. / 27.05.2021</t>
  </si>
  <si>
    <t>Ремонт дороги в д. Тансарино, пер. Чапаева, ул. К.Маркса от дома №1 Кульгешского сельского поселения Урмарского района Чувашской Республики</t>
  </si>
  <si>
    <t>Ремонт дороги по улице Орлова от дома № 59 д. Кульгеши Кульгешского сельского поселения Урмарского района Чувашской Республики</t>
  </si>
  <si>
    <t>Устройство дома для Ситмишинского сельского клуба Кульгешского сельского поселения Урмарского района Чувшской Республики</t>
  </si>
  <si>
    <t>ООО "Город" / 01.06.2021</t>
  </si>
  <si>
    <t>Ремонт уличного освящения в с. Мусирмы Мусирминского сельского поселения Урмарского района Чувашской Республики</t>
  </si>
  <si>
    <t>Мусирминское сельское поселение</t>
  </si>
  <si>
    <t>ООО "СК Строй Эффект" / 11.05.2021</t>
  </si>
  <si>
    <t>Устройство ограждения кладбища д. Старые Урмары Староурмарского сельского поселения Урмарского района Чувшской Республики</t>
  </si>
  <si>
    <t>Староурмарское сельское поселение</t>
  </si>
  <si>
    <t>ООО "Герса" / 26.03.2021</t>
  </si>
  <si>
    <t>Обустройство шахтного колодца в по ул.Победы деревне Тегешево Тегешевского сельского поселения Урмарского района Чувашской Республики</t>
  </si>
  <si>
    <t>Тегешевское сельское поселение</t>
  </si>
  <si>
    <t>ИП "Павлов Г.Н." / 11.03.2021</t>
  </si>
  <si>
    <t>Ремонт водопроводной сети протяженностью 610 м по ул.Кубня, Николаева и Набережная дер. Козыльяры Тегешевского сельского поселения Урмарского района</t>
  </si>
  <si>
    <t>ООО СК "Хастар" / 19.04.2021</t>
  </si>
  <si>
    <t>Ремонт противопожарного водоема в с.Челкасы Челкасинского сельского поселения Урмарского района Чуващскаой Республики</t>
  </si>
  <si>
    <t>Челкасинское сельское поселение</t>
  </si>
  <si>
    <t>Устройство ограждения кладбища с.Челкасы Челкасинского сельского поселения Урмарского района Чувашской Республики</t>
  </si>
  <si>
    <t>ООО "Алекс-Н" / 30.04.2021</t>
  </si>
  <si>
    <t>Ремонтные работы по уличному освящению д.Ямбай Челкасинского сельского поселения Урмарского района Чувашской Республики</t>
  </si>
  <si>
    <t>ИП Самарин А.Ю. / 29.04.2021</t>
  </si>
  <si>
    <t>Ремонт дороги по ул. Полевя в д.Старое Шептахово Челкасинского сельского поселения Урмарского района Чувашской Республики</t>
  </si>
  <si>
    <t>Макаров А.Н. / 15.06.2021</t>
  </si>
  <si>
    <t>Обустройство пешеходного моста №1 длиной 10 м при переходе к старому кладбищу в д.Чубаево Чубаевского сельского поселения Урмарского района Чувашской Республики</t>
  </si>
  <si>
    <t>Чубаевское сельское поселение</t>
  </si>
  <si>
    <t>04.06.2021 / ООО "Русские Насосы"</t>
  </si>
  <si>
    <t>Устройство пешеходного моста длиной 15 м по ул. К.Маркса в д.Чубаево Чубаевского сельского поселения Урмарского района Чувашской Республики</t>
  </si>
  <si>
    <t>ООО "Русские Насосы" / 14.05.2021</t>
  </si>
  <si>
    <t>Устройство пешеходного моста при переходе к роднику в селе Батеево Чубаевского сельского поселения Урмарского района Чувашской Республики</t>
  </si>
  <si>
    <t>04.06.2021/ООО "Русские Насосы"</t>
  </si>
  <si>
    <t>Обустройство пешеходного моста №2 длиной 10 м при переходе к старому кладбищу в д.Чубаево Чубаевского сельского поселения Урмарского района Чувашской Республики</t>
  </si>
  <si>
    <t>Обустройство пешеходного моста в с. Шигали шигалинского сельского поселения Урмарского района Чувашской Республики</t>
  </si>
  <si>
    <t>Шигалинское сельское поселение</t>
  </si>
  <si>
    <t>ООО "Гудвилл" / 11.05.2021</t>
  </si>
  <si>
    <t>Благоустройство родника в с.Шигали Шигалинского сельского поселения Урмарского района Чувашской Республики</t>
  </si>
  <si>
    <t>02.09.2021 ИП Михайлов Александр Николаевич</t>
  </si>
  <si>
    <t>Ремонт кровли сельского дома культуры с. Вознесенское Шихабыловского сельского поселения Урмарского района Чувашской Республики</t>
  </si>
  <si>
    <t>Шихабыловское сельское поселение</t>
  </si>
  <si>
    <t>Обустройство водоема с.Шоркистры Шоркистринского сельского поселения Урмарского района Чувашской Республики</t>
  </si>
  <si>
    <t>Шоркистринское сельское поселение</t>
  </si>
  <si>
    <t>24,05.2021</t>
  </si>
  <si>
    <t>08.06.2021
 ИП Иванов Владислав Олегович</t>
  </si>
  <si>
    <t>Устройство водопропускных труб в с.Шоркистры Шоркистринского сельского поселения Урмарского района Чувашской Республики</t>
  </si>
  <si>
    <t>Обустройство колодца для воды по ул.Полевая села Шоркистры Шоркистринского сельского поселения Урмарского района Чувашской Республики</t>
  </si>
  <si>
    <t>Ремонтые работы по уличному освещению с. Челкасы Челкасинского сельского поселения Урмарского района Чувашской Республики</t>
  </si>
  <si>
    <t>Создание домика на кладбище в с. МусирмыМусирминского сельского поселения Урмарского района Чувашской Республики</t>
  </si>
  <si>
    <t xml:space="preserve">Обустройство пешеходного моста в деревне Анаткасы Челкасинского сельского поселения Урмарского района Чувашской Республики
</t>
  </si>
  <si>
    <t>Итого по Урмарскому району</t>
  </si>
  <si>
    <t>Цивильский район</t>
  </si>
  <si>
    <t>Ремонт дороги по улице Путевая д. Сюлескеры Богатыревского сельского поселения Цивильского района Чувашской Республики</t>
  </si>
  <si>
    <t>Богатыревское сельское поселение</t>
  </si>
  <si>
    <t>31.05.2021 ООО "Альянс"</t>
  </si>
  <si>
    <t>Ремонт дорог по улицам Гагарина, Горького в д. Малые Тиуши Богатыревского сельского поселения Цивильского района Чувашской Республики</t>
  </si>
  <si>
    <t>08.06.2021 13.08.2021 (объявлен повторно)</t>
  </si>
  <si>
    <t>06.09.2021/ИП Никитин Антон Геннадьевич</t>
  </si>
  <si>
    <t>Ремонт грунтовой дороги по ул.Солнечная, ул.Луговая в д.Елюй Булдеевского сельского поселения Цивильского района</t>
  </si>
  <si>
    <t>Булдеевское сельское поселение</t>
  </si>
  <si>
    <t>21.06.2021 ИП Иванов Владимир Дмитриевич</t>
  </si>
  <si>
    <t>Ремонт грунтовой дороги до кладбища д.Вурумсют Булдеевского сельского поселения Цивильского района</t>
  </si>
  <si>
    <t>17.06.2021 ИП Егоров Вячеслав Фридрихови</t>
  </si>
  <si>
    <t>Ремонт грунтовой дороги по ул.Николаева д.Булдеево Булдеевского сельского поселения Цивильского района</t>
  </si>
  <si>
    <t>17.06.2021 ИП Иванов Владимир Дмитриевич</t>
  </si>
  <si>
    <t>Ремонт грунтовой дороги по ул.Мира, ул.Новая в д.Вурмеры Булдеевского сельского поселения Цивильского района</t>
  </si>
  <si>
    <t>25.05.2021 18.08.2021 (объявлен повторно)</t>
  </si>
  <si>
    <t>13.09.2021/ИП Дмитриев Владимир Федорович</t>
  </si>
  <si>
    <t>Ремонт грунтовой дороги по ул.Николаева, ул.Кокшая в д.Тиньговатово Булдеевского сельского поселения Цивильского района</t>
  </si>
  <si>
    <t>22.06.2021 ООО "Путь"</t>
  </si>
  <si>
    <t>Профинасировано</t>
  </si>
  <si>
    <t>Ремонт водопровода в д. Булдеево по ул. Молодежная Булдеевского сельского поселения Цивильского района</t>
  </si>
  <si>
    <t>09.07.2021 ООО "СТМ"</t>
  </si>
  <si>
    <t>Ремонт грунтовой дороги д. Вурумсют ул.Центральная с дома № 36 по дом № 49 Булдеевского сельского поселения Цивильского района</t>
  </si>
  <si>
    <t>07.07.2021 ИП Егоров Вячеслав Фридрихович</t>
  </si>
  <si>
    <t>Ремонт дороги по ул.Победы от д.7 до д.47 в д.Кисербоси Иговарского сельского поселения Цивильского района Чувашской Республики</t>
  </si>
  <si>
    <t>Игорварское сельское поселение</t>
  </si>
  <si>
    <t>03.06.2021 ИП Никитин Антон Геннадьевич</t>
  </si>
  <si>
    <t>Ремонт дороги ул.Энгельса (д. № 1-10) и ул.Мичурина (д. №1-19) в д.Кисербоси Иговарского сельского поселения Цивильского района Чувашской Республики</t>
  </si>
  <si>
    <t>16.06.2021 ИП Макаров Алексей Николаевич</t>
  </si>
  <si>
    <t>Ремонт дороги по ул. Животноводов д. Тюрары от Тюрарского ФАПа до дома № 49 Медикасинского сельского поселения Цивильского района Чувашской Республики</t>
  </si>
  <si>
    <t>Медикасинское сельское поселение</t>
  </si>
  <si>
    <t>07.06.2021 ООО "Воддорстрой-Красноармейское</t>
  </si>
  <si>
    <t>Ремонт дороги по ул. Медиков от дома № 40 а до дома №46 д.Медикасы Медикасинского сельского поселения Цивильского района Чувашской Республики</t>
  </si>
  <si>
    <t>01.07.2021 ИП Макаров Алексей Николаевич</t>
  </si>
  <si>
    <t>Обустройство детской и спортивной площадки д. Медикасы Медикасинского сельского поселения Цивильского района</t>
  </si>
  <si>
    <t>25.08.2021/ИП Калашников Александр Владимирович</t>
  </si>
  <si>
    <t>Электромонтажные работы по установке светильников уличного освещения в д.Михайловка, Второе Чемерчеево, Верхние Кунаши, Татарские Кунаши Михайловского сельского поселения Цивильского района</t>
  </si>
  <si>
    <t>Михайловское сельское поселение</t>
  </si>
  <si>
    <t>22.06.2021 ООО "СК "Стройэффект"</t>
  </si>
  <si>
    <t>Ремонт дороги по ул.Советская, ул.Школьная, ул.Южная в с.Визикасы Малоянгорчинского сельского поселения Цивильского района</t>
  </si>
  <si>
    <t>Малоянгорчинское сельское поселение</t>
  </si>
  <si>
    <t>07.06.2021 ИП Петров Сергей Валерьевич</t>
  </si>
  <si>
    <t>Ремонт дороги по ул. Березовая, Мичурина в деревне Хорнвары Малоянгорчинского сельского поселения Цивильского района</t>
  </si>
  <si>
    <t>05.07.2021 ИП Макаров Алексей Николаевич</t>
  </si>
  <si>
    <t>Ремонт грунтовой дороги по ул.Заовражная, Полевая, Гагарина в деревне Мамликасы Малоянгорчинского сельского поселения Цивильского района</t>
  </si>
  <si>
    <t>Ремонт существующей водопроводной сети в д.Первомайское Второвурманкасинского сельского поселения Цивильского района</t>
  </si>
  <si>
    <t>Второвурманкасинское сельское поселение</t>
  </si>
  <si>
    <t>03.06.2021 ООО "СТМ"</t>
  </si>
  <si>
    <t>Ремонт существующей водопроводной сети в д.Табанары Второвурманкасинского сельского поселения Цивильского района</t>
  </si>
  <si>
    <t>04.06.2021 ООО "СТМ"</t>
  </si>
  <si>
    <t>Ремонт существующей водопроводной сети в д.Резинкино Второвурманкасинского сельского поселения Цивильского района</t>
  </si>
  <si>
    <t>09.07.2021 / ООО "СТМ"</t>
  </si>
  <si>
    <t>Устройство нежилого помещения на территории кладбища в д. Вторые Вурманкасы Второвурманкасинского сельского поселения Цивильского района</t>
  </si>
  <si>
    <t>08.07.2021 прямой договор/ООО "МАИС"</t>
  </si>
  <si>
    <t>Ремонт грунтовой дороги в д.Красная Горка Второвурманкасинского сельского поселения Цивильского района</t>
  </si>
  <si>
    <t>09.06.2021 21.06.2021 (повторно) 08.07.2021 (повторно)</t>
  </si>
  <si>
    <t>28.07.2021/ООО "Канцэнерго"</t>
  </si>
  <si>
    <t>Установка нежилого помещения на территориии кладбища в д. Таганы Поваркасинского сельского поселения Цивильского района</t>
  </si>
  <si>
    <t>Поваркасинское сельское поселение</t>
  </si>
  <si>
    <t>22.07.2021 прямой договор/ООО СК "Город"</t>
  </si>
  <si>
    <t>Ремонт дороги по ул. Шалтикас д. Таганы Поваркасинского сельского поселения Цивильского района</t>
  </si>
  <si>
    <t>05.07.2021 / ООО "Транспортник"</t>
  </si>
  <si>
    <t>Ремонт дороги по улице Николаева в деревне Поваркасы Поваркасинского сельского поселения Цивильского района</t>
  </si>
  <si>
    <t>21.06.2021 ИП Никитин Антон Геннадьевич</t>
  </si>
  <si>
    <t>Ремонт грунтовой дороги по ул. Молодежная д. Первое Семеново Рындинского сельского поселения Цивильского района Чувашской Республики</t>
  </si>
  <si>
    <t>прямой договор/ИП Никитин Антон Геннадьевич</t>
  </si>
  <si>
    <t>Ремонт грунтовой дороги по ул. Луговая д. Нижние Анатриялы и ул. Речная д. Верхние Анатриялы Рындинского сельского поселения Цивильского района Чувашской Республики</t>
  </si>
  <si>
    <t>05.07.2021 ИП Никитин Антон Геннадьевич</t>
  </si>
  <si>
    <t>Очистка и благоустройство пруда между улицами Янгат и Анатриурам в д. Тувси Тувсинского сельского поселения Цивильского района Чувашской Республики</t>
  </si>
  <si>
    <t>Тувсинское сельское поселение</t>
  </si>
  <si>
    <t>11.06.2021 ИП Егоров Александр Николаевич</t>
  </si>
  <si>
    <t>Ремонт дороги по ул. Липсерская от д.№24 до д.№32 в д. Липсеры Тувсинского сельского поселения Цивильского района Чувашской Республики</t>
  </si>
  <si>
    <t>01.07.2021 прямой договор/ИП Никитин Антон Геннадьевич</t>
  </si>
  <si>
    <t>Ремонт существующей водопроводной сети по ул. Пушкина от водонапорной башни до дома № 31 ул. Свердлова от дома № 12 до № 36а д.Опнеры Таушкасинского сельского поселения Цивильского района Чувашской Республики</t>
  </si>
  <si>
    <t>Таушкасинское сельское поселение</t>
  </si>
  <si>
    <t>01.07.2021 ООО "СТМ"</t>
  </si>
  <si>
    <t>Очистка и благоустройство пруда между улицами Средней и Братьев Афонских в д.Байгеево Таушкасинского сельского поселения Цивильского района Чувашской Республики</t>
  </si>
  <si>
    <t>Ремонт существующей водопроводной сети ул. Новая д.Тюнзыры Таушкасинского сельского поселения Цивильского района Чувашской Республики</t>
  </si>
  <si>
    <t>29.06.2021 ООО "СТМ"</t>
  </si>
  <si>
    <t>Ремонт дороги на переезде ул.Канашская д.62, ул. Центральная д. 34 д. Имбюрти Таушкасинского сельского поселения Цивильского района</t>
  </si>
  <si>
    <t>Таушкаинское сельское поселение</t>
  </si>
  <si>
    <t>Ремонт автомобильной дороги по ул. Тополиная в г. Цивильск Цивильского городского поселения Цивильского района</t>
  </si>
  <si>
    <t>Цивильское городское поселение</t>
  </si>
  <si>
    <t>09.06.2021/ООО "Воддорстрой-Красноармейское"</t>
  </si>
  <si>
    <t>Ремонт автомобильной дороги внутри населенного пункта д.Анишкасы по ул. Ленина и 1 Мая Чиричкасинского сельского поселения Цивильского района</t>
  </si>
  <si>
    <t>Чиричкасинское сельское поселение</t>
  </si>
  <si>
    <t>28.06.2021/ИП Егоров Вячеслав Фридрихович</t>
  </si>
  <si>
    <t>Ремонт памятника павшим воинам ВОВ в д.Первые Тойси Чиричкасинского сельского поселения Цивильского района</t>
  </si>
  <si>
    <t>16.06.2021/ООО "Маис"</t>
  </si>
  <si>
    <t>Очистка пруда для обеспечения первичных мер пожарной безопасности д.Топнеры по ул. Мостовая Чиричкасинского сельского поселения Цивильского района Чувашской Республики</t>
  </si>
  <si>
    <t>07.06.2021 ИП Егоров Александр Николаевич</t>
  </si>
  <si>
    <t>Ремонт дороги по ул. Шоссейная, ул.Никитина д. Вотланы Медикасинского сельского поселения Цивильского района Чувашской Республики</t>
  </si>
  <si>
    <t>11.08.2021/ИП Макаров Александр Николаевич</t>
  </si>
  <si>
    <t>Ремонт существующей дороги по ул. Набережная в д.Красная Горка Второвурманкасинского сельского поселения Цивильского района</t>
  </si>
  <si>
    <t>11.08.2021/ООО "Инвест-строй"</t>
  </si>
  <si>
    <t>Ремонт дороги по ул. Первомайская в г. Цивильск Цивильского городского поселения Цивильского района</t>
  </si>
  <si>
    <t>17.08.2021/ООО СК "Стройтранс"</t>
  </si>
  <si>
    <t>Ремонт дороги по переулку Боцманова в г.Цивильск Цивильского городского поселения Цивильского района</t>
  </si>
  <si>
    <t>16.08.2021/ООО "Инвест-строй"</t>
  </si>
  <si>
    <t>Ремонт дорог по улице Ф. Павлова от д.1 до д.20 в с. Богатырево Богатыревского сельского поселения Цивильского района Чувашской Республики</t>
  </si>
  <si>
    <t>15.07.2021/                 ИП Никитин Антон Геннадьевич</t>
  </si>
  <si>
    <t>Ремонт дороги ул. Центральная д. Торваши Таушкасинского сельского поселения Цивильского района Чувашской Республики</t>
  </si>
  <si>
    <t>19.07.2021/ ООО "Гудвилл"</t>
  </si>
  <si>
    <t>Ремонт автомобильной дороги внутри населенного пункта д.Нюрши от ул. Советская до ул. Бр.Васильевых Чиричкасинского сельского поселения Цивильского района</t>
  </si>
  <si>
    <t>11.08.2021/ИП Егоров Вячеслав Фридрихович</t>
  </si>
  <si>
    <t>Ремонт дороги в д. Имбюрти Таушкасинского сельского поселения Цивильского района Чувашской Республики</t>
  </si>
  <si>
    <t>13.07.2021 29.07.2021 (повторно)</t>
  </si>
  <si>
    <t>23.08.2021/ИП Борисова Ирина Вячеславовна</t>
  </si>
  <si>
    <t>Ремонт дороги по ул. Гагарина в с.Чурачики Чурачикского сельского поселения Цивильского района</t>
  </si>
  <si>
    <t>Чурачикское сельское поселение</t>
  </si>
  <si>
    <t>20.08.2021/ООО "Воддорстрой-Красноармейское"</t>
  </si>
  <si>
    <t>Очистка пруда с. Рындино Рындинского сельского поселения Цивильского района Чувашской Республики</t>
  </si>
  <si>
    <t>20.10.2021/ООО "Ликта"</t>
  </si>
  <si>
    <t>Итого по Цивильскому району</t>
  </si>
  <si>
    <t>Чебоксарский район</t>
  </si>
  <si>
    <t>Ремонт участка дороги от дома № 2 до дома № 28 ул. Зеленая в д. Чиршкасы Чиршкасинского сельского поселения Чебоксарского района Чувашской Республики (проект 2020 года)</t>
  </si>
  <si>
    <t xml:space="preserve">Работы завершены </t>
  </si>
  <si>
    <t>Ремонт автомобильной дороги по улице Лесная, Зеленая д. Моштауши Абашевского сельского поселения Чебоксарского района</t>
  </si>
  <si>
    <t>Абашевское сельское поселение</t>
  </si>
  <si>
    <t>21.09.2021       ИП Николаева А.Ю.</t>
  </si>
  <si>
    <t>Ремонт водопровода д. Малые Карачуры Большекатрасьского сельского поселения Чебоксарского района</t>
  </si>
  <si>
    <t>Большекатрасьское сельское поселение</t>
  </si>
  <si>
    <t>24.05.2021 ИП Перелыгина Е.О.</t>
  </si>
  <si>
    <t>Ремонт дороги по ул. Тепличная от дома № 1 до дома № 13 в д. Онгапось Вурман-Сюктерского сельского поселения Чебоксарского района</t>
  </si>
  <si>
    <t>Вурман-Сюктерское сельское поселение</t>
  </si>
  <si>
    <t>09.04.2021 ООО "Строительная компания "Техремстрой"</t>
  </si>
  <si>
    <t>Ремонт дороги от дома № 1 до дома № 19 по ул. Приозерная в д. Вурманкасы Вурман-Сюктерского сельского поселения Чебоксарского района</t>
  </si>
  <si>
    <t>Ремонт дороги от дома № 32 по ул. Новая до дома № 28 по ул. Садовая в д. Шобашкаркасы Вурман-Сюктерского сельского поселения Чебоксарского района</t>
  </si>
  <si>
    <t>29.09.2021           ООО"АлсерСтрой"</t>
  </si>
  <si>
    <t>Ремонт водопровода по ул. Новая от дома № 10 до дома № 34 в д. Малый Сундырь Вурман-Сюктерского сельского поселения Чебоксарского района</t>
  </si>
  <si>
    <t>11.05.2021 ООО "Тимсистем"</t>
  </si>
  <si>
    <t>Работы завершены, профинансирован</t>
  </si>
  <si>
    <t>Ремонт дороги от дома № 17 по ул. Космонавтов до дома № 38 по ул. Полевая в д. Салабайкасы Вурман-Сюктерского сельского поселения Чебоксарского района</t>
  </si>
  <si>
    <t>06.04.2021 ООО "Строительная компания "Алсерстрой"</t>
  </si>
  <si>
    <t>Ремонт дороги от дома № 1А ул. Волжские Зори до дома № 8 ул. Волжанка в п. Сюктерка Вурман-Сюктерского сельского поселения Чебоксарского района</t>
  </si>
  <si>
    <t>06.04.2021 ООО "Проксис"</t>
  </si>
  <si>
    <t>Ремонт водопровода по ул. Ресторанная от дома № 2 до дома № 36 в с. Хыркасы Вурман-Сюктерского сельского поселения Чебоксарского района</t>
  </si>
  <si>
    <t>12.05.2021 ООО "Спецстройторг"</t>
  </si>
  <si>
    <t>Ремонт участка дороги от д. № 32 до д. № 47 по ул. Совхозная в д. Кибечкасы Вурман-Сюктерского сельского поселения Чебоксарского района</t>
  </si>
  <si>
    <t>29.04.2021 ИП Макаричев С.В.</t>
  </si>
  <si>
    <t>Ремонт освещения по ул. Ленина, ул. Нагорная, ул. Школьная, пер. Санаторный с. Ишлеи Ишлейского сельского поселения Чебоксарского района</t>
  </si>
  <si>
    <t>Ишлейское сельское поселение</t>
  </si>
  <si>
    <t>16.03.2021 / МУП ЖКХ "Ишлейский"</t>
  </si>
  <si>
    <t>Ремонт уличного освещения по ул. Южная, ул. Приовражная, ул. Школьная, ул. Молодежная, ул. Северная д. Мамги Ишлейского сельского поселения Чебоксарского района</t>
  </si>
  <si>
    <t>15.03.2021 / МУП ЖКХ "Ишлейский"</t>
  </si>
  <si>
    <t>Ремонт дороги по ул. Ленина, Луговая, Лесная д. Ядринкасы Ишлейского сельского поселения Чебоксарского района</t>
  </si>
  <si>
    <t>12.04.2021 ООО "Карьер Регион"</t>
  </si>
  <si>
    <t>Устройство памятника воинам ВОВ в д. Анаткас-Марги Ишакского сельского поселения Чебоксарского района</t>
  </si>
  <si>
    <t>Ишакское сельское поселение</t>
  </si>
  <si>
    <t>19.02.2021 ООО "Данила"</t>
  </si>
  <si>
    <t>Ремонт дорог в д. Вуспюрт-Чурачики по ул. Осиновка от д.17 до д.7 Ишлейского сельского поселения Чебоксарского района</t>
  </si>
  <si>
    <t>17.03.2021 ООО "Стройсити"</t>
  </si>
  <si>
    <t>Ремонт дороги по улицам Садовая и Полевая д. Кшауши Кшаушского сельского поселения Чебоксарского района</t>
  </si>
  <si>
    <t>Кшаушское сельское поселение</t>
  </si>
  <si>
    <t>11.05.2021 ООО "Путь"</t>
  </si>
  <si>
    <t>Ремонт дороги по улице Полевая д. Мижеры Кшаушского сельского поселения Чебоксарского района</t>
  </si>
  <si>
    <t>Благоустройство общественной территории возле д. 18 и д.18А по ул. 70 лет Октября в п. Новое Атлашево Атлашевского сельского поселения Чебоксарского района</t>
  </si>
  <si>
    <t>28.04.2021 ООО "Дорстройсервис"</t>
  </si>
  <si>
    <t>Ремонт участка автомобильной дороги в д. Ердово от д. № 124 (начало деревни) до д. № 107 по улице К. Кириллова, через д. № 33 и д. 16 по улице В. Трофимова Атлашевского сельского поселения Чебоксарского района</t>
  </si>
  <si>
    <t>30.04.2021 ООО "Була"</t>
  </si>
  <si>
    <t>Ремонт уличного освещения в д. Сарабакасы Сарабакасинского сельского поселения Чебоксарского района</t>
  </si>
  <si>
    <t>Сарабакасинское сельское поселение</t>
  </si>
  <si>
    <t>30.04.2021 ООО "Альянс - Энерго"</t>
  </si>
  <si>
    <t>Ремонт участка автомобильной дороги от дома № 1 по ул. Центральная до дома № 9 по ул. Молодежная в д. Хурынлых Сарабакасинского сельского поселения Чебоксарского района</t>
  </si>
  <si>
    <t>30.04.2021 ООО "Дорстройсервис"</t>
  </si>
  <si>
    <t>Ремонт автомобильной дороги от дома 2а по ул. Луговая д. Аркасы до стоянки "Надежда" Синьяльского сельского поселения Чебоксарского района</t>
  </si>
  <si>
    <t>Синьяльское сельское поселение</t>
  </si>
  <si>
    <t>12.04.2021 ООО "Дорстройсервис"</t>
  </si>
  <si>
    <t>Ремонт автомобильной дороги от д. 40б до д.56 по ул. Овражная в д. Малое Шахчурино Синьяльского сельского поселения Чебоксарского района</t>
  </si>
  <si>
    <t>11.05.2021 ООО "Дорстройсервис"</t>
  </si>
  <si>
    <t>Ремонт автомобильной дороги от д. 10 до д. 52 ул. Лесная в с. Альгешево Синьяльского сельского поселения Чебоксарского района</t>
  </si>
  <si>
    <t>05.04.2021 ООО "Бирса"</t>
  </si>
  <si>
    <t>Ремонт купели в селе Икково Сирмапосинского сельского поселения Чебоксарского района</t>
  </si>
  <si>
    <t>Сирмапосинское сельское поселение</t>
  </si>
  <si>
    <t>Ремонт дороги д. Пархикасы ул. Шоссейная Синьял-Покровского сельского поселения Чебоксарского района</t>
  </si>
  <si>
    <t>Синьял-Покровское сельское поселение</t>
  </si>
  <si>
    <t>11.05.2021 ИП Петров А.В.</t>
  </si>
  <si>
    <t>Ремонт дороги с 1 до 16 дома ул. Северная д. Синьял-Покровское Синьял-Покровского сельского поселения Чебоксарского района</t>
  </si>
  <si>
    <t>12.05.2021 ООО "Строймаш АДС"</t>
  </si>
  <si>
    <t>Ремонт дороги по ул. Комсомольская д. Синьял-Покровское Синьял-Покровского сельского поселения Чебоксарского района</t>
  </si>
  <si>
    <t>12.05.2021 ИП Шачкина М.М.</t>
  </si>
  <si>
    <t>Ремонт участка дороги от дома № 1 до дома № 27 ул. Советская д. Эндимиркасы Чиршкасинского сельского поселения Чебоксарского района</t>
  </si>
  <si>
    <t>Чиршкасинское сельское поселение</t>
  </si>
  <si>
    <t>12.04.2021 ИП Макаричев С.В.</t>
  </si>
  <si>
    <t>Ремонт артезианской скважины и системы водоснабжения в д. Шинерпоси Шинерпосинского сельского поселения Чебоксарского района</t>
  </si>
  <si>
    <t>Шинерпосинское сельское поселение</t>
  </si>
  <si>
    <t>20.07.2021        ООО "Буровик"</t>
  </si>
  <si>
    <t>15,08.2021</t>
  </si>
  <si>
    <t>Ремонт дороги по ул. 60 лет Октября в д. Кивсерткасы Шинерпосинского сельского поселения Чебоксарского района</t>
  </si>
  <si>
    <t>05.05.2021 ИП Егоров С.Н.</t>
  </si>
  <si>
    <t>Ремонт дороги по улицам Смелая и Молодежная в д. Сарадакасы Шинерпосинского сельского поселения Чебоксарского района</t>
  </si>
  <si>
    <t>11.05.2021 ИП Егоров С.Н.</t>
  </si>
  <si>
    <t>Ремонт дороги по улицам Северная и Южная в д. Сирмапоси Шинерпосинского сельского поселения Чебоксарского района</t>
  </si>
  <si>
    <t>Ремонт купели деревни Яныши Янышского сельского поселения Чебоксарского района</t>
  </si>
  <si>
    <t>Янышское сельское поселение</t>
  </si>
  <si>
    <t>04.05.2021 ИП Романов Ю.В.</t>
  </si>
  <si>
    <t>Устройство аллеи памяти в честь участников Великой Отечественной войны в д.Большие Мамыши Янышского сельского поселения Чебоксарского района</t>
  </si>
  <si>
    <t>04.05.2021 ООО "СК "Платинум"</t>
  </si>
  <si>
    <t>Ремонт дороги в д. Селиванкино ул. Новая Синьял-Покровского сельского поселения Чебоксарского района</t>
  </si>
  <si>
    <t>29.06.2021 ООО "Карьер-регион"</t>
  </si>
  <si>
    <t>Ремонт дороги д. Хозандайкино ул. Хозандайкино Синьял-Покровского сельского поселения Чебоксарского района</t>
  </si>
  <si>
    <t>30.06.2021 ИП Никитин Е.Н.</t>
  </si>
  <si>
    <t>Ремонт дороги д. Янду ул. Лесная Синьял-Покровского сельского поселения Чебоксарского района</t>
  </si>
  <si>
    <t>29.06.2021 ООО "ТД "Алсерстрой"</t>
  </si>
  <si>
    <t>Ремонт участка автомобильной дороги по ул. Центральная от дома № 7 до дома № 19, по ул. Солнечная от дома № 29 до дома № 35 деревни Турикасы Янышского сельского поселения Чебоксарского района</t>
  </si>
  <si>
    <t>25.06.2021 ИП Борисова И.В.</t>
  </si>
  <si>
    <t>Ремонт участка автомобильной дороги по ул. Центральная от дома № 1 до дома № 36, по ул. Зеленая от дома № 2 до дома № 28 деревни Хора-Сирма Янышского сельского поселения Чебоксарского района</t>
  </si>
  <si>
    <t>28.06.2021 ООО "Карьер-регион"</t>
  </si>
  <si>
    <t>Ремонт участка дороги от дома № 28б до дома № 16 ул. Комсомольская в д. Эндимиркасы Чиршкасинского сельского поселения Чебоксарского района</t>
  </si>
  <si>
    <t>18.06.2021 ИП Макаричев С.В.</t>
  </si>
  <si>
    <t>Ремонт дорог по ул. Ленина, переулок Клубный, по переулку Нижний в д. Микши-Энзей Вурман-Сюктерского сельского поселения Чебоксарского района</t>
  </si>
  <si>
    <t>30.06.2021 ООО "Торговый дом "Алсерстрой"</t>
  </si>
  <si>
    <t>Ремонт участка автомобильной дороги от д.1 до д.11 по ул. Зеленая д. Шишкенеры Акулевского сельского поселения Чебоксарского района</t>
  </si>
  <si>
    <t>Акулевское сельское поселение</t>
  </si>
  <si>
    <t>Ремонт участка автомобильной дороги по ул. Малоянышская от дома № 38 до дома № 40 и по переулку на плотину д. Яныши Янышского сельского поселения Чебоксарского района</t>
  </si>
  <si>
    <t>Ремонт автомобильной дороги по улице Садовая д. Чергаши Лапсарского сельского поселения Чебоксарского района</t>
  </si>
  <si>
    <t>Лапсарское сельское поселение</t>
  </si>
  <si>
    <t>30.06.2021 ООО СК "Стройтранс"</t>
  </si>
  <si>
    <t>Ремонт автомобильной дороги по улице 2-ая Садовая д. Вурманкасы Лапсарского сельского поселения Чебоксарского района</t>
  </si>
  <si>
    <t>28.06.2021 ООО "Дорстройсервис"</t>
  </si>
  <si>
    <t>Ремонт дороги по ул. Светлая в п. Кугеси Кугесьского сельского поселения Чебоксарского района</t>
  </si>
  <si>
    <t>Кугесьское сельское поселение</t>
  </si>
  <si>
    <t>07.06.2021 ООО "Стройсити"</t>
  </si>
  <si>
    <t>Ремонт автомобильной дороги по улице Придорожная от завода ООО «СТАЛА» до АЗС «ТОКО» д. Сятракасы Лапсарского сельского поселения Чебоксарского района</t>
  </si>
  <si>
    <t>07.07.2021                       ИП Тимофеев С.А.</t>
  </si>
  <si>
    <t>Ремонт автомобильной дороги по улице Молодежная д. Сятракасы Лапсарского сельского поселения Чебоксарского района</t>
  </si>
  <si>
    <t>30.06.2021 ООО "СК "Стройтранс"</t>
  </si>
  <si>
    <t>Ремонт дороги по ул. Дружбы в п. Кугеси Кугесьского сельского поселения Чебоксарского района</t>
  </si>
  <si>
    <t>01.06.2021 ООО "СК "Стройтранс"</t>
  </si>
  <si>
    <t>Ремонт дороги по ул. Западная в п. Кугеси Кугесьского сельского поселения Чебоксарского района</t>
  </si>
  <si>
    <t>07.06.2021 ООО "СК "Стройтранс"</t>
  </si>
  <si>
    <t>Ремонт дороги по ул. Кутузова в п. Кугеси Кугесьского сельского поселения Чебоксарского района</t>
  </si>
  <si>
    <t>27.04.2021 ИП Шишкин И.П.</t>
  </si>
  <si>
    <t>Ремонт дороги по ул. Цветочная в п. Кугеси Кугесьского сельского поселения Чебоксарского района</t>
  </si>
  <si>
    <t>08.06.2021 / ООО "СК "Стройтранс"</t>
  </si>
  <si>
    <t>Ремонт дороги от дома № 8 до дома № 9 по ул. Волжанка в п. Сюктерка  Вурман-Сюктерского сельского поселения Чебоксарского района Чувашской Республики</t>
  </si>
  <si>
    <t>04.10.2021         ИП Кудрявцев А.В.</t>
  </si>
  <si>
    <t>Ремонт водопровода по ул. Южная от дома № 29 до дома № 61 в д. Питикасы Вурман-Сюктерского сельского поселения Чебоксарского района Чувашской Республики</t>
  </si>
  <si>
    <t>11.10.2021           ООО "Тимсистем"</t>
  </si>
  <si>
    <t>Устройство водозаборного узла системы водоснабжения по ул. Строительная, Победы, Молодежная, Западная, Новоишлейская мощностью 3 л/сек в с. Ишлеи Ишлейского сельского поселения Чебоксарского района Чувашской Республики</t>
  </si>
  <si>
    <t>ООО "Буровик"</t>
  </si>
  <si>
    <t>на стадии подписания контракта</t>
  </si>
  <si>
    <t>Ремонт канализации д. Сятракасы Лапсарского сельского поселения Чебоксарского района Чуквашской Республики</t>
  </si>
  <si>
    <t>17.09.2021      ИП Тимофеев С.А.</t>
  </si>
  <si>
    <t>Ремонт автомобильной дороги по ул. Фруктовая в д. Аркасы  Синьяльского сельского поселения Чебоксарского района</t>
  </si>
  <si>
    <t>21.09.2021     ООО "Торговый дом "Адсер Строй"</t>
  </si>
  <si>
    <t>Ремонт автомобильной дороги по д. 1 до д. 16 по ул. Молодежная в д. Шанары Синьяльского сельского поселения Чебоксарского района</t>
  </si>
  <si>
    <t>21.09.2021     ООО "Торговый дом "Алсер Сторй"</t>
  </si>
  <si>
    <t>Ремонт водопроводной сети по ул. И. Ефимова, ул. Молодежная, ул. Березовая с. Синьялы Синьяльского сельского поселения Чебоксарского района</t>
  </si>
  <si>
    <t>02.07.2021 / ООО Вадюк</t>
  </si>
  <si>
    <t>Ремонт участка автомобильной дороги п ул. Лунина от дома № 10 до дома № 36 деревни Аначкасы Чебоксарского района Чувашской Республики</t>
  </si>
  <si>
    <t>06.09.2021     ООО "Карьер-регион"</t>
  </si>
  <si>
    <t>Ремонт уличного освещения дер. Малые Карачуры Большекатрасьского сельского поселения  Чебоксарского района Чувашской Республики</t>
  </si>
  <si>
    <t>Устройство ограждения и площадок накопления ТКО на кладбище около д. Шанары Чебоксарского района Чувашской Республики</t>
  </si>
  <si>
    <t>14.10.2021    ООО "Строительно-монтажное управление-24"</t>
  </si>
  <si>
    <t>Благоустройство детской площадки д. Мамги Ишлейского сельского поселения Чебоксарского района Чувашской Республики</t>
  </si>
  <si>
    <t>Установка детской площадки по ул. Березовая в д. Вурманкасы Вурман-Сюктерского сельского поселения Чебоксарского района Чуквашской Республики</t>
  </si>
  <si>
    <t>19.10.2021    ИП Калашников А.В.</t>
  </si>
  <si>
    <t>Итого по Чебоксарскому району</t>
  </si>
  <si>
    <t>Шемуршинский район</t>
  </si>
  <si>
    <t>Ремонт грунтовой дороги по улице Карла Маркса в селе Бичурга-Баишево Бичурга-Баишевского сельского поселения Шемуршинского района Чувашской Республики</t>
  </si>
  <si>
    <t>Бичурга-Баишевское сельское поселение</t>
  </si>
  <si>
    <t>17.03.2021 ООО "Строитель плюс"</t>
  </si>
  <si>
    <t>С момента заключения контракта</t>
  </si>
  <si>
    <t>20 июня 2021 года</t>
  </si>
  <si>
    <t>Ремонт грунтовой дороги по улице Романа Козлова в деревне Асаново Бичурга-Баишевского сельского поселения Шемуршинского района Чувашской Республики</t>
  </si>
  <si>
    <t>Ремонт автомобильной дороги по улице Свердлова и улице Чкалова в деревне Старая Шемурша Большебуяновского сельского поселения Шемуршинского района Чувашской Республики</t>
  </si>
  <si>
    <t>Большебуяновское сельское поселение</t>
  </si>
  <si>
    <t>04.06.2021 ИП САПРУКОВ Д.Н.</t>
  </si>
  <si>
    <t>01 июля 2021 года</t>
  </si>
  <si>
    <t>Благоустройство улиц Советская и Ленина в деревне Верхнее Буяново Большебуяновского сельского поселения Шемуршинского района Чувашской Республики</t>
  </si>
  <si>
    <t>31.03.2021 ООО "Спецстроймонтаж"</t>
  </si>
  <si>
    <t>Заявка подготовлена</t>
  </si>
  <si>
    <t>Ремонт хоккейной коробки в деревне Большое Буяново Большебуяновского сельского поселения Шемуршинского района Чувашской Республики</t>
  </si>
  <si>
    <t>13.04.2021 ИП Сапруков Д.Н.</t>
  </si>
  <si>
    <t>Набрал обьекты</t>
  </si>
  <si>
    <t>Ремонт грунтовой дороги с щебеночным покрытием по улице Ленина в деревне Карабай-Шемурша Карабай-Шемуршинского сельского поселения Шемуршинского района Чувашской Республики</t>
  </si>
  <si>
    <t>Карабай-Шемуршинское сельское поселение</t>
  </si>
  <si>
    <t>17.03.2021 Миронов И.А.</t>
  </si>
  <si>
    <t>01 июня 2021 года</t>
  </si>
  <si>
    <t>Благоустройство стадиона д.Карабай-Шемурша Карабай-Шемуршинского сельского поселения Шемуршинского района</t>
  </si>
  <si>
    <t>26.03.2021 ООО "ЭНКИ-21"</t>
  </si>
  <si>
    <t>Ремонт дороги по улице Ворошилова в деревне Нижнее Буяново Малобуяновского сельского поселения Шемуршинского района Чувашской Республики</t>
  </si>
  <si>
    <t>Малобуяновское сельское поселение</t>
  </si>
  <si>
    <t>29.03.2021 Миронов И.А</t>
  </si>
  <si>
    <t>Ремонт грунтовой дороги к кладбищу в деревне Малое Буяново Малобуяновского сельского поселения Шемуршинского района Чувашской Республики</t>
  </si>
  <si>
    <t>29.03.2021 ИП Сапруков Д.Н.</t>
  </si>
  <si>
    <t>Ремонт дороги по улице Ленина в деревне Какерли-Шигали Малобуяновского сельского поселения Шемуршинского района Чувашской Республики</t>
  </si>
  <si>
    <t>29.03.2021 ООО "Эльбрус"</t>
  </si>
  <si>
    <t>На завершении</t>
  </si>
  <si>
    <t>Ремонт грунтовой дороги и водопропускной трубы по улице Партизанская в деревне Старые Чукалы Старочукальского сельского поселения Шемуршинского района Чувашской Республики</t>
  </si>
  <si>
    <t>Старочукальское сельское поселение</t>
  </si>
  <si>
    <t>26.03.2021 ООО "Строитель плюс"</t>
  </si>
  <si>
    <t>05.09.2021 г.</t>
  </si>
  <si>
    <t>Ремонт грунтовой дороги по улице Ленина в деревне Старые Чукалы Старочукальского сельского поселения Шемуршинского района Чувашской Республики</t>
  </si>
  <si>
    <t>Устройство забора возле здания адмиистрации сельского поселения и МБОУ "Старочукальская СОШ" в д.Старые Чукалы Старочукальского сельского поселения Шемуршинского района Чувашской Республики</t>
  </si>
  <si>
    <t>23.03.2021 ООО "Нано-Системы"</t>
  </si>
  <si>
    <t>10.06.2021 г.</t>
  </si>
  <si>
    <t>Ремонт грунтовой дороги по улицам Алеева, Песчаная, Полевая в деревне Байдеряково Трехбалатевского сельского поселения Шемуршинского района Чувашской Республики</t>
  </si>
  <si>
    <t>Трехбалтаевское сельское поселение</t>
  </si>
  <si>
    <t>30.03.2021 ИП Петров Сергей Валерьевич</t>
  </si>
  <si>
    <t>20.06.2021 г.</t>
  </si>
  <si>
    <t>Ремонт ограды кладбища в деревне Чепкас-Ильметево Чепкас-Никольского сельского поселения Шемуршинского района</t>
  </si>
  <si>
    <t>Чепкас-Никольское сельское поселение</t>
  </si>
  <si>
    <t>19.03.2021 ООО "Нано-Системы"</t>
  </si>
  <si>
    <t>Ремонт ограды "Чепкас-Никольской основной общеобразовательной школы" в селе Чепкас-Никольское Чепкас-Никольского сельского поселения Шемуршинского района Чувашской Республики</t>
  </si>
  <si>
    <t>Ремонт грунтовой дороги по улице Молодежная в селе Чепкас-Никольское Чепкас-Никольского сельского поселения Шемуршинского района Чувашской Республики</t>
  </si>
  <si>
    <t>09.07.2021/ ИП Миронов И.А.</t>
  </si>
  <si>
    <t>01.09.2021 г.</t>
  </si>
  <si>
    <t>Благоустройство домика на кладбище в деревне Новые Чукалы Чукальского сельского поселения Шемуршинского района Чувашской Республики</t>
  </si>
  <si>
    <t>Чукальское сельское поселение</t>
  </si>
  <si>
    <t>25.03.2021 / ИП Ильин Г.М.</t>
  </si>
  <si>
    <t>Ремонт грунтовой дороги к кладбищу в деревне Русские Чукалы Чукальского сельского поселения Шемуршинского района Чувашской Республики</t>
  </si>
  <si>
    <t>25.03.2021 ООО "Строитель плюс"</t>
  </si>
  <si>
    <t>Благоустройство домика на роднике в деревне Яблоновка Чукальского сельского поселения Шемуршинского района Чувашской Республики</t>
  </si>
  <si>
    <t>Ремонт пешеходных тротуаров по улицам Урукова, Ленина, Космовского в селе Шемурша Шемуршинского сельского поселения Шемуршинского района Чувашской Республики</t>
  </si>
  <si>
    <t>Шемуршинское сельское поселение</t>
  </si>
  <si>
    <t>01.04.2021 / ИП Миронов И.А.</t>
  </si>
  <si>
    <t>Ремонт грунтовых дорог по улицам Дорожников, Новая, Строителей, Чапаева, подъездов к улицам вдоль кладбища села Шемурша Шемуршинского сельского поселения Шемуршинского района Чувашской Республики</t>
  </si>
  <si>
    <t>01.06.2021 / ИП Миронов И.А.</t>
  </si>
  <si>
    <t>15.07.2021 г.</t>
  </si>
  <si>
    <t>Установка водобашни по ул. Ленина в селе Шемурша Шемуршинского сельского поселения Шемуршинского района Чувашской Республики</t>
  </si>
  <si>
    <t>26.03.2021 ООО "СК "ХАСТАР"</t>
  </si>
  <si>
    <t>05.06.2021 г.</t>
  </si>
  <si>
    <t>Ремонт грунтовой дороги по улице Ильбекова в селе Шемурша Шемуршиснкого сельского поселения Шемуршинского района Чувашской Республики</t>
  </si>
  <si>
    <t>13.04.2021 / ИП Сапруков Д.Н.</t>
  </si>
  <si>
    <t>Ремонт площадки возле кафе "Березка" по улице Космовского дом 37.1 в селе Шемурша Шемуршинского сельского поселения Шемуршинского района Чувашской Республики</t>
  </si>
  <si>
    <t>Ремонт грунтовой дороги по улице Московская, начиная с дома №13 по №21 и съездов на улицы Воргаш и Карла Маркса деревни Карабай-Шемурша Карабай-Шемуршинского сельского поселения Шемуршинского района Чувашской Республики</t>
  </si>
  <si>
    <t>28.05.2021 / ИП Сапруков Д.Н. 211700429977</t>
  </si>
  <si>
    <t>25.06.2021 г.</t>
  </si>
  <si>
    <t>Ремонт грунтовой дороги по улице Восточная в деревне Новое Буяново Карабай-Шемуршинского сельского поселения Шемуршинского района Чувашской Республики</t>
  </si>
  <si>
    <t>27.05.2021 / ИП Сапруков Д.Н. 211700429977</t>
  </si>
  <si>
    <t>Ремонт грунтовых дорог по улицам Победы, Советская, Центральная, Набережная - 2 в селе Трехбалтаево Трехбалтаевского сельского поселения Шемуршинского района Чувашской Республики</t>
  </si>
  <si>
    <t>02.07.2021 / ИП Сапруков Д.Н. 211700429977</t>
  </si>
  <si>
    <t>20.08.2021 г.</t>
  </si>
  <si>
    <t>Работы не начаты, проблемный подрядчик</t>
  </si>
  <si>
    <t>Ремонт  грунтовой дороги   в переулке между переулком Животноводов и улицей В. Кудряшова в деревне Новая Шемурша Шемуршинского района Чувашской Республики</t>
  </si>
  <si>
    <t>10.09.2021г</t>
  </si>
  <si>
    <t>31.12.2021г.</t>
  </si>
  <si>
    <t>Благоустройство территории фельдшерско-акушерского пункта в деревне Малое Буяново Малобуяновского сельского поселения Шемуршинского района Чувашской Республики</t>
  </si>
  <si>
    <t>Благоустройство крыльца сельского Дома культуры в селе Трехизб-Шемурша Малобуяновского сельского поселения Шемуршинского района Чувашской Республики</t>
  </si>
  <si>
    <t>Создание стелы в деревне Новое Буяново Карабай-Шемуршинского сельского поселения Шемуршинского района Чувашской Республики</t>
  </si>
  <si>
    <t>Ремонт пожарного депо деревни Байдеряково Трехбалтаевского сельского поселения Шемуршинского района Чувашской Республики</t>
  </si>
  <si>
    <t>Благоустройство кладбища в деревне Андреевка Шемуршинского сельского поселения Шемуршинского района Чувашской Республики</t>
  </si>
  <si>
    <t>19.10.2021 МИРОНОВ И. А.</t>
  </si>
  <si>
    <t>Итого по Шемуршинскому району</t>
  </si>
  <si>
    <t>Шумерлинский район</t>
  </si>
  <si>
    <t>Ремонт водонапорной башни д.Егоркино у жилого дома по ул.40 лет Победы,д.35 Егоркинского сельского поселения Шумерлинского района</t>
  </si>
  <si>
    <t>Егоркинское сельское поселение</t>
  </si>
  <si>
    <t>22.03.2021 ООО "ТехноГрупп"</t>
  </si>
  <si>
    <t>Ремонт столовой МБОУ "Егоркинская СОШ" Егоркинского сельского поселения Шумерлинского района</t>
  </si>
  <si>
    <t>09.03.21 ИП Алексеев С.А.</t>
  </si>
  <si>
    <t>Замена оконных блоков в столовой и дошкольной группе учебного корпуса п. Красный Октябрь МБОУ "Алгашинская СОШ" Краснооктябрьского сельского поселения Шумерлинского района</t>
  </si>
  <si>
    <t>Краснооктябрьское сельское поселение</t>
  </si>
  <si>
    <t>04.03.2021 ООО"Республика"</t>
  </si>
  <si>
    <t>Перевод уличного освещения на энергосберегающий режим в пос. Красная Звезда Краснооктябрьского сельского поселения Шумерлинского района</t>
  </si>
  <si>
    <t>18.03.2021 ИП Васягин А.А.; 01.04.2021 ИП Васягин А.А.</t>
  </si>
  <si>
    <t>18.03.2021;01.04.21</t>
  </si>
  <si>
    <t>Ремонт забора кладбища в д. Егоркино Магаринского сельского поселения Шумерлинского района</t>
  </si>
  <si>
    <t>Магаринское сельское поселение</t>
  </si>
  <si>
    <t>Договор 69280 от 07.06.2021 г ИП Волков В.В.</t>
  </si>
  <si>
    <t>Ремонт забора кладбища в д. Нижний Магарин Магаринского сельского поселения Шумерлинского района</t>
  </si>
  <si>
    <t>Договор 68993 от 04.06.2021 г ИП Волков В.В.</t>
  </si>
  <si>
    <t>Ремонт забора кладбища в п. Саланчик Магаринского сельского поселения Шумерлинского района</t>
  </si>
  <si>
    <t>Договор 18 от 12.07.2021 г ИП Волков В И</t>
  </si>
  <si>
    <t>Устойство ритуального помещения (нежилого помещения) на территории кладбища п. Саланчик Магаринского сельского поселения Шумерлинского района</t>
  </si>
  <si>
    <t>Договор 3-21 от 16.06.2021 г ИП Мизуров С.Ф.</t>
  </si>
  <si>
    <t>15.08.2021 г</t>
  </si>
  <si>
    <t>Устройство переезда через реку Любима в д. Верхняя Кумашка Нижнекумашкинскоего сельского поселения Шумерлинского района</t>
  </si>
  <si>
    <t>Нижнекумашкинское сельское поселение</t>
  </si>
  <si>
    <t>Договор б/н от 27.09.2021 г. ООО ДПМК Шумерлинская"</t>
  </si>
  <si>
    <t>Устройство уличного освещения по ул. Луговая в селе Нижняя Кумашка Нижнекумашкинскоего сельского поселения Шумерлинского района</t>
  </si>
  <si>
    <t>22.03.2021 ООО "Альянс-Энерго"</t>
  </si>
  <si>
    <t>Ремонт столовой МБОУ "Шумерлинская СОШ" с. Нижняя Кумашка Нижнекумашкинскоего сельского поселения Шумерлинского района</t>
  </si>
  <si>
    <t>01.03.2021 объединен с пунктом 23</t>
  </si>
  <si>
    <t>29.03.2021 ИП Мизуров С.Ф.</t>
  </si>
  <si>
    <t>Устройство противопожарного водоема с устройством пирса в пос. Волга Нижнекумашкинского сельского поселения Шумерлинского района Чувашской Республики</t>
  </si>
  <si>
    <t>04.03.2021г. ИП Иванов В.В.</t>
  </si>
  <si>
    <t>23.03.2021 г</t>
  </si>
  <si>
    <t>Текущий ремонт внутренних электрических сетей на пищеблоке и обеденном зале МБОУ "Шумерлинская СОШ" с. Н. Кумашка Нижнекумашкинского сельского поселения Шумерлинского района</t>
  </si>
  <si>
    <t>12.03.2021 ИП Кощеренков</t>
  </si>
  <si>
    <t>Устройство противопожарного водоема с пирсом в с.Русские Алгаши Русско-Алгашинскоего сельского поселения Шумерлинского района</t>
  </si>
  <si>
    <t>Русско-Алгашинское сельское поселение</t>
  </si>
  <si>
    <t>04.03.2021г. ООО "Гидроресурс"</t>
  </si>
  <si>
    <t>Устройство противопожарного водоема с пирсом в д.Чувашские Алгаши Русско-Алгашинскоего сельского поселения Шумерлинского района</t>
  </si>
  <si>
    <t>Ремонт гардероба основного образовательного корпуса МБОУ "Алгашинская СОШ" Русско-Алгашинского сельского поселения Шумерлинского района</t>
  </si>
  <si>
    <t>02.03.2021 ООО"Бестстрой"</t>
  </si>
  <si>
    <t>Устройство противопожарного водоема с пирсом в деревне Мыслец Торханского сельского поселения Шумерлинского района Чувашской Республики</t>
  </si>
  <si>
    <t>Торханское сельское поселение</t>
  </si>
  <si>
    <t>Ремонт здания в МБОУ "Торханская НШ-ДС" Торханского сельского поселения Шумерлинского района</t>
  </si>
  <si>
    <t>03.03.2021 ООО"МСО "Аликовская"</t>
  </si>
  <si>
    <t>Ремонт здания (замена оконных блоков: коридор 1 этаж) МБОУ "Туванская ООШ" Туванского сельского поселения Шумерлинского района</t>
  </si>
  <si>
    <t>Туванское сельское поселение</t>
  </si>
  <si>
    <t>Договор №2 от 09.03.21 ИП Алексеев С.А.</t>
  </si>
  <si>
    <t>Завка подготовлены</t>
  </si>
  <si>
    <t>Ремонт пищеблока и обеденного зала МБОУ "Туванская ООШ" Туванского сельского поселения Шумерлинского района</t>
  </si>
  <si>
    <t>15.03.2021 ИП Мизуров С.Ф.</t>
  </si>
  <si>
    <t>Устройство противопожарного водоема с устройством пирса в с.Туваны Туванского сельского поселения Шумерлинского района Чувашской Республики</t>
  </si>
  <si>
    <t>02.03.2021г. ООО "Гидроресурс"</t>
  </si>
  <si>
    <t>Ремонт грунтовой дороги к кладбищу в деревне Лесные Туваны Туванского сельского поселения Шумерлинского района Чувашской Республики</t>
  </si>
  <si>
    <t>29.03.2021 ООО "ДПМК Шумерлинская"</t>
  </si>
  <si>
    <t>до 18.06.2021</t>
  </si>
  <si>
    <t>Ремонт столовой МБОУ "Шумерлинская СОШ" д. Шумерля Шумерлинского сельского поселения Шумерлинского района Чувашской Республики</t>
  </si>
  <si>
    <t>Шумерлинское сельское поселение</t>
  </si>
  <si>
    <t>Муниципальный контракт№ 0315300046921000001_148721 от 29.03.2021 ИП Мизуров С.Ф.</t>
  </si>
  <si>
    <t>Ремонт дороги по ул.
 Куйбышева в д. Шумерля
 Шумерлинского сельского поселения Шумерлинского района 
 Чувашской Республики</t>
  </si>
  <si>
    <t>МК №0115300002721000003_86431 ОТ 07 ИЮНЯ 2021ГОДА ип Шишкин И.П.</t>
  </si>
  <si>
    <t>23.07.2021г.</t>
  </si>
  <si>
    <t>Ремонт дороги по ул. 
 Мичурина в д. Шумерля
 Шумерлинского сельского
 поселения Шумерлинского
 района Чувашской 
 Республики</t>
  </si>
  <si>
    <t>МК № 0115300002721000002_86431 от07 июня 2021года ООО "ДПМК Шумерлинская"</t>
  </si>
  <si>
    <t>Ремонт автомобильной дороги по ул. Колхозная и Овражная с.Ходары Ходарского сельского поселения Шумерлинского района Чувашской Республики</t>
  </si>
  <si>
    <t>Ходарское сельское поселение</t>
  </si>
  <si>
    <t>20.02.2021г.</t>
  </si>
  <si>
    <t>15.03.2021 / ИП Капитонов Е.Н.</t>
  </si>
  <si>
    <t>Ремонт автомобильной дороги по ул.Гагарина и Нагорная в д. Яндаши Ходарского сельского поселения Шумерлинского района Чувашской Республики</t>
  </si>
  <si>
    <t>Обустройство противопожарного водоема с пирсом в с.Ходары Ходарского сельского поселения Шумерлинского района Чувашской Республики</t>
  </si>
  <si>
    <t>Ремонт автомобильной дороги по улице Октябрьская д. Пилешкасы Ходарского сельского поселения Шумерлинского района</t>
  </si>
  <si>
    <t>05.03.2021 ООО"ДПМК Шумерлинская"</t>
  </si>
  <si>
    <t>05 марта 2021год</t>
  </si>
  <si>
    <t>01 июля 2021года</t>
  </si>
  <si>
    <t>Ремонт автомобильной дороги по улице Красная Площадь с. Ходары Ходарского сельского поселения Шумерлинского района</t>
  </si>
  <si>
    <t>Ремонт водопровода в д.Луговая Юманайского сельского поселения Шумерлинского района Чувашской Республики</t>
  </si>
  <si>
    <t>Юманайское сельское поселение</t>
  </si>
  <si>
    <t>30.03.2021 г. ООО "Спецстройторг"</t>
  </si>
  <si>
    <t>30 марта 2021 г</t>
  </si>
  <si>
    <t>25 июня 2021 года</t>
  </si>
  <si>
    <t>Устройство противопожарного водоема с устойством пирса в д.Луговая Юманайского сельского поселения Шумерлинского района Чувашской Республики</t>
  </si>
  <si>
    <t>Договор №68994 от 04.06.2021</t>
  </si>
  <si>
    <t>15.08.2021 г.</t>
  </si>
  <si>
    <t>15.09.2021 г.</t>
  </si>
  <si>
    <t>Ремонт грунтовой дороги в д. Луговая Юманайского сельского поселения Шумерлинского района</t>
  </si>
  <si>
    <t>05.04.2021 г. ООО "Дюйм"</t>
  </si>
  <si>
    <t>05 апреля 2021 г</t>
  </si>
  <si>
    <t>09 августа 2021 год</t>
  </si>
  <si>
    <t>Ремонт грунтовой дороги по ул. Чкалова и по ул. Южная в д. Пюкрей Юманайского сельского поселения Шумерлинского района</t>
  </si>
  <si>
    <t>КОНТРАКТ № 0115300002521000003_86408 от 12.04.2021 г. ИП Мясников. А.С.</t>
  </si>
  <si>
    <t>Ремонт окон в дошкольной группе МБОУ "Юманайская СОШ им. С.М. Архипова" Юманайского сельского поселения Шумерлинского района</t>
  </si>
  <si>
    <t>03.03.2021 ООО "Галерея окон"</t>
  </si>
  <si>
    <t>Ремонт водопровода в МБОУ "Юманайская СОШ им. С.М. Архипова" Юманайского сельского поселения Шумерлинского района</t>
  </si>
  <si>
    <t>03.03.21 ООО "Герса"</t>
  </si>
  <si>
    <t>Ремонт потолков и дверных проемов в МБОУ "Юманайская СОШ им. С.М. Архипова" Юманайского сельского поселения Шумерлинского района</t>
  </si>
  <si>
    <t>Ремонт грунтовой дороги на улице Первая Школьная села Большие Алгаши Большеалгашинского сельского поселения Шумерлинского района Чувашской Республики</t>
  </si>
  <si>
    <t>Большеалгашинское сельское поселение</t>
  </si>
  <si>
    <t>28.05.2021 / ИП Мясников А.С.</t>
  </si>
  <si>
    <t>Ремонт грунтовой дороги на кладбище села Большие Алгаши Большеалгашинского сельского поселения Шумерлинского района Чувашской Республики</t>
  </si>
  <si>
    <t>Ремонт дороги по ул. Молодежная и ул. Пролетарская д. Торханы Торханского сельского поселения Шумерлинского района Чувашской Республики</t>
  </si>
  <si>
    <t>24.05.2021 ООО "Перспектива"</t>
  </si>
  <si>
    <t>Ремонт грунтовой дороги по ул.Октябрьская в д.Синькасы Торханского сельского поселения Шумерлинского района Чувашской Республики</t>
  </si>
  <si>
    <t>Договор 63723 от 30.04.2021 ООО ДПМК "Шумерлинская"</t>
  </si>
  <si>
    <t>Ремонт дороги по ул. Сосновая в д. Шумерля Шумерлинского сельского
 поселения шумерлинского района Чувашской Республики</t>
  </si>
  <si>
    <t>Ремонт участка дороги по ул. Комсомольская в п. Красный Октябрь Краснооктябрьского сельского поселения Шумерлинского района</t>
  </si>
  <si>
    <t>МК 0115300002621000001_86412 от 02.07.2021 ООО ДПМК "Шумерлинская"</t>
  </si>
  <si>
    <t>Ремонт участка дороги по переулку Молодежный пос.Красный Октябрь Краснооктябрьского сельского поселения Шумерлинского района  в Шумерлинском районе в 2021 г.</t>
  </si>
  <si>
    <t>Договор 84850 от 24.08.2021 ООО ДПМК "Шумерлинская"</t>
  </si>
  <si>
    <t>Ремонт системы водоснабжения в с. Русские Алгаши Русско-Алгашинского сельского поселения Шумерлинского района Чувашской Республики</t>
  </si>
  <si>
    <t>"НПП"Электропром от 17.08.21</t>
  </si>
  <si>
    <t>Ремонт грунтовой дороги по ул.Молодежная в д.Синькасы Торханского сельского поселения Шумерлинского района Чувашской Республики</t>
  </si>
  <si>
    <t>МК № 0115300002821000002_235711 от 06.09.2021 ООО"ДПМК"Шумерлинская"</t>
  </si>
  <si>
    <t>в течение 7 дней с момента подписания контракта</t>
  </si>
  <si>
    <t>Очистка скважины в  д. Малые Туваны  Туванского сельского поселения Шумерлинского района Чувашской Республики</t>
  </si>
  <si>
    <t>ООО"Буровик" от19.08.2021</t>
  </si>
  <si>
    <t>Очистка скважины в селе Туваны  Туванского сельского поселения Шумерлинского района Чувашской Республики</t>
  </si>
  <si>
    <t>Ремонт водопровода в д. Вторые Ялдры Юманайского сельского поселения Шумерлинского района Чувашской Республики</t>
  </si>
  <si>
    <t>ОБЩЕСТВО С ОГРАНИЧЕННОЙ ОТВЕТСТВЕННОСТЬЮ "СЕЛЬМАШ СТРОЙ"  22.09.2021</t>
  </si>
  <si>
    <t>Перевод уличного освещения на энергосберегающий режим в пос.Красный Октябрь Краснооктябрьского сельского поселения Шумерлинского района  в Шумерлинском районе</t>
  </si>
  <si>
    <t>Договор б/н от 09.09.2021 ИП Самарин С.Ю., доп.согл. 1 от 30.09.2021</t>
  </si>
  <si>
    <t>Ремонт детской площадки дошкольной группы основного образовательного корпуса МБОУ "Алгашинская СОШ" Шумерлинского района Чувашской Республики</t>
  </si>
  <si>
    <t>ценовой запрос был объявлен 08.09.2021.  Поставщик не найден</t>
  </si>
  <si>
    <t>Установка ограждения территории МБОУ "Туванская ООШ" с. Туваны Туванского сельского поселения Шумерлинского района Чувашской Республики</t>
  </si>
  <si>
    <t>16.09.2021  КОНТРАКТ № 0315300049921000002_148788  ООО"Краснов"</t>
  </si>
  <si>
    <t>Замена светильников в учебных кабинетах МБОУ "Егоркинская СОШ" Егоркинского сельского поселения Шумерлинского района</t>
  </si>
  <si>
    <t>Детская площадка при МБОУ "Туванская ООШ" с. Туваны Туванского сельского поселения Шумерлинского района Чувашской Республики</t>
  </si>
  <si>
    <t>ООО "КРАСНОВ" Договор №91007 от 20.09.2020</t>
  </si>
  <si>
    <t>Благоустройство Сквера Победы в с. Юманай Шумерлинского района Чувашской Республики</t>
  </si>
  <si>
    <t>дог. бн от 14.10.21 ИП Горшкова Н.М.    ООО Модуль  дог. 96263 от 11.10.21</t>
  </si>
  <si>
    <t>14.10.21      11.10.2021</t>
  </si>
  <si>
    <t>01.12.21    05.11.2021</t>
  </si>
  <si>
    <t>Благоустройство Сквера Победы в д. Кадеркино Юманайского сельского поселения Шумерлинского района Чувашской Республики</t>
  </si>
  <si>
    <t>дог. бн от 14.10.21 ИП Горшкова Н.М.    ООО Модуль  дог. 96264 от 11.10.21</t>
  </si>
  <si>
    <t>Устройство ограждения территории памятника участникам Великой Отечественной войны в д.Лесные Туваны Туванского сельского поселения Шумерлинского района Чувашской Республики</t>
  </si>
  <si>
    <t>Договор б/н от 01.10.2021г  ИП Мизуров С.Ф.</t>
  </si>
  <si>
    <t>в течение 10 дней с момента заключения договора</t>
  </si>
  <si>
    <t>Устройство ритуального здания ( не жилого помещения) на территории кладбищ в пос.Красный Октябрь Краснооктябрьского сельского поселения Шумерлинского района Чувашской Республики</t>
  </si>
  <si>
    <t>Договор 1 от 28.09.2021г ИП Мизуров С.Ф.</t>
  </si>
  <si>
    <t>Устройство противопожарного водоема с пирсом в д.Синькасы Торханского сельского поселения Шумерлинского района Чувашской Республики</t>
  </si>
  <si>
    <t>№84512 от 23.08.2021</t>
  </si>
  <si>
    <t>Устройство противопожарного водоема с устройством пирса в д.Малые Туваны Туванского сельского поселения Шумерлинского района Чувашской Республики</t>
  </si>
  <si>
    <t>№95563 от 11.10.2021</t>
  </si>
  <si>
    <t>Устройство противопожарного водоема с пирсом в д.Савадеркино Егоркинского сельского поселения Шумерлинского района Чувашской Республики</t>
  </si>
  <si>
    <t>№86595 от 31.08.2021</t>
  </si>
  <si>
    <t>Устройство противопожарного водоема с пирсом в д.Егоркино Егоркинского сельского поселения Шумерлинского района Чувашской Республики</t>
  </si>
  <si>
    <t>№86592 от 31.08.2021</t>
  </si>
  <si>
    <t>Устройство противопожарного водоема с пирсом в д.Пояндайкино Егоркинского сельского поселения Шумерлинского района Чувашской Республики</t>
  </si>
  <si>
    <t>№86598 от 31.08.2021</t>
  </si>
  <si>
    <t>Итого по Шумерлинскому району</t>
  </si>
  <si>
    <t>Ядринский район</t>
  </si>
  <si>
    <t>Благоустройство территории кладбища с. Большое Чурашево Большечурашевского сельского поселения Ядринского района Чувашской Республики</t>
  </si>
  <si>
    <t>Большечурашевское сельское поселение</t>
  </si>
  <si>
    <t>30.08.2021 ООО "СТРОИТЕЛЬНАЯ КОМПАНИЯ "ПЛАТИНУМ"</t>
  </si>
  <si>
    <t>Текущий ремонт наружных сетей водоснабжения в с. Большие Шемердяны Большешемердянского сельского поселения Ядринского района Чувашской Республики</t>
  </si>
  <si>
    <t>Большешемердянское сельское поселение</t>
  </si>
  <si>
    <t>01.09.2021 ООО "АЛЬЯНССТРОЙГРУПП"</t>
  </si>
  <si>
    <t>Ремонт подъездной дороги к кладбищу с. Малое Карачкино Малокарачкинского сельского поселения Ядринского района Чувашской Республики</t>
  </si>
  <si>
    <t>Малокарачкинское сельское поселение</t>
  </si>
  <si>
    <t>22.07.2021 ООО "ТОРГОВЫЙ ДОМ "АЛСЕР СТРОЙ"</t>
  </si>
  <si>
    <t>Текущий ремонт наружных сетей водоснабжения по ул. Коммунистическая в д. Верхние Мочары Мочарского сельского поселения Ядринского района Чувашской Республики</t>
  </si>
  <si>
    <t>Мочарское сельское поселение</t>
  </si>
  <si>
    <t>04.08.2021 ООО "ПСО ПИК"</t>
  </si>
  <si>
    <t>в течение 20 дней с даты заключения контракта</t>
  </si>
  <si>
    <t>Текущий ремонт наружных сетей водоснабжения по улицам Новая и Советская в д. Нижние Мочары Мочарского сельского поселения Ядринского района Чувашской Республики</t>
  </si>
  <si>
    <t>Текущий ремонт ограды парка им. Г. В. Краснова д. Салугино Николаевского сельского поселения Ядринского района Чувашской Республики</t>
  </si>
  <si>
    <t>Николаевское сельское поселение</t>
  </si>
  <si>
    <t>27.08.2021 ООО "НИКС"</t>
  </si>
  <si>
    <t>в течение 60 дней с даты заключения контракта</t>
  </si>
  <si>
    <t>Текущий ремонт памятника д. Якимкино Николаевского сельского поселения Ядринского района Чувашской Республики</t>
  </si>
  <si>
    <t>Ремонт наружных сетей водоснабжения в д. Козловка Персирланского сельского поселения Ядринского района Чувашской Республики</t>
  </si>
  <si>
    <t>Персирланское сельское поселение</t>
  </si>
  <si>
    <t>31.08.2021 ООО "АльянсСтройГрупп"</t>
  </si>
  <si>
    <t>Ремонт водопровода в с. Советское, д. Верхние Сунары Советского сельского поселения Ядринского района Чувашской Республики</t>
  </si>
  <si>
    <t>Советское сельское поселение</t>
  </si>
  <si>
    <t>05.07.2021 ИП Ершова Т.В.</t>
  </si>
  <si>
    <t>в течение 90 дней с даты заключения контракта</t>
  </si>
  <si>
    <t>Текущий ремонт памятника павшим в ВОВ, расположенного по адресу: Чувашская Республика,Ядринский район, д. Старые Тингеши</t>
  </si>
  <si>
    <t>Старотиньгешское сельское поселение</t>
  </si>
  <si>
    <t>20.09.2021 ООО "НИКС"</t>
  </si>
  <si>
    <t>Ремонт участка дороги от дома № 25 по улице имени Ф. Н. Орлова до дома № 3 по улице Луговая в д. Малые Ямаши Старотиньгешского сельского поселения Ядринского района Чувашской Республики</t>
  </si>
  <si>
    <t>Очистка противопожарного водоема с устройством пирса в д. Симекейкасы Хочашевского сельского поселения Ядринского района Чувашской Республики</t>
  </si>
  <si>
    <t>Хочашевское сельское поселение</t>
  </si>
  <si>
    <t>Очистка противопожарного водоема с устройством пирса в с. Хочашево Хочашевского сельского поселения Ядринского района Чувашской Республики</t>
  </si>
  <si>
    <t>Очистка противопожарного водоема с устройством пирса в д. Наснары Хочашевского сельского поселения Ядринского района Чувашской Республики</t>
  </si>
  <si>
    <t>Очистка противопожарного водоема с устройством пирса в д. Тукасы Хочашевского сельского поселения Ядринского района Чувашской Республики</t>
  </si>
  <si>
    <t>Очистка противопожарного водоема с устройством пирса в д. Лапракасы Хочашевского сельского поселения Ядринского района Чувашской Республики</t>
  </si>
  <si>
    <t>Текущий ремонт водопроводных сетей водоснабжения в д. Кудаши Чебаковского сельского поселения Ядринского района Чувашской Республики</t>
  </si>
  <si>
    <t>Чебаковское сельское поселение</t>
  </si>
  <si>
    <t>Текущий ремонт и очистка противопожарного пруда в д. Кильдишево Кильдишевского сельского поселения Ядринского района Чувашской Республики</t>
  </si>
  <si>
    <t>Кильдишевское сельское поселение</t>
  </si>
  <si>
    <t>24.08.2021 ООО "ДЮЙМ"</t>
  </si>
  <si>
    <t>Благоустройство обелиска воинам ВОВ в д. Испуханы Кильдишевского сельского поселения Ядринского района Чувашской Республики</t>
  </si>
  <si>
    <t>18.06.2021 ООО "НИКС"</t>
  </si>
  <si>
    <t>Текущий ремонт клуба в д. Исмендеры Кильдишевского сельского поселения Ядринского района Чувашской Республики</t>
  </si>
  <si>
    <t>Устройство контейнерных площадок для ТКО, расположенных на территориии Ювановского сельского поселения Ядринского района Чувашской Республики</t>
  </si>
  <si>
    <t>Ювановское сельское поселение</t>
  </si>
  <si>
    <t>ООО «Унистрой» 02.07.2021</t>
  </si>
  <si>
    <t>Ремонт системы водоснабжения  в  с. Лешкас-Асламасы  Большечурашевского сельского поселения  Ядринского района Чувашской Республики</t>
  </si>
  <si>
    <t>19.10.2021 ООО "ТЕХНОГРУПП"</t>
  </si>
  <si>
    <t>Ремонт системы водоснабжения в  с. Вурманкас-Асламасы  Большечурашевского сельского поселения  Ядринского района Чувашской Республики</t>
  </si>
  <si>
    <t>11.10.2021 ООО Платинум</t>
  </si>
  <si>
    <t>Ремонт системы водоснабжения в с. Большое Чурашево Большечурашевского сельского поселения  Ядринского района Чувашской Республики</t>
  </si>
  <si>
    <t>Ремонт водопровода с ул.Заводская д.1 до ул. Садовая д.10 п.Совхозный Иваньковского сельского поселения Ядринского района Чувашской республики</t>
  </si>
  <si>
    <t>Иваньковское сельское поселение</t>
  </si>
  <si>
    <t>Текущий ремонт водобашни по ул. Прямая д. Испуханы Кильдишевского сельского поселения Ядринского района Чувашской Республики</t>
  </si>
  <si>
    <t>Через ТЭК-Торг</t>
  </si>
  <si>
    <t>Текущий ремонт водобашни по ул.А.Ивановой  д. Кильдишево Кильдишевского сельского поселения Ядринского района Чувашской Республики</t>
  </si>
  <si>
    <t>Текущий ремонт водобашни по ул. Шоссейная  д. Кильдишево Кильдишевского сельского поселения Ядринского района Чувашской Республики</t>
  </si>
  <si>
    <t>Текущий ремонт водопровода в д. Кукшумы Кукшумского сельского поселения Ядринского района Чувашской Республики</t>
  </si>
  <si>
    <t>Кукшумское сельское поселение</t>
  </si>
  <si>
    <t>Ремонт колодца в деревне Новое Тянымово  Ювановского сельского поселения Ядринского района Чувашской Республики</t>
  </si>
  <si>
    <t>Текущий ремонт питьевого колодца в д. Хирле-Сиры Николаевского сельского поселения Ядринского района Чувашской Республики</t>
  </si>
  <si>
    <t>Текущий ремонт системы водоснабжения д. Новые Тиньгеши Старотиньгешского сельского поселения Ядринского района Чувашской Республики</t>
  </si>
  <si>
    <t>ООО "Никс"</t>
  </si>
  <si>
    <t>На стадии подписания контракта</t>
  </si>
  <si>
    <t>Текущий ремонт водопроводной сети в д. Большие Багиши Старотиньгешского сельского поселения Ядринского района Чувашской Республики</t>
  </si>
  <si>
    <t>Текущий ремонт водопроводной сети в д. Старые Тиньгеши Старотиньгешского сельского поселения Ядринского района Чувашской Республики</t>
  </si>
  <si>
    <t>Установка водонапорной башни в д. Алешкино Хочашевского сельского поселения  Ядринского района Чувашской Республики</t>
  </si>
  <si>
    <t>14.10.2021 Краснова Л.Н.</t>
  </si>
  <si>
    <t>Текущий ремонт сооружения в системе водоснабжения для регулирования напора и расхода воды в д.Новое Ядрино Чебаковского сельского поселения  Ядринского района Чувашской Республики</t>
  </si>
  <si>
    <t>На стадии подписания</t>
  </si>
  <si>
    <t>Текущий ремонт водонапорной башни по ул. Ленина с. Чебаково Чебаковского сельского поселения  Ядринского района Чувашской Республики</t>
  </si>
  <si>
    <t>Благоустройство парка Победы д. Вурманкас-Ядрино Ядринского сельского поселения Ядринского района Чувашской Республики</t>
  </si>
  <si>
    <t>Ядринское сельское поселение</t>
  </si>
  <si>
    <t>Благоустройство территории кладбища в с. Ядрино Ядринского сельского поселения Ядринского района Чувашской Республики</t>
  </si>
  <si>
    <t>Приобретение элементов детской площадки для деревни Бобылькасы Ядринского района Чувашской Республики</t>
  </si>
  <si>
    <t>Очистка противопожарного водоема с устройством пирса в д. Ленино Ядринского сельского поселения Ядринского района Чувашской Республики</t>
  </si>
  <si>
    <t>Работы ведутся, но торги не обьявлены</t>
  </si>
  <si>
    <t>Очистка противопожарного водоема с устройством пирса в п. Пролетарий Ядринского сельского поселения Ядринского района Чувашской Республики</t>
  </si>
  <si>
    <t>Очистка противопожарного водоема №1 с устройством пирса в д. Изамбаево Ядринского сельского поселения Ядринского района Чувашской Республики</t>
  </si>
  <si>
    <t>Очистка противопожарного водоема №2 с устройством пирса в д. Изамбаево Ядринского сельского поселения Ядринского района Чувашской Республики</t>
  </si>
  <si>
    <t>Очистка противопожарного водоема с устройством пирса в с. Пошнары Ядринского сельского поселения Ядринского района Чувашской Республики</t>
  </si>
  <si>
    <t>Очистка противопожарного водоема с устройством пирса в д. Медякасы Ядринского сельского поселения Ядринского района Чувашской Республики</t>
  </si>
  <si>
    <t>Очистка противопожарного водоема с устройством пирса в д. Вурманкас-Ядрино Ядринского сельского поселения Ядринского района Чувашской Республики</t>
  </si>
  <si>
    <t>Очистка противопожарного водоема с устройством пирса в д. Мурзакасы Ядринского сельского поселения Ядринского района Чувашской Республики</t>
  </si>
  <si>
    <t>Очистка противопожарного водоема с устройством пирса в д. Янымово Ядринского сельского поселения Ядринского района Чувашской Республики</t>
  </si>
  <si>
    <t>Итого по Ядринскому району</t>
  </si>
  <si>
    <t>Яльчикский район</t>
  </si>
  <si>
    <t>Устройство нежилого помещения на кладбище села Большая Таяба Большетаябинского сельского поселения Яльчикского района Чувашской Республики</t>
  </si>
  <si>
    <t>Большетаябинское сельское поселение</t>
  </si>
  <si>
    <t>Устройство нежилого помещения на кладбище деревни Аранчеево Большетаябинского сельского поселения Яльчикского района Чувашской Республики</t>
  </si>
  <si>
    <t>Установка и монтаж детской площадки в с.Большие Яльчики Большеяльчикского сельского поселения в Яльчикском районе Чувашской Республики</t>
  </si>
  <si>
    <t>Большеяльчикское сельское поселение</t>
  </si>
  <si>
    <t>Очистка противопожарного водоема в д. Шаймурзино Кильдюшевского сельского поселения Яльчикского района Чувашской Республики</t>
  </si>
  <si>
    <t>Кильдюшевское сельское поселение</t>
  </si>
  <si>
    <t>Устройство нежилого помещения на кладбище деревни Эмметево Кильдюшевского сельского поселения Яльчикского района Чувашской Республики</t>
  </si>
  <si>
    <t>Устройство нежилого помещения на кладбище деревни Кильдюшево Кильдюшевского сельского поселения Яльчикского района Чувашской Республики</t>
  </si>
  <si>
    <t>Ремонт ограждения (350 метров) территории кладбища с.Шемалаково Лащ-Таябинского сельского поселения Яльчикского района Чувашской Республики</t>
  </si>
  <si>
    <t>Лащ-Таябинское сельское поселение</t>
  </si>
  <si>
    <t>28.04.0202</t>
  </si>
  <si>
    <t>Ремонт грунтовой дороги по ул. Ленина д.Новое Андиберево Лащ-Таябинского сельского поселения Яльчикского района Чувашской Республики</t>
  </si>
  <si>
    <t>Ремонт грунтовой дамбы через овраг на дороге к кладбищу д.Яманчурино Лащ-Таябинского сельского поселения Яльчикского района Чувашской республики</t>
  </si>
  <si>
    <t>Очистка противопожарного водоема в д.Новое Байдеряково Лащ-Таябинского сельского поселения Яльчикского района Чувашской Республики</t>
  </si>
  <si>
    <t>Ограждение территории спортивной площадки д.Малая Таяба Малотаябинского сельского поселения Яльчикского района Чувашской Республики</t>
  </si>
  <si>
    <t>Малотаябинское сельское поселение</t>
  </si>
  <si>
    <t>Устройство нежилого помещения на кладбище деревни Новопоселенная Таяба Малотаябинского сельского поселения Яльчикского района Чувашской Республики</t>
  </si>
  <si>
    <t>Ограждение территории спортивной площадки д.Старое Янашево Малотаябинского сельского поселения Яльчикского района Чувашской Республики</t>
  </si>
  <si>
    <t>Изготовление и установка стелы с. Новые Шимкусы Новошимкусского сельского поселения Яльчикского района Чувашской Республики</t>
  </si>
  <si>
    <t>Новошимкусское сельское поселение</t>
  </si>
  <si>
    <t>Ограждение кладбища с. Новое Байбатырево Новошимкусского сельского поселения Яльчикского района Чувашской Республики</t>
  </si>
  <si>
    <t>Ограждение кладбища д.Новое Ищеряково Новошимкусского сельского поселения Яльчикского района Чувашской Республики</t>
  </si>
  <si>
    <t>Очистка противопожарного водоема в д.Новое Чурино Новошимкусского сельского поселения Яльчикского района Чувашской Республики</t>
  </si>
  <si>
    <t>Очистка противопожарного водоема в д.Новое Ищеряково Новошимкусского сельского поселения Яльчикского района Чувашской Республики</t>
  </si>
  <si>
    <t>Ремонт нежилого помещения на кладбище деревни Уразмаметево Сабанчинского сельского поселения Яльчикского района Чувашской Республики</t>
  </si>
  <si>
    <t>Сабанчинское сельское поселение</t>
  </si>
  <si>
    <t>Ремонт нежилого помещения на кладбище деревни Полевые Козыльяры Сабанчинского сельского поселения Яльчикского района Чувашской Республики</t>
  </si>
  <si>
    <t>Ремонт грунтовой дороги по ул. Восточная д.Апанасово-Темяши Яльчикского сельского поселения Яльчикского района Чувашской Республики</t>
  </si>
  <si>
    <t>Яльчикское сельское поселение</t>
  </si>
  <si>
    <t>Ремонт грунтовой дороги по ул. Центральная д.Апанасово-Темяши Яльчикского сельского поселения Яльчикского района Чувашской Республики</t>
  </si>
  <si>
    <t>Ограждение кладбища с. Байдеряково Яльчикского сельского поселения Яльчикского района Чувашской Республики</t>
  </si>
  <si>
    <t>Ремонт грунтовой дороги по ул.Мира с.Яльчики Яльчикского сельского поселения Яльчикского района Чувашской Республики</t>
  </si>
  <si>
    <t>Ремонт грунтовой дороги к кладбищу с устройством стоянки и асфальтобетонных тротуаров в с.Байдеряково Яльчикского сельского поселения Яльчикского района Чувашской Республики</t>
  </si>
  <si>
    <t>Ремонт грунтовой дороги к кладбищу в д.Новое Изамбаево Янтиковского сельского поселения Яльчикского района Чувашской Республики</t>
  </si>
  <si>
    <t>Янтиковское сельское поселение</t>
  </si>
  <si>
    <t>Ремонт грунтовой дороги к кладбищу в д.Старое Арланово Янтиковского сельского поселения Яльчикского района Чувашской Республики</t>
  </si>
  <si>
    <t>Благоустройство территории обелиска ветеранам Великой Отечественной войны в селе Байглычево Янтиковского сельского поселения Яльчикского района Чувашской Республики</t>
  </si>
  <si>
    <t>Создание и благоустройство детской площадки в д.Ишмурзино-Суринск Янтиковского сельского поселения Яльчикского района Чувашской Республики</t>
  </si>
  <si>
    <t>Ограждение детской и спортивной площадок по ул. 40 лет Победы д. Кильдюшео Яльчикского района Чувашской Республики</t>
  </si>
  <si>
    <t>Ремонт ограды на кладбище с. Лащ-Таяба Яльчикского района Чувашской Республики</t>
  </si>
  <si>
    <t>Устройство нежилого поещения для пожарной машины в с. Лащ-Таяба Яльчикского района Чувашской Республики</t>
  </si>
  <si>
    <t>Ремонт хоккейной коробки д. Яманчурино Яльчикского района Чувашской Республики</t>
  </si>
  <si>
    <t>Итого по Яльчикскому району</t>
  </si>
  <si>
    <t>Янтиковский район</t>
  </si>
  <si>
    <t>Установка домика на кладбище в селе Алдиарово Алдиаровского сельского поселения Янтиковского района Чувашской Республики</t>
  </si>
  <si>
    <t>Алдиаровское сельское поселение</t>
  </si>
  <si>
    <t>19.04.2021 / ООО "СТМ"</t>
  </si>
  <si>
    <t>Установка домика на кладбище в деревне Нюшкасы Алдиаровского сельского поселения Янтиковского района Чувашской Республики</t>
  </si>
  <si>
    <t>19.04.2021 / ОО "СТМ"</t>
  </si>
  <si>
    <t>Обустройство детской игровой площадки в д. Уразкасы Алдиаровского сельского поселения Янтиковского района Чувашской Республики</t>
  </si>
  <si>
    <t>19.04.2021 / ИП Иванов В.О.</t>
  </si>
  <si>
    <t>Устройство пешеходной дорожки по ул. Речная в с. Алдиарово Алдиаровского сельского поселения Янтиковского района Чувашской Республики</t>
  </si>
  <si>
    <t>30.04.2021 / ООО "Транспортник"</t>
  </si>
  <si>
    <t>Щебенение дороги (700 м) через реку Шарла на улице Разина д. Индырчи Индырчского сельского поселения Янтиковского района Чувашской Республики</t>
  </si>
  <si>
    <t>Индырчское сельское поселение</t>
  </si>
  <si>
    <t>05.04.2021 / ООО "Транспортник"</t>
  </si>
  <si>
    <t>Установка светодиодных фонарей д. Уразлино Индырчского сельского поселения Янтиковского района Чувашской Республики</t>
  </si>
  <si>
    <t>02.04.2021 / ООО "Электромонтаж"</t>
  </si>
  <si>
    <t>Установка светодиодных фонарей д. Индырчи Индырчского сельского поселения Янтиковского района Чувашской Республики</t>
  </si>
  <si>
    <t>Очистка пруда по ул. Октябрьская в с. Можарки Можарского сельского поселения Янтиковского района Чувашской Республики</t>
  </si>
  <si>
    <t>Можарское сельское поселение</t>
  </si>
  <si>
    <t>22.03.2021 / ООО "Транспортник"</t>
  </si>
  <si>
    <t>Благоустройство кладбища с. Гришино Можарского сельского поселения Янтиковского района Чувашской Республики</t>
  </si>
  <si>
    <t>11.05.2021 / ИП Муханов А.К.</t>
  </si>
  <si>
    <t>Очистка пруда в д. Старое Буяново Новобуяновского сельского поселения Янтиковского района Чувашской Республики</t>
  </si>
  <si>
    <t>Новобуяновское сельское поселение</t>
  </si>
  <si>
    <t>19.02.2021 / ООО "Транспортник"</t>
  </si>
  <si>
    <t>Благоустройство территории МБОУ "Новобуяновская СОШ" Новобуяновского сельского поселения Янтиковского района Чувашской Республики</t>
  </si>
  <si>
    <t>07.05.2021 / ИП Шишкин И.П.</t>
  </si>
  <si>
    <t>по 19.07.2021</t>
  </si>
  <si>
    <t>Ремонт наружной сети водопровода в д. Старое Буяново Новобуяновского сельского поселения Янтиковского района</t>
  </si>
  <si>
    <t>19.04.2021 / ИП Петров С.В.</t>
  </si>
  <si>
    <t>Благоустройство дворовой территории МБДОУ "Турмышский детский сад" Турмышского сельского поселения Янтиковского района Чувашской Республики</t>
  </si>
  <si>
    <t>Турмышское сельское поселение</t>
  </si>
  <si>
    <t>25.05.2021 / ООО "Гарант"</t>
  </si>
  <si>
    <t>по 20.07.2021</t>
  </si>
  <si>
    <t>оставшиеся виды работ: устройство детского игрового оборудования</t>
  </si>
  <si>
    <t>Ремонт отмостки здания МБОУ "Турмышская СОШ" Турмышского сельского поселения Янтиковского района Чувашской Республики</t>
  </si>
  <si>
    <t>30.06.2021 / ООО "Геолог"</t>
  </si>
  <si>
    <t>Ремонт грунтовой дороги с утройством щебеночного покрытия по улице Лесная в с. Турмыши Турмышского сельского поселения Янтиковского района</t>
  </si>
  <si>
    <t>24.05.2021 / ООО "Транспортник"</t>
  </si>
  <si>
    <t>по 30.07.2021</t>
  </si>
  <si>
    <t>Ремонт памятника воинам, погибшим и участвовавшим в Великой Отечественной войне в д.Амалыково Тюмеревского сельского поселения Янтиковского района Чувашской Республики</t>
  </si>
  <si>
    <t>Тюмеревское сельское поселение</t>
  </si>
  <si>
    <t>12.04.2021 / ИП Муханов А.К.</t>
  </si>
  <si>
    <t>по 10.06.2021</t>
  </si>
  <si>
    <t>Устройство детской площадки в с. Кармалы Тюмеревского сельского поселения Янтиковского района Чувашской Республики</t>
  </si>
  <si>
    <t>30.04.2021 / ИП Муханов А.К.</t>
  </si>
  <si>
    <t>Ремонт грунтовой дороги по улице О.Кошевого в деревне Тюмерево Тюмеревского сельского поселения Янтиковского района</t>
  </si>
  <si>
    <t>30.04.2021 / ИП Федоров Д.И.</t>
  </si>
  <si>
    <t>Ремонт кровли здания МБДОУ "Шимкусский детский сад" по ул. Некрасова д. 10 в с. Шимкусы Шимкусского сельского поселения Янтиковского района Чувашской Республики</t>
  </si>
  <si>
    <t>Шимкусское сельское поселение</t>
  </si>
  <si>
    <t>25.05.2021 / ООО "Волга" на сумму 1469170,48 руб., доп.соглашение № 1 от 29.06.2021 на сумму 1372670,64 руб.</t>
  </si>
  <si>
    <t>Обустройство детской площадки в д. Нижарово Шимкусского сельского поселения Янтиковского района Чувашской Республики</t>
  </si>
  <si>
    <t>14.04.2021 / ООО "Солнечная долина"</t>
  </si>
  <si>
    <t>Устройство памятника воинам, погибшим и участвовавшим в Великой Отечественной войне в с. Янтиково Янтиковского сельского поселения Янтиковского района Чувашской Республики</t>
  </si>
  <si>
    <t>22.03.2021 / ООО "МВА"</t>
  </si>
  <si>
    <t>Благоустройство дворовой территории дома № 9 по улице Кооперативная в с. Янтиково Янтиковского сельского поселения Янтиковского района Чувашской Республики</t>
  </si>
  <si>
    <t>21.07.2021 / ООО "СВГ"</t>
  </si>
  <si>
    <t>по 19.09.2021</t>
  </si>
  <si>
    <t>Устройство хоккейной коробки д. Иваново Янтиковского сельского поселения Янтиковского района Чувашской Республики</t>
  </si>
  <si>
    <t>19.07.2021 / ООО "МеталМонтажСтрой"</t>
  </si>
  <si>
    <t>по 18.08.2021</t>
  </si>
  <si>
    <t>Ремонт грунтовой дороги "Проезд от ул. Ленина в д. Подлесное до ул. Молодежная в д. Иваново Янтиковского сельского поселения Янтиковского района Чувашской Республики"</t>
  </si>
  <si>
    <t>07.06.2021 / ИП Макаров А.Н.</t>
  </si>
  <si>
    <t>по 01.07.2021</t>
  </si>
  <si>
    <t>Ремонт грунтовой дороги по улице Некрасова в д. Салагаево Янтиковского сельского поселения Янтиковского района Чувашской Республики</t>
  </si>
  <si>
    <t>Устройство спортивной площадки с резиновым покрытием в с. Яншихово-Норваши Яншихово-Норвашского сельского поселения Янтиковского района Чувашской Республики</t>
  </si>
  <si>
    <t>Яншихово-Норвашское сельское поселение</t>
  </si>
  <si>
    <t>05.04.2021 / ООО "Мост"</t>
  </si>
  <si>
    <t>Благоустройство территории МБОУ "Яншихово-Норвашская СОШ" Яншихово-Норвашского сельского поселения Янтиковского района Чувашской Республики</t>
  </si>
  <si>
    <t>24.05.2021 / ООО "Гарант"</t>
  </si>
  <si>
    <t>Итого по Янтиковскому району</t>
  </si>
  <si>
    <t>Ремонт грунтовой дороги по ул. Ленина д. Новое Буяново Янтиковского района Чувашской Республики</t>
  </si>
  <si>
    <t>17.08.2021, дата окочания приема заявок 19.08.2021</t>
  </si>
  <si>
    <t>10.09.2021 / ИП Петров С.В.</t>
  </si>
  <si>
    <t>по 30.11.2021</t>
  </si>
  <si>
    <t>Ремонт грунтовой дороги с км 0+000 по 0+300 по ул. Молодежная д. Амалыково Янтиковского района Чувашской Республики</t>
  </si>
  <si>
    <t>16.08.2021, дата окочания приема заявок 18.08.2021</t>
  </si>
  <si>
    <t>18.08.2021 / ИП Федоров Д.И.</t>
  </si>
  <si>
    <t>работы начаты</t>
  </si>
  <si>
    <t>Плохо сделано</t>
  </si>
  <si>
    <t>Ремонт грунтовой дороги с ул. Мира до дома № 8 по ул. Амура с ремонтом трубного переезда на плотине по ул. Амура в д. Амалыково Янтиковского района Чувашской Республики</t>
  </si>
  <si>
    <t>12.08.2021, дата окончания подачи заявок 20.08.2021</t>
  </si>
  <si>
    <t>31.08.2021 / ИП Федоров Д.И.</t>
  </si>
  <si>
    <t>до 15.11.2021</t>
  </si>
  <si>
    <t>Ремонт грунтовой дороги по улице Октябрьская в с. Кармалы Янтиковского района Чувашской Республики</t>
  </si>
  <si>
    <t>11.09.2021, дата окончания подачи заявок 20.09.2021</t>
  </si>
  <si>
    <t>01.10.2021 / ИП Федоров Д.И.</t>
  </si>
  <si>
    <t>Ремонт грунтовой дороги по ул. Канашская в д. Ямбулатово Янтиковского района протяженностью 180 метров</t>
  </si>
  <si>
    <t>20.08.2021, дата окочания приема заявок 27.08.2021</t>
  </si>
  <si>
    <t>04.10.2021 / ИП Федоров Д.И.</t>
  </si>
  <si>
    <t>до 01.11.2021</t>
  </si>
  <si>
    <t>Ремонт наружной сети водопровода по ул. Октябрьская и ул. 40 лет Победы с. Янтиково Янтиковского района Чувашской Республики</t>
  </si>
  <si>
    <t>28.09.2021, дата  окончания подачи заявок - 06.10.2021</t>
  </si>
  <si>
    <t>18.10.2021 / ООО "АльянсГрупп"</t>
  </si>
  <si>
    <t>30.11.2021 включительно</t>
  </si>
  <si>
    <t>Устройство уличного освещения по улицам Молодежная, Николаева, Чайковского в д. Уразкасы Янтиковского района Чувашской Республики</t>
  </si>
  <si>
    <t>30.08.2021, дата окочания приема заявок 01.09.2021</t>
  </si>
  <si>
    <t>02.09.2021 / ИП Иванов Н.Ю.</t>
  </si>
  <si>
    <t>Устройство светодиодных фонарей в с. Шимкусы, д. Ямбулатово, д. Нижарово Янтиковского района Чувашской Республики</t>
  </si>
  <si>
    <t>10.09.2021, дата окончания приема заявок 13.09.2021</t>
  </si>
  <si>
    <t>16.09.2021 / ИП Васильев Александр Геннадьевич</t>
  </si>
  <si>
    <t>по 16.10.2021</t>
  </si>
  <si>
    <t>Ремонт Турмышского сельского дома культуры Янтиковского района Чувашской Республики</t>
  </si>
  <si>
    <t>03.09.2021, дата окончания подачи заявок 13.09.2021</t>
  </si>
  <si>
    <t>27.09.2021 / ООО "Бестстрой"</t>
  </si>
  <si>
    <t>до 15.11.2021 включительно</t>
  </si>
  <si>
    <t>Замена газовых котлов в котельной МБОУ "Турмышская СОШ" Янтиковского района Чувашской Республики</t>
  </si>
  <si>
    <t>07.09.2021, дата окочания приема заявок 10.09.2021</t>
  </si>
  <si>
    <t>21.09.2021 / ООО "ПРОМАВТОМАТИК"</t>
  </si>
  <si>
    <t>подрядчик заказал газовые котлы</t>
  </si>
  <si>
    <t>Ремонт по замене окон здания МБОУ "Можарская СОШ" Янтиковского района Чувашской Республики</t>
  </si>
  <si>
    <t>06.09.2021 дата окончания приема заявок 09.09.2021</t>
  </si>
  <si>
    <t>20.09.2021 / ООО "Ромашка"</t>
  </si>
  <si>
    <t>по 05.10.2021</t>
  </si>
  <si>
    <t>Ремонт Нижарского сельского дома культуры Янтиковского района Чувашской Республики</t>
  </si>
  <si>
    <t>31.08.2021, дата окончания подачи заявок 08.09.2021</t>
  </si>
  <si>
    <t>21.09.2021 / ООО "СТРОЙКО"</t>
  </si>
  <si>
    <t>Ремонт родника в деревне Старое Буяново Новобуяновского сельского поселения Янтиковского района Чувашской Республики</t>
  </si>
  <si>
    <t>01.09.2021, дата окончания подачи заявок 09.09.2021</t>
  </si>
  <si>
    <t>20.09.2021 / ООО "СЕЛЬМАШ СТРОЙ"</t>
  </si>
  <si>
    <t>Ремонт помещений муниципальной пожарной охраны Турмышского сельского поселения Янтиковского района Чувашской Республики</t>
  </si>
  <si>
    <t>03.09.2021, дата окочания приема заявок 05.09.2021</t>
  </si>
  <si>
    <t>10.09.2021 / ООО "Бестстрой"</t>
  </si>
  <si>
    <t>Благоустройство кладбища в селе Можарки Янтиковского района Чувашской Республики</t>
  </si>
  <si>
    <t>20.09.2021 / ИП Муханов А.К.</t>
  </si>
  <si>
    <t>по 30.10.2021</t>
  </si>
  <si>
    <t>Устройство детской площадки в деревне Амалыково Янтиковского района Чувашской Республики</t>
  </si>
  <si>
    <t>03.09.2021, дата окончания приема заявок 06.09.2021</t>
  </si>
  <si>
    <t>08.09.2021 / ИП Муханов А.К.</t>
  </si>
  <si>
    <t>Благоустройство стадиона в деревне Старое Буяново Янтиковского района Чувашской Республики</t>
  </si>
  <si>
    <t>01.09.2021, дата окончания приема заявок 04.09.2021</t>
  </si>
  <si>
    <t>04.10.2021 / ИП Платонов Александр Алексеевич</t>
  </si>
  <si>
    <t>по 29.10.2021</t>
  </si>
  <si>
    <t>Устройство детской площадки в деревне Бахтиарово Янтиковского района Чувашской Республики</t>
  </si>
  <si>
    <t>Очистка пруда по ул. Николаева в д. Новой Ишино Янтиковского района Чувашской Республики</t>
  </si>
  <si>
    <t>Чутеевское сельское поселение</t>
  </si>
  <si>
    <t>31.08.2021, дата окочания приема заявок 02.09.2021</t>
  </si>
  <si>
    <t>06.09.2021 / ИП Макаров Э.В.</t>
  </si>
  <si>
    <t>Очистка пруда по ул. Лесная в с. Чутеево Янтиковского района Чувашской Республики</t>
  </si>
  <si>
    <t>Очистка пруда по ул. Николаева в с. Чутеево Янтиковского района Чувашской Республики</t>
  </si>
  <si>
    <t>Очистка пруда Мертем Индырчского сельского поселения Янтиковского района Чувашской Республики</t>
  </si>
  <si>
    <t>31.08.2021, дата окочания приема заявок 03.09.2021</t>
  </si>
  <si>
    <t>27.09.2021 / ИП Прокопьев А.П.</t>
  </si>
  <si>
    <t>Очистка пруда по улице Комсомольская д. Уразлино Янтиковского района Чувашской Республики</t>
  </si>
  <si>
    <t>31.08.2021, дата окончания приема заявок 03.09.2021</t>
  </si>
  <si>
    <t>Очистка пруда, расположенного по улице Строительная села Янтиково Янтиковского района Чувашской Республики</t>
  </si>
  <si>
    <t>06.10.2021, дата окочания подачи заявок 14.10.2021</t>
  </si>
  <si>
    <t>01.11.2021 / ИП Макаров Э.В.</t>
  </si>
  <si>
    <t>на следующий день после подписания контракта</t>
  </si>
  <si>
    <t xml:space="preserve">до 15.11.2021 </t>
  </si>
  <si>
    <t>Укрепление береговой полосы в д. Нюшкасы Янтиковского района Чувашской Республики</t>
  </si>
  <si>
    <t>31.08.2021, дата окочания приема заявок 01.09.2021</t>
  </si>
  <si>
    <t>02.09.2021 / ИП Макаров Э.В.</t>
  </si>
  <si>
    <t>Поставка и монтаж комплекса уличного видеонаблюдения для Шимкусского сельского поселения Янтиковского района Чувашской Республики</t>
  </si>
  <si>
    <t>10.09.2021, дата окончания приема заявок 10.09.2021</t>
  </si>
  <si>
    <t>13.09.2021 / ИП Спиридонова Т.А.</t>
  </si>
  <si>
    <t>по 27.09.2021</t>
  </si>
  <si>
    <t>работы завршены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</si>
</sst>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d\.mm\.yyyy"/>
    <numFmt numFmtId="166" formatCode="d\.m\.yyyy"/>
    <numFmt numFmtId="167" formatCode="dd\.mm\.yy"/>
    <numFmt numFmtId="168" formatCode="d\.m\.yy"/>
    <numFmt numFmtId="169" formatCode="ddmmmm\ yyyy"/>
    <numFmt numFmtId="170" formatCode="d\ mmmm\ yyyy"/>
  </numFmts>
  <fonts count="31">
    <font>
      <sz val="10"/>
      <color rgb="FF000000"/>
      <name val="Arial"/>
    </font>
    <font>
      <b/>
      <sz val="10"/>
      <color theme="1"/>
      <name val="&quot;Arial Cyr&quot;"/>
    </font>
    <font>
      <b/>
      <sz val="10"/>
      <color theme="1"/>
      <name val="Arial"/>
    </font>
    <font>
      <sz val="10"/>
      <name val="Arial"/>
    </font>
    <font>
      <sz val="10"/>
      <color theme="1"/>
      <name val="&quot;Times New Roman&quot;"/>
    </font>
    <font>
      <sz val="10"/>
      <color theme="1"/>
      <name val="&quot;Arial Cyr&quot;"/>
    </font>
    <font>
      <b/>
      <sz val="10"/>
      <color theme="1"/>
      <name val="&quot;Times New Roman&quot;"/>
    </font>
    <font>
      <sz val="10"/>
      <color theme="1"/>
      <name val="Arial"/>
    </font>
    <font>
      <b/>
      <sz val="18"/>
      <color theme="1"/>
      <name val="&quot;Arial Cyr&quot;"/>
    </font>
    <font>
      <sz val="10"/>
      <color rgb="FFFF0000"/>
      <name val="&quot;Arial Cyr&quot;"/>
    </font>
    <font>
      <sz val="10"/>
      <color rgb="FFFF0000"/>
      <name val="Arial"/>
    </font>
    <font>
      <sz val="11"/>
      <color rgb="FFFF0000"/>
      <name val="Arial"/>
    </font>
    <font>
      <sz val="10"/>
      <color rgb="FF000000"/>
      <name val="Arial"/>
    </font>
    <font>
      <sz val="10"/>
      <color rgb="FF000000"/>
      <name val="&quot;Arial Cyr&quot;"/>
    </font>
    <font>
      <sz val="10"/>
      <color rgb="FF434343"/>
      <name val="&quot;Arial Cyr&quot;"/>
    </font>
    <font>
      <sz val="11"/>
      <color theme="1"/>
      <name val="Arial"/>
    </font>
    <font>
      <sz val="10"/>
      <color rgb="FF434343"/>
      <name val="Arial"/>
    </font>
    <font>
      <sz val="10"/>
      <name val="Arial"/>
    </font>
    <font>
      <sz val="10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b/>
      <sz val="14"/>
      <color theme="1"/>
      <name val="&quot;Arial Cyr&quot;"/>
    </font>
    <font>
      <sz val="12"/>
      <color rgb="FF000000"/>
      <name val="Arial"/>
    </font>
    <font>
      <b/>
      <sz val="10"/>
      <color rgb="FF000000"/>
      <name val="&quot;Arial Cyr&quot;"/>
    </font>
    <font>
      <b/>
      <sz val="10"/>
      <color rgb="FF000000"/>
      <name val="Arial"/>
    </font>
    <font>
      <sz val="9"/>
      <name val="Arial"/>
    </font>
    <font>
      <sz val="9"/>
      <color rgb="FF000000"/>
      <name val="Arial"/>
    </font>
    <font>
      <b/>
      <sz val="14"/>
      <color theme="1"/>
      <name val="Arial"/>
    </font>
    <font>
      <b/>
      <sz val="10"/>
      <color theme="1"/>
      <name val="&quot;Arial Cyr&quot;"/>
    </font>
    <font>
      <sz val="11"/>
      <color rgb="FF000000"/>
      <name val="Roboto"/>
    </font>
    <font>
      <sz val="13"/>
      <color theme="1"/>
      <name val="&quot;Times New Roman&quot;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theme="6"/>
        <bgColor theme="6"/>
      </patternFill>
    </fill>
    <fill>
      <patternFill patternType="solid">
        <fgColor rgb="FFD9D9D9"/>
        <bgColor rgb="FFD9D9D9"/>
      </patternFill>
    </fill>
    <fill>
      <patternFill patternType="solid">
        <fgColor rgb="FFFFCC00"/>
        <bgColor rgb="FFFFCC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6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5" fillId="0" borderId="6" xfId="0" applyFont="1" applyBorder="1" applyAlignment="1"/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7" fillId="0" borderId="8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10" fontId="5" fillId="0" borderId="8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2" fontId="7" fillId="0" borderId="6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/>
    <xf numFmtId="2" fontId="7" fillId="0" borderId="5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10" fontId="5" fillId="0" borderId="2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1" fillId="0" borderId="9" xfId="0" applyFont="1" applyBorder="1" applyAlignment="1"/>
    <xf numFmtId="0" fontId="1" fillId="0" borderId="9" xfId="0" applyFont="1" applyBorder="1" applyAlignment="1"/>
    <xf numFmtId="2" fontId="1" fillId="0" borderId="9" xfId="0" applyNumberFormat="1" applyFont="1" applyBorder="1" applyAlignment="1">
      <alignment horizontal="right"/>
    </xf>
    <xf numFmtId="10" fontId="1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/>
    </xf>
    <xf numFmtId="2" fontId="9" fillId="0" borderId="8" xfId="0" applyNumberFormat="1" applyFont="1" applyBorder="1" applyAlignment="1">
      <alignment horizontal="center" vertical="top"/>
    </xf>
    <xf numFmtId="2" fontId="10" fillId="4" borderId="8" xfId="0" applyNumberFormat="1" applyFont="1" applyFill="1" applyBorder="1" applyAlignment="1">
      <alignment horizontal="center" vertical="top"/>
    </xf>
    <xf numFmtId="2" fontId="9" fillId="4" borderId="9" xfId="0" applyNumberFormat="1" applyFont="1" applyFill="1" applyBorder="1" applyAlignment="1">
      <alignment horizontal="center" vertical="top"/>
    </xf>
    <xf numFmtId="2" fontId="9" fillId="4" borderId="8" xfId="0" applyNumberFormat="1" applyFont="1" applyFill="1" applyBorder="1" applyAlignment="1">
      <alignment horizontal="center" vertical="top"/>
    </xf>
    <xf numFmtId="0" fontId="10" fillId="4" borderId="8" xfId="0" applyFont="1" applyFill="1" applyBorder="1" applyAlignment="1">
      <alignment vertical="top" wrapText="1"/>
    </xf>
    <xf numFmtId="165" fontId="11" fillId="0" borderId="8" xfId="0" applyNumberFormat="1" applyFont="1" applyBorder="1" applyAlignment="1">
      <alignment vertical="top" wrapText="1"/>
    </xf>
    <xf numFmtId="0" fontId="7" fillId="5" borderId="8" xfId="0" applyFont="1" applyFill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3" fillId="0" borderId="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2" fontId="14" fillId="0" borderId="9" xfId="0" applyNumberFormat="1" applyFont="1" applyBorder="1" applyAlignment="1">
      <alignment horizontal="center" vertical="top"/>
    </xf>
    <xf numFmtId="2" fontId="14" fillId="0" borderId="8" xfId="0" applyNumberFormat="1" applyFont="1" applyBorder="1" applyAlignment="1">
      <alignment horizontal="center" vertical="top"/>
    </xf>
    <xf numFmtId="2" fontId="12" fillId="0" borderId="8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2" fontId="5" fillId="4" borderId="6" xfId="0" applyNumberFormat="1" applyFont="1" applyFill="1" applyBorder="1" applyAlignment="1">
      <alignment horizontal="center" vertical="top"/>
    </xf>
    <xf numFmtId="2" fontId="13" fillId="4" borderId="8" xfId="0" applyNumberFormat="1" applyFont="1" applyFill="1" applyBorder="1" applyAlignment="1">
      <alignment horizontal="center" vertical="top"/>
    </xf>
    <xf numFmtId="2" fontId="5" fillId="4" borderId="7" xfId="0" applyNumberFormat="1" applyFont="1" applyFill="1" applyBorder="1" applyAlignment="1">
      <alignment horizontal="center" vertical="top"/>
    </xf>
    <xf numFmtId="2" fontId="13" fillId="4" borderId="6" xfId="0" applyNumberFormat="1" applyFont="1" applyFill="1" applyBorder="1" applyAlignment="1">
      <alignment horizontal="center" vertical="top"/>
    </xf>
    <xf numFmtId="2" fontId="13" fillId="4" borderId="7" xfId="0" applyNumberFormat="1" applyFont="1" applyFill="1" applyBorder="1" applyAlignment="1">
      <alignment horizontal="center" vertical="top"/>
    </xf>
    <xf numFmtId="2" fontId="5" fillId="4" borderId="6" xfId="0" applyNumberFormat="1" applyFont="1" applyFill="1" applyBorder="1" applyAlignment="1"/>
    <xf numFmtId="165" fontId="7" fillId="4" borderId="6" xfId="0" applyNumberFormat="1" applyFont="1" applyFill="1" applyBorder="1" applyAlignment="1">
      <alignment horizontal="center" vertical="top" wrapText="1"/>
    </xf>
    <xf numFmtId="165" fontId="7" fillId="6" borderId="6" xfId="0" applyNumberFormat="1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wrapText="1"/>
    </xf>
    <xf numFmtId="2" fontId="7" fillId="4" borderId="7" xfId="0" applyNumberFormat="1" applyFont="1" applyFill="1" applyBorder="1" applyAlignment="1">
      <alignment horizontal="center" vertical="top"/>
    </xf>
    <xf numFmtId="2" fontId="7" fillId="4" borderId="6" xfId="0" applyNumberFormat="1" applyFont="1" applyFill="1" applyBorder="1" applyAlignment="1">
      <alignment horizontal="center" vertical="top"/>
    </xf>
    <xf numFmtId="2" fontId="12" fillId="4" borderId="6" xfId="0" applyNumberFormat="1" applyFont="1" applyFill="1" applyBorder="1" applyAlignment="1">
      <alignment horizontal="center" vertical="top"/>
    </xf>
    <xf numFmtId="2" fontId="7" fillId="4" borderId="6" xfId="0" applyNumberFormat="1" applyFont="1" applyFill="1" applyBorder="1" applyAlignment="1">
      <alignment horizontal="center" vertical="top"/>
    </xf>
    <xf numFmtId="0" fontId="15" fillId="6" borderId="6" xfId="0" applyFont="1" applyFill="1" applyBorder="1" applyAlignment="1">
      <alignment horizontal="center" vertical="top" wrapText="1"/>
    </xf>
    <xf numFmtId="165" fontId="15" fillId="6" borderId="6" xfId="0" applyNumberFormat="1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2" fontId="12" fillId="4" borderId="8" xfId="0" applyNumberFormat="1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165" fontId="16" fillId="6" borderId="6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/>
    </xf>
    <xf numFmtId="165" fontId="15" fillId="4" borderId="6" xfId="0" applyNumberFormat="1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165" fontId="7" fillId="6" borderId="6" xfId="0" applyNumberFormat="1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166" fontId="7" fillId="6" borderId="6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2" fontId="14" fillId="4" borderId="9" xfId="0" applyNumberFormat="1" applyFont="1" applyFill="1" applyBorder="1" applyAlignment="1">
      <alignment horizontal="center" vertical="top"/>
    </xf>
    <xf numFmtId="2" fontId="14" fillId="4" borderId="8" xfId="0" applyNumberFormat="1" applyFont="1" applyFill="1" applyBorder="1" applyAlignment="1">
      <alignment horizontal="center" vertical="top"/>
    </xf>
    <xf numFmtId="0" fontId="5" fillId="5" borderId="6" xfId="0" applyFont="1" applyFill="1" applyBorder="1" applyAlignment="1">
      <alignment vertical="top" wrapText="1"/>
    </xf>
    <xf numFmtId="0" fontId="1" fillId="7" borderId="7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vertical="top"/>
    </xf>
    <xf numFmtId="0" fontId="1" fillId="7" borderId="6" xfId="0" applyFont="1" applyFill="1" applyBorder="1" applyAlignment="1">
      <alignment vertical="top"/>
    </xf>
    <xf numFmtId="2" fontId="1" fillId="7" borderId="7" xfId="0" applyNumberFormat="1" applyFont="1" applyFill="1" applyBorder="1" applyAlignment="1">
      <alignment horizontal="center" vertical="top"/>
    </xf>
    <xf numFmtId="0" fontId="7" fillId="8" borderId="9" xfId="0" applyFont="1" applyFill="1" applyBorder="1"/>
    <xf numFmtId="0" fontId="5" fillId="8" borderId="9" xfId="0" applyFont="1" applyFill="1" applyBorder="1" applyAlignment="1"/>
    <xf numFmtId="0" fontId="7" fillId="0" borderId="7" xfId="0" applyFont="1" applyBorder="1" applyAlignment="1">
      <alignment horizontal="center" vertical="top"/>
    </xf>
    <xf numFmtId="2" fontId="7" fillId="4" borderId="6" xfId="0" applyNumberFormat="1" applyFont="1" applyFill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top"/>
    </xf>
    <xf numFmtId="165" fontId="7" fillId="5" borderId="6" xfId="0" applyNumberFormat="1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vertical="top"/>
    </xf>
    <xf numFmtId="2" fontId="2" fillId="7" borderId="6" xfId="0" applyNumberFormat="1" applyFont="1" applyFill="1" applyBorder="1" applyAlignment="1">
      <alignment horizontal="center" vertical="top"/>
    </xf>
    <xf numFmtId="0" fontId="2" fillId="7" borderId="6" xfId="0" applyFont="1" applyFill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2" fontId="1" fillId="7" borderId="6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2" fontId="7" fillId="4" borderId="8" xfId="0" applyNumberFormat="1" applyFont="1" applyFill="1" applyBorder="1" applyAlignment="1">
      <alignment horizontal="center" vertical="top"/>
    </xf>
    <xf numFmtId="2" fontId="7" fillId="4" borderId="8" xfId="0" applyNumberFormat="1" applyFont="1" applyFill="1" applyBorder="1" applyAlignment="1">
      <alignment horizontal="center" vertical="top"/>
    </xf>
    <xf numFmtId="2" fontId="12" fillId="4" borderId="8" xfId="0" applyNumberFormat="1" applyFont="1" applyFill="1" applyBorder="1" applyAlignment="1">
      <alignment horizontal="center" vertical="top"/>
    </xf>
    <xf numFmtId="2" fontId="7" fillId="4" borderId="8" xfId="0" applyNumberFormat="1" applyFont="1" applyFill="1" applyBorder="1" applyAlignment="1">
      <alignment horizontal="center" vertical="top"/>
    </xf>
    <xf numFmtId="165" fontId="7" fillId="4" borderId="8" xfId="0" applyNumberFormat="1" applyFont="1" applyFill="1" applyBorder="1" applyAlignment="1">
      <alignment horizontal="center" vertical="top"/>
    </xf>
    <xf numFmtId="0" fontId="7" fillId="4" borderId="8" xfId="0" applyFont="1" applyFill="1" applyBorder="1" applyAlignment="1">
      <alignment horizontal="center" vertical="top" wrapText="1"/>
    </xf>
    <xf numFmtId="165" fontId="7" fillId="4" borderId="8" xfId="0" applyNumberFormat="1" applyFont="1" applyFill="1" applyBorder="1" applyAlignment="1">
      <alignment horizontal="center" vertical="top" wrapText="1"/>
    </xf>
    <xf numFmtId="165" fontId="7" fillId="9" borderId="6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/>
    </xf>
    <xf numFmtId="2" fontId="12" fillId="4" borderId="6" xfId="0" applyNumberFormat="1" applyFont="1" applyFill="1" applyBorder="1" applyAlignment="1">
      <alignment horizontal="center" vertical="top"/>
    </xf>
    <xf numFmtId="165" fontId="7" fillId="4" borderId="6" xfId="0" applyNumberFormat="1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65" fontId="7" fillId="0" borderId="6" xfId="0" applyNumberFormat="1" applyFont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2" fontId="7" fillId="4" borderId="6" xfId="0" applyNumberFormat="1" applyFont="1" applyFill="1" applyBorder="1" applyAlignment="1">
      <alignment horizontal="center" vertical="top"/>
    </xf>
    <xf numFmtId="165" fontId="7" fillId="4" borderId="6" xfId="0" applyNumberFormat="1" applyFont="1" applyFill="1" applyBorder="1" applyAlignment="1">
      <alignment horizontal="center" vertical="top" wrapText="1"/>
    </xf>
    <xf numFmtId="0" fontId="17" fillId="4" borderId="7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0" fontId="7" fillId="7" borderId="7" xfId="0" applyFont="1" applyFill="1" applyBorder="1" applyAlignment="1">
      <alignment horizontal="center" vertical="top"/>
    </xf>
    <xf numFmtId="0" fontId="5" fillId="7" borderId="6" xfId="0" applyFont="1" applyFill="1" applyBorder="1" applyAlignment="1">
      <alignment vertical="top"/>
    </xf>
    <xf numFmtId="0" fontId="7" fillId="7" borderId="6" xfId="0" applyFont="1" applyFill="1" applyBorder="1" applyAlignment="1">
      <alignment horizontal="center" vertical="top"/>
    </xf>
    <xf numFmtId="165" fontId="7" fillId="7" borderId="6" xfId="0" applyNumberFormat="1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7" borderId="13" xfId="0" applyFont="1" applyFill="1" applyBorder="1" applyAlignment="1">
      <alignment horizontal="center" vertical="top"/>
    </xf>
    <xf numFmtId="0" fontId="1" fillId="7" borderId="7" xfId="0" applyFont="1" applyFill="1" applyBorder="1" applyAlignment="1">
      <alignment vertical="top"/>
    </xf>
    <xf numFmtId="0" fontId="5" fillId="7" borderId="6" xfId="0" applyFont="1" applyFill="1" applyBorder="1" applyAlignment="1">
      <alignment vertical="top"/>
    </xf>
    <xf numFmtId="0" fontId="1" fillId="7" borderId="14" xfId="0" applyFont="1" applyFill="1" applyBorder="1" applyAlignment="1"/>
    <xf numFmtId="0" fontId="1" fillId="7" borderId="6" xfId="0" applyFont="1" applyFill="1" applyBorder="1" applyAlignment="1"/>
    <xf numFmtId="2" fontId="7" fillId="0" borderId="6" xfId="0" applyNumberFormat="1" applyFont="1" applyBorder="1" applyAlignment="1">
      <alignment horizontal="center" vertical="top"/>
    </xf>
    <xf numFmtId="166" fontId="7" fillId="0" borderId="6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/>
    </xf>
    <xf numFmtId="0" fontId="17" fillId="4" borderId="7" xfId="0" applyFont="1" applyFill="1" applyBorder="1" applyAlignment="1">
      <alignment horizontal="center" vertical="top"/>
    </xf>
    <xf numFmtId="0" fontId="7" fillId="8" borderId="6" xfId="0" applyFont="1" applyFill="1" applyBorder="1"/>
    <xf numFmtId="0" fontId="7" fillId="0" borderId="15" xfId="0" applyFont="1" applyBorder="1"/>
    <xf numFmtId="0" fontId="7" fillId="0" borderId="9" xfId="0" applyFont="1" applyBorder="1"/>
    <xf numFmtId="0" fontId="15" fillId="4" borderId="6" xfId="0" applyFont="1" applyFill="1" applyBorder="1" applyAlignment="1">
      <alignment horizontal="center" vertical="top" wrapText="1"/>
    </xf>
    <xf numFmtId="0" fontId="7" fillId="0" borderId="6" xfId="0" applyFont="1" applyBorder="1"/>
    <xf numFmtId="0" fontId="7" fillId="8" borderId="14" xfId="0" applyFont="1" applyFill="1" applyBorder="1"/>
    <xf numFmtId="0" fontId="1" fillId="8" borderId="6" xfId="0" applyFont="1" applyFill="1" applyBorder="1" applyAlignment="1"/>
    <xf numFmtId="0" fontId="7" fillId="4" borderId="6" xfId="0" applyFont="1" applyFill="1" applyBorder="1" applyAlignment="1">
      <alignment vertical="top" wrapText="1"/>
    </xf>
    <xf numFmtId="2" fontId="7" fillId="6" borderId="6" xfId="0" applyNumberFormat="1" applyFont="1" applyFill="1" applyBorder="1" applyAlignment="1">
      <alignment horizontal="center" vertical="top"/>
    </xf>
    <xf numFmtId="2" fontId="7" fillId="6" borderId="9" xfId="0" applyNumberFormat="1" applyFont="1" applyFill="1" applyBorder="1" applyAlignment="1">
      <alignment horizontal="center" vertical="top"/>
    </xf>
    <xf numFmtId="2" fontId="7" fillId="6" borderId="9" xfId="0" applyNumberFormat="1" applyFont="1" applyFill="1" applyBorder="1" applyAlignment="1">
      <alignment horizontal="center" vertical="top" wrapText="1"/>
    </xf>
    <xf numFmtId="2" fontId="12" fillId="6" borderId="6" xfId="0" applyNumberFormat="1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/>
    </xf>
    <xf numFmtId="2" fontId="7" fillId="6" borderId="7" xfId="0" applyNumberFormat="1" applyFont="1" applyFill="1" applyBorder="1" applyAlignment="1">
      <alignment horizontal="center" vertical="top"/>
    </xf>
    <xf numFmtId="2" fontId="7" fillId="6" borderId="7" xfId="0" applyNumberFormat="1" applyFont="1" applyFill="1" applyBorder="1" applyAlignment="1">
      <alignment horizontal="center" vertical="top"/>
    </xf>
    <xf numFmtId="2" fontId="5" fillId="6" borderId="7" xfId="0" applyNumberFormat="1" applyFont="1" applyFill="1" applyBorder="1" applyAlignment="1">
      <alignment horizontal="center" vertical="top"/>
    </xf>
    <xf numFmtId="2" fontId="2" fillId="10" borderId="6" xfId="0" applyNumberFormat="1" applyFont="1" applyFill="1" applyBorder="1" applyAlignment="1">
      <alignment horizontal="center" vertical="top"/>
    </xf>
    <xf numFmtId="0" fontId="2" fillId="10" borderId="6" xfId="0" applyFont="1" applyFill="1" applyBorder="1" applyAlignment="1">
      <alignment horizontal="center" vertical="top"/>
    </xf>
    <xf numFmtId="166" fontId="7" fillId="4" borderId="6" xfId="0" applyNumberFormat="1" applyFont="1" applyFill="1" applyBorder="1" applyAlignment="1">
      <alignment horizontal="center" vertical="top"/>
    </xf>
    <xf numFmtId="166" fontId="7" fillId="4" borderId="6" xfId="0" applyNumberFormat="1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vertical="top"/>
    </xf>
    <xf numFmtId="0" fontId="2" fillId="7" borderId="6" xfId="0" applyFont="1" applyFill="1" applyBorder="1" applyAlignment="1">
      <alignment vertical="top"/>
    </xf>
    <xf numFmtId="2" fontId="7" fillId="4" borderId="9" xfId="0" applyNumberFormat="1" applyFont="1" applyFill="1" applyBorder="1" applyAlignment="1">
      <alignment horizontal="center" vertical="top"/>
    </xf>
    <xf numFmtId="2" fontId="7" fillId="4" borderId="9" xfId="0" applyNumberFormat="1" applyFont="1" applyFill="1" applyBorder="1" applyAlignment="1">
      <alignment horizontal="center" vertical="top" wrapText="1"/>
    </xf>
    <xf numFmtId="2" fontId="7" fillId="6" borderId="6" xfId="0" applyNumberFormat="1" applyFont="1" applyFill="1" applyBorder="1" applyAlignment="1">
      <alignment horizontal="center" vertical="top"/>
    </xf>
    <xf numFmtId="165" fontId="7" fillId="6" borderId="6" xfId="0" applyNumberFormat="1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2" fontId="7" fillId="6" borderId="6" xfId="0" applyNumberFormat="1" applyFont="1" applyFill="1" applyBorder="1" applyAlignment="1">
      <alignment horizontal="center" vertical="top"/>
    </xf>
    <xf numFmtId="0" fontId="7" fillId="2" borderId="0" xfId="0" applyFont="1" applyFill="1"/>
    <xf numFmtId="0" fontId="7" fillId="4" borderId="9" xfId="0" applyFont="1" applyFill="1" applyBorder="1" applyAlignment="1">
      <alignment horizontal="center" vertical="top" wrapText="1"/>
    </xf>
    <xf numFmtId="2" fontId="18" fillId="6" borderId="6" xfId="0" applyNumberFormat="1" applyFont="1" applyFill="1" applyBorder="1" applyAlignment="1">
      <alignment horizontal="center" vertical="top"/>
    </xf>
    <xf numFmtId="165" fontId="19" fillId="4" borderId="8" xfId="0" applyNumberFormat="1" applyFont="1" applyFill="1" applyBorder="1" applyAlignment="1">
      <alignment horizontal="center" vertical="top" wrapText="1"/>
    </xf>
    <xf numFmtId="165" fontId="7" fillId="0" borderId="8" xfId="0" applyNumberFormat="1" applyFont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/>
    </xf>
    <xf numFmtId="0" fontId="18" fillId="4" borderId="8" xfId="0" applyFont="1" applyFill="1" applyBorder="1" applyAlignment="1">
      <alignment horizontal="center" vertical="top" wrapText="1"/>
    </xf>
    <xf numFmtId="165" fontId="19" fillId="4" borderId="6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Border="1" applyAlignment="1">
      <alignment horizontal="center" vertical="top" wrapText="1"/>
    </xf>
    <xf numFmtId="0" fontId="19" fillId="4" borderId="6" xfId="0" applyFont="1" applyFill="1" applyBorder="1" applyAlignment="1">
      <alignment horizontal="center" vertical="top" wrapText="1"/>
    </xf>
    <xf numFmtId="0" fontId="19" fillId="4" borderId="6" xfId="0" applyFont="1" applyFill="1" applyBorder="1" applyAlignment="1">
      <alignment horizontal="center" vertical="top" wrapText="1"/>
    </xf>
    <xf numFmtId="0" fontId="7" fillId="7" borderId="7" xfId="0" applyFont="1" applyFill="1" applyBorder="1" applyAlignment="1">
      <alignment horizontal="center" vertical="top"/>
    </xf>
    <xf numFmtId="0" fontId="19" fillId="7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18" fillId="4" borderId="6" xfId="0" applyNumberFormat="1" applyFont="1" applyFill="1" applyBorder="1" applyAlignment="1">
      <alignment horizontal="center" vertical="top"/>
    </xf>
    <xf numFmtId="2" fontId="18" fillId="6" borderId="6" xfId="0" applyNumberFormat="1" applyFont="1" applyFill="1" applyBorder="1" applyAlignment="1">
      <alignment horizontal="center" vertical="top"/>
    </xf>
    <xf numFmtId="2" fontId="0" fillId="6" borderId="6" xfId="0" applyNumberFormat="1" applyFont="1" applyFill="1" applyBorder="1" applyAlignment="1">
      <alignment horizontal="center" vertical="top"/>
    </xf>
    <xf numFmtId="165" fontId="18" fillId="6" borderId="6" xfId="0" applyNumberFormat="1" applyFont="1" applyFill="1" applyBorder="1" applyAlignment="1">
      <alignment horizontal="center" vertical="top" wrapText="1"/>
    </xf>
    <xf numFmtId="0" fontId="18" fillId="6" borderId="6" xfId="0" applyFont="1" applyFill="1" applyBorder="1" applyAlignment="1">
      <alignment horizontal="center" vertical="top" wrapText="1"/>
    </xf>
    <xf numFmtId="0" fontId="20" fillId="7" borderId="6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2" fontId="15" fillId="4" borderId="6" xfId="0" applyNumberFormat="1" applyFont="1" applyFill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2" fontId="15" fillId="0" borderId="6" xfId="0" applyNumberFormat="1" applyFont="1" applyBorder="1" applyAlignment="1">
      <alignment horizontal="center" vertical="top"/>
    </xf>
    <xf numFmtId="0" fontId="1" fillId="7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 vertical="top" wrapText="1"/>
    </xf>
    <xf numFmtId="165" fontId="18" fillId="4" borderId="6" xfId="0" applyNumberFormat="1" applyFont="1" applyFill="1" applyBorder="1" applyAlignment="1">
      <alignment horizontal="center" vertical="top" wrapText="1"/>
    </xf>
    <xf numFmtId="2" fontId="15" fillId="4" borderId="7" xfId="0" applyNumberFormat="1" applyFont="1" applyFill="1" applyBorder="1" applyAlignment="1">
      <alignment horizontal="center" vertical="top"/>
    </xf>
    <xf numFmtId="2" fontId="15" fillId="6" borderId="6" xfId="0" applyNumberFormat="1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center" vertical="top" wrapText="1"/>
    </xf>
    <xf numFmtId="2" fontId="7" fillId="2" borderId="6" xfId="0" applyNumberFormat="1" applyFont="1" applyFill="1" applyBorder="1" applyAlignment="1">
      <alignment horizontal="center" vertical="top"/>
    </xf>
    <xf numFmtId="2" fontId="7" fillId="2" borderId="6" xfId="0" applyNumberFormat="1" applyFont="1" applyFill="1" applyBorder="1" applyAlignment="1">
      <alignment horizontal="center" vertical="top"/>
    </xf>
    <xf numFmtId="2" fontId="15" fillId="4" borderId="6" xfId="0" applyNumberFormat="1" applyFont="1" applyFill="1" applyBorder="1" applyAlignment="1">
      <alignment horizontal="center" vertical="top"/>
    </xf>
    <xf numFmtId="2" fontId="7" fillId="4" borderId="6" xfId="0" applyNumberFormat="1" applyFont="1" applyFill="1" applyBorder="1" applyAlignment="1">
      <alignment horizontal="center" vertical="top"/>
    </xf>
    <xf numFmtId="2" fontId="5" fillId="4" borderId="6" xfId="0" applyNumberFormat="1" applyFont="1" applyFill="1" applyBorder="1" applyAlignment="1">
      <alignment horizontal="center" vertical="top"/>
    </xf>
    <xf numFmtId="2" fontId="15" fillId="4" borderId="7" xfId="0" applyNumberFormat="1" applyFont="1" applyFill="1" applyBorder="1" applyAlignment="1">
      <alignment horizontal="center" vertical="top"/>
    </xf>
    <xf numFmtId="2" fontId="15" fillId="4" borderId="6" xfId="0" applyNumberFormat="1" applyFont="1" applyFill="1" applyBorder="1" applyAlignment="1">
      <alignment horizontal="center" vertical="top"/>
    </xf>
    <xf numFmtId="2" fontId="15" fillId="4" borderId="9" xfId="0" applyNumberFormat="1" applyFont="1" applyFill="1" applyBorder="1" applyAlignment="1">
      <alignment horizontal="center" vertical="top"/>
    </xf>
    <xf numFmtId="2" fontId="15" fillId="2" borderId="6" xfId="0" applyNumberFormat="1" applyFont="1" applyFill="1" applyBorder="1" applyAlignment="1">
      <alignment horizontal="center" vertical="top"/>
    </xf>
    <xf numFmtId="2" fontId="7" fillId="2" borderId="6" xfId="0" applyNumberFormat="1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center" vertical="top" wrapText="1"/>
    </xf>
    <xf numFmtId="2" fontId="7" fillId="2" borderId="6" xfId="0" applyNumberFormat="1" applyFont="1" applyFill="1" applyBorder="1" applyAlignment="1">
      <alignment horizontal="center" vertical="top"/>
    </xf>
    <xf numFmtId="2" fontId="15" fillId="4" borderId="7" xfId="0" applyNumberFormat="1" applyFont="1" applyFill="1" applyBorder="1" applyAlignment="1">
      <alignment horizontal="center" vertical="top"/>
    </xf>
    <xf numFmtId="165" fontId="18" fillId="2" borderId="6" xfId="0" applyNumberFormat="1" applyFont="1" applyFill="1" applyBorder="1" applyAlignment="1">
      <alignment horizontal="center" vertical="top" wrapText="1"/>
    </xf>
    <xf numFmtId="2" fontId="15" fillId="6" borderId="9" xfId="0" applyNumberFormat="1" applyFont="1" applyFill="1" applyBorder="1" applyAlignment="1">
      <alignment horizontal="center" vertical="top"/>
    </xf>
    <xf numFmtId="2" fontId="7" fillId="4" borderId="7" xfId="0" applyNumberFormat="1" applyFont="1" applyFill="1" applyBorder="1" applyAlignment="1">
      <alignment horizontal="center" vertical="top"/>
    </xf>
    <xf numFmtId="0" fontId="2" fillId="7" borderId="7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2" fontId="7" fillId="6" borderId="6" xfId="0" applyNumberFormat="1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center" vertical="top"/>
    </xf>
    <xf numFmtId="0" fontId="7" fillId="7" borderId="6" xfId="0" applyFont="1" applyFill="1" applyBorder="1" applyAlignment="1">
      <alignment vertical="top"/>
    </xf>
    <xf numFmtId="166" fontId="18" fillId="4" borderId="6" xfId="0" applyNumberFormat="1" applyFont="1" applyFill="1" applyBorder="1" applyAlignment="1">
      <alignment horizontal="center" vertical="top" wrapText="1"/>
    </xf>
    <xf numFmtId="0" fontId="5" fillId="0" borderId="0" xfId="0" applyFont="1" applyAlignment="1"/>
    <xf numFmtId="0" fontId="22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/>
    <xf numFmtId="0" fontId="1" fillId="7" borderId="13" xfId="0" applyFont="1" applyFill="1" applyBorder="1" applyAlignment="1"/>
    <xf numFmtId="0" fontId="1" fillId="7" borderId="6" xfId="0" applyFont="1" applyFill="1" applyBorder="1" applyAlignment="1"/>
    <xf numFmtId="0" fontId="1" fillId="7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7" borderId="14" xfId="0" applyFont="1" applyFill="1" applyBorder="1" applyAlignment="1"/>
    <xf numFmtId="0" fontId="7" fillId="7" borderId="7" xfId="0" applyFont="1" applyFill="1" applyBorder="1" applyAlignment="1">
      <alignment vertical="top"/>
    </xf>
    <xf numFmtId="0" fontId="5" fillId="7" borderId="6" xfId="0" applyFont="1" applyFill="1" applyBorder="1" applyAlignment="1"/>
    <xf numFmtId="2" fontId="5" fillId="7" borderId="6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vertical="top"/>
    </xf>
    <xf numFmtId="2" fontId="7" fillId="7" borderId="6" xfId="0" applyNumberFormat="1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2" fontId="7" fillId="4" borderId="9" xfId="0" applyNumberFormat="1" applyFont="1" applyFill="1" applyBorder="1" applyAlignment="1">
      <alignment horizontal="center" vertical="top"/>
    </xf>
    <xf numFmtId="0" fontId="12" fillId="4" borderId="6" xfId="0" applyFont="1" applyFill="1" applyBorder="1" applyAlignment="1">
      <alignment horizontal="center" vertical="top" wrapText="1"/>
    </xf>
    <xf numFmtId="165" fontId="12" fillId="4" borderId="6" xfId="0" applyNumberFormat="1" applyFont="1" applyFill="1" applyBorder="1" applyAlignment="1">
      <alignment horizontal="center" vertical="top" wrapText="1"/>
    </xf>
    <xf numFmtId="2" fontId="12" fillId="4" borderId="6" xfId="0" applyNumberFormat="1" applyFont="1" applyFill="1" applyBorder="1" applyAlignment="1">
      <alignment horizontal="center" vertical="top"/>
    </xf>
    <xf numFmtId="2" fontId="12" fillId="4" borderId="6" xfId="0" applyNumberFormat="1" applyFont="1" applyFill="1" applyBorder="1" applyAlignment="1">
      <alignment horizontal="center" vertical="top"/>
    </xf>
    <xf numFmtId="165" fontId="12" fillId="0" borderId="6" xfId="0" applyNumberFormat="1" applyFont="1" applyBorder="1" applyAlignment="1">
      <alignment horizontal="center" vertical="top" wrapText="1"/>
    </xf>
    <xf numFmtId="0" fontId="12" fillId="4" borderId="6" xfId="0" applyFont="1" applyFill="1" applyBorder="1" applyAlignment="1">
      <alignment vertical="top" wrapText="1"/>
    </xf>
    <xf numFmtId="2" fontId="12" fillId="2" borderId="6" xfId="0" applyNumberFormat="1" applyFont="1" applyFill="1" applyBorder="1" applyAlignment="1">
      <alignment horizontal="center" vertical="top"/>
    </xf>
    <xf numFmtId="2" fontId="12" fillId="2" borderId="6" xfId="0" applyNumberFormat="1" applyFont="1" applyFill="1" applyBorder="1" applyAlignment="1">
      <alignment horizontal="center" vertical="top"/>
    </xf>
    <xf numFmtId="0" fontId="12" fillId="7" borderId="7" xfId="0" applyFont="1" applyFill="1" applyBorder="1" applyAlignment="1">
      <alignment horizontal="center" vertical="top"/>
    </xf>
    <xf numFmtId="0" fontId="23" fillId="7" borderId="6" xfId="0" applyFont="1" applyFill="1" applyBorder="1" applyAlignment="1">
      <alignment vertical="top"/>
    </xf>
    <xf numFmtId="0" fontId="13" fillId="7" borderId="6" xfId="0" applyFont="1" applyFill="1" applyBorder="1" applyAlignment="1">
      <alignment vertical="top"/>
    </xf>
    <xf numFmtId="2" fontId="24" fillId="7" borderId="6" xfId="0" applyNumberFormat="1" applyFont="1" applyFill="1" applyBorder="1" applyAlignment="1">
      <alignment horizontal="center" vertical="top"/>
    </xf>
    <xf numFmtId="0" fontId="12" fillId="7" borderId="6" xfId="0" applyFont="1" applyFill="1" applyBorder="1" applyAlignment="1">
      <alignment horizontal="center" vertical="top"/>
    </xf>
    <xf numFmtId="0" fontId="23" fillId="2" borderId="3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top"/>
    </xf>
    <xf numFmtId="2" fontId="10" fillId="4" borderId="7" xfId="0" applyNumberFormat="1" applyFont="1" applyFill="1" applyBorder="1" applyAlignment="1">
      <alignment horizontal="center" vertical="top"/>
    </xf>
    <xf numFmtId="2" fontId="10" fillId="4" borderId="7" xfId="0" applyNumberFormat="1" applyFont="1" applyFill="1" applyBorder="1" applyAlignment="1">
      <alignment horizontal="center" vertical="top"/>
    </xf>
    <xf numFmtId="165" fontId="12" fillId="4" borderId="6" xfId="0" applyNumberFormat="1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/>
    </xf>
    <xf numFmtId="2" fontId="1" fillId="7" borderId="6" xfId="0" applyNumberFormat="1" applyFont="1" applyFill="1" applyBorder="1" applyAlignment="1">
      <alignment vertical="top"/>
    </xf>
    <xf numFmtId="2" fontId="1" fillId="7" borderId="6" xfId="0" applyNumberFormat="1" applyFont="1" applyFill="1" applyBorder="1" applyAlignment="1">
      <alignment vertical="top"/>
    </xf>
    <xf numFmtId="2" fontId="7" fillId="7" borderId="6" xfId="0" applyNumberFormat="1" applyFont="1" applyFill="1" applyBorder="1" applyAlignment="1">
      <alignment horizontal="center" vertical="top"/>
    </xf>
    <xf numFmtId="1" fontId="7" fillId="0" borderId="7" xfId="0" applyNumberFormat="1" applyFont="1" applyBorder="1" applyAlignment="1">
      <alignment horizontal="center" vertical="top"/>
    </xf>
    <xf numFmtId="2" fontId="12" fillId="4" borderId="6" xfId="0" applyNumberFormat="1" applyFont="1" applyFill="1" applyBorder="1" applyAlignment="1">
      <alignment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166" fontId="12" fillId="4" borderId="6" xfId="0" applyNumberFormat="1" applyFont="1" applyFill="1" applyBorder="1" applyAlignment="1">
      <alignment horizontal="center" vertical="top" wrapText="1"/>
    </xf>
    <xf numFmtId="2" fontId="17" fillId="0" borderId="6" xfId="0" applyNumberFormat="1" applyFont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/>
    </xf>
    <xf numFmtId="2" fontId="7" fillId="4" borderId="6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/>
    </xf>
    <xf numFmtId="2" fontId="1" fillId="7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9" fillId="0" borderId="6" xfId="0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165" fontId="19" fillId="4" borderId="6" xfId="0" applyNumberFormat="1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vertical="top"/>
    </xf>
    <xf numFmtId="165" fontId="1" fillId="7" borderId="6" xfId="0" applyNumberFormat="1" applyFont="1" applyFill="1" applyBorder="1" applyAlignment="1"/>
    <xf numFmtId="2" fontId="5" fillId="0" borderId="6" xfId="0" applyNumberFormat="1" applyFont="1" applyBorder="1" applyAlignment="1">
      <alignment horizontal="center" vertical="top"/>
    </xf>
    <xf numFmtId="0" fontId="17" fillId="4" borderId="6" xfId="0" applyFont="1" applyFill="1" applyBorder="1" applyAlignment="1">
      <alignment horizontal="center" vertical="top" wrapText="1"/>
    </xf>
    <xf numFmtId="0" fontId="25" fillId="4" borderId="6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 wrapText="1"/>
    </xf>
    <xf numFmtId="2" fontId="7" fillId="4" borderId="6" xfId="0" applyNumberFormat="1" applyFont="1" applyFill="1" applyBorder="1" applyAlignment="1">
      <alignment horizontal="center" vertical="top" wrapText="1"/>
    </xf>
    <xf numFmtId="165" fontId="7" fillId="4" borderId="9" xfId="0" applyNumberFormat="1" applyFont="1" applyFill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 wrapText="1"/>
    </xf>
    <xf numFmtId="2" fontId="15" fillId="4" borderId="6" xfId="0" applyNumberFormat="1" applyFont="1" applyFill="1" applyBorder="1" applyAlignment="1">
      <alignment horizontal="center" vertical="top" wrapText="1"/>
    </xf>
    <xf numFmtId="2" fontId="15" fillId="6" borderId="6" xfId="0" applyNumberFormat="1" applyFont="1" applyFill="1" applyBorder="1" applyAlignment="1">
      <alignment horizontal="center" vertical="top" wrapText="1"/>
    </xf>
    <xf numFmtId="2" fontId="7" fillId="6" borderId="6" xfId="0" applyNumberFormat="1" applyFont="1" applyFill="1" applyBorder="1" applyAlignment="1">
      <alignment horizontal="center" vertical="top" wrapText="1"/>
    </xf>
    <xf numFmtId="165" fontId="12" fillId="4" borderId="7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2" fontId="7" fillId="4" borderId="6" xfId="0" applyNumberFormat="1" applyFont="1" applyFill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center" vertical="top" wrapText="1"/>
    </xf>
    <xf numFmtId="2" fontId="7" fillId="2" borderId="6" xfId="0" applyNumberFormat="1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165" fontId="7" fillId="6" borderId="7" xfId="0" applyNumberFormat="1" applyFont="1" applyFill="1" applyBorder="1" applyAlignment="1">
      <alignment horizontal="center" vertical="top" wrapText="1"/>
    </xf>
    <xf numFmtId="0" fontId="10" fillId="7" borderId="6" xfId="0" applyFont="1" applyFill="1" applyBorder="1" applyAlignment="1">
      <alignment horizontal="center" vertical="top"/>
    </xf>
    <xf numFmtId="2" fontId="7" fillId="2" borderId="6" xfId="0" applyNumberFormat="1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 wrapText="1"/>
    </xf>
    <xf numFmtId="165" fontId="7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2" fontId="5" fillId="4" borderId="6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167" fontId="19" fillId="4" borderId="6" xfId="0" applyNumberFormat="1" applyFont="1" applyFill="1" applyBorder="1" applyAlignment="1">
      <alignment horizontal="center" vertical="top"/>
    </xf>
    <xf numFmtId="165" fontId="7" fillId="0" borderId="6" xfId="0" applyNumberFormat="1" applyFont="1" applyBorder="1" applyAlignment="1">
      <alignment horizontal="center" vertical="top"/>
    </xf>
    <xf numFmtId="168" fontId="7" fillId="0" borderId="6" xfId="0" applyNumberFormat="1" applyFont="1" applyBorder="1" applyAlignment="1">
      <alignment horizontal="center" vertical="top"/>
    </xf>
    <xf numFmtId="166" fontId="7" fillId="0" borderId="6" xfId="0" applyNumberFormat="1" applyFont="1" applyBorder="1" applyAlignment="1">
      <alignment horizontal="center" vertical="top"/>
    </xf>
    <xf numFmtId="2" fontId="17" fillId="4" borderId="6" xfId="0" applyNumberFormat="1" applyFont="1" applyFill="1" applyBorder="1" applyAlignment="1">
      <alignment horizontal="center" vertical="top"/>
    </xf>
    <xf numFmtId="2" fontId="17" fillId="4" borderId="6" xfId="0" applyNumberFormat="1" applyFont="1" applyFill="1" applyBorder="1" applyAlignment="1">
      <alignment horizontal="center" vertical="top"/>
    </xf>
    <xf numFmtId="2" fontId="17" fillId="4" borderId="6" xfId="0" applyNumberFormat="1" applyFont="1" applyFill="1" applyBorder="1" applyAlignment="1">
      <alignment horizontal="center" vertical="top"/>
    </xf>
    <xf numFmtId="165" fontId="19" fillId="4" borderId="6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top"/>
    </xf>
    <xf numFmtId="165" fontId="19" fillId="0" borderId="6" xfId="0" applyNumberFormat="1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167" fontId="19" fillId="0" borderId="6" xfId="0" applyNumberFormat="1" applyFont="1" applyBorder="1" applyAlignment="1">
      <alignment horizontal="center" vertical="top"/>
    </xf>
    <xf numFmtId="2" fontId="12" fillId="4" borderId="6" xfId="0" applyNumberFormat="1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6" fillId="4" borderId="6" xfId="0" applyFont="1" applyFill="1" applyBorder="1" applyAlignment="1">
      <alignment horizontal="center" vertical="top" wrapText="1"/>
    </xf>
    <xf numFmtId="165" fontId="26" fillId="4" borderId="6" xfId="0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2" fontId="5" fillId="4" borderId="9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4" borderId="8" xfId="0" applyFont="1" applyFill="1" applyBorder="1" applyAlignment="1">
      <alignment vertical="top" wrapText="1"/>
    </xf>
    <xf numFmtId="2" fontId="7" fillId="4" borderId="8" xfId="0" applyNumberFormat="1" applyFont="1" applyFill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center" vertical="top" wrapText="1"/>
    </xf>
    <xf numFmtId="2" fontId="12" fillId="4" borderId="8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165" fontId="19" fillId="6" borderId="6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center" vertical="top" wrapText="1"/>
    </xf>
    <xf numFmtId="0" fontId="19" fillId="6" borderId="6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center" vertical="top"/>
    </xf>
    <xf numFmtId="2" fontId="10" fillId="4" borderId="6" xfId="0" applyNumberFormat="1" applyFont="1" applyFill="1" applyBorder="1" applyAlignment="1">
      <alignment horizontal="center" vertical="top"/>
    </xf>
    <xf numFmtId="2" fontId="10" fillId="4" borderId="6" xfId="0" applyNumberFormat="1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left" vertical="top" wrapText="1"/>
    </xf>
    <xf numFmtId="165" fontId="18" fillId="4" borderId="8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17" fillId="4" borderId="9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165" fontId="18" fillId="4" borderId="6" xfId="0" applyNumberFormat="1" applyFont="1" applyFill="1" applyBorder="1" applyAlignment="1">
      <alignment vertical="top" wrapText="1"/>
    </xf>
    <xf numFmtId="0" fontId="17" fillId="4" borderId="7" xfId="0" applyFont="1" applyFill="1" applyBorder="1" applyAlignment="1">
      <alignment horizontal="center" vertical="top" wrapText="1"/>
    </xf>
    <xf numFmtId="2" fontId="7" fillId="2" borderId="7" xfId="0" applyNumberFormat="1" applyFont="1" applyFill="1" applyBorder="1" applyAlignment="1">
      <alignment horizontal="center" vertical="top"/>
    </xf>
    <xf numFmtId="0" fontId="18" fillId="2" borderId="6" xfId="0" applyFont="1" applyFill="1" applyBorder="1" applyAlignment="1">
      <alignment vertical="top" wrapText="1"/>
    </xf>
    <xf numFmtId="165" fontId="18" fillId="4" borderId="6" xfId="0" applyNumberFormat="1" applyFont="1" applyFill="1" applyBorder="1" applyAlignment="1">
      <alignment horizontal="right" vertical="top" wrapText="1"/>
    </xf>
    <xf numFmtId="0" fontId="28" fillId="8" borderId="9" xfId="0" applyFont="1" applyFill="1" applyBorder="1" applyAlignment="1"/>
    <xf numFmtId="165" fontId="18" fillId="4" borderId="9" xfId="0" applyNumberFormat="1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165" fontId="18" fillId="4" borderId="9" xfId="0" applyNumberFormat="1" applyFont="1" applyFill="1" applyBorder="1" applyAlignment="1">
      <alignment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6" xfId="0" applyFont="1" applyFill="1" applyBorder="1" applyAlignment="1">
      <alignment horizontal="center" vertical="top" wrapText="1"/>
    </xf>
    <xf numFmtId="166" fontId="18" fillId="4" borderId="6" xfId="0" applyNumberFormat="1" applyFont="1" applyFill="1" applyBorder="1" applyAlignment="1">
      <alignment vertical="top" wrapText="1"/>
    </xf>
    <xf numFmtId="0" fontId="7" fillId="7" borderId="6" xfId="0" applyFont="1" applyFill="1" applyBorder="1" applyAlignment="1">
      <alignment horizontal="left" vertical="top"/>
    </xf>
    <xf numFmtId="0" fontId="18" fillId="8" borderId="6" xfId="0" applyFont="1" applyFill="1" applyBorder="1" applyAlignment="1">
      <alignment horizontal="center" vertical="top"/>
    </xf>
    <xf numFmtId="0" fontId="18" fillId="8" borderId="6" xfId="0" applyFont="1" applyFill="1" applyBorder="1" applyAlignment="1">
      <alignment vertical="top"/>
    </xf>
    <xf numFmtId="166" fontId="7" fillId="0" borderId="6" xfId="0" applyNumberFormat="1" applyFont="1" applyBorder="1" applyAlignment="1">
      <alignment vertical="top"/>
    </xf>
    <xf numFmtId="0" fontId="7" fillId="7" borderId="6" xfId="0" applyFont="1" applyFill="1" applyBorder="1" applyAlignment="1">
      <alignment vertical="top"/>
    </xf>
    <xf numFmtId="0" fontId="1" fillId="7" borderId="6" xfId="0" applyFont="1" applyFill="1" applyBorder="1" applyAlignment="1"/>
    <xf numFmtId="0" fontId="7" fillId="2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wrapText="1"/>
    </xf>
    <xf numFmtId="0" fontId="29" fillId="4" borderId="9" xfId="0" applyFont="1" applyFill="1" applyBorder="1" applyAlignment="1">
      <alignment horizontal="center" wrapText="1"/>
    </xf>
    <xf numFmtId="2" fontId="7" fillId="2" borderId="7" xfId="0" applyNumberFormat="1" applyFont="1" applyFill="1" applyBorder="1" applyAlignment="1">
      <alignment horizontal="center" vertical="top"/>
    </xf>
    <xf numFmtId="0" fontId="19" fillId="7" borderId="6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left" vertical="top"/>
    </xf>
    <xf numFmtId="0" fontId="20" fillId="7" borderId="6" xfId="0" applyFont="1" applyFill="1" applyBorder="1" applyAlignment="1">
      <alignment horizontal="center" vertical="top"/>
    </xf>
    <xf numFmtId="0" fontId="2" fillId="7" borderId="6" xfId="0" applyFont="1" applyFill="1" applyBorder="1" applyAlignment="1">
      <alignment horizontal="center" vertical="top" wrapText="1"/>
    </xf>
    <xf numFmtId="165" fontId="19" fillId="4" borderId="6" xfId="0" applyNumberFormat="1" applyFont="1" applyFill="1" applyBorder="1" applyAlignment="1">
      <alignment horizontal="center" vertical="top"/>
    </xf>
    <xf numFmtId="166" fontId="19" fillId="4" borderId="6" xfId="0" applyNumberFormat="1" applyFont="1" applyFill="1" applyBorder="1" applyAlignment="1">
      <alignment horizontal="center" vertical="top"/>
    </xf>
    <xf numFmtId="0" fontId="19" fillId="4" borderId="6" xfId="0" applyFont="1" applyFill="1" applyBorder="1" applyAlignment="1">
      <alignment horizontal="center" vertical="top"/>
    </xf>
    <xf numFmtId="0" fontId="7" fillId="0" borderId="0" xfId="0" applyFont="1" applyAlignment="1">
      <alignment wrapText="1"/>
    </xf>
    <xf numFmtId="0" fontId="2" fillId="7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15" fillId="4" borderId="9" xfId="0" applyFont="1" applyFill="1" applyBorder="1" applyAlignment="1">
      <alignment horizontal="center" vertical="top"/>
    </xf>
    <xf numFmtId="0" fontId="15" fillId="4" borderId="7" xfId="0" applyFont="1" applyFill="1" applyBorder="1" applyAlignment="1">
      <alignment horizontal="center" vertical="top"/>
    </xf>
    <xf numFmtId="0" fontId="15" fillId="0" borderId="6" xfId="0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15" fillId="6" borderId="7" xfId="0" applyFont="1" applyFill="1" applyBorder="1" applyAlignment="1">
      <alignment horizontal="center" vertical="top"/>
    </xf>
    <xf numFmtId="169" fontId="19" fillId="4" borderId="6" xfId="0" applyNumberFormat="1" applyFont="1" applyFill="1" applyBorder="1" applyAlignment="1">
      <alignment horizontal="center" vertical="top" wrapText="1"/>
    </xf>
    <xf numFmtId="170" fontId="7" fillId="4" borderId="6" xfId="0" applyNumberFormat="1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center" vertical="top" wrapText="1"/>
    </xf>
    <xf numFmtId="0" fontId="20" fillId="7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wrapText="1"/>
    </xf>
    <xf numFmtId="165" fontId="7" fillId="4" borderId="9" xfId="0" applyNumberFormat="1" applyFont="1" applyFill="1" applyBorder="1" applyAlignment="1">
      <alignment horizontal="center" vertical="top"/>
    </xf>
    <xf numFmtId="165" fontId="7" fillId="0" borderId="8" xfId="0" applyNumberFormat="1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/>
    </xf>
    <xf numFmtId="165" fontId="7" fillId="0" borderId="6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2" fontId="20" fillId="7" borderId="6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0" fontId="19" fillId="4" borderId="6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165" fontId="15" fillId="0" borderId="6" xfId="0" applyNumberFormat="1" applyFont="1" applyBorder="1" applyAlignment="1">
      <alignment horizontal="center" vertical="top"/>
    </xf>
    <xf numFmtId="166" fontId="15" fillId="0" borderId="6" xfId="0" applyNumberFormat="1" applyFont="1" applyBorder="1" applyAlignment="1">
      <alignment horizontal="center" vertical="top"/>
    </xf>
    <xf numFmtId="2" fontId="2" fillId="7" borderId="6" xfId="0" applyNumberFormat="1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6" xfId="0" applyFont="1" applyBorder="1" applyAlignment="1">
      <alignment horizontal="left" vertical="top" wrapText="1"/>
    </xf>
    <xf numFmtId="2" fontId="12" fillId="4" borderId="9" xfId="0" applyNumberFormat="1" applyFont="1" applyFill="1" applyBorder="1" applyAlignment="1">
      <alignment horizontal="center" vertical="top"/>
    </xf>
    <xf numFmtId="2" fontId="12" fillId="4" borderId="6" xfId="0" applyNumberFormat="1" applyFont="1" applyFill="1" applyBorder="1" applyAlignment="1">
      <alignment horizontal="center" vertical="top" wrapText="1"/>
    </xf>
    <xf numFmtId="166" fontId="7" fillId="0" borderId="6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/>
    </xf>
    <xf numFmtId="2" fontId="12" fillId="4" borderId="7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4" borderId="6" xfId="0" applyFont="1" applyFill="1" applyBorder="1" applyAlignment="1">
      <alignment horizontal="left" vertical="top" wrapText="1"/>
    </xf>
    <xf numFmtId="166" fontId="5" fillId="0" borderId="6" xfId="0" applyNumberFormat="1" applyFont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7" borderId="6" xfId="0" applyFont="1" applyFill="1" applyBorder="1" applyAlignment="1">
      <alignment horizontal="left" vertical="top"/>
    </xf>
    <xf numFmtId="0" fontId="5" fillId="7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1" fontId="2" fillId="0" borderId="9" xfId="0" applyNumberFormat="1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30" fillId="0" borderId="0" xfId="0" applyFont="1" applyAlignment="1"/>
    <xf numFmtId="165" fontId="7" fillId="0" borderId="6" xfId="0" applyNumberFormat="1" applyFont="1" applyBorder="1" applyAlignment="1">
      <alignment horizontal="center" vertical="top"/>
    </xf>
    <xf numFmtId="2" fontId="12" fillId="6" borderId="6" xfId="0" applyNumberFormat="1" applyFont="1" applyFill="1" applyBorder="1" applyAlignment="1">
      <alignment horizontal="center" vertical="top" wrapText="1"/>
    </xf>
    <xf numFmtId="166" fontId="7" fillId="0" borderId="6" xfId="0" applyNumberFormat="1" applyFont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/>
    </xf>
    <xf numFmtId="0" fontId="26" fillId="6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7" xfId="0" applyFont="1" applyBorder="1"/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7" fillId="2" borderId="15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3" fillId="0" borderId="11" xfId="0" applyFont="1" applyBorder="1"/>
    <xf numFmtId="0" fontId="3" fillId="0" borderId="2" xfId="0" applyFont="1" applyBorder="1"/>
    <xf numFmtId="0" fontId="3" fillId="0" borderId="12" xfId="0" applyFont="1" applyBorder="1"/>
    <xf numFmtId="0" fontId="0" fillId="0" borderId="0" xfId="0" applyFont="1" applyAlignment="1"/>
    <xf numFmtId="0" fontId="3" fillId="0" borderId="13" xfId="0" applyFont="1" applyBorder="1"/>
    <xf numFmtId="0" fontId="3" fillId="0" borderId="14" xfId="0" applyFont="1" applyBorder="1"/>
    <xf numFmtId="0" fontId="1" fillId="2" borderId="4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0" borderId="8" xfId="0" applyFont="1" applyBorder="1"/>
    <xf numFmtId="0" fontId="1" fillId="2" borderId="1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left" vertical="top"/>
    </xf>
    <xf numFmtId="0" fontId="7" fillId="8" borderId="14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/>
    <xf numFmtId="0" fontId="5" fillId="7" borderId="15" xfId="0" applyFont="1" applyFill="1" applyBorder="1" applyAlignment="1"/>
    <xf numFmtId="0" fontId="1" fillId="7" borderId="15" xfId="0" applyFont="1" applyFill="1" applyBorder="1" applyAlignment="1"/>
    <xf numFmtId="0" fontId="2" fillId="7" borderId="15" xfId="0" applyFont="1" applyFill="1" applyBorder="1" applyAlignment="1"/>
    <xf numFmtId="0" fontId="1" fillId="7" borderId="14" xfId="0" applyFont="1" applyFill="1" applyBorder="1" applyAlignment="1"/>
    <xf numFmtId="0" fontId="1" fillId="7" borderId="15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/>
    </xf>
    <xf numFmtId="0" fontId="5" fillId="0" borderId="0" xfId="0" applyFont="1" applyAlignment="1"/>
    <xf numFmtId="0" fontId="24" fillId="2" borderId="15" xfId="0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 vertical="top"/>
    </xf>
    <xf numFmtId="2" fontId="1" fillId="7" borderId="15" xfId="0" applyNumberFormat="1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wrapText="1"/>
    </xf>
    <xf numFmtId="0" fontId="27" fillId="3" borderId="1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top"/>
    </xf>
  </cellXfs>
  <cellStyles count="1">
    <cellStyle name="Обычный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P26"/>
  <sheetViews>
    <sheetView workbookViewId="0"/>
  </sheetViews>
  <sheetFormatPr defaultColWidth="14.42578125" defaultRowHeight="15.75" customHeight="1"/>
  <cols>
    <col min="1" max="1" width="6.140625" customWidth="1"/>
    <col min="2" max="2" width="24.7109375" customWidth="1"/>
    <col min="6" max="7" width="14.42578125" hidden="1"/>
  </cols>
  <sheetData>
    <row r="2" spans="1:16" ht="12.75">
      <c r="A2" s="518" t="s">
        <v>0</v>
      </c>
      <c r="B2" s="518" t="s">
        <v>1</v>
      </c>
      <c r="C2" s="518" t="s">
        <v>2</v>
      </c>
      <c r="D2" s="521" t="s">
        <v>3</v>
      </c>
      <c r="E2" s="519" t="s">
        <v>4</v>
      </c>
      <c r="F2" s="520"/>
      <c r="G2" s="520"/>
      <c r="H2" s="520"/>
      <c r="I2" s="520"/>
      <c r="J2" s="520"/>
      <c r="K2" s="520"/>
      <c r="L2" s="520"/>
      <c r="M2" s="513" t="s">
        <v>5</v>
      </c>
      <c r="N2" s="513" t="s">
        <v>6</v>
      </c>
      <c r="O2" s="513" t="s">
        <v>7</v>
      </c>
    </row>
    <row r="3" spans="1:16" ht="31.5" customHeight="1">
      <c r="A3" s="514"/>
      <c r="B3" s="514"/>
      <c r="C3" s="514"/>
      <c r="D3" s="522"/>
      <c r="E3" s="516" t="s">
        <v>8</v>
      </c>
      <c r="F3" s="1" t="s">
        <v>6</v>
      </c>
      <c r="G3" s="1" t="s">
        <v>7</v>
      </c>
      <c r="H3" s="516" t="s">
        <v>9</v>
      </c>
      <c r="I3" s="516" t="s">
        <v>10</v>
      </c>
      <c r="J3" s="516" t="s">
        <v>11</v>
      </c>
      <c r="K3" s="516" t="s">
        <v>12</v>
      </c>
      <c r="L3" s="516" t="s">
        <v>13</v>
      </c>
      <c r="M3" s="514"/>
      <c r="N3" s="514"/>
      <c r="O3" s="514"/>
    </row>
    <row r="4" spans="1:16" ht="34.5" customHeight="1">
      <c r="A4" s="515"/>
      <c r="B4" s="515"/>
      <c r="C4" s="515"/>
      <c r="D4" s="517"/>
      <c r="E4" s="517"/>
      <c r="F4" s="1"/>
      <c r="G4" s="1"/>
      <c r="H4" s="517"/>
      <c r="I4" s="517"/>
      <c r="J4" s="517"/>
      <c r="K4" s="517"/>
      <c r="L4" s="517"/>
      <c r="M4" s="515"/>
      <c r="N4" s="515"/>
      <c r="O4" s="515"/>
    </row>
    <row r="5" spans="1:16" ht="12.75">
      <c r="A5" s="2">
        <v>1</v>
      </c>
      <c r="B5" s="3" t="s">
        <v>14</v>
      </c>
      <c r="C5" s="4">
        <v>54</v>
      </c>
      <c r="D5" s="5">
        <v>10</v>
      </c>
      <c r="E5" s="6">
        <v>22992.7</v>
      </c>
      <c r="F5" s="7">
        <f>Алатырский!H48</f>
        <v>2654.25</v>
      </c>
      <c r="G5" s="8">
        <f t="shared" ref="G5:G26" si="0">F5/E5</f>
        <v>0.11543881318853375</v>
      </c>
      <c r="H5" s="5">
        <f t="shared" ref="H5:H25" si="1">C5-SUM(I5:M5)</f>
        <v>0</v>
      </c>
      <c r="I5" s="5">
        <f>Алатырский!AB14</f>
        <v>0</v>
      </c>
      <c r="J5" s="5">
        <f>Алатырский!AB13</f>
        <v>0</v>
      </c>
      <c r="K5" s="5">
        <f>Алатырский!AB12</f>
        <v>20</v>
      </c>
      <c r="L5" s="5">
        <f>Алатырский!AB10</f>
        <v>0</v>
      </c>
      <c r="M5" s="5">
        <f>Алатырский!AB11</f>
        <v>34</v>
      </c>
      <c r="N5" s="9">
        <v>11199.2</v>
      </c>
      <c r="O5" s="9">
        <f t="shared" ref="O5:O26" si="2">N5/E5*100</f>
        <v>48.707633292305822</v>
      </c>
      <c r="P5" s="10">
        <f t="shared" ref="P5:P25" si="3">C5-SUM(H5:M5)</f>
        <v>0</v>
      </c>
    </row>
    <row r="6" spans="1:16" ht="12.75">
      <c r="A6" s="2">
        <v>2</v>
      </c>
      <c r="B6" s="3" t="s">
        <v>15</v>
      </c>
      <c r="C6" s="4">
        <v>37</v>
      </c>
      <c r="D6" s="5">
        <v>1</v>
      </c>
      <c r="E6" s="11">
        <v>51000.2</v>
      </c>
      <c r="F6" s="12">
        <f>Аликовский!H39</f>
        <v>0</v>
      </c>
      <c r="G6" s="8">
        <f t="shared" si="0"/>
        <v>0</v>
      </c>
      <c r="H6" s="5">
        <f t="shared" si="1"/>
        <v>0</v>
      </c>
      <c r="I6" s="13">
        <f>Аликовский!AB14</f>
        <v>0</v>
      </c>
      <c r="J6" s="14">
        <f>Аликовский!AB13</f>
        <v>0</v>
      </c>
      <c r="K6" s="14">
        <f>Аликовский!AB12</f>
        <v>13</v>
      </c>
      <c r="L6" s="14">
        <f>Аликовский!AB10</f>
        <v>0</v>
      </c>
      <c r="M6" s="14">
        <f>Аликовский!AB11</f>
        <v>24</v>
      </c>
      <c r="N6" s="9">
        <v>26978.400000000001</v>
      </c>
      <c r="O6" s="9">
        <f t="shared" si="2"/>
        <v>52.898616083858499</v>
      </c>
      <c r="P6" s="10">
        <f t="shared" si="3"/>
        <v>0</v>
      </c>
    </row>
    <row r="7" spans="1:16" ht="12.75">
      <c r="A7" s="2">
        <v>3</v>
      </c>
      <c r="B7" s="3" t="s">
        <v>16</v>
      </c>
      <c r="C7" s="4">
        <v>15</v>
      </c>
      <c r="D7" s="5">
        <v>2</v>
      </c>
      <c r="E7" s="11">
        <v>10874.4</v>
      </c>
      <c r="F7" s="12">
        <v>1391.57</v>
      </c>
      <c r="G7" s="8">
        <f t="shared" si="0"/>
        <v>0.12796752004708306</v>
      </c>
      <c r="H7" s="5">
        <f t="shared" si="1"/>
        <v>0</v>
      </c>
      <c r="I7" s="2">
        <f>Батыревский!AB14</f>
        <v>0</v>
      </c>
      <c r="J7" s="5">
        <f>Батыревский!AB13</f>
        <v>0</v>
      </c>
      <c r="K7" s="5">
        <f>Батыревский!AB12</f>
        <v>5</v>
      </c>
      <c r="L7" s="5">
        <f>Батыревский!AB10</f>
        <v>0</v>
      </c>
      <c r="M7" s="5">
        <f>Батыревский!AB11</f>
        <v>10</v>
      </c>
      <c r="N7" s="9">
        <v>8919.7999999999993</v>
      </c>
      <c r="O7" s="9">
        <f t="shared" si="2"/>
        <v>82.025674979768993</v>
      </c>
      <c r="P7" s="10">
        <f t="shared" si="3"/>
        <v>0</v>
      </c>
    </row>
    <row r="8" spans="1:16" ht="12.75">
      <c r="A8" s="2">
        <v>4</v>
      </c>
      <c r="B8" s="3" t="s">
        <v>17</v>
      </c>
      <c r="C8" s="4">
        <v>39</v>
      </c>
      <c r="D8" s="5">
        <v>1</v>
      </c>
      <c r="E8" s="11">
        <v>18044.7</v>
      </c>
      <c r="F8" s="12">
        <v>3241.53</v>
      </c>
      <c r="G8" s="8">
        <f t="shared" si="0"/>
        <v>0.17963889673976294</v>
      </c>
      <c r="H8" s="5">
        <f t="shared" si="1"/>
        <v>0</v>
      </c>
      <c r="I8" s="2">
        <f>Вурнарский!AB14</f>
        <v>0</v>
      </c>
      <c r="J8" s="5">
        <f>Вурнарский!AB13</f>
        <v>3</v>
      </c>
      <c r="K8" s="5">
        <f>Вурнарский!AB12</f>
        <v>11</v>
      </c>
      <c r="L8" s="5">
        <f>Вурнарский!AB10</f>
        <v>0</v>
      </c>
      <c r="M8" s="5">
        <f>Вурнарский!AB11</f>
        <v>25</v>
      </c>
      <c r="N8" s="9">
        <v>11525.6</v>
      </c>
      <c r="O8" s="9">
        <f t="shared" si="2"/>
        <v>63.872494416643107</v>
      </c>
      <c r="P8" s="10">
        <f t="shared" si="3"/>
        <v>0</v>
      </c>
    </row>
    <row r="9" spans="1:16" ht="12.75">
      <c r="A9" s="2">
        <v>5</v>
      </c>
      <c r="B9" s="3" t="s">
        <v>18</v>
      </c>
      <c r="C9" s="4">
        <v>29</v>
      </c>
      <c r="D9" s="5">
        <v>4</v>
      </c>
      <c r="E9" s="11">
        <v>7984.5</v>
      </c>
      <c r="F9" s="12">
        <v>0</v>
      </c>
      <c r="G9" s="8">
        <f t="shared" si="0"/>
        <v>0</v>
      </c>
      <c r="H9" s="5">
        <f t="shared" si="1"/>
        <v>0</v>
      </c>
      <c r="I9" s="2">
        <f>Ибресинский!AB14</f>
        <v>0</v>
      </c>
      <c r="J9" s="5">
        <f>Ибресинский!AB13</f>
        <v>1</v>
      </c>
      <c r="K9" s="5">
        <f>Ибресинский!AB12</f>
        <v>14</v>
      </c>
      <c r="L9" s="5">
        <f>Ибресинский!AB10</f>
        <v>0</v>
      </c>
      <c r="M9" s="5">
        <f>Ибресинский!AB11</f>
        <v>14</v>
      </c>
      <c r="N9" s="9">
        <v>4012.9</v>
      </c>
      <c r="O9" s="9">
        <f t="shared" si="2"/>
        <v>50.258626088045588</v>
      </c>
      <c r="P9" s="10">
        <f t="shared" si="3"/>
        <v>0</v>
      </c>
    </row>
    <row r="10" spans="1:16" ht="12.75">
      <c r="A10" s="2">
        <v>6</v>
      </c>
      <c r="B10" s="3" t="s">
        <v>19</v>
      </c>
      <c r="C10" s="4">
        <v>56</v>
      </c>
      <c r="D10" s="5">
        <v>4</v>
      </c>
      <c r="E10" s="11">
        <v>8644.7999999999993</v>
      </c>
      <c r="F10" s="12">
        <v>2831.2</v>
      </c>
      <c r="G10" s="8">
        <f t="shared" si="0"/>
        <v>0.32750323894132888</v>
      </c>
      <c r="H10" s="5">
        <f t="shared" si="1"/>
        <v>0</v>
      </c>
      <c r="I10" s="2">
        <f>Канашский!AB14</f>
        <v>0</v>
      </c>
      <c r="J10" s="5">
        <f>Канашский!AB13</f>
        <v>0</v>
      </c>
      <c r="K10" s="5">
        <f>Канашский!AB12</f>
        <v>10</v>
      </c>
      <c r="L10" s="5">
        <f>Канашский!AB10</f>
        <v>0</v>
      </c>
      <c r="M10" s="5">
        <f>Канашский!AB11</f>
        <v>46</v>
      </c>
      <c r="N10" s="9">
        <v>6448.8</v>
      </c>
      <c r="O10" s="9">
        <f t="shared" si="2"/>
        <v>74.597445863409234</v>
      </c>
      <c r="P10" s="10">
        <f t="shared" si="3"/>
        <v>0</v>
      </c>
    </row>
    <row r="11" spans="1:16" ht="12.75">
      <c r="A11" s="2">
        <v>7</v>
      </c>
      <c r="B11" s="3" t="s">
        <v>20</v>
      </c>
      <c r="C11" s="4">
        <v>12</v>
      </c>
      <c r="D11" s="5">
        <v>0</v>
      </c>
      <c r="E11" s="11">
        <v>3975</v>
      </c>
      <c r="F11" s="12">
        <v>62.95</v>
      </c>
      <c r="G11" s="8">
        <f t="shared" si="0"/>
        <v>1.5836477987421386E-2</v>
      </c>
      <c r="H11" s="5">
        <f t="shared" si="1"/>
        <v>0</v>
      </c>
      <c r="I11" s="2">
        <f>Козловский!AB14</f>
        <v>0</v>
      </c>
      <c r="J11" s="5">
        <f>Козловский!AB13</f>
        <v>0</v>
      </c>
      <c r="K11" s="5">
        <f>Козловский!AB12</f>
        <v>7</v>
      </c>
      <c r="L11" s="5">
        <f>Козловский!AB10</f>
        <v>0</v>
      </c>
      <c r="M11" s="5">
        <f>Козловский!AB11</f>
        <v>5</v>
      </c>
      <c r="N11" s="9">
        <v>2067.1999999999998</v>
      </c>
      <c r="O11" s="9">
        <f t="shared" si="2"/>
        <v>52.005031446540869</v>
      </c>
      <c r="P11" s="10">
        <f t="shared" si="3"/>
        <v>0</v>
      </c>
    </row>
    <row r="12" spans="1:16" ht="12.75">
      <c r="A12" s="2">
        <v>8</v>
      </c>
      <c r="B12" s="3" t="s">
        <v>21</v>
      </c>
      <c r="C12" s="4">
        <v>43</v>
      </c>
      <c r="D12" s="5">
        <v>7</v>
      </c>
      <c r="E12" s="11">
        <v>9649.7999999999993</v>
      </c>
      <c r="F12" s="12">
        <v>5233.8900000000003</v>
      </c>
      <c r="G12" s="8">
        <f t="shared" si="0"/>
        <v>0.54238326182926078</v>
      </c>
      <c r="H12" s="5">
        <f t="shared" si="1"/>
        <v>0</v>
      </c>
      <c r="I12" s="2">
        <f>Комсомольский!AB14</f>
        <v>0</v>
      </c>
      <c r="J12" s="5">
        <f>Комсомольский!AB13</f>
        <v>0</v>
      </c>
      <c r="K12" s="5">
        <f>Комсомольский!AB12</f>
        <v>5</v>
      </c>
      <c r="L12" s="5">
        <f>Комсомольский!AB10</f>
        <v>0</v>
      </c>
      <c r="M12" s="5">
        <f>Комсомольский!AB11</f>
        <v>38</v>
      </c>
      <c r="N12" s="9">
        <v>8511.5</v>
      </c>
      <c r="O12" s="9">
        <f t="shared" si="2"/>
        <v>88.203900598976148</v>
      </c>
      <c r="P12" s="10">
        <f t="shared" si="3"/>
        <v>0</v>
      </c>
    </row>
    <row r="13" spans="1:16" ht="12.75">
      <c r="A13" s="2">
        <v>9</v>
      </c>
      <c r="B13" s="3" t="s">
        <v>22</v>
      </c>
      <c r="C13" s="4">
        <v>27</v>
      </c>
      <c r="D13" s="5">
        <v>1</v>
      </c>
      <c r="E13" s="11">
        <v>12147.2</v>
      </c>
      <c r="F13" s="12">
        <v>0</v>
      </c>
      <c r="G13" s="8">
        <f t="shared" si="0"/>
        <v>0</v>
      </c>
      <c r="H13" s="5">
        <f t="shared" si="1"/>
        <v>0</v>
      </c>
      <c r="I13" s="2">
        <f>Красноармейский!AB14</f>
        <v>0</v>
      </c>
      <c r="J13" s="5">
        <f>Красноармейский!AB13</f>
        <v>0</v>
      </c>
      <c r="K13" s="5">
        <f>Красноармейский!AB12</f>
        <v>8</v>
      </c>
      <c r="L13" s="5">
        <f>Красноармейский!AB10</f>
        <v>0</v>
      </c>
      <c r="M13" s="5">
        <f>Красноармейский!AB11</f>
        <v>19</v>
      </c>
      <c r="N13" s="9">
        <v>8966.6</v>
      </c>
      <c r="O13" s="9">
        <f t="shared" si="2"/>
        <v>73.816188092729192</v>
      </c>
      <c r="P13" s="10">
        <f t="shared" si="3"/>
        <v>0</v>
      </c>
    </row>
    <row r="14" spans="1:16" ht="12.75">
      <c r="A14" s="2">
        <v>10</v>
      </c>
      <c r="B14" s="3" t="s">
        <v>23</v>
      </c>
      <c r="C14" s="4">
        <v>89</v>
      </c>
      <c r="D14" s="5">
        <v>3</v>
      </c>
      <c r="E14" s="11">
        <v>52143.9</v>
      </c>
      <c r="F14" s="12">
        <v>5939.56</v>
      </c>
      <c r="G14" s="8">
        <f t="shared" si="0"/>
        <v>0.11390709172117928</v>
      </c>
      <c r="H14" s="5">
        <f t="shared" si="1"/>
        <v>0</v>
      </c>
      <c r="I14" s="2">
        <f>Красночетайский!AB14</f>
        <v>0</v>
      </c>
      <c r="J14" s="5">
        <f>Красночетайский!AB13</f>
        <v>3</v>
      </c>
      <c r="K14" s="5">
        <f>Красночетайский!AB12</f>
        <v>31</v>
      </c>
      <c r="L14" s="5">
        <f>Красночетайский!AB10</f>
        <v>0</v>
      </c>
      <c r="M14" s="5">
        <f>Красночетайский!AB11</f>
        <v>55</v>
      </c>
      <c r="N14" s="9">
        <v>39780.6</v>
      </c>
      <c r="O14" s="9">
        <f t="shared" si="2"/>
        <v>76.290035843118758</v>
      </c>
      <c r="P14" s="10">
        <f t="shared" si="3"/>
        <v>0</v>
      </c>
    </row>
    <row r="15" spans="1:16" ht="12.75">
      <c r="A15" s="2">
        <v>11</v>
      </c>
      <c r="B15" s="3" t="s">
        <v>24</v>
      </c>
      <c r="C15" s="4">
        <v>44</v>
      </c>
      <c r="D15" s="5">
        <v>0</v>
      </c>
      <c r="E15" s="11">
        <v>17991.099999999999</v>
      </c>
      <c r="F15" s="12">
        <v>821.57</v>
      </c>
      <c r="G15" s="8">
        <f t="shared" si="0"/>
        <v>4.5665356759731206E-2</v>
      </c>
      <c r="H15" s="5">
        <f t="shared" si="1"/>
        <v>0</v>
      </c>
      <c r="I15" s="2">
        <f>Марпосадский!AB14</f>
        <v>0</v>
      </c>
      <c r="J15" s="5">
        <f>Марпосадский!AB13</f>
        <v>1</v>
      </c>
      <c r="K15" s="5">
        <f>Марпосадский!AB12</f>
        <v>4</v>
      </c>
      <c r="L15" s="5">
        <f>Марпосадский!AB10</f>
        <v>2</v>
      </c>
      <c r="M15" s="5">
        <f>Марпосадский!AB11</f>
        <v>37</v>
      </c>
      <c r="N15" s="9">
        <v>11255.6</v>
      </c>
      <c r="O15" s="9">
        <f t="shared" si="2"/>
        <v>62.562044566480104</v>
      </c>
      <c r="P15" s="10">
        <f t="shared" si="3"/>
        <v>0</v>
      </c>
    </row>
    <row r="16" spans="1:16" ht="12.75">
      <c r="A16" s="2">
        <v>12</v>
      </c>
      <c r="B16" s="3" t="s">
        <v>25</v>
      </c>
      <c r="C16" s="4">
        <v>38</v>
      </c>
      <c r="D16" s="5">
        <v>4</v>
      </c>
      <c r="E16" s="11">
        <v>28822.400000000001</v>
      </c>
      <c r="F16" s="12">
        <v>2685.48</v>
      </c>
      <c r="G16" s="8">
        <f t="shared" si="0"/>
        <v>9.3173365160430774E-2</v>
      </c>
      <c r="H16" s="5">
        <f t="shared" si="1"/>
        <v>0</v>
      </c>
      <c r="I16" s="2">
        <f>Моргаушский!AB14</f>
        <v>0</v>
      </c>
      <c r="J16" s="5">
        <f>Моргаушский!AB13</f>
        <v>2</v>
      </c>
      <c r="K16" s="5">
        <f>Моргаушский!AB12</f>
        <v>11</v>
      </c>
      <c r="L16" s="5">
        <f>Моргаушский!AB10</f>
        <v>1</v>
      </c>
      <c r="M16" s="5">
        <f>Моргаушский!AB11</f>
        <v>24</v>
      </c>
      <c r="N16" s="9">
        <v>14914.8</v>
      </c>
      <c r="O16" s="9">
        <f t="shared" si="2"/>
        <v>51.747252137226596</v>
      </c>
      <c r="P16" s="10">
        <f t="shared" si="3"/>
        <v>0</v>
      </c>
    </row>
    <row r="17" spans="1:16" ht="12.75">
      <c r="A17" s="2">
        <v>13</v>
      </c>
      <c r="B17" s="3" t="s">
        <v>26</v>
      </c>
      <c r="C17" s="4">
        <v>66</v>
      </c>
      <c r="D17" s="5">
        <v>20</v>
      </c>
      <c r="E17" s="11">
        <v>50170</v>
      </c>
      <c r="F17" s="12">
        <v>9735.74</v>
      </c>
      <c r="G17" s="8">
        <f t="shared" si="0"/>
        <v>0.19405501295594976</v>
      </c>
      <c r="H17" s="5">
        <f t="shared" si="1"/>
        <v>0</v>
      </c>
      <c r="I17" s="2">
        <f>Порецкий!AB14</f>
        <v>0</v>
      </c>
      <c r="J17" s="5">
        <f>Порецкий!AB13</f>
        <v>2</v>
      </c>
      <c r="K17" s="5">
        <f>Порецкий!AB12</f>
        <v>29</v>
      </c>
      <c r="L17" s="5">
        <f>Порецкий!AB10</f>
        <v>0</v>
      </c>
      <c r="M17" s="5">
        <f>Порецкий!AB11</f>
        <v>35</v>
      </c>
      <c r="N17" s="9">
        <v>29936.400000000001</v>
      </c>
      <c r="O17" s="9">
        <f t="shared" si="2"/>
        <v>59.669922264301377</v>
      </c>
      <c r="P17" s="10">
        <f t="shared" si="3"/>
        <v>0</v>
      </c>
    </row>
    <row r="18" spans="1:16" ht="12.75">
      <c r="A18" s="2">
        <v>14</v>
      </c>
      <c r="B18" s="3" t="s">
        <v>27</v>
      </c>
      <c r="C18" s="4">
        <v>35</v>
      </c>
      <c r="D18" s="5">
        <v>3</v>
      </c>
      <c r="E18" s="11">
        <v>5155.7</v>
      </c>
      <c r="F18" s="12">
        <v>622.80999999999995</v>
      </c>
      <c r="G18" s="8">
        <f t="shared" si="0"/>
        <v>0.12080027930251953</v>
      </c>
      <c r="H18" s="5">
        <f t="shared" si="1"/>
        <v>0</v>
      </c>
      <c r="I18" s="2">
        <f>Урмарский!AB13</f>
        <v>0</v>
      </c>
      <c r="J18" s="5">
        <f>Урмарский!AB12</f>
        <v>0</v>
      </c>
      <c r="K18" s="5">
        <f>Урмарский!AB11</f>
        <v>8</v>
      </c>
      <c r="L18" s="5">
        <f>Урмарский!AB9</f>
        <v>1</v>
      </c>
      <c r="M18" s="5">
        <f>Урмарский!AB10</f>
        <v>26</v>
      </c>
      <c r="N18" s="9">
        <v>4328.6000000000004</v>
      </c>
      <c r="O18" s="9">
        <f t="shared" si="2"/>
        <v>83.957561533836341</v>
      </c>
      <c r="P18" s="10">
        <f t="shared" si="3"/>
        <v>0</v>
      </c>
    </row>
    <row r="19" spans="1:16" ht="12.75">
      <c r="A19" s="2">
        <v>15</v>
      </c>
      <c r="B19" s="3" t="s">
        <v>28</v>
      </c>
      <c r="C19" s="4">
        <v>48</v>
      </c>
      <c r="D19" s="5">
        <v>1</v>
      </c>
      <c r="E19" s="11">
        <v>51006.6</v>
      </c>
      <c r="F19" s="12">
        <v>897.67</v>
      </c>
      <c r="G19" s="8">
        <f t="shared" si="0"/>
        <v>1.7599095019075962E-2</v>
      </c>
      <c r="H19" s="5">
        <f t="shared" si="1"/>
        <v>0</v>
      </c>
      <c r="I19" s="2">
        <f>Цивильский!AB14</f>
        <v>0</v>
      </c>
      <c r="J19" s="5">
        <f>Цивильский!AB13</f>
        <v>0</v>
      </c>
      <c r="K19" s="5">
        <f>Цивильский!AB12</f>
        <v>11</v>
      </c>
      <c r="L19" s="5">
        <f>Цивильский!AB10</f>
        <v>0</v>
      </c>
      <c r="M19" s="5">
        <f>Цивильский!AB11</f>
        <v>37</v>
      </c>
      <c r="N19" s="9">
        <v>32883.199999999997</v>
      </c>
      <c r="O19" s="9">
        <f t="shared" si="2"/>
        <v>64.468519760187888</v>
      </c>
      <c r="P19" s="10">
        <f t="shared" si="3"/>
        <v>0</v>
      </c>
    </row>
    <row r="20" spans="1:16" ht="12.75">
      <c r="A20" s="2">
        <v>16</v>
      </c>
      <c r="B20" s="3" t="s">
        <v>29</v>
      </c>
      <c r="C20" s="4">
        <v>65</v>
      </c>
      <c r="D20" s="5">
        <v>4</v>
      </c>
      <c r="E20" s="11">
        <v>63278.3</v>
      </c>
      <c r="F20" s="12">
        <v>291.2</v>
      </c>
      <c r="G20" s="8">
        <f t="shared" si="0"/>
        <v>4.6018935401235493E-3</v>
      </c>
      <c r="H20" s="5">
        <f t="shared" si="1"/>
        <v>0</v>
      </c>
      <c r="I20" s="2">
        <f>Чебоксарский!AB15</f>
        <v>0</v>
      </c>
      <c r="J20" s="5">
        <f>Чебоксарский!AB14</f>
        <v>0</v>
      </c>
      <c r="K20" s="5">
        <f>Чебоксарский!AB13</f>
        <v>15</v>
      </c>
      <c r="L20" s="5">
        <f>Чебоксарский!AB11</f>
        <v>2</v>
      </c>
      <c r="M20" s="5">
        <f>Чебоксарский!AB12</f>
        <v>48</v>
      </c>
      <c r="N20" s="9">
        <v>41221</v>
      </c>
      <c r="O20" s="9">
        <f t="shared" si="2"/>
        <v>65.142394786206324</v>
      </c>
      <c r="P20" s="10">
        <f t="shared" si="3"/>
        <v>0</v>
      </c>
    </row>
    <row r="21" spans="1:16" ht="12.75">
      <c r="A21" s="2">
        <v>17</v>
      </c>
      <c r="B21" s="3" t="s">
        <v>30</v>
      </c>
      <c r="C21" s="4">
        <v>34</v>
      </c>
      <c r="D21" s="5">
        <v>5</v>
      </c>
      <c r="E21" s="11">
        <v>16304</v>
      </c>
      <c r="F21" s="12">
        <v>4914.43</v>
      </c>
      <c r="G21" s="8">
        <f t="shared" si="0"/>
        <v>0.30142480372914626</v>
      </c>
      <c r="H21" s="5">
        <f t="shared" si="1"/>
        <v>0</v>
      </c>
      <c r="I21" s="2">
        <f>Шемуршинский!AB14</f>
        <v>0</v>
      </c>
      <c r="J21" s="5">
        <f>Шемуршинский!AB13</f>
        <v>0</v>
      </c>
      <c r="K21" s="5">
        <f>Шемуршинский!AB12</f>
        <v>8</v>
      </c>
      <c r="L21" s="5">
        <f>Шемуршинский!AB10</f>
        <v>0</v>
      </c>
      <c r="M21" s="5">
        <f>Шемуршинский!AB11</f>
        <v>26</v>
      </c>
      <c r="N21" s="9">
        <v>12323.2</v>
      </c>
      <c r="O21" s="9">
        <f t="shared" si="2"/>
        <v>75.583905789990197</v>
      </c>
      <c r="P21" s="10">
        <f t="shared" si="3"/>
        <v>0</v>
      </c>
    </row>
    <row r="22" spans="1:16" ht="12.75">
      <c r="A22" s="2">
        <v>18</v>
      </c>
      <c r="B22" s="3" t="s">
        <v>31</v>
      </c>
      <c r="C22" s="4">
        <v>63</v>
      </c>
      <c r="D22" s="5">
        <v>14</v>
      </c>
      <c r="E22" s="11">
        <v>37169.5</v>
      </c>
      <c r="F22" s="12">
        <v>13998.79</v>
      </c>
      <c r="G22" s="8">
        <f t="shared" si="0"/>
        <v>0.37662034732778221</v>
      </c>
      <c r="H22" s="5">
        <f t="shared" si="1"/>
        <v>0</v>
      </c>
      <c r="I22" s="2">
        <f>Шумерлинский!AB14</f>
        <v>0</v>
      </c>
      <c r="J22" s="5">
        <f>Шумерлинский!AB13</f>
        <v>1</v>
      </c>
      <c r="K22" s="5">
        <f>Шумерлинский!AB12</f>
        <v>9</v>
      </c>
      <c r="L22" s="5">
        <f>Шумерлинский!AB10</f>
        <v>0</v>
      </c>
      <c r="M22" s="5">
        <f>Шумерлинский!AB11</f>
        <v>53</v>
      </c>
      <c r="N22" s="9">
        <v>27976.1</v>
      </c>
      <c r="O22" s="9">
        <f t="shared" si="2"/>
        <v>75.266280149046921</v>
      </c>
      <c r="P22" s="10">
        <f t="shared" si="3"/>
        <v>0</v>
      </c>
    </row>
    <row r="23" spans="1:16" ht="12.75">
      <c r="A23" s="2">
        <v>19</v>
      </c>
      <c r="B23" s="3" t="s">
        <v>32</v>
      </c>
      <c r="C23" s="4">
        <v>49</v>
      </c>
      <c r="D23" s="5">
        <v>12</v>
      </c>
      <c r="E23" s="11">
        <v>18819</v>
      </c>
      <c r="F23" s="12">
        <v>0</v>
      </c>
      <c r="G23" s="8">
        <f t="shared" si="0"/>
        <v>0</v>
      </c>
      <c r="H23" s="5">
        <f t="shared" si="1"/>
        <v>3</v>
      </c>
      <c r="I23" s="2">
        <f>Ядринский!AB14</f>
        <v>0</v>
      </c>
      <c r="J23" s="5">
        <f>Ядринский!AB13</f>
        <v>0</v>
      </c>
      <c r="K23" s="5">
        <f>Ядринский!AB12</f>
        <v>22</v>
      </c>
      <c r="L23" s="5">
        <f>Ядринский!AB10</f>
        <v>2</v>
      </c>
      <c r="M23" s="5">
        <f>Ядринский!AB11</f>
        <v>22</v>
      </c>
      <c r="N23" s="9">
        <v>7335</v>
      </c>
      <c r="O23" s="9">
        <f t="shared" si="2"/>
        <v>38.976566236250598</v>
      </c>
      <c r="P23" s="10">
        <f t="shared" si="3"/>
        <v>0</v>
      </c>
    </row>
    <row r="24" spans="1:16" ht="12.75">
      <c r="A24" s="2">
        <v>20</v>
      </c>
      <c r="B24" s="3" t="s">
        <v>33</v>
      </c>
      <c r="C24" s="4">
        <v>33</v>
      </c>
      <c r="D24" s="5">
        <v>2</v>
      </c>
      <c r="E24" s="11">
        <v>10449.700000000001</v>
      </c>
      <c r="F24" s="12">
        <v>5309.84</v>
      </c>
      <c r="G24" s="8">
        <f t="shared" si="0"/>
        <v>0.5081332478444357</v>
      </c>
      <c r="H24" s="15">
        <f t="shared" si="1"/>
        <v>0</v>
      </c>
      <c r="I24" s="16">
        <f>Яльчикский!AB14</f>
        <v>0</v>
      </c>
      <c r="J24" s="15">
        <f>Яльчикский!AB13</f>
        <v>1</v>
      </c>
      <c r="K24" s="5">
        <f>Яльчикский!AB12</f>
        <v>6</v>
      </c>
      <c r="L24" s="5">
        <f>Яльчикский!AB10</f>
        <v>0</v>
      </c>
      <c r="M24" s="5">
        <f>Яльчикский!AB11</f>
        <v>26</v>
      </c>
      <c r="N24" s="9">
        <v>6962.3</v>
      </c>
      <c r="O24" s="9">
        <f t="shared" si="2"/>
        <v>66.626793113677905</v>
      </c>
      <c r="P24" s="17">
        <f t="shared" si="3"/>
        <v>0</v>
      </c>
    </row>
    <row r="25" spans="1:16" ht="12.75">
      <c r="A25" s="18">
        <v>21</v>
      </c>
      <c r="B25" s="19" t="s">
        <v>34</v>
      </c>
      <c r="C25" s="4">
        <v>53</v>
      </c>
      <c r="D25" s="5">
        <v>20</v>
      </c>
      <c r="E25" s="20">
        <v>32042.799999999999</v>
      </c>
      <c r="F25" s="21">
        <v>3163.5</v>
      </c>
      <c r="G25" s="22">
        <f t="shared" si="0"/>
        <v>9.872732719987018E-2</v>
      </c>
      <c r="H25" s="5">
        <f t="shared" si="1"/>
        <v>0</v>
      </c>
      <c r="I25" s="18">
        <f>Янтиковский!AB14</f>
        <v>0</v>
      </c>
      <c r="J25" s="23">
        <f>Янтиковский!AB13</f>
        <v>0</v>
      </c>
      <c r="K25" s="23">
        <f>Янтиковский!AB12</f>
        <v>15</v>
      </c>
      <c r="L25" s="23">
        <f>Янтиковский!AB10</f>
        <v>0</v>
      </c>
      <c r="M25" s="23">
        <f>Янтиковский!AB11</f>
        <v>38</v>
      </c>
      <c r="N25" s="9">
        <v>18332.099999999999</v>
      </c>
      <c r="O25" s="9">
        <f t="shared" si="2"/>
        <v>57.211292396419786</v>
      </c>
      <c r="P25" s="10">
        <f t="shared" si="3"/>
        <v>0</v>
      </c>
    </row>
    <row r="26" spans="1:16" ht="12.75">
      <c r="A26" s="24"/>
      <c r="B26" s="25" t="s">
        <v>35</v>
      </c>
      <c r="C26" s="4">
        <f t="shared" ref="C26:E26" si="4">SUM(C5:C25)</f>
        <v>929</v>
      </c>
      <c r="D26" s="4">
        <f t="shared" si="4"/>
        <v>118</v>
      </c>
      <c r="E26" s="26">
        <f t="shared" si="4"/>
        <v>528666.29999999993</v>
      </c>
      <c r="F26" s="26">
        <v>66235.45422</v>
      </c>
      <c r="G26" s="27">
        <f t="shared" si="0"/>
        <v>0.12528783132195112</v>
      </c>
      <c r="H26" s="28">
        <f t="shared" ref="H26:N26" si="5">SUM(H5:H25)</f>
        <v>3</v>
      </c>
      <c r="I26" s="28">
        <f t="shared" si="5"/>
        <v>0</v>
      </c>
      <c r="J26" s="28">
        <f t="shared" si="5"/>
        <v>14</v>
      </c>
      <c r="K26" s="28">
        <f t="shared" si="5"/>
        <v>262</v>
      </c>
      <c r="L26" s="28">
        <f t="shared" si="5"/>
        <v>8</v>
      </c>
      <c r="M26" s="28">
        <f t="shared" si="5"/>
        <v>642</v>
      </c>
      <c r="N26" s="29">
        <f t="shared" si="5"/>
        <v>335878.89999999997</v>
      </c>
      <c r="O26" s="30">
        <f t="shared" si="2"/>
        <v>63.533253396329592</v>
      </c>
      <c r="P26" s="10">
        <f>SUM(P5:P25)</f>
        <v>0</v>
      </c>
    </row>
  </sheetData>
  <mergeCells count="14">
    <mergeCell ref="A2:A4"/>
    <mergeCell ref="B2:B4"/>
    <mergeCell ref="C2:C4"/>
    <mergeCell ref="E2:L2"/>
    <mergeCell ref="D2:D4"/>
    <mergeCell ref="E3:E4"/>
    <mergeCell ref="H3:H4"/>
    <mergeCell ref="I3:I4"/>
    <mergeCell ref="J3:J4"/>
    <mergeCell ref="M2:M4"/>
    <mergeCell ref="N2:N4"/>
    <mergeCell ref="O2:O4"/>
    <mergeCell ref="L3:L4"/>
    <mergeCell ref="K3:K4"/>
  </mergeCells>
  <conditionalFormatting sqref="O5:O25">
    <cfRule type="cellIs" dxfId="3" priority="1" operator="lessThan">
      <formula>50</formula>
    </cfRule>
  </conditionalFormatting>
  <conditionalFormatting sqref="O5:O25">
    <cfRule type="cellIs" dxfId="2" priority="2" operator="between">
      <formula>50</formula>
      <formula>60</formula>
    </cfRule>
  </conditionalFormatting>
  <conditionalFormatting sqref="O5:O25">
    <cfRule type="cellIs" dxfId="1" priority="3" operator="greaterThan">
      <formula>60</formula>
    </cfRule>
  </conditionalFormatting>
  <conditionalFormatting sqref="Q5">
    <cfRule type="notContainsBlanks" dxfId="0" priority="4">
      <formula>LEN(TRIM(Q5))&gt;0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B44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5.42578125" customWidth="1"/>
    <col min="2" max="2" width="37.5703125" customWidth="1"/>
    <col min="24" max="24" width="22" customWidth="1"/>
    <col min="25" max="25" width="16.42578125" customWidth="1"/>
    <col min="26" max="26" width="15.28515625" customWidth="1"/>
  </cols>
  <sheetData>
    <row r="1" spans="1:28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>
      <c r="A7" s="554" t="s">
        <v>731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>
      <c r="A10" s="117">
        <v>1</v>
      </c>
      <c r="B10" s="185" t="s">
        <v>732</v>
      </c>
      <c r="C10" s="185" t="s">
        <v>733</v>
      </c>
      <c r="D10" s="70">
        <f t="shared" ref="D10:E10" si="0">G10+I10</f>
        <v>413</v>
      </c>
      <c r="E10" s="70">
        <f t="shared" si="0"/>
        <v>412.90999999999997</v>
      </c>
      <c r="F10" s="70">
        <f t="shared" ref="F10:F28" si="1">IF(E10&gt;0,D10-E10,0)</f>
        <v>9.0000000000031832E-2</v>
      </c>
      <c r="G10" s="200">
        <v>247.8</v>
      </c>
      <c r="H10" s="70">
        <v>247.75</v>
      </c>
      <c r="I10" s="70">
        <f t="shared" ref="I10:J10" si="2">K10+M10</f>
        <v>165.2</v>
      </c>
      <c r="J10" s="70">
        <f t="shared" si="2"/>
        <v>165.16</v>
      </c>
      <c r="K10" s="287">
        <v>116.7</v>
      </c>
      <c r="L10" s="70">
        <v>116.85</v>
      </c>
      <c r="M10" s="70">
        <f t="shared" ref="M10:N10" si="3">O10+Q10</f>
        <v>48.5</v>
      </c>
      <c r="N10" s="70">
        <f t="shared" si="3"/>
        <v>48.31</v>
      </c>
      <c r="O10" s="287">
        <v>48.5</v>
      </c>
      <c r="P10" s="70">
        <v>48.31</v>
      </c>
      <c r="Q10" s="287">
        <v>0</v>
      </c>
      <c r="R10" s="70">
        <v>0</v>
      </c>
      <c r="S10" s="140">
        <v>44301</v>
      </c>
      <c r="T10" s="140">
        <v>44306</v>
      </c>
      <c r="U10" s="132" t="s">
        <v>734</v>
      </c>
      <c r="V10" s="140">
        <v>44329</v>
      </c>
      <c r="W10" s="140">
        <v>44438</v>
      </c>
      <c r="X10" s="132" t="s">
        <v>735</v>
      </c>
      <c r="Y10" s="79"/>
      <c r="Z10" s="209" t="s">
        <v>99</v>
      </c>
      <c r="AA10" s="128" t="s">
        <v>66</v>
      </c>
      <c r="AB10" s="128">
        <f>COUNTIF(X10:X99,"Отказ")</f>
        <v>0</v>
      </c>
    </row>
    <row r="11" spans="1:28">
      <c r="A11" s="156">
        <v>2</v>
      </c>
      <c r="B11" s="185" t="s">
        <v>736</v>
      </c>
      <c r="C11" s="185" t="s">
        <v>733</v>
      </c>
      <c r="D11" s="70">
        <f t="shared" ref="D11:E11" si="4">G11+I11</f>
        <v>2516.1</v>
      </c>
      <c r="E11" s="70">
        <f t="shared" si="4"/>
        <v>2516</v>
      </c>
      <c r="F11" s="70">
        <f t="shared" si="1"/>
        <v>9.9999999999909051E-2</v>
      </c>
      <c r="G11" s="82">
        <v>1509.6</v>
      </c>
      <c r="H11" s="70">
        <v>1509.6</v>
      </c>
      <c r="I11" s="70">
        <f t="shared" ref="I11:J11" si="5">K11+M11</f>
        <v>1006.5</v>
      </c>
      <c r="J11" s="70">
        <f t="shared" si="5"/>
        <v>1006.4</v>
      </c>
      <c r="K11" s="69">
        <v>503.5</v>
      </c>
      <c r="L11" s="70">
        <v>503.2</v>
      </c>
      <c r="M11" s="70">
        <f t="shared" ref="M11:N11" si="6">O11+Q11</f>
        <v>503</v>
      </c>
      <c r="N11" s="70">
        <f t="shared" si="6"/>
        <v>503.2</v>
      </c>
      <c r="O11" s="69">
        <v>503</v>
      </c>
      <c r="P11" s="70">
        <v>503.2</v>
      </c>
      <c r="Q11" s="69">
        <v>0</v>
      </c>
      <c r="R11" s="70">
        <v>0</v>
      </c>
      <c r="S11" s="140">
        <v>44301</v>
      </c>
      <c r="T11" s="140">
        <v>44309</v>
      </c>
      <c r="U11" s="132" t="s">
        <v>737</v>
      </c>
      <c r="V11" s="132" t="s">
        <v>738</v>
      </c>
      <c r="W11" s="140">
        <v>44439</v>
      </c>
      <c r="X11" s="145"/>
      <c r="Y11" s="132" t="s">
        <v>64</v>
      </c>
      <c r="Z11" s="49" t="s">
        <v>99</v>
      </c>
      <c r="AA11" s="50" t="s">
        <v>69</v>
      </c>
      <c r="AB11" s="128">
        <f>COUNTA(Z10:Z99)</f>
        <v>19</v>
      </c>
    </row>
    <row r="12" spans="1:28">
      <c r="A12" s="156">
        <v>3</v>
      </c>
      <c r="B12" s="185" t="s">
        <v>739</v>
      </c>
      <c r="C12" s="185" t="s">
        <v>740</v>
      </c>
      <c r="D12" s="70">
        <f t="shared" ref="D12:E12" si="7">G12+I12</f>
        <v>250</v>
      </c>
      <c r="E12" s="70">
        <f t="shared" si="7"/>
        <v>250</v>
      </c>
      <c r="F12" s="70">
        <f t="shared" si="1"/>
        <v>0</v>
      </c>
      <c r="G12" s="82">
        <v>150</v>
      </c>
      <c r="H12" s="70">
        <v>150</v>
      </c>
      <c r="I12" s="70">
        <f t="shared" ref="I12:J12" si="8">K12+M12</f>
        <v>100</v>
      </c>
      <c r="J12" s="70">
        <f t="shared" si="8"/>
        <v>100</v>
      </c>
      <c r="K12" s="69">
        <v>50</v>
      </c>
      <c r="L12" s="70">
        <v>50</v>
      </c>
      <c r="M12" s="70">
        <f t="shared" ref="M12:N12" si="9">O12+Q12</f>
        <v>50</v>
      </c>
      <c r="N12" s="70">
        <f t="shared" si="9"/>
        <v>50</v>
      </c>
      <c r="O12" s="69">
        <v>50</v>
      </c>
      <c r="P12" s="70">
        <v>50</v>
      </c>
      <c r="Q12" s="69">
        <v>0</v>
      </c>
      <c r="R12" s="72"/>
      <c r="S12" s="132" t="s">
        <v>375</v>
      </c>
      <c r="T12" s="132" t="s">
        <v>375</v>
      </c>
      <c r="U12" s="132" t="s">
        <v>741</v>
      </c>
      <c r="V12" s="140">
        <v>44421</v>
      </c>
      <c r="W12" s="140">
        <v>44439</v>
      </c>
      <c r="X12" s="132" t="s">
        <v>742</v>
      </c>
      <c r="Y12" s="132" t="s">
        <v>64</v>
      </c>
      <c r="Z12" s="49" t="s">
        <v>99</v>
      </c>
      <c r="AA12" s="128" t="s">
        <v>12</v>
      </c>
      <c r="AB12" s="128">
        <f>COUNTA(U10:U99)-AB11</f>
        <v>8</v>
      </c>
    </row>
    <row r="13" spans="1:28">
      <c r="A13" s="156">
        <v>4</v>
      </c>
      <c r="B13" s="185" t="s">
        <v>743</v>
      </c>
      <c r="C13" s="185" t="s">
        <v>740</v>
      </c>
      <c r="D13" s="70">
        <f t="shared" ref="D13:E13" si="10">G13+I13</f>
        <v>550.4</v>
      </c>
      <c r="E13" s="70">
        <f t="shared" si="10"/>
        <v>0</v>
      </c>
      <c r="F13" s="70">
        <f t="shared" si="1"/>
        <v>0</v>
      </c>
      <c r="G13" s="82">
        <v>330.2</v>
      </c>
      <c r="H13" s="253"/>
      <c r="I13" s="70">
        <f t="shared" ref="I13:J13" si="11">K13+M13</f>
        <v>220.2</v>
      </c>
      <c r="J13" s="70">
        <f t="shared" si="11"/>
        <v>0</v>
      </c>
      <c r="K13" s="69">
        <v>110.1</v>
      </c>
      <c r="L13" s="253"/>
      <c r="M13" s="70">
        <f t="shared" ref="M13:N13" si="12">O13+Q13</f>
        <v>110.1</v>
      </c>
      <c r="N13" s="70">
        <f t="shared" si="12"/>
        <v>0</v>
      </c>
      <c r="O13" s="69">
        <v>110.1</v>
      </c>
      <c r="P13" s="253"/>
      <c r="Q13" s="69">
        <v>0</v>
      </c>
      <c r="R13" s="253"/>
      <c r="S13" s="140">
        <v>44300</v>
      </c>
      <c r="T13" s="132" t="s">
        <v>375</v>
      </c>
      <c r="U13" s="132" t="s">
        <v>744</v>
      </c>
      <c r="V13" s="140">
        <v>44421</v>
      </c>
      <c r="W13" s="140">
        <v>44438</v>
      </c>
      <c r="X13" s="132" t="s">
        <v>745</v>
      </c>
      <c r="Y13" s="132" t="s">
        <v>746</v>
      </c>
      <c r="Z13" s="80"/>
      <c r="AA13" s="128" t="s">
        <v>75</v>
      </c>
      <c r="AB13" s="128">
        <f>COUNTA(T10:T99)-AB11-AB12</f>
        <v>0</v>
      </c>
    </row>
    <row r="14" spans="1:28">
      <c r="A14" s="156">
        <v>5</v>
      </c>
      <c r="B14" s="185" t="s">
        <v>747</v>
      </c>
      <c r="C14" s="185" t="s">
        <v>740</v>
      </c>
      <c r="D14" s="70">
        <f t="shared" ref="D14:E14" si="13">G14+I14</f>
        <v>270</v>
      </c>
      <c r="E14" s="70">
        <f t="shared" si="13"/>
        <v>270</v>
      </c>
      <c r="F14" s="70">
        <f t="shared" si="1"/>
        <v>0</v>
      </c>
      <c r="G14" s="82">
        <v>162</v>
      </c>
      <c r="H14" s="70">
        <v>162</v>
      </c>
      <c r="I14" s="70">
        <f t="shared" ref="I14:J14" si="14">K14+M14</f>
        <v>108</v>
      </c>
      <c r="J14" s="70">
        <f t="shared" si="14"/>
        <v>108</v>
      </c>
      <c r="K14" s="69">
        <v>54</v>
      </c>
      <c r="L14" s="70">
        <v>54</v>
      </c>
      <c r="M14" s="70">
        <f t="shared" ref="M14:N14" si="15">O14+Q14</f>
        <v>54</v>
      </c>
      <c r="N14" s="70">
        <f t="shared" si="15"/>
        <v>54</v>
      </c>
      <c r="O14" s="69">
        <v>54</v>
      </c>
      <c r="P14" s="70">
        <v>54</v>
      </c>
      <c r="Q14" s="69">
        <v>0</v>
      </c>
      <c r="R14" s="72"/>
      <c r="S14" s="140">
        <v>44300</v>
      </c>
      <c r="T14" s="140">
        <v>44307</v>
      </c>
      <c r="U14" s="288" t="s">
        <v>748</v>
      </c>
      <c r="V14" s="289">
        <v>44335</v>
      </c>
      <c r="W14" s="140">
        <v>44409</v>
      </c>
      <c r="X14" s="132" t="s">
        <v>742</v>
      </c>
      <c r="Y14" s="132" t="s">
        <v>746</v>
      </c>
      <c r="Z14" s="49" t="s">
        <v>99</v>
      </c>
      <c r="AA14" s="128" t="s">
        <v>79</v>
      </c>
      <c r="AB14" s="128">
        <f>COUNTA(S10:S99)-AB11-AB12-AB13</f>
        <v>0</v>
      </c>
    </row>
    <row r="15" spans="1:28">
      <c r="A15" s="156">
        <v>6</v>
      </c>
      <c r="B15" s="185" t="s">
        <v>749</v>
      </c>
      <c r="C15" s="185" t="s">
        <v>750</v>
      </c>
      <c r="D15" s="70">
        <f t="shared" ref="D15:E15" si="16">G15+I15</f>
        <v>1286.5</v>
      </c>
      <c r="E15" s="70">
        <f t="shared" si="16"/>
        <v>1286.54</v>
      </c>
      <c r="F15" s="70">
        <f t="shared" si="1"/>
        <v>-3.999999999996362E-2</v>
      </c>
      <c r="G15" s="82">
        <v>771.9</v>
      </c>
      <c r="H15" s="70">
        <v>771.92</v>
      </c>
      <c r="I15" s="70">
        <f t="shared" ref="I15:J15" si="17">K15+M15</f>
        <v>514.6</v>
      </c>
      <c r="J15" s="70">
        <f t="shared" si="17"/>
        <v>514.62</v>
      </c>
      <c r="K15" s="69">
        <v>283</v>
      </c>
      <c r="L15" s="70">
        <v>283.04000000000002</v>
      </c>
      <c r="M15" s="70">
        <f t="shared" ref="M15:N15" si="18">O15+Q15</f>
        <v>231.6</v>
      </c>
      <c r="N15" s="70">
        <f t="shared" si="18"/>
        <v>231.58</v>
      </c>
      <c r="O15" s="69">
        <v>231.6</v>
      </c>
      <c r="P15" s="70">
        <v>231.58</v>
      </c>
      <c r="Q15" s="69">
        <v>0</v>
      </c>
      <c r="R15" s="70">
        <v>0</v>
      </c>
      <c r="S15" s="140">
        <v>44301</v>
      </c>
      <c r="T15" s="140">
        <v>44329</v>
      </c>
      <c r="U15" s="132" t="s">
        <v>751</v>
      </c>
      <c r="V15" s="140">
        <v>44348</v>
      </c>
      <c r="W15" s="140">
        <v>44469</v>
      </c>
      <c r="X15" s="145"/>
      <c r="Y15" s="132" t="s">
        <v>64</v>
      </c>
      <c r="Z15" s="49" t="s">
        <v>99</v>
      </c>
      <c r="AA15" s="128" t="s">
        <v>64</v>
      </c>
      <c r="AB15" s="128">
        <f>COUNTA(Y10:Y99)</f>
        <v>17</v>
      </c>
    </row>
    <row r="16" spans="1:28">
      <c r="A16" s="156">
        <v>7</v>
      </c>
      <c r="B16" s="185" t="s">
        <v>752</v>
      </c>
      <c r="C16" s="185" t="s">
        <v>750</v>
      </c>
      <c r="D16" s="70">
        <f t="shared" ref="D16:E16" si="19">G16+I16</f>
        <v>78</v>
      </c>
      <c r="E16" s="70">
        <f t="shared" si="19"/>
        <v>78.070000000000007</v>
      </c>
      <c r="F16" s="70">
        <f t="shared" si="1"/>
        <v>-7.000000000000739E-2</v>
      </c>
      <c r="G16" s="82">
        <v>46.8</v>
      </c>
      <c r="H16" s="70">
        <v>46.84</v>
      </c>
      <c r="I16" s="70">
        <f t="shared" ref="I16:J16" si="20">K16+M16</f>
        <v>31.200000000000003</v>
      </c>
      <c r="J16" s="70">
        <f t="shared" si="20"/>
        <v>31.23</v>
      </c>
      <c r="K16" s="69">
        <v>15.1</v>
      </c>
      <c r="L16" s="70">
        <v>15.11</v>
      </c>
      <c r="M16" s="70">
        <f t="shared" ref="M16:N16" si="21">O16+Q16</f>
        <v>16.100000000000001</v>
      </c>
      <c r="N16" s="70">
        <f t="shared" si="21"/>
        <v>16.12</v>
      </c>
      <c r="O16" s="69">
        <v>16.100000000000001</v>
      </c>
      <c r="P16" s="70">
        <v>16.12</v>
      </c>
      <c r="Q16" s="69">
        <v>0</v>
      </c>
      <c r="R16" s="70">
        <v>0</v>
      </c>
      <c r="S16" s="132" t="s">
        <v>375</v>
      </c>
      <c r="T16" s="132" t="s">
        <v>375</v>
      </c>
      <c r="U16" s="132" t="s">
        <v>375</v>
      </c>
      <c r="V16" s="140">
        <v>44347</v>
      </c>
      <c r="W16" s="140">
        <v>44409</v>
      </c>
      <c r="X16" s="145"/>
      <c r="Y16" s="132" t="s">
        <v>64</v>
      </c>
      <c r="Z16" s="49" t="s">
        <v>99</v>
      </c>
    </row>
    <row r="17" spans="1:26">
      <c r="A17" s="156">
        <v>8</v>
      </c>
      <c r="B17" s="185" t="s">
        <v>753</v>
      </c>
      <c r="C17" s="185" t="s">
        <v>750</v>
      </c>
      <c r="D17" s="70">
        <f t="shared" ref="D17:E17" si="22">G17+I17</f>
        <v>1289.2</v>
      </c>
      <c r="E17" s="70">
        <f t="shared" si="22"/>
        <v>1289.0900000000001</v>
      </c>
      <c r="F17" s="70">
        <f t="shared" si="1"/>
        <v>0.10999999999989996</v>
      </c>
      <c r="G17" s="82">
        <v>773.5</v>
      </c>
      <c r="H17" s="70">
        <v>773.46</v>
      </c>
      <c r="I17" s="70">
        <f t="shared" ref="I17:J17" si="23">K17+M17</f>
        <v>515.70000000000005</v>
      </c>
      <c r="J17" s="70">
        <f t="shared" si="23"/>
        <v>515.63</v>
      </c>
      <c r="K17" s="69">
        <v>259</v>
      </c>
      <c r="L17" s="70">
        <v>259.10000000000002</v>
      </c>
      <c r="M17" s="70">
        <f t="shared" ref="M17:N17" si="24">O17+Q17</f>
        <v>256.7</v>
      </c>
      <c r="N17" s="70">
        <f t="shared" si="24"/>
        <v>256.52999999999997</v>
      </c>
      <c r="O17" s="69">
        <v>256.7</v>
      </c>
      <c r="P17" s="70">
        <v>256.52999999999997</v>
      </c>
      <c r="Q17" s="69">
        <v>0</v>
      </c>
      <c r="R17" s="70">
        <v>0</v>
      </c>
      <c r="S17" s="140">
        <v>44301</v>
      </c>
      <c r="T17" s="140">
        <v>44329</v>
      </c>
      <c r="U17" s="132" t="s">
        <v>754</v>
      </c>
      <c r="V17" s="140">
        <v>44351</v>
      </c>
      <c r="W17" s="140">
        <v>44469</v>
      </c>
      <c r="X17" s="190"/>
      <c r="Y17" s="132" t="s">
        <v>64</v>
      </c>
      <c r="Z17" s="49" t="s">
        <v>99</v>
      </c>
    </row>
    <row r="18" spans="1:26">
      <c r="A18" s="156">
        <v>9</v>
      </c>
      <c r="B18" s="185" t="s">
        <v>755</v>
      </c>
      <c r="C18" s="185" t="s">
        <v>756</v>
      </c>
      <c r="D18" s="70">
        <f t="shared" ref="D18:E18" si="25">G18+I18</f>
        <v>400.4</v>
      </c>
      <c r="E18" s="70">
        <f t="shared" si="25"/>
        <v>400.32</v>
      </c>
      <c r="F18" s="70">
        <f t="shared" si="1"/>
        <v>7.9999999999984084E-2</v>
      </c>
      <c r="G18" s="82">
        <v>240.2</v>
      </c>
      <c r="H18" s="70">
        <v>240.2</v>
      </c>
      <c r="I18" s="70">
        <f t="shared" ref="I18:J18" si="26">K18+M18</f>
        <v>160.19999999999999</v>
      </c>
      <c r="J18" s="70">
        <f t="shared" si="26"/>
        <v>160.12</v>
      </c>
      <c r="K18" s="69">
        <v>80.099999999999994</v>
      </c>
      <c r="L18" s="70">
        <v>80.06</v>
      </c>
      <c r="M18" s="70">
        <f t="shared" ref="M18:N18" si="27">O18+Q18</f>
        <v>80.099999999999994</v>
      </c>
      <c r="N18" s="70">
        <f t="shared" si="27"/>
        <v>80.06</v>
      </c>
      <c r="O18" s="69">
        <v>80.099999999999994</v>
      </c>
      <c r="P18" s="102">
        <v>80.06</v>
      </c>
      <c r="Q18" s="82">
        <v>0</v>
      </c>
      <c r="R18" s="102">
        <v>0</v>
      </c>
      <c r="S18" s="140">
        <v>44453</v>
      </c>
      <c r="T18" s="217">
        <v>44306</v>
      </c>
      <c r="U18" s="132" t="s">
        <v>757</v>
      </c>
      <c r="V18" s="140">
        <v>44335</v>
      </c>
      <c r="W18" s="140">
        <v>44438</v>
      </c>
      <c r="X18" s="132" t="s">
        <v>745</v>
      </c>
      <c r="Y18" s="132" t="s">
        <v>64</v>
      </c>
      <c r="Z18" s="49" t="s">
        <v>99</v>
      </c>
    </row>
    <row r="19" spans="1:26">
      <c r="A19" s="156">
        <v>10</v>
      </c>
      <c r="B19" s="185" t="s">
        <v>758</v>
      </c>
      <c r="C19" s="185" t="s">
        <v>756</v>
      </c>
      <c r="D19" s="70">
        <f t="shared" ref="D19:E19" si="28">G19+I19</f>
        <v>494.70000000000005</v>
      </c>
      <c r="E19" s="70">
        <f t="shared" si="28"/>
        <v>494.58000000000004</v>
      </c>
      <c r="F19" s="70">
        <f t="shared" si="1"/>
        <v>0.12000000000000455</v>
      </c>
      <c r="G19" s="82">
        <v>296.8</v>
      </c>
      <c r="H19" s="70">
        <v>296.75</v>
      </c>
      <c r="I19" s="70">
        <f t="shared" ref="I19:J19" si="29">K19+M19</f>
        <v>197.9</v>
      </c>
      <c r="J19" s="70">
        <f t="shared" si="29"/>
        <v>197.83</v>
      </c>
      <c r="K19" s="69">
        <v>123.7</v>
      </c>
      <c r="L19" s="70">
        <v>123.65</v>
      </c>
      <c r="M19" s="70">
        <f t="shared" ref="M19:N19" si="30">O19+Q19</f>
        <v>74.2</v>
      </c>
      <c r="N19" s="70">
        <f t="shared" si="30"/>
        <v>74.180000000000007</v>
      </c>
      <c r="O19" s="69">
        <v>74.2</v>
      </c>
      <c r="P19" s="70">
        <v>74.180000000000007</v>
      </c>
      <c r="Q19" s="69">
        <v>0</v>
      </c>
      <c r="R19" s="102">
        <v>0</v>
      </c>
      <c r="S19" s="140">
        <v>44453</v>
      </c>
      <c r="T19" s="140">
        <v>44306</v>
      </c>
      <c r="U19" s="132" t="s">
        <v>759</v>
      </c>
      <c r="V19" s="140">
        <v>44328</v>
      </c>
      <c r="W19" s="140">
        <v>44438</v>
      </c>
      <c r="X19" s="132" t="s">
        <v>745</v>
      </c>
      <c r="Y19" s="79"/>
      <c r="Z19" s="80"/>
    </row>
    <row r="20" spans="1:26">
      <c r="A20" s="156">
        <v>11</v>
      </c>
      <c r="B20" s="185" t="s">
        <v>760</v>
      </c>
      <c r="C20" s="185" t="s">
        <v>761</v>
      </c>
      <c r="D20" s="70">
        <f t="shared" ref="D20:E20" si="31">G20+I20</f>
        <v>1432</v>
      </c>
      <c r="E20" s="70">
        <f t="shared" si="31"/>
        <v>1432.1</v>
      </c>
      <c r="F20" s="70">
        <f t="shared" si="1"/>
        <v>-9.9999999999909051E-2</v>
      </c>
      <c r="G20" s="82">
        <v>859.2</v>
      </c>
      <c r="H20" s="70">
        <v>859.2</v>
      </c>
      <c r="I20" s="70">
        <f t="shared" ref="I20:J20" si="32">K20+M20</f>
        <v>572.79999999999995</v>
      </c>
      <c r="J20" s="70">
        <f t="shared" si="32"/>
        <v>572.9</v>
      </c>
      <c r="K20" s="69">
        <v>343.7</v>
      </c>
      <c r="L20" s="70">
        <v>343.7</v>
      </c>
      <c r="M20" s="70">
        <f t="shared" ref="M20:N20" si="33">O20+Q20</f>
        <v>229.1</v>
      </c>
      <c r="N20" s="70">
        <f t="shared" si="33"/>
        <v>229.2</v>
      </c>
      <c r="O20" s="69">
        <v>229.1</v>
      </c>
      <c r="P20" s="70">
        <v>229.2</v>
      </c>
      <c r="Q20" s="69">
        <v>0</v>
      </c>
      <c r="R20" s="102">
        <v>0</v>
      </c>
      <c r="S20" s="140">
        <v>44301</v>
      </c>
      <c r="T20" s="140">
        <v>44301</v>
      </c>
      <c r="U20" s="132" t="s">
        <v>762</v>
      </c>
      <c r="V20" s="140">
        <v>44335</v>
      </c>
      <c r="W20" s="140">
        <v>44440</v>
      </c>
      <c r="X20" s="145"/>
      <c r="Y20" s="132" t="s">
        <v>64</v>
      </c>
      <c r="Z20" s="49" t="s">
        <v>65</v>
      </c>
    </row>
    <row r="21" spans="1:26">
      <c r="A21" s="156">
        <v>12</v>
      </c>
      <c r="B21" s="185" t="s">
        <v>763</v>
      </c>
      <c r="C21" s="185" t="s">
        <v>761</v>
      </c>
      <c r="D21" s="70">
        <f t="shared" ref="D21:E21" si="34">G21+I21</f>
        <v>498.59999999999997</v>
      </c>
      <c r="E21" s="70">
        <f t="shared" si="34"/>
        <v>498.74</v>
      </c>
      <c r="F21" s="70">
        <f t="shared" si="1"/>
        <v>-0.1400000000000432</v>
      </c>
      <c r="G21" s="82">
        <v>299.2</v>
      </c>
      <c r="H21" s="70">
        <v>299.25</v>
      </c>
      <c r="I21" s="70">
        <f t="shared" ref="I21:J21" si="35">K21+M21</f>
        <v>199.39999999999998</v>
      </c>
      <c r="J21" s="70">
        <f t="shared" si="35"/>
        <v>199.49</v>
      </c>
      <c r="K21" s="69">
        <v>134.6</v>
      </c>
      <c r="L21" s="70">
        <v>134.66</v>
      </c>
      <c r="M21" s="70">
        <f t="shared" ref="M21:N21" si="36">O21+Q21</f>
        <v>64.8</v>
      </c>
      <c r="N21" s="70">
        <f t="shared" si="36"/>
        <v>64.83</v>
      </c>
      <c r="O21" s="69">
        <v>64.8</v>
      </c>
      <c r="P21" s="70">
        <v>64.83</v>
      </c>
      <c r="Q21" s="69">
        <v>0</v>
      </c>
      <c r="R21" s="102">
        <v>0</v>
      </c>
      <c r="S21" s="140">
        <v>44298</v>
      </c>
      <c r="T21" s="140">
        <v>44301</v>
      </c>
      <c r="U21" s="132" t="s">
        <v>764</v>
      </c>
      <c r="V21" s="140">
        <v>44328</v>
      </c>
      <c r="W21" s="140">
        <v>44440</v>
      </c>
      <c r="X21" s="145"/>
      <c r="Y21" s="132" t="s">
        <v>64</v>
      </c>
      <c r="Z21" s="49" t="s">
        <v>65</v>
      </c>
    </row>
    <row r="22" spans="1:26">
      <c r="A22" s="156">
        <v>13</v>
      </c>
      <c r="B22" s="185" t="s">
        <v>765</v>
      </c>
      <c r="C22" s="185" t="s">
        <v>761</v>
      </c>
      <c r="D22" s="70">
        <f t="shared" ref="D22:E22" si="37">G22+I22</f>
        <v>1455.3</v>
      </c>
      <c r="E22" s="70">
        <f t="shared" si="37"/>
        <v>1355.37</v>
      </c>
      <c r="F22" s="70">
        <f t="shared" si="1"/>
        <v>99.930000000000064</v>
      </c>
      <c r="G22" s="82">
        <v>873.2</v>
      </c>
      <c r="H22" s="70">
        <v>873.22</v>
      </c>
      <c r="I22" s="70">
        <f t="shared" ref="I22:J22" si="38">K22+M22</f>
        <v>582.09999999999991</v>
      </c>
      <c r="J22" s="70">
        <f t="shared" si="38"/>
        <v>482.15</v>
      </c>
      <c r="K22" s="69">
        <v>392.9</v>
      </c>
      <c r="L22" s="70">
        <v>292.95</v>
      </c>
      <c r="M22" s="70">
        <f t="shared" ref="M22:N22" si="39">O22+Q22</f>
        <v>189.2</v>
      </c>
      <c r="N22" s="70">
        <f t="shared" si="39"/>
        <v>189.2</v>
      </c>
      <c r="O22" s="69">
        <v>189.2</v>
      </c>
      <c r="P22" s="70">
        <v>189.2</v>
      </c>
      <c r="Q22" s="69">
        <v>0</v>
      </c>
      <c r="R22" s="102">
        <v>0</v>
      </c>
      <c r="S22" s="140">
        <v>44298</v>
      </c>
      <c r="T22" s="140">
        <v>44301</v>
      </c>
      <c r="U22" s="132" t="s">
        <v>766</v>
      </c>
      <c r="V22" s="140">
        <v>44328</v>
      </c>
      <c r="W22" s="140">
        <v>44379</v>
      </c>
      <c r="X22" s="145"/>
      <c r="Y22" s="132" t="s">
        <v>64</v>
      </c>
      <c r="Z22" s="49" t="s">
        <v>99</v>
      </c>
    </row>
    <row r="23" spans="1:26">
      <c r="A23" s="156">
        <v>14</v>
      </c>
      <c r="B23" s="185" t="s">
        <v>767</v>
      </c>
      <c r="C23" s="185" t="s">
        <v>761</v>
      </c>
      <c r="D23" s="130">
        <f t="shared" ref="D23:E23" si="40">G23+I23</f>
        <v>1085.5</v>
      </c>
      <c r="E23" s="130">
        <f t="shared" si="40"/>
        <v>1085.5</v>
      </c>
      <c r="F23" s="130">
        <f t="shared" si="1"/>
        <v>0</v>
      </c>
      <c r="G23" s="82">
        <v>651.29999999999995</v>
      </c>
      <c r="H23" s="130">
        <v>651.29999999999995</v>
      </c>
      <c r="I23" s="130">
        <f t="shared" ref="I23:J23" si="41">K23+M23</f>
        <v>434.2</v>
      </c>
      <c r="J23" s="130">
        <f t="shared" si="41"/>
        <v>434.2</v>
      </c>
      <c r="K23" s="69">
        <v>325.7</v>
      </c>
      <c r="L23" s="130">
        <v>325.7</v>
      </c>
      <c r="M23" s="130">
        <f t="shared" ref="M23:N23" si="42">O23+Q23</f>
        <v>108.5</v>
      </c>
      <c r="N23" s="130">
        <f t="shared" si="42"/>
        <v>108.5</v>
      </c>
      <c r="O23" s="69">
        <v>108.5</v>
      </c>
      <c r="P23" s="290">
        <v>108.5</v>
      </c>
      <c r="Q23" s="82">
        <v>0</v>
      </c>
      <c r="R23" s="291"/>
      <c r="S23" s="289">
        <v>44298</v>
      </c>
      <c r="T23" s="292">
        <v>44329</v>
      </c>
      <c r="U23" s="288" t="s">
        <v>768</v>
      </c>
      <c r="V23" s="289">
        <v>44403</v>
      </c>
      <c r="W23" s="288" t="s">
        <v>769</v>
      </c>
      <c r="X23" s="132" t="s">
        <v>770</v>
      </c>
      <c r="Y23" s="132" t="s">
        <v>64</v>
      </c>
      <c r="Z23" s="49" t="s">
        <v>99</v>
      </c>
    </row>
    <row r="24" spans="1:26">
      <c r="A24" s="156">
        <v>15</v>
      </c>
      <c r="B24" s="293" t="s">
        <v>771</v>
      </c>
      <c r="C24" s="293" t="s">
        <v>772</v>
      </c>
      <c r="D24" s="130">
        <f t="shared" ref="D24:E24" si="43">G24+I24</f>
        <v>332</v>
      </c>
      <c r="E24" s="130">
        <f t="shared" si="43"/>
        <v>332</v>
      </c>
      <c r="F24" s="130">
        <f t="shared" si="1"/>
        <v>0</v>
      </c>
      <c r="G24" s="82">
        <v>199.2</v>
      </c>
      <c r="H24" s="130">
        <v>199.2</v>
      </c>
      <c r="I24" s="130">
        <f t="shared" ref="I24:J24" si="44">K24+M24</f>
        <v>132.80000000000001</v>
      </c>
      <c r="J24" s="130">
        <f t="shared" si="44"/>
        <v>132.80000000000001</v>
      </c>
      <c r="K24" s="69">
        <v>66.400000000000006</v>
      </c>
      <c r="L24" s="130">
        <v>66.400000000000006</v>
      </c>
      <c r="M24" s="130">
        <f t="shared" ref="M24:N24" si="45">O24+Q24</f>
        <v>66.400000000000006</v>
      </c>
      <c r="N24" s="130">
        <f t="shared" si="45"/>
        <v>66.400000000000006</v>
      </c>
      <c r="O24" s="69">
        <v>66.400000000000006</v>
      </c>
      <c r="P24" s="290">
        <v>66.400000000000006</v>
      </c>
      <c r="Q24" s="82">
        <v>0</v>
      </c>
      <c r="R24" s="291"/>
      <c r="S24" s="288" t="s">
        <v>375</v>
      </c>
      <c r="T24" s="288" t="s">
        <v>375</v>
      </c>
      <c r="U24" s="288" t="s">
        <v>773</v>
      </c>
      <c r="V24" s="140">
        <v>44440</v>
      </c>
      <c r="W24" s="140">
        <v>44469</v>
      </c>
      <c r="X24" s="190"/>
      <c r="Y24" s="79"/>
      <c r="Z24" s="80"/>
    </row>
    <row r="25" spans="1:26">
      <c r="A25" s="156">
        <v>16</v>
      </c>
      <c r="B25" s="293" t="s">
        <v>774</v>
      </c>
      <c r="C25" s="293" t="s">
        <v>772</v>
      </c>
      <c r="D25" s="130">
        <f t="shared" ref="D25:E25" si="46">G25+I25</f>
        <v>288.5</v>
      </c>
      <c r="E25" s="130">
        <f t="shared" si="46"/>
        <v>288.5</v>
      </c>
      <c r="F25" s="130">
        <f t="shared" si="1"/>
        <v>0</v>
      </c>
      <c r="G25" s="82">
        <v>173.1</v>
      </c>
      <c r="H25" s="130">
        <v>173.1</v>
      </c>
      <c r="I25" s="130">
        <f t="shared" ref="I25:J25" si="47">K25+M25</f>
        <v>115.4</v>
      </c>
      <c r="J25" s="130">
        <f t="shared" si="47"/>
        <v>115.4</v>
      </c>
      <c r="K25" s="69">
        <v>80.8</v>
      </c>
      <c r="L25" s="130">
        <v>80.8</v>
      </c>
      <c r="M25" s="130">
        <f t="shared" ref="M25:N25" si="48">O25+Q25</f>
        <v>34.6</v>
      </c>
      <c r="N25" s="130">
        <f t="shared" si="48"/>
        <v>34.6</v>
      </c>
      <c r="O25" s="69">
        <v>34.6</v>
      </c>
      <c r="P25" s="290">
        <v>34.6</v>
      </c>
      <c r="Q25" s="82">
        <v>0</v>
      </c>
      <c r="R25" s="291"/>
      <c r="S25" s="288" t="s">
        <v>375</v>
      </c>
      <c r="T25" s="288" t="s">
        <v>375</v>
      </c>
      <c r="U25" s="288" t="s">
        <v>775</v>
      </c>
      <c r="V25" s="140">
        <v>44440</v>
      </c>
      <c r="W25" s="140">
        <v>44469</v>
      </c>
      <c r="X25" s="132" t="s">
        <v>776</v>
      </c>
      <c r="Y25" s="132" t="s">
        <v>64</v>
      </c>
      <c r="Z25" s="49" t="s">
        <v>99</v>
      </c>
    </row>
    <row r="26" spans="1:26">
      <c r="A26" s="156">
        <v>17</v>
      </c>
      <c r="B26" s="293" t="s">
        <v>777</v>
      </c>
      <c r="C26" s="293" t="s">
        <v>772</v>
      </c>
      <c r="D26" s="130">
        <f t="shared" ref="D26:E26" si="49">G26+I26</f>
        <v>1387</v>
      </c>
      <c r="E26" s="130">
        <f t="shared" si="49"/>
        <v>1386.97</v>
      </c>
      <c r="F26" s="130">
        <f t="shared" si="1"/>
        <v>2.9999999999972715E-2</v>
      </c>
      <c r="G26" s="82">
        <v>832.2</v>
      </c>
      <c r="H26" s="130">
        <v>832.19</v>
      </c>
      <c r="I26" s="130">
        <f t="shared" ref="I26:J26" si="50">K26+M26</f>
        <v>554.79999999999995</v>
      </c>
      <c r="J26" s="130">
        <f t="shared" si="50"/>
        <v>554.78</v>
      </c>
      <c r="K26" s="69">
        <v>277.39999999999998</v>
      </c>
      <c r="L26" s="130">
        <v>277.39</v>
      </c>
      <c r="M26" s="130">
        <f t="shared" ref="M26:N26" si="51">O26+Q26</f>
        <v>277.39999999999998</v>
      </c>
      <c r="N26" s="130">
        <f t="shared" si="51"/>
        <v>277.39</v>
      </c>
      <c r="O26" s="69">
        <v>277.39999999999998</v>
      </c>
      <c r="P26" s="290">
        <v>277.39</v>
      </c>
      <c r="Q26" s="82">
        <v>0</v>
      </c>
      <c r="R26" s="290">
        <v>0</v>
      </c>
      <c r="S26" s="289">
        <v>44298</v>
      </c>
      <c r="T26" s="292">
        <v>44329</v>
      </c>
      <c r="U26" s="288" t="s">
        <v>778</v>
      </c>
      <c r="V26" s="140">
        <v>44354</v>
      </c>
      <c r="W26" s="140">
        <v>44469</v>
      </c>
      <c r="X26" s="145"/>
      <c r="Y26" s="132" t="s">
        <v>64</v>
      </c>
      <c r="Z26" s="49" t="s">
        <v>99</v>
      </c>
    </row>
    <row r="27" spans="1:26">
      <c r="A27" s="156">
        <v>18</v>
      </c>
      <c r="B27" s="293" t="s">
        <v>779</v>
      </c>
      <c r="C27" s="293" t="s">
        <v>780</v>
      </c>
      <c r="D27" s="130">
        <f t="shared" ref="D27:E27" si="52">G27+I27</f>
        <v>1669.9</v>
      </c>
      <c r="E27" s="130">
        <f t="shared" si="52"/>
        <v>1675.79</v>
      </c>
      <c r="F27" s="130">
        <f t="shared" si="1"/>
        <v>-5.8899999999998727</v>
      </c>
      <c r="G27" s="82">
        <v>1001.9</v>
      </c>
      <c r="H27" s="130">
        <v>1007.87</v>
      </c>
      <c r="I27" s="130">
        <f t="shared" ref="I27:J27" si="53">K27+M27</f>
        <v>668</v>
      </c>
      <c r="J27" s="130">
        <f t="shared" si="53"/>
        <v>667.92</v>
      </c>
      <c r="K27" s="69">
        <v>501</v>
      </c>
      <c r="L27" s="130">
        <v>500.94</v>
      </c>
      <c r="M27" s="130">
        <f t="shared" ref="M27:N27" si="54">O27+Q27</f>
        <v>167</v>
      </c>
      <c r="N27" s="130">
        <f t="shared" si="54"/>
        <v>166.98</v>
      </c>
      <c r="O27" s="69">
        <v>167</v>
      </c>
      <c r="P27" s="130">
        <v>166.98</v>
      </c>
      <c r="Q27" s="69">
        <v>0</v>
      </c>
      <c r="R27" s="290">
        <v>0</v>
      </c>
      <c r="S27" s="289">
        <v>44300</v>
      </c>
      <c r="T27" s="289">
        <v>44329</v>
      </c>
      <c r="U27" s="288" t="s">
        <v>781</v>
      </c>
      <c r="V27" s="140">
        <v>44354</v>
      </c>
      <c r="W27" s="140">
        <v>44469</v>
      </c>
      <c r="X27" s="190"/>
      <c r="Y27" s="79"/>
      <c r="Z27" s="80"/>
    </row>
    <row r="28" spans="1:26">
      <c r="A28" s="156">
        <v>19</v>
      </c>
      <c r="B28" s="293" t="s">
        <v>782</v>
      </c>
      <c r="C28" s="293" t="s">
        <v>780</v>
      </c>
      <c r="D28" s="130">
        <f t="shared" ref="D28:E28" si="55">G28+I28</f>
        <v>385.70000000000005</v>
      </c>
      <c r="E28" s="130">
        <f t="shared" si="55"/>
        <v>0</v>
      </c>
      <c r="F28" s="130">
        <f t="shared" si="1"/>
        <v>0</v>
      </c>
      <c r="G28" s="82">
        <v>231.4</v>
      </c>
      <c r="H28" s="294"/>
      <c r="I28" s="130">
        <f t="shared" ref="I28:J28" si="56">K28+M28</f>
        <v>154.30000000000001</v>
      </c>
      <c r="J28" s="130">
        <f t="shared" si="56"/>
        <v>0</v>
      </c>
      <c r="K28" s="69">
        <v>55.7</v>
      </c>
      <c r="L28" s="294"/>
      <c r="M28" s="130">
        <f t="shared" ref="M28:N28" si="57">O28+Q28</f>
        <v>98.6</v>
      </c>
      <c r="N28" s="130">
        <f t="shared" si="57"/>
        <v>0</v>
      </c>
      <c r="O28" s="69">
        <v>38.6</v>
      </c>
      <c r="P28" s="294"/>
      <c r="Q28" s="69">
        <v>60</v>
      </c>
      <c r="R28" s="295"/>
      <c r="S28" s="288" t="s">
        <v>375</v>
      </c>
      <c r="T28" s="288" t="s">
        <v>375</v>
      </c>
      <c r="U28" s="288" t="s">
        <v>783</v>
      </c>
      <c r="V28" s="140">
        <v>44440</v>
      </c>
      <c r="W28" s="197">
        <v>44499</v>
      </c>
      <c r="X28" s="190"/>
      <c r="Y28" s="79"/>
      <c r="Z28" s="80"/>
    </row>
    <row r="29" spans="1:26">
      <c r="A29" s="296"/>
      <c r="B29" s="297" t="s">
        <v>160</v>
      </c>
      <c r="C29" s="298"/>
      <c r="D29" s="299">
        <f t="shared" ref="D29:R29" si="58">SUM(D10:D28)</f>
        <v>16082.8</v>
      </c>
      <c r="E29" s="299">
        <f t="shared" si="58"/>
        <v>15052.479999999996</v>
      </c>
      <c r="F29" s="299">
        <f t="shared" si="58"/>
        <v>94.22000000000007</v>
      </c>
      <c r="G29" s="299">
        <f t="shared" si="58"/>
        <v>9649.5</v>
      </c>
      <c r="H29" s="299">
        <f t="shared" si="58"/>
        <v>9093.8500000000022</v>
      </c>
      <c r="I29" s="299">
        <f t="shared" si="58"/>
        <v>6433.2999999999993</v>
      </c>
      <c r="J29" s="299">
        <f t="shared" si="58"/>
        <v>5958.63</v>
      </c>
      <c r="K29" s="299">
        <f t="shared" si="58"/>
        <v>3773.4</v>
      </c>
      <c r="L29" s="299">
        <f t="shared" si="58"/>
        <v>3507.55</v>
      </c>
      <c r="M29" s="299">
        <f t="shared" si="58"/>
        <v>2659.8999999999996</v>
      </c>
      <c r="N29" s="299">
        <f t="shared" si="58"/>
        <v>2451.08</v>
      </c>
      <c r="O29" s="299">
        <f t="shared" si="58"/>
        <v>2599.8999999999996</v>
      </c>
      <c r="P29" s="299">
        <f t="shared" si="58"/>
        <v>2451.08</v>
      </c>
      <c r="Q29" s="299">
        <f t="shared" si="58"/>
        <v>60</v>
      </c>
      <c r="R29" s="299">
        <f t="shared" si="58"/>
        <v>0</v>
      </c>
      <c r="S29" s="300"/>
      <c r="T29" s="300"/>
      <c r="U29" s="300"/>
      <c r="V29" s="151"/>
      <c r="W29" s="151"/>
      <c r="X29" s="151"/>
      <c r="Y29" s="151"/>
      <c r="Z29" s="151"/>
    </row>
    <row r="30" spans="1:26">
      <c r="A30" s="558" t="s">
        <v>784</v>
      </c>
      <c r="B30" s="520"/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301"/>
      <c r="T30" s="301"/>
      <c r="U30" s="301"/>
      <c r="V30" s="154"/>
      <c r="W30" s="154"/>
      <c r="X30" s="154"/>
      <c r="Y30" s="154"/>
      <c r="Z30" s="155"/>
    </row>
    <row r="31" spans="1:26">
      <c r="A31" s="302">
        <v>21</v>
      </c>
      <c r="B31" s="293" t="s">
        <v>785</v>
      </c>
      <c r="C31" s="293" t="s">
        <v>761</v>
      </c>
      <c r="D31" s="130">
        <f t="shared" ref="D31:E31" si="59">G31+I31</f>
        <v>1944.2</v>
      </c>
      <c r="E31" s="130">
        <f t="shared" si="59"/>
        <v>1526.2</v>
      </c>
      <c r="F31" s="130">
        <f t="shared" ref="F31:F32" si="60">IF(E31&gt;0,D31-E31,0)</f>
        <v>418</v>
      </c>
      <c r="G31" s="200">
        <v>1166.5</v>
      </c>
      <c r="H31" s="130">
        <v>915.7</v>
      </c>
      <c r="I31" s="130">
        <f t="shared" ref="I31:J31" si="61">K31+M31</f>
        <v>777.7</v>
      </c>
      <c r="J31" s="130">
        <f t="shared" si="61"/>
        <v>610.5</v>
      </c>
      <c r="K31" s="201">
        <v>680.5</v>
      </c>
      <c r="L31" s="130">
        <v>534.20000000000005</v>
      </c>
      <c r="M31" s="130">
        <f t="shared" ref="M31:N31" si="62">O31+Q31</f>
        <v>97.2</v>
      </c>
      <c r="N31" s="290">
        <f t="shared" si="62"/>
        <v>76.3</v>
      </c>
      <c r="O31" s="201">
        <v>97.2</v>
      </c>
      <c r="P31" s="130">
        <v>76.3</v>
      </c>
      <c r="Q31" s="71"/>
      <c r="R31" s="130">
        <v>0</v>
      </c>
      <c r="S31" s="289">
        <v>44333</v>
      </c>
      <c r="T31" s="289">
        <v>44333</v>
      </c>
      <c r="U31" s="288" t="s">
        <v>786</v>
      </c>
      <c r="V31" s="140">
        <v>44369</v>
      </c>
      <c r="W31" s="131">
        <v>44440</v>
      </c>
      <c r="X31" s="145"/>
      <c r="Y31" s="132" t="s">
        <v>64</v>
      </c>
      <c r="Z31" s="209" t="s">
        <v>99</v>
      </c>
    </row>
    <row r="32" spans="1:26">
      <c r="A32" s="302">
        <v>22</v>
      </c>
      <c r="B32" s="293" t="s">
        <v>787</v>
      </c>
      <c r="C32" s="293" t="s">
        <v>780</v>
      </c>
      <c r="D32" s="130">
        <f t="shared" ref="D32:E32" si="63">G32+I32</f>
        <v>511.5</v>
      </c>
      <c r="E32" s="130">
        <f t="shared" si="63"/>
        <v>455.22999999999996</v>
      </c>
      <c r="F32" s="130">
        <f t="shared" si="60"/>
        <v>56.270000000000039</v>
      </c>
      <c r="G32" s="303">
        <v>306.89999999999998</v>
      </c>
      <c r="H32" s="130">
        <v>273.14</v>
      </c>
      <c r="I32" s="130">
        <f t="shared" ref="I32:J32" si="64">K32+M32</f>
        <v>204.6</v>
      </c>
      <c r="J32" s="130">
        <f t="shared" si="64"/>
        <v>182.08999999999997</v>
      </c>
      <c r="K32" s="304">
        <v>145.5</v>
      </c>
      <c r="L32" s="130">
        <v>129.51</v>
      </c>
      <c r="M32" s="130">
        <f t="shared" ref="M32:N32" si="65">O32+Q32</f>
        <v>59.1</v>
      </c>
      <c r="N32" s="290">
        <f t="shared" si="65"/>
        <v>52.58</v>
      </c>
      <c r="O32" s="69">
        <v>51.1</v>
      </c>
      <c r="P32" s="130">
        <v>52.58</v>
      </c>
      <c r="Q32" s="130">
        <v>8</v>
      </c>
      <c r="R32" s="130">
        <v>0</v>
      </c>
      <c r="S32" s="288" t="s">
        <v>375</v>
      </c>
      <c r="T32" s="288" t="s">
        <v>375</v>
      </c>
      <c r="U32" s="288" t="s">
        <v>788</v>
      </c>
      <c r="V32" s="140">
        <v>44376</v>
      </c>
      <c r="W32" s="305">
        <v>44438</v>
      </c>
      <c r="X32" s="132" t="s">
        <v>745</v>
      </c>
      <c r="Y32" s="288" t="s">
        <v>64</v>
      </c>
      <c r="Z32" s="306" t="s">
        <v>99</v>
      </c>
    </row>
    <row r="33" spans="1:26">
      <c r="A33" s="307"/>
      <c r="B33" s="308" t="s">
        <v>160</v>
      </c>
      <c r="C33" s="309"/>
      <c r="D33" s="107">
        <f t="shared" ref="D33:R33" si="66">SUM(D31:D32)</f>
        <v>2455.6999999999998</v>
      </c>
      <c r="E33" s="107">
        <f t="shared" si="66"/>
        <v>1981.43</v>
      </c>
      <c r="F33" s="107">
        <f t="shared" si="66"/>
        <v>474.27000000000004</v>
      </c>
      <c r="G33" s="107">
        <f t="shared" si="66"/>
        <v>1473.4</v>
      </c>
      <c r="H33" s="107">
        <f t="shared" si="66"/>
        <v>1188.8400000000001</v>
      </c>
      <c r="I33" s="107">
        <f t="shared" si="66"/>
        <v>982.30000000000007</v>
      </c>
      <c r="J33" s="107">
        <f t="shared" si="66"/>
        <v>792.58999999999992</v>
      </c>
      <c r="K33" s="107">
        <f t="shared" si="66"/>
        <v>826</v>
      </c>
      <c r="L33" s="107">
        <f t="shared" si="66"/>
        <v>663.71</v>
      </c>
      <c r="M33" s="107">
        <f t="shared" si="66"/>
        <v>156.30000000000001</v>
      </c>
      <c r="N33" s="107">
        <f t="shared" si="66"/>
        <v>128.88</v>
      </c>
      <c r="O33" s="107">
        <f t="shared" si="66"/>
        <v>148.30000000000001</v>
      </c>
      <c r="P33" s="107">
        <f t="shared" si="66"/>
        <v>128.88</v>
      </c>
      <c r="Q33" s="107">
        <f t="shared" si="66"/>
        <v>8</v>
      </c>
      <c r="R33" s="107">
        <f t="shared" si="66"/>
        <v>0</v>
      </c>
      <c r="S33" s="310"/>
      <c r="T33" s="310"/>
      <c r="U33" s="310"/>
      <c r="V33" s="310"/>
      <c r="W33" s="310"/>
      <c r="X33" s="310"/>
      <c r="Y33" s="310"/>
      <c r="Z33" s="310"/>
    </row>
    <row r="34" spans="1:26">
      <c r="A34" s="559" t="s">
        <v>161</v>
      </c>
      <c r="B34" s="520"/>
      <c r="C34" s="520"/>
      <c r="D34" s="520"/>
      <c r="E34" s="520"/>
      <c r="F34" s="520"/>
      <c r="G34" s="520"/>
      <c r="H34" s="520"/>
      <c r="I34" s="520"/>
      <c r="J34" s="520"/>
      <c r="K34" s="520"/>
      <c r="L34" s="520"/>
      <c r="M34" s="520"/>
      <c r="N34" s="520"/>
      <c r="O34" s="520"/>
      <c r="P34" s="520"/>
      <c r="Q34" s="520"/>
      <c r="R34" s="520"/>
      <c r="S34" s="520"/>
      <c r="T34" s="520"/>
      <c r="U34" s="520"/>
      <c r="V34" s="520"/>
      <c r="W34" s="520"/>
      <c r="X34" s="520"/>
      <c r="Y34" s="520"/>
      <c r="Z34" s="520"/>
    </row>
    <row r="35" spans="1:26">
      <c r="A35" s="311">
        <v>22</v>
      </c>
      <c r="B35" s="312" t="s">
        <v>789</v>
      </c>
      <c r="C35" s="312" t="s">
        <v>750</v>
      </c>
      <c r="D35" s="147">
        <f t="shared" ref="D35:E35" si="67">G35+I35</f>
        <v>215.60000000000002</v>
      </c>
      <c r="E35" s="147">
        <f t="shared" si="67"/>
        <v>0</v>
      </c>
      <c r="F35" s="147">
        <f t="shared" ref="F35:F39" si="68">IF(E35&gt;0,D35-E35,0)</f>
        <v>0</v>
      </c>
      <c r="G35" s="147">
        <v>129.4</v>
      </c>
      <c r="H35" s="172"/>
      <c r="I35" s="147">
        <f t="shared" ref="I35:J35" si="69">K35+M35</f>
        <v>86.2</v>
      </c>
      <c r="J35" s="147">
        <f t="shared" si="69"/>
        <v>0</v>
      </c>
      <c r="K35" s="147">
        <v>43.1</v>
      </c>
      <c r="L35" s="172"/>
      <c r="M35" s="147">
        <f t="shared" ref="M35:N35" si="70">O35+Q35</f>
        <v>43.1</v>
      </c>
      <c r="N35" s="147">
        <f t="shared" si="70"/>
        <v>0</v>
      </c>
      <c r="O35" s="147">
        <v>43.1</v>
      </c>
      <c r="P35" s="172"/>
      <c r="Q35" s="147">
        <v>0</v>
      </c>
      <c r="R35" s="172"/>
      <c r="S35" s="289">
        <v>44439</v>
      </c>
      <c r="T35" s="289">
        <v>44441</v>
      </c>
      <c r="U35" s="288" t="s">
        <v>790</v>
      </c>
      <c r="V35" s="289">
        <v>44456</v>
      </c>
      <c r="W35" s="288"/>
      <c r="X35" s="313" t="s">
        <v>791</v>
      </c>
      <c r="Y35" s="132" t="s">
        <v>64</v>
      </c>
      <c r="Z35" s="313" t="s">
        <v>99</v>
      </c>
    </row>
    <row r="36" spans="1:26">
      <c r="A36" s="311">
        <v>23</v>
      </c>
      <c r="B36" s="312" t="s">
        <v>792</v>
      </c>
      <c r="C36" s="312" t="s">
        <v>756</v>
      </c>
      <c r="D36" s="147">
        <f t="shared" ref="D36:E36" si="71">G36+I36</f>
        <v>295.5</v>
      </c>
      <c r="E36" s="147">
        <f t="shared" si="71"/>
        <v>0</v>
      </c>
      <c r="F36" s="147">
        <f t="shared" si="68"/>
        <v>0</v>
      </c>
      <c r="G36" s="147">
        <v>177.3</v>
      </c>
      <c r="H36" s="172"/>
      <c r="I36" s="147">
        <f t="shared" ref="I36:J36" si="72">K36+M36</f>
        <v>118.2</v>
      </c>
      <c r="J36" s="147">
        <f t="shared" si="72"/>
        <v>0</v>
      </c>
      <c r="K36" s="147">
        <v>58.2</v>
      </c>
      <c r="L36" s="172"/>
      <c r="M36" s="147">
        <f t="shared" ref="M36:N36" si="73">O36+Q36</f>
        <v>60</v>
      </c>
      <c r="N36" s="147">
        <f t="shared" si="73"/>
        <v>0</v>
      </c>
      <c r="O36" s="147">
        <v>60</v>
      </c>
      <c r="P36" s="172"/>
      <c r="Q36" s="147">
        <v>0</v>
      </c>
      <c r="R36" s="172"/>
      <c r="S36" s="288" t="s">
        <v>77</v>
      </c>
      <c r="T36" s="288" t="s">
        <v>77</v>
      </c>
      <c r="U36" s="288" t="s">
        <v>77</v>
      </c>
      <c r="V36" s="288"/>
      <c r="W36" s="288"/>
      <c r="X36" s="172"/>
      <c r="Y36" s="314"/>
      <c r="Z36" s="314"/>
    </row>
    <row r="37" spans="1:26">
      <c r="A37" s="311">
        <v>24</v>
      </c>
      <c r="B37" s="312" t="s">
        <v>793</v>
      </c>
      <c r="C37" s="312" t="s">
        <v>761</v>
      </c>
      <c r="D37" s="147">
        <f t="shared" ref="D37:E37" si="74">G37+I37</f>
        <v>469</v>
      </c>
      <c r="E37" s="147">
        <f t="shared" si="74"/>
        <v>0</v>
      </c>
      <c r="F37" s="147">
        <f t="shared" si="68"/>
        <v>0</v>
      </c>
      <c r="G37" s="147">
        <v>281.39999999999998</v>
      </c>
      <c r="H37" s="172"/>
      <c r="I37" s="147">
        <f t="shared" ref="I37:J37" si="75">K37+M37</f>
        <v>187.6</v>
      </c>
      <c r="J37" s="147">
        <f t="shared" si="75"/>
        <v>0</v>
      </c>
      <c r="K37" s="147">
        <v>93.8</v>
      </c>
      <c r="L37" s="172"/>
      <c r="M37" s="147">
        <f t="shared" ref="M37:N37" si="76">O37+Q37</f>
        <v>93.8</v>
      </c>
      <c r="N37" s="147">
        <f t="shared" si="76"/>
        <v>0</v>
      </c>
      <c r="O37" s="147">
        <v>93.8</v>
      </c>
      <c r="P37" s="172"/>
      <c r="Q37" s="147">
        <v>0</v>
      </c>
      <c r="R37" s="172"/>
      <c r="S37" s="288" t="s">
        <v>794</v>
      </c>
      <c r="T37" s="289">
        <v>44460</v>
      </c>
      <c r="U37" s="288" t="s">
        <v>795</v>
      </c>
      <c r="V37" s="289">
        <v>44466</v>
      </c>
      <c r="W37" s="315">
        <v>44499</v>
      </c>
      <c r="X37" s="172"/>
      <c r="Y37" s="314"/>
      <c r="Z37" s="316" t="s">
        <v>99</v>
      </c>
    </row>
    <row r="38" spans="1:26">
      <c r="A38" s="311">
        <v>25</v>
      </c>
      <c r="B38" s="312" t="s">
        <v>796</v>
      </c>
      <c r="C38" s="312" t="s">
        <v>772</v>
      </c>
      <c r="D38" s="147">
        <f t="shared" ref="D38:E38" si="77">G38+I38</f>
        <v>97.1</v>
      </c>
      <c r="E38" s="147">
        <f t="shared" si="77"/>
        <v>0</v>
      </c>
      <c r="F38" s="147">
        <f t="shared" si="68"/>
        <v>0</v>
      </c>
      <c r="G38" s="147">
        <v>58.3</v>
      </c>
      <c r="H38" s="172"/>
      <c r="I38" s="147">
        <f t="shared" ref="I38:J38" si="78">K38+M38</f>
        <v>38.799999999999997</v>
      </c>
      <c r="J38" s="147">
        <f t="shared" si="78"/>
        <v>0</v>
      </c>
      <c r="K38" s="147">
        <v>19.399999999999999</v>
      </c>
      <c r="L38" s="172"/>
      <c r="M38" s="147">
        <f t="shared" ref="M38:N38" si="79">O38+Q38</f>
        <v>19.399999999999999</v>
      </c>
      <c r="N38" s="147">
        <f t="shared" si="79"/>
        <v>0</v>
      </c>
      <c r="O38" s="147">
        <v>19.399999999999999</v>
      </c>
      <c r="P38" s="172"/>
      <c r="Q38" s="147">
        <v>0</v>
      </c>
      <c r="R38" s="172"/>
      <c r="S38" s="288" t="s">
        <v>797</v>
      </c>
      <c r="T38" s="288" t="s">
        <v>77</v>
      </c>
      <c r="U38" s="288" t="s">
        <v>798</v>
      </c>
      <c r="V38" s="289">
        <v>44466</v>
      </c>
      <c r="W38" s="315">
        <v>44500</v>
      </c>
      <c r="X38" s="313" t="s">
        <v>799</v>
      </c>
      <c r="Y38" s="314"/>
      <c r="Z38" s="313" t="s">
        <v>99</v>
      </c>
    </row>
    <row r="39" spans="1:26">
      <c r="A39" s="311">
        <v>26</v>
      </c>
      <c r="B39" s="312" t="s">
        <v>800</v>
      </c>
      <c r="C39" s="312" t="s">
        <v>772</v>
      </c>
      <c r="D39" s="147">
        <f t="shared" ref="D39:E39" si="80">G39+I39</f>
        <v>205.2</v>
      </c>
      <c r="E39" s="147">
        <f t="shared" si="80"/>
        <v>0</v>
      </c>
      <c r="F39" s="147">
        <f t="shared" si="68"/>
        <v>0</v>
      </c>
      <c r="G39" s="147">
        <v>123.1</v>
      </c>
      <c r="H39" s="172"/>
      <c r="I39" s="147">
        <f t="shared" ref="I39:J39" si="81">K39+M39</f>
        <v>82.1</v>
      </c>
      <c r="J39" s="147">
        <f t="shared" si="81"/>
        <v>0</v>
      </c>
      <c r="K39" s="147">
        <v>51.3</v>
      </c>
      <c r="L39" s="172"/>
      <c r="M39" s="147">
        <f t="shared" ref="M39:N39" si="82">O39+Q39</f>
        <v>30.8</v>
      </c>
      <c r="N39" s="147">
        <f t="shared" si="82"/>
        <v>0</v>
      </c>
      <c r="O39" s="147">
        <v>30.8</v>
      </c>
      <c r="P39" s="172"/>
      <c r="Q39" s="147">
        <v>0</v>
      </c>
      <c r="R39" s="172"/>
      <c r="S39" s="288" t="s">
        <v>794</v>
      </c>
      <c r="T39" s="288" t="s">
        <v>77</v>
      </c>
      <c r="U39" s="288" t="s">
        <v>801</v>
      </c>
      <c r="V39" s="289">
        <v>44468</v>
      </c>
      <c r="W39" s="315">
        <v>44500</v>
      </c>
      <c r="X39" s="172"/>
      <c r="Y39" s="314"/>
      <c r="Z39" s="314"/>
    </row>
    <row r="40" spans="1:26">
      <c r="A40" s="307"/>
      <c r="B40" s="308" t="s">
        <v>160</v>
      </c>
      <c r="C40" s="309"/>
      <c r="D40" s="107">
        <f t="shared" ref="D40:R40" si="83">SUM(D35:D39)</f>
        <v>1282.4000000000001</v>
      </c>
      <c r="E40" s="107">
        <f t="shared" si="83"/>
        <v>0</v>
      </c>
      <c r="F40" s="107">
        <f t="shared" si="83"/>
        <v>0</v>
      </c>
      <c r="G40" s="107">
        <f t="shared" si="83"/>
        <v>769.5</v>
      </c>
      <c r="H40" s="107">
        <f t="shared" si="83"/>
        <v>0</v>
      </c>
      <c r="I40" s="107">
        <f t="shared" si="83"/>
        <v>512.9</v>
      </c>
      <c r="J40" s="107">
        <f t="shared" si="83"/>
        <v>0</v>
      </c>
      <c r="K40" s="107">
        <f t="shared" si="83"/>
        <v>265.8</v>
      </c>
      <c r="L40" s="107">
        <f t="shared" si="83"/>
        <v>0</v>
      </c>
      <c r="M40" s="107">
        <f t="shared" si="83"/>
        <v>247.1</v>
      </c>
      <c r="N40" s="107">
        <f t="shared" si="83"/>
        <v>0</v>
      </c>
      <c r="O40" s="107">
        <f t="shared" si="83"/>
        <v>247.1</v>
      </c>
      <c r="P40" s="107">
        <f t="shared" si="83"/>
        <v>0</v>
      </c>
      <c r="Q40" s="107">
        <f t="shared" si="83"/>
        <v>0</v>
      </c>
      <c r="R40" s="107">
        <f t="shared" si="83"/>
        <v>0</v>
      </c>
      <c r="S40" s="310"/>
      <c r="T40" s="310"/>
      <c r="U40" s="310"/>
      <c r="V40" s="310"/>
      <c r="W40" s="310"/>
      <c r="X40" s="310"/>
      <c r="Y40" s="310"/>
      <c r="Z40" s="310"/>
    </row>
    <row r="41" spans="1:26">
      <c r="A41" s="559" t="s">
        <v>177</v>
      </c>
      <c r="B41" s="520"/>
      <c r="C41" s="520"/>
      <c r="D41" s="520"/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20"/>
      <c r="P41" s="520"/>
      <c r="Q41" s="520"/>
      <c r="R41" s="520"/>
      <c r="S41" s="520"/>
      <c r="T41" s="520"/>
      <c r="U41" s="520"/>
      <c r="V41" s="520"/>
      <c r="W41" s="520"/>
      <c r="X41" s="520"/>
      <c r="Y41" s="520"/>
      <c r="Z41" s="520"/>
    </row>
    <row r="42" spans="1:26">
      <c r="A42" s="317">
        <v>27</v>
      </c>
      <c r="B42" s="312" t="s">
        <v>802</v>
      </c>
      <c r="C42" s="312" t="s">
        <v>803</v>
      </c>
      <c r="D42" s="70">
        <f t="shared" ref="D42:E42" si="84">G42+I42</f>
        <v>424.6</v>
      </c>
      <c r="E42" s="70">
        <f t="shared" si="84"/>
        <v>0</v>
      </c>
      <c r="F42" s="70">
        <f>IF(E42&gt;0,D42-E42,0)</f>
        <v>0</v>
      </c>
      <c r="G42" s="70">
        <v>254.8</v>
      </c>
      <c r="H42" s="72"/>
      <c r="I42" s="70">
        <f t="shared" ref="I42:J42" si="85">K42+M42</f>
        <v>169.8</v>
      </c>
      <c r="J42" s="70">
        <f t="shared" si="85"/>
        <v>0</v>
      </c>
      <c r="K42" s="70">
        <v>84.9</v>
      </c>
      <c r="L42" s="72"/>
      <c r="M42" s="70">
        <f t="shared" ref="M42:N42" si="86">O42+Q42</f>
        <v>84.9</v>
      </c>
      <c r="N42" s="70">
        <f t="shared" si="86"/>
        <v>0</v>
      </c>
      <c r="O42" s="70">
        <v>84.9</v>
      </c>
      <c r="P42" s="72"/>
      <c r="Q42" s="70">
        <v>0</v>
      </c>
      <c r="R42" s="72"/>
      <c r="S42" s="289">
        <v>44447</v>
      </c>
      <c r="T42" s="289">
        <v>44447</v>
      </c>
      <c r="U42" s="288" t="s">
        <v>804</v>
      </c>
      <c r="V42" s="315">
        <v>44484</v>
      </c>
      <c r="W42" s="315">
        <v>44514</v>
      </c>
      <c r="X42" s="72"/>
      <c r="Y42" s="318"/>
      <c r="Z42" s="318"/>
    </row>
    <row r="43" spans="1:26">
      <c r="A43" s="307"/>
      <c r="B43" s="308" t="s">
        <v>160</v>
      </c>
      <c r="C43" s="309"/>
      <c r="D43" s="107">
        <f t="shared" ref="D43:R43" si="87">SUM(D42)</f>
        <v>424.6</v>
      </c>
      <c r="E43" s="107">
        <f t="shared" si="87"/>
        <v>0</v>
      </c>
      <c r="F43" s="107">
        <f t="shared" si="87"/>
        <v>0</v>
      </c>
      <c r="G43" s="107">
        <f t="shared" si="87"/>
        <v>254.8</v>
      </c>
      <c r="H43" s="107">
        <f t="shared" si="87"/>
        <v>0</v>
      </c>
      <c r="I43" s="107">
        <f t="shared" si="87"/>
        <v>169.8</v>
      </c>
      <c r="J43" s="107">
        <f t="shared" si="87"/>
        <v>0</v>
      </c>
      <c r="K43" s="107">
        <f t="shared" si="87"/>
        <v>84.9</v>
      </c>
      <c r="L43" s="107">
        <f t="shared" si="87"/>
        <v>0</v>
      </c>
      <c r="M43" s="107">
        <f t="shared" si="87"/>
        <v>84.9</v>
      </c>
      <c r="N43" s="107">
        <f t="shared" si="87"/>
        <v>0</v>
      </c>
      <c r="O43" s="107">
        <f t="shared" si="87"/>
        <v>84.9</v>
      </c>
      <c r="P43" s="107">
        <f t="shared" si="87"/>
        <v>0</v>
      </c>
      <c r="Q43" s="107">
        <f t="shared" si="87"/>
        <v>0</v>
      </c>
      <c r="R43" s="107">
        <f t="shared" si="87"/>
        <v>0</v>
      </c>
      <c r="S43" s="310"/>
      <c r="T43" s="310"/>
      <c r="U43" s="310"/>
      <c r="V43" s="310"/>
      <c r="W43" s="310"/>
      <c r="X43" s="310"/>
      <c r="Y43" s="310"/>
      <c r="Z43" s="310"/>
    </row>
    <row r="44" spans="1:26">
      <c r="A44" s="560" t="s">
        <v>805</v>
      </c>
      <c r="B44" s="520"/>
      <c r="C44" s="538"/>
      <c r="D44" s="319">
        <f t="shared" ref="D44:R44" si="88">D43+D40+D33+D29</f>
        <v>20245.5</v>
      </c>
      <c r="E44" s="319">
        <f t="shared" si="88"/>
        <v>17033.909999999996</v>
      </c>
      <c r="F44" s="319">
        <f t="shared" si="88"/>
        <v>568.49000000000012</v>
      </c>
      <c r="G44" s="319">
        <f t="shared" si="88"/>
        <v>12147.2</v>
      </c>
      <c r="H44" s="319">
        <f t="shared" si="88"/>
        <v>10282.690000000002</v>
      </c>
      <c r="I44" s="319">
        <f t="shared" si="88"/>
        <v>8098.2999999999993</v>
      </c>
      <c r="J44" s="319">
        <f t="shared" si="88"/>
        <v>6751.22</v>
      </c>
      <c r="K44" s="319">
        <f t="shared" si="88"/>
        <v>4950.1000000000004</v>
      </c>
      <c r="L44" s="319">
        <f t="shared" si="88"/>
        <v>4171.26</v>
      </c>
      <c r="M44" s="319">
        <f t="shared" si="88"/>
        <v>3148.2</v>
      </c>
      <c r="N44" s="319">
        <f t="shared" si="88"/>
        <v>2579.96</v>
      </c>
      <c r="O44" s="319">
        <f t="shared" si="88"/>
        <v>3080.2</v>
      </c>
      <c r="P44" s="319">
        <f t="shared" si="88"/>
        <v>2579.96</v>
      </c>
      <c r="Q44" s="319">
        <f t="shared" si="88"/>
        <v>68</v>
      </c>
      <c r="R44" s="319">
        <f t="shared" si="88"/>
        <v>0</v>
      </c>
      <c r="S44" s="320"/>
      <c r="T44" s="320"/>
      <c r="U44" s="320"/>
      <c r="V44" s="320"/>
      <c r="W44" s="320"/>
      <c r="X44" s="320"/>
      <c r="Y44" s="320"/>
      <c r="Z44" s="320"/>
    </row>
  </sheetData>
  <mergeCells count="30">
    <mergeCell ref="Y1:Y5"/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A30:R30"/>
    <mergeCell ref="A34:Z34"/>
    <mergeCell ref="A41:Z41"/>
    <mergeCell ref="A44:C44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F4:F5"/>
    <mergeCell ref="A7:Z8"/>
    <mergeCell ref="A9:Z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C106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3.85546875" customWidth="1"/>
    <col min="2" max="2" width="33.42578125" customWidth="1"/>
    <col min="4" max="4" width="12.28515625" customWidth="1"/>
    <col min="24" max="24" width="19.5703125" customWidth="1"/>
    <col min="25" max="25" width="15.28515625" customWidth="1"/>
    <col min="26" max="26" width="16.42578125" customWidth="1"/>
  </cols>
  <sheetData>
    <row r="1" spans="1:29">
      <c r="A1" s="536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  <c r="AA1" s="557"/>
      <c r="AB1" s="265"/>
      <c r="AC1" s="265"/>
    </row>
    <row r="2" spans="1:29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  <c r="AA2" s="530"/>
      <c r="AB2" s="265"/>
      <c r="AC2" s="265"/>
    </row>
    <row r="3" spans="1:29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  <c r="AA3" s="530"/>
      <c r="AB3" s="265"/>
      <c r="AC3" s="265"/>
    </row>
    <row r="4" spans="1:29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  <c r="AA4" s="530"/>
      <c r="AB4" s="265"/>
      <c r="AC4" s="265"/>
    </row>
    <row r="5" spans="1:29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  <c r="AA5" s="530"/>
    </row>
    <row r="6" spans="1:29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  <c r="AA6" s="267"/>
    </row>
    <row r="7" spans="1:29">
      <c r="A7" s="554" t="s">
        <v>806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  <c r="AA7" s="265"/>
    </row>
    <row r="8" spans="1:29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  <c r="AA8" s="265"/>
    </row>
    <row r="9" spans="1:29">
      <c r="A9" s="539" t="s">
        <v>807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38"/>
      <c r="X9" s="321"/>
      <c r="Y9" s="321"/>
      <c r="Z9" s="321"/>
      <c r="AA9" s="265"/>
    </row>
    <row r="10" spans="1:29">
      <c r="A10" s="127">
        <v>1</v>
      </c>
      <c r="B10" s="312" t="s">
        <v>808</v>
      </c>
      <c r="C10" s="312" t="s">
        <v>809</v>
      </c>
      <c r="D10" s="119">
        <v>415</v>
      </c>
      <c r="E10" s="119">
        <v>415</v>
      </c>
      <c r="F10" s="119">
        <v>0</v>
      </c>
      <c r="G10" s="120">
        <v>332</v>
      </c>
      <c r="H10" s="119">
        <v>332</v>
      </c>
      <c r="I10" s="119">
        <v>83</v>
      </c>
      <c r="J10" s="119">
        <v>83</v>
      </c>
      <c r="K10" s="120">
        <v>41.5</v>
      </c>
      <c r="L10" s="119">
        <v>41.16</v>
      </c>
      <c r="M10" s="119">
        <v>41.5</v>
      </c>
      <c r="N10" s="119">
        <v>41.84</v>
      </c>
      <c r="O10" s="120">
        <v>41.5</v>
      </c>
      <c r="P10" s="120">
        <v>41.84</v>
      </c>
      <c r="Q10" s="122"/>
      <c r="R10" s="122"/>
      <c r="S10" s="213" t="s">
        <v>375</v>
      </c>
      <c r="T10" s="213" t="s">
        <v>375</v>
      </c>
      <c r="U10" s="213" t="s">
        <v>810</v>
      </c>
      <c r="V10" s="211">
        <v>44298</v>
      </c>
      <c r="W10" s="211">
        <v>44377</v>
      </c>
      <c r="X10" s="124"/>
      <c r="Y10" s="124" t="s">
        <v>64</v>
      </c>
      <c r="Z10" s="209" t="s">
        <v>99</v>
      </c>
      <c r="AA10" s="128" t="s">
        <v>66</v>
      </c>
      <c r="AB10" s="128">
        <f>COUNTIF(X10:X150,"Отказ")</f>
        <v>0</v>
      </c>
    </row>
    <row r="11" spans="1:29">
      <c r="A11" s="136">
        <v>2</v>
      </c>
      <c r="B11" s="312" t="s">
        <v>811</v>
      </c>
      <c r="C11" s="312" t="s">
        <v>809</v>
      </c>
      <c r="D11" s="70">
        <v>300</v>
      </c>
      <c r="E11" s="70">
        <v>300</v>
      </c>
      <c r="F11" s="70">
        <v>0</v>
      </c>
      <c r="G11" s="102">
        <v>240</v>
      </c>
      <c r="H11" s="70">
        <v>240</v>
      </c>
      <c r="I11" s="70">
        <v>60</v>
      </c>
      <c r="J11" s="70">
        <v>60</v>
      </c>
      <c r="K11" s="102">
        <v>30</v>
      </c>
      <c r="L11" s="70">
        <v>29.32</v>
      </c>
      <c r="M11" s="70">
        <v>30</v>
      </c>
      <c r="N11" s="70">
        <v>30.68</v>
      </c>
      <c r="O11" s="102">
        <v>30</v>
      </c>
      <c r="P11" s="102">
        <v>30.68</v>
      </c>
      <c r="Q11" s="72"/>
      <c r="R11" s="72"/>
      <c r="S11" s="218" t="s">
        <v>375</v>
      </c>
      <c r="T11" s="218" t="s">
        <v>375</v>
      </c>
      <c r="U11" s="218" t="s">
        <v>810</v>
      </c>
      <c r="V11" s="216">
        <v>44298</v>
      </c>
      <c r="W11" s="211">
        <v>44377</v>
      </c>
      <c r="X11" s="124"/>
      <c r="Y11" s="124" t="s">
        <v>64</v>
      </c>
      <c r="Z11" s="49" t="s">
        <v>99</v>
      </c>
      <c r="AA11" s="50" t="s">
        <v>69</v>
      </c>
      <c r="AB11" s="128">
        <f>COUNTA(Z10:Z150)</f>
        <v>55</v>
      </c>
    </row>
    <row r="12" spans="1:29">
      <c r="A12" s="136">
        <v>3</v>
      </c>
      <c r="B12" s="312" t="s">
        <v>812</v>
      </c>
      <c r="C12" s="312" t="s">
        <v>809</v>
      </c>
      <c r="D12" s="70">
        <v>128</v>
      </c>
      <c r="E12" s="70">
        <v>0</v>
      </c>
      <c r="F12" s="70">
        <v>128</v>
      </c>
      <c r="G12" s="102">
        <v>102.4</v>
      </c>
      <c r="H12" s="72"/>
      <c r="I12" s="70">
        <v>25.6</v>
      </c>
      <c r="J12" s="70">
        <v>0</v>
      </c>
      <c r="K12" s="102">
        <v>12.8</v>
      </c>
      <c r="L12" s="72"/>
      <c r="M12" s="70">
        <v>12.8</v>
      </c>
      <c r="N12" s="70">
        <v>0</v>
      </c>
      <c r="O12" s="102">
        <v>12.8</v>
      </c>
      <c r="P12" s="139"/>
      <c r="Q12" s="72"/>
      <c r="R12" s="72"/>
      <c r="S12" s="218" t="s">
        <v>375</v>
      </c>
      <c r="T12" s="218" t="s">
        <v>375</v>
      </c>
      <c r="U12" s="218" t="s">
        <v>810</v>
      </c>
      <c r="V12" s="216">
        <v>44298</v>
      </c>
      <c r="W12" s="211">
        <v>44377</v>
      </c>
      <c r="X12" s="124"/>
      <c r="Y12" s="79"/>
      <c r="Z12" s="80"/>
      <c r="AA12" s="128" t="s">
        <v>12</v>
      </c>
      <c r="AB12" s="128">
        <f>COUNTA(U10:U150)-AB11</f>
        <v>31</v>
      </c>
    </row>
    <row r="13" spans="1:29">
      <c r="A13" s="136">
        <v>4</v>
      </c>
      <c r="B13" s="312" t="s">
        <v>813</v>
      </c>
      <c r="C13" s="312" t="s">
        <v>809</v>
      </c>
      <c r="D13" s="70">
        <v>582.20000000000005</v>
      </c>
      <c r="E13" s="70">
        <v>0</v>
      </c>
      <c r="F13" s="70">
        <v>582.20000000000005</v>
      </c>
      <c r="G13" s="102">
        <v>465.8</v>
      </c>
      <c r="H13" s="72"/>
      <c r="I13" s="70">
        <v>116.4</v>
      </c>
      <c r="J13" s="70">
        <v>0</v>
      </c>
      <c r="K13" s="102">
        <v>58.2</v>
      </c>
      <c r="L13" s="72"/>
      <c r="M13" s="70">
        <v>58.2</v>
      </c>
      <c r="N13" s="70">
        <v>0</v>
      </c>
      <c r="O13" s="102">
        <v>58.2</v>
      </c>
      <c r="P13" s="72"/>
      <c r="Q13" s="72"/>
      <c r="R13" s="72"/>
      <c r="S13" s="216">
        <v>44292</v>
      </c>
      <c r="T13" s="216">
        <v>44302</v>
      </c>
      <c r="U13" s="218" t="s">
        <v>814</v>
      </c>
      <c r="V13" s="216">
        <v>44331</v>
      </c>
      <c r="W13" s="211">
        <v>44397</v>
      </c>
      <c r="X13" s="124"/>
      <c r="Y13" s="124" t="s">
        <v>64</v>
      </c>
      <c r="Z13" s="49" t="s">
        <v>99</v>
      </c>
      <c r="AA13" s="128" t="s">
        <v>75</v>
      </c>
      <c r="AB13" s="128">
        <f>COUNTA(T10:T150)-AB11-AB12</f>
        <v>3</v>
      </c>
    </row>
    <row r="14" spans="1:29">
      <c r="A14" s="136">
        <v>5</v>
      </c>
      <c r="B14" s="312" t="s">
        <v>815</v>
      </c>
      <c r="C14" s="312" t="s">
        <v>809</v>
      </c>
      <c r="D14" s="70">
        <v>776.2</v>
      </c>
      <c r="E14" s="70">
        <v>0</v>
      </c>
      <c r="F14" s="70">
        <v>776.2</v>
      </c>
      <c r="G14" s="102">
        <v>621</v>
      </c>
      <c r="H14" s="72"/>
      <c r="I14" s="70">
        <v>155.19999999999999</v>
      </c>
      <c r="J14" s="70">
        <v>0</v>
      </c>
      <c r="K14" s="102">
        <v>77.599999999999994</v>
      </c>
      <c r="L14" s="72"/>
      <c r="M14" s="70">
        <v>77.599999999999994</v>
      </c>
      <c r="N14" s="70">
        <v>0</v>
      </c>
      <c r="O14" s="102">
        <v>77.599999999999994</v>
      </c>
      <c r="P14" s="72"/>
      <c r="Q14" s="72"/>
      <c r="R14" s="72"/>
      <c r="S14" s="216">
        <v>44292</v>
      </c>
      <c r="T14" s="216">
        <v>44302</v>
      </c>
      <c r="U14" s="218" t="s">
        <v>814</v>
      </c>
      <c r="V14" s="216">
        <v>44331</v>
      </c>
      <c r="W14" s="211">
        <v>44397</v>
      </c>
      <c r="X14" s="124"/>
      <c r="Y14" s="79"/>
      <c r="Z14" s="80"/>
      <c r="AA14" s="128" t="s">
        <v>79</v>
      </c>
      <c r="AB14" s="128">
        <f>COUNTA(S10:S150)-AB11-AB12-AB13</f>
        <v>0</v>
      </c>
    </row>
    <row r="15" spans="1:29">
      <c r="A15" s="136">
        <v>6</v>
      </c>
      <c r="B15" s="312" t="s">
        <v>816</v>
      </c>
      <c r="C15" s="312" t="s">
        <v>809</v>
      </c>
      <c r="D15" s="70">
        <v>166.9</v>
      </c>
      <c r="E15" s="70">
        <v>0</v>
      </c>
      <c r="F15" s="70">
        <v>166.9</v>
      </c>
      <c r="G15" s="102">
        <v>133.5</v>
      </c>
      <c r="H15" s="72"/>
      <c r="I15" s="70">
        <v>33.4</v>
      </c>
      <c r="J15" s="70">
        <v>0</v>
      </c>
      <c r="K15" s="102">
        <v>16.7</v>
      </c>
      <c r="L15" s="72"/>
      <c r="M15" s="70">
        <v>16.7</v>
      </c>
      <c r="N15" s="70">
        <v>0</v>
      </c>
      <c r="O15" s="102">
        <v>16.7</v>
      </c>
      <c r="P15" s="72"/>
      <c r="Q15" s="72"/>
      <c r="R15" s="72"/>
      <c r="S15" s="216">
        <v>44285</v>
      </c>
      <c r="T15" s="216">
        <v>44295</v>
      </c>
      <c r="U15" s="218" t="s">
        <v>817</v>
      </c>
      <c r="V15" s="216">
        <v>44330</v>
      </c>
      <c r="W15" s="211">
        <v>44397</v>
      </c>
      <c r="X15" s="124"/>
      <c r="Y15" s="124" t="s">
        <v>64</v>
      </c>
      <c r="Z15" s="49" t="s">
        <v>65</v>
      </c>
      <c r="AA15" s="128" t="s">
        <v>64</v>
      </c>
      <c r="AB15" s="128">
        <f>COUNTA(Y10:Y150)</f>
        <v>50</v>
      </c>
    </row>
    <row r="16" spans="1:29">
      <c r="A16" s="136">
        <v>7</v>
      </c>
      <c r="B16" s="312" t="s">
        <v>818</v>
      </c>
      <c r="C16" s="312" t="s">
        <v>819</v>
      </c>
      <c r="D16" s="70">
        <v>824.5</v>
      </c>
      <c r="E16" s="70">
        <v>0</v>
      </c>
      <c r="F16" s="70">
        <v>824.5</v>
      </c>
      <c r="G16" s="102">
        <v>659.6</v>
      </c>
      <c r="H16" s="72"/>
      <c r="I16" s="70">
        <v>164.9</v>
      </c>
      <c r="J16" s="70">
        <v>0</v>
      </c>
      <c r="K16" s="102">
        <v>120.2</v>
      </c>
      <c r="L16" s="72"/>
      <c r="M16" s="70">
        <v>44.7</v>
      </c>
      <c r="N16" s="70">
        <v>0</v>
      </c>
      <c r="O16" s="102">
        <v>44.7</v>
      </c>
      <c r="P16" s="72"/>
      <c r="Q16" s="72"/>
      <c r="R16" s="72"/>
      <c r="S16" s="216">
        <v>44287</v>
      </c>
      <c r="T16" s="216">
        <v>44295</v>
      </c>
      <c r="U16" s="218" t="s">
        <v>820</v>
      </c>
      <c r="V16" s="216">
        <v>44337</v>
      </c>
      <c r="W16" s="211">
        <v>44397</v>
      </c>
      <c r="X16" s="124"/>
      <c r="Y16" s="124" t="s">
        <v>64</v>
      </c>
      <c r="Z16" s="49" t="s">
        <v>65</v>
      </c>
      <c r="AA16" s="265"/>
    </row>
    <row r="17" spans="1:27">
      <c r="A17" s="136">
        <v>8</v>
      </c>
      <c r="B17" s="312" t="s">
        <v>821</v>
      </c>
      <c r="C17" s="312" t="s">
        <v>819</v>
      </c>
      <c r="D17" s="70">
        <v>950.4</v>
      </c>
      <c r="E17" s="70">
        <v>244.22</v>
      </c>
      <c r="F17" s="70">
        <v>706.18</v>
      </c>
      <c r="G17" s="102">
        <v>760.3</v>
      </c>
      <c r="H17" s="70">
        <v>195.38</v>
      </c>
      <c r="I17" s="70">
        <v>190.1</v>
      </c>
      <c r="J17" s="70">
        <v>48.84</v>
      </c>
      <c r="K17" s="102">
        <v>142.6</v>
      </c>
      <c r="L17" s="70">
        <v>35.58</v>
      </c>
      <c r="M17" s="70">
        <v>47.5</v>
      </c>
      <c r="N17" s="70">
        <v>13.26</v>
      </c>
      <c r="O17" s="102">
        <v>47.5</v>
      </c>
      <c r="P17" s="70">
        <v>13.26</v>
      </c>
      <c r="Q17" s="70">
        <v>0</v>
      </c>
      <c r="R17" s="70">
        <v>0</v>
      </c>
      <c r="S17" s="216">
        <v>44287</v>
      </c>
      <c r="T17" s="216">
        <v>44295</v>
      </c>
      <c r="U17" s="218" t="s">
        <v>820</v>
      </c>
      <c r="V17" s="216">
        <v>44337</v>
      </c>
      <c r="W17" s="211">
        <v>44397</v>
      </c>
      <c r="X17" s="124"/>
      <c r="Y17" s="124" t="s">
        <v>64</v>
      </c>
      <c r="Z17" s="49" t="s">
        <v>65</v>
      </c>
      <c r="AA17" s="265"/>
    </row>
    <row r="18" spans="1:27">
      <c r="A18" s="136">
        <v>9</v>
      </c>
      <c r="B18" s="312" t="s">
        <v>822</v>
      </c>
      <c r="C18" s="312" t="s">
        <v>819</v>
      </c>
      <c r="D18" s="70">
        <v>1557.3</v>
      </c>
      <c r="E18" s="70">
        <v>0</v>
      </c>
      <c r="F18" s="70">
        <v>0</v>
      </c>
      <c r="G18" s="102">
        <v>1245.8</v>
      </c>
      <c r="H18" s="72"/>
      <c r="I18" s="70">
        <v>311.5</v>
      </c>
      <c r="J18" s="70">
        <v>0</v>
      </c>
      <c r="K18" s="102">
        <v>15.6</v>
      </c>
      <c r="L18" s="72"/>
      <c r="M18" s="70">
        <v>295.89999999999998</v>
      </c>
      <c r="N18" s="70">
        <v>0</v>
      </c>
      <c r="O18" s="102">
        <v>295.89999999999998</v>
      </c>
      <c r="P18" s="72"/>
      <c r="Q18" s="72"/>
      <c r="R18" s="72"/>
      <c r="S18" s="216">
        <v>44314</v>
      </c>
      <c r="T18" s="216">
        <v>44333</v>
      </c>
      <c r="U18" s="218" t="s">
        <v>823</v>
      </c>
      <c r="V18" s="216">
        <v>44355</v>
      </c>
      <c r="W18" s="211">
        <v>44423</v>
      </c>
      <c r="X18" s="124"/>
      <c r="Y18" s="124" t="s">
        <v>64</v>
      </c>
      <c r="Z18" s="49" t="s">
        <v>65</v>
      </c>
      <c r="AA18" s="265"/>
    </row>
    <row r="19" spans="1:27">
      <c r="A19" s="136">
        <v>10</v>
      </c>
      <c r="B19" s="312" t="s">
        <v>824</v>
      </c>
      <c r="C19" s="312" t="s">
        <v>819</v>
      </c>
      <c r="D19" s="70">
        <v>300</v>
      </c>
      <c r="E19" s="70">
        <v>300</v>
      </c>
      <c r="F19" s="70">
        <v>0</v>
      </c>
      <c r="G19" s="102">
        <v>240</v>
      </c>
      <c r="H19" s="70">
        <v>240</v>
      </c>
      <c r="I19" s="70">
        <v>60</v>
      </c>
      <c r="J19" s="70">
        <v>60</v>
      </c>
      <c r="K19" s="103">
        <v>3</v>
      </c>
      <c r="L19" s="70">
        <v>3</v>
      </c>
      <c r="M19" s="70">
        <v>57</v>
      </c>
      <c r="N19" s="70">
        <v>57</v>
      </c>
      <c r="O19" s="102">
        <v>57</v>
      </c>
      <c r="P19" s="70">
        <v>57</v>
      </c>
      <c r="Q19" s="72"/>
      <c r="R19" s="72"/>
      <c r="S19" s="218" t="s">
        <v>375</v>
      </c>
      <c r="T19" s="218" t="s">
        <v>375</v>
      </c>
      <c r="U19" s="218" t="s">
        <v>825</v>
      </c>
      <c r="V19" s="216">
        <v>44292</v>
      </c>
      <c r="W19" s="211">
        <v>44377</v>
      </c>
      <c r="X19" s="124"/>
      <c r="Y19" s="124" t="s">
        <v>64</v>
      </c>
      <c r="Z19" s="49" t="s">
        <v>65</v>
      </c>
      <c r="AA19" s="265"/>
    </row>
    <row r="20" spans="1:27">
      <c r="A20" s="136">
        <v>11</v>
      </c>
      <c r="B20" s="312" t="s">
        <v>826</v>
      </c>
      <c r="C20" s="312" t="s">
        <v>819</v>
      </c>
      <c r="D20" s="70">
        <v>299</v>
      </c>
      <c r="E20" s="70">
        <v>299</v>
      </c>
      <c r="F20" s="70">
        <v>0</v>
      </c>
      <c r="G20" s="102">
        <v>239.2</v>
      </c>
      <c r="H20" s="70">
        <v>239.2</v>
      </c>
      <c r="I20" s="70">
        <v>59.8</v>
      </c>
      <c r="J20" s="70">
        <v>59.8</v>
      </c>
      <c r="K20" s="102">
        <v>3</v>
      </c>
      <c r="L20" s="70">
        <v>2.8</v>
      </c>
      <c r="M20" s="70">
        <v>56.8</v>
      </c>
      <c r="N20" s="70">
        <v>57</v>
      </c>
      <c r="O20" s="102">
        <v>56.8</v>
      </c>
      <c r="P20" s="70">
        <v>57</v>
      </c>
      <c r="Q20" s="72"/>
      <c r="R20" s="72"/>
      <c r="S20" s="218" t="s">
        <v>375</v>
      </c>
      <c r="T20" s="218" t="s">
        <v>375</v>
      </c>
      <c r="U20" s="218" t="s">
        <v>825</v>
      </c>
      <c r="V20" s="216">
        <v>44292</v>
      </c>
      <c r="W20" s="211">
        <v>44377</v>
      </c>
      <c r="X20" s="124"/>
      <c r="Y20" s="124" t="s">
        <v>64</v>
      </c>
      <c r="Z20" s="49" t="s">
        <v>65</v>
      </c>
      <c r="AA20" s="265"/>
    </row>
    <row r="21" spans="1:27">
      <c r="A21" s="136">
        <v>12</v>
      </c>
      <c r="B21" s="312" t="s">
        <v>827</v>
      </c>
      <c r="C21" s="312" t="s">
        <v>819</v>
      </c>
      <c r="D21" s="70">
        <v>1977.5</v>
      </c>
      <c r="E21" s="70">
        <v>1977.55</v>
      </c>
      <c r="F21" s="70">
        <v>-0.05</v>
      </c>
      <c r="G21" s="102">
        <v>1582</v>
      </c>
      <c r="H21" s="70">
        <v>1582.04</v>
      </c>
      <c r="I21" s="70">
        <v>395.5</v>
      </c>
      <c r="J21" s="70">
        <v>395.51</v>
      </c>
      <c r="K21" s="102">
        <v>296.60000000000002</v>
      </c>
      <c r="L21" s="70">
        <v>296.13</v>
      </c>
      <c r="M21" s="70">
        <v>98.9</v>
      </c>
      <c r="N21" s="70">
        <v>99.37</v>
      </c>
      <c r="O21" s="102">
        <v>98.9</v>
      </c>
      <c r="P21" s="70">
        <v>99.37</v>
      </c>
      <c r="Q21" s="72"/>
      <c r="R21" s="72"/>
      <c r="S21" s="216">
        <v>44340</v>
      </c>
      <c r="T21" s="216">
        <v>44343</v>
      </c>
      <c r="U21" s="218" t="s">
        <v>828</v>
      </c>
      <c r="V21" s="216">
        <v>44369</v>
      </c>
      <c r="W21" s="211">
        <v>44454</v>
      </c>
      <c r="X21" s="124"/>
      <c r="Y21" s="124" t="s">
        <v>64</v>
      </c>
      <c r="Z21" s="49" t="s">
        <v>65</v>
      </c>
      <c r="AA21" s="265"/>
    </row>
    <row r="22" spans="1:27">
      <c r="A22" s="136">
        <v>13</v>
      </c>
      <c r="B22" s="312" t="s">
        <v>829</v>
      </c>
      <c r="C22" s="312" t="s">
        <v>819</v>
      </c>
      <c r="D22" s="70">
        <v>945.4</v>
      </c>
      <c r="E22" s="70">
        <v>0</v>
      </c>
      <c r="F22" s="70">
        <v>945.4</v>
      </c>
      <c r="G22" s="102">
        <v>756.3</v>
      </c>
      <c r="H22" s="72"/>
      <c r="I22" s="70">
        <v>189.1</v>
      </c>
      <c r="J22" s="70">
        <v>0</v>
      </c>
      <c r="K22" s="70">
        <v>9.5</v>
      </c>
      <c r="L22" s="72"/>
      <c r="M22" s="70">
        <v>179.6</v>
      </c>
      <c r="N22" s="70">
        <v>0</v>
      </c>
      <c r="O22" s="102">
        <v>179.6</v>
      </c>
      <c r="P22" s="72"/>
      <c r="Q22" s="72"/>
      <c r="R22" s="72"/>
      <c r="S22" s="322">
        <v>44314</v>
      </c>
      <c r="T22" s="322">
        <v>44333</v>
      </c>
      <c r="U22" s="323" t="s">
        <v>830</v>
      </c>
      <c r="V22" s="322">
        <v>44354</v>
      </c>
      <c r="W22" s="211">
        <v>44423</v>
      </c>
      <c r="X22" s="124"/>
      <c r="Y22" s="124" t="s">
        <v>64</v>
      </c>
      <c r="Z22" s="49" t="s">
        <v>65</v>
      </c>
      <c r="AA22" s="265"/>
    </row>
    <row r="23" spans="1:27">
      <c r="A23" s="136">
        <v>14</v>
      </c>
      <c r="B23" s="312" t="s">
        <v>831</v>
      </c>
      <c r="C23" s="312" t="s">
        <v>819</v>
      </c>
      <c r="D23" s="70">
        <v>167.5</v>
      </c>
      <c r="E23" s="70">
        <v>0</v>
      </c>
      <c r="F23" s="70">
        <v>167.5</v>
      </c>
      <c r="G23" s="102">
        <v>134</v>
      </c>
      <c r="H23" s="72"/>
      <c r="I23" s="70">
        <v>33.5</v>
      </c>
      <c r="J23" s="70">
        <v>0</v>
      </c>
      <c r="K23" s="102">
        <v>1.7</v>
      </c>
      <c r="L23" s="72"/>
      <c r="M23" s="70">
        <v>31.8</v>
      </c>
      <c r="N23" s="70">
        <v>0</v>
      </c>
      <c r="O23" s="102">
        <v>31.8</v>
      </c>
      <c r="P23" s="72"/>
      <c r="Q23" s="72"/>
      <c r="R23" s="72"/>
      <c r="S23" s="323" t="s">
        <v>375</v>
      </c>
      <c r="T23" s="323" t="s">
        <v>375</v>
      </c>
      <c r="U23" s="323" t="s">
        <v>832</v>
      </c>
      <c r="V23" s="322">
        <v>44357</v>
      </c>
      <c r="W23" s="211">
        <v>44484</v>
      </c>
      <c r="X23" s="124"/>
      <c r="Y23" s="79"/>
      <c r="Z23" s="80"/>
      <c r="AA23" s="265"/>
    </row>
    <row r="24" spans="1:27">
      <c r="A24" s="136">
        <v>15</v>
      </c>
      <c r="B24" s="312" t="s">
        <v>833</v>
      </c>
      <c r="C24" s="312" t="s">
        <v>819</v>
      </c>
      <c r="D24" s="70">
        <v>167.5</v>
      </c>
      <c r="E24" s="70">
        <v>0</v>
      </c>
      <c r="F24" s="70">
        <v>0</v>
      </c>
      <c r="G24" s="102">
        <v>134</v>
      </c>
      <c r="H24" s="72"/>
      <c r="I24" s="70">
        <v>33.5</v>
      </c>
      <c r="J24" s="70">
        <v>0</v>
      </c>
      <c r="K24" s="102">
        <v>1.7</v>
      </c>
      <c r="L24" s="72"/>
      <c r="M24" s="70">
        <v>31.8</v>
      </c>
      <c r="N24" s="70">
        <v>0</v>
      </c>
      <c r="O24" s="102">
        <v>31.8</v>
      </c>
      <c r="P24" s="72"/>
      <c r="Q24" s="72"/>
      <c r="R24" s="72"/>
      <c r="S24" s="323" t="s">
        <v>375</v>
      </c>
      <c r="T24" s="218" t="s">
        <v>375</v>
      </c>
      <c r="U24" s="218" t="s">
        <v>832</v>
      </c>
      <c r="V24" s="322">
        <v>44357</v>
      </c>
      <c r="W24" s="211">
        <v>44484</v>
      </c>
      <c r="X24" s="124"/>
      <c r="Y24" s="79"/>
      <c r="Z24" s="80"/>
      <c r="AA24" s="265"/>
    </row>
    <row r="25" spans="1:27">
      <c r="A25" s="136">
        <v>16</v>
      </c>
      <c r="B25" s="312" t="s">
        <v>834</v>
      </c>
      <c r="C25" s="312" t="s">
        <v>819</v>
      </c>
      <c r="D25" s="70">
        <v>579.5</v>
      </c>
      <c r="E25" s="70">
        <v>0</v>
      </c>
      <c r="F25" s="70">
        <v>0</v>
      </c>
      <c r="G25" s="102">
        <v>463.6</v>
      </c>
      <c r="H25" s="72"/>
      <c r="I25" s="70">
        <v>115.9</v>
      </c>
      <c r="J25" s="70">
        <v>0</v>
      </c>
      <c r="K25" s="102">
        <v>5.8</v>
      </c>
      <c r="L25" s="72"/>
      <c r="M25" s="70">
        <v>110.1</v>
      </c>
      <c r="N25" s="70">
        <v>0</v>
      </c>
      <c r="O25" s="102">
        <v>110.1</v>
      </c>
      <c r="P25" s="72"/>
      <c r="Q25" s="72"/>
      <c r="R25" s="72"/>
      <c r="S25" s="323" t="s">
        <v>375</v>
      </c>
      <c r="T25" s="218" t="s">
        <v>375</v>
      </c>
      <c r="U25" s="218" t="s">
        <v>832</v>
      </c>
      <c r="V25" s="322">
        <v>44357</v>
      </c>
      <c r="W25" s="211">
        <v>44484</v>
      </c>
      <c r="X25" s="124"/>
      <c r="Y25" s="79"/>
      <c r="Z25" s="80"/>
      <c r="AA25" s="265"/>
    </row>
    <row r="26" spans="1:27">
      <c r="A26" s="136">
        <v>17</v>
      </c>
      <c r="B26" s="312" t="s">
        <v>835</v>
      </c>
      <c r="C26" s="312" t="s">
        <v>836</v>
      </c>
      <c r="D26" s="70">
        <v>1770.2</v>
      </c>
      <c r="E26" s="70">
        <v>1770.25</v>
      </c>
      <c r="F26" s="70">
        <v>0</v>
      </c>
      <c r="G26" s="102">
        <v>1416.2</v>
      </c>
      <c r="H26" s="70">
        <v>1416.2</v>
      </c>
      <c r="I26" s="70">
        <v>354</v>
      </c>
      <c r="J26" s="70">
        <v>354.05</v>
      </c>
      <c r="K26" s="102">
        <v>265.5</v>
      </c>
      <c r="L26" s="70">
        <v>261.37</v>
      </c>
      <c r="M26" s="70">
        <v>88.5</v>
      </c>
      <c r="N26" s="70">
        <v>92.68</v>
      </c>
      <c r="O26" s="102">
        <v>88.5</v>
      </c>
      <c r="P26" s="70">
        <v>92.68</v>
      </c>
      <c r="Q26" s="70">
        <v>0</v>
      </c>
      <c r="R26" s="70">
        <v>0</v>
      </c>
      <c r="S26" s="322">
        <v>44328</v>
      </c>
      <c r="T26" s="322">
        <v>44337</v>
      </c>
      <c r="U26" s="323" t="s">
        <v>837</v>
      </c>
      <c r="V26" s="216">
        <v>44362</v>
      </c>
      <c r="W26" s="211">
        <v>44423</v>
      </c>
      <c r="X26" s="124"/>
      <c r="Y26" s="124" t="s">
        <v>64</v>
      </c>
      <c r="Z26" s="49" t="s">
        <v>65</v>
      </c>
      <c r="AA26" s="265"/>
    </row>
    <row r="27" spans="1:27">
      <c r="A27" s="136">
        <v>18</v>
      </c>
      <c r="B27" s="312" t="s">
        <v>838</v>
      </c>
      <c r="C27" s="312" t="s">
        <v>836</v>
      </c>
      <c r="D27" s="70">
        <v>1804.2</v>
      </c>
      <c r="E27" s="70">
        <v>1804.27</v>
      </c>
      <c r="F27" s="70">
        <v>0</v>
      </c>
      <c r="G27" s="102">
        <v>1443.4</v>
      </c>
      <c r="H27" s="70">
        <v>1443.41</v>
      </c>
      <c r="I27" s="70">
        <v>360.8</v>
      </c>
      <c r="J27" s="70">
        <v>360.85</v>
      </c>
      <c r="K27" s="102">
        <v>270.60000000000002</v>
      </c>
      <c r="L27" s="70">
        <v>231.98</v>
      </c>
      <c r="M27" s="70">
        <v>90.2</v>
      </c>
      <c r="N27" s="70">
        <v>128.88</v>
      </c>
      <c r="O27" s="102">
        <v>90.2</v>
      </c>
      <c r="P27" s="70">
        <v>128.88</v>
      </c>
      <c r="Q27" s="70">
        <v>0</v>
      </c>
      <c r="R27" s="70">
        <v>0</v>
      </c>
      <c r="S27" s="322">
        <v>44288</v>
      </c>
      <c r="T27" s="322">
        <v>44291</v>
      </c>
      <c r="U27" s="323" t="s">
        <v>817</v>
      </c>
      <c r="V27" s="216">
        <v>44330</v>
      </c>
      <c r="W27" s="211">
        <v>44397</v>
      </c>
      <c r="X27" s="124"/>
      <c r="Y27" s="124" t="s">
        <v>64</v>
      </c>
      <c r="Z27" s="49" t="s">
        <v>65</v>
      </c>
      <c r="AA27" s="265"/>
    </row>
    <row r="28" spans="1:27">
      <c r="A28" s="136">
        <v>19</v>
      </c>
      <c r="B28" s="312" t="s">
        <v>839</v>
      </c>
      <c r="C28" s="312" t="s">
        <v>836</v>
      </c>
      <c r="D28" s="70">
        <v>150</v>
      </c>
      <c r="E28" s="70">
        <v>0</v>
      </c>
      <c r="F28" s="70">
        <v>150</v>
      </c>
      <c r="G28" s="103">
        <v>120</v>
      </c>
      <c r="H28" s="72"/>
      <c r="I28" s="70">
        <v>30</v>
      </c>
      <c r="J28" s="70">
        <v>0</v>
      </c>
      <c r="K28" s="102">
        <v>22.5</v>
      </c>
      <c r="L28" s="72"/>
      <c r="M28" s="70">
        <v>7.5</v>
      </c>
      <c r="N28" s="70">
        <v>0</v>
      </c>
      <c r="O28" s="102">
        <v>7.5</v>
      </c>
      <c r="P28" s="72"/>
      <c r="Q28" s="72"/>
      <c r="R28" s="72"/>
      <c r="S28" s="218" t="s">
        <v>375</v>
      </c>
      <c r="T28" s="218" t="s">
        <v>375</v>
      </c>
      <c r="U28" s="323" t="s">
        <v>840</v>
      </c>
      <c r="V28" s="216">
        <v>44287</v>
      </c>
      <c r="W28" s="211">
        <v>44377</v>
      </c>
      <c r="X28" s="124"/>
      <c r="Y28" s="79"/>
      <c r="Z28" s="80"/>
      <c r="AA28" s="265"/>
    </row>
    <row r="29" spans="1:27">
      <c r="A29" s="136">
        <v>20</v>
      </c>
      <c r="B29" s="312" t="s">
        <v>841</v>
      </c>
      <c r="C29" s="312" t="s">
        <v>836</v>
      </c>
      <c r="D29" s="70">
        <v>199.1</v>
      </c>
      <c r="E29" s="70">
        <v>0</v>
      </c>
      <c r="F29" s="70">
        <v>199.1</v>
      </c>
      <c r="G29" s="103">
        <v>159.19999999999999</v>
      </c>
      <c r="H29" s="72"/>
      <c r="I29" s="70">
        <v>39.9</v>
      </c>
      <c r="J29" s="70">
        <v>0</v>
      </c>
      <c r="K29" s="102">
        <v>29.9</v>
      </c>
      <c r="L29" s="72"/>
      <c r="M29" s="70">
        <v>10</v>
      </c>
      <c r="N29" s="70">
        <v>0</v>
      </c>
      <c r="O29" s="102">
        <v>10</v>
      </c>
      <c r="P29" s="72"/>
      <c r="Q29" s="72"/>
      <c r="R29" s="72"/>
      <c r="S29" s="323" t="s">
        <v>375</v>
      </c>
      <c r="T29" s="323" t="s">
        <v>375</v>
      </c>
      <c r="U29" s="323" t="s">
        <v>840</v>
      </c>
      <c r="V29" s="216">
        <v>44287</v>
      </c>
      <c r="W29" s="211">
        <v>44377</v>
      </c>
      <c r="X29" s="124"/>
      <c r="Y29" s="79"/>
      <c r="Z29" s="80"/>
      <c r="AA29" s="265"/>
    </row>
    <row r="30" spans="1:27">
      <c r="A30" s="136">
        <v>21</v>
      </c>
      <c r="B30" s="312" t="s">
        <v>842</v>
      </c>
      <c r="C30" s="312" t="s">
        <v>836</v>
      </c>
      <c r="D30" s="70">
        <v>150</v>
      </c>
      <c r="E30" s="70">
        <v>0</v>
      </c>
      <c r="F30" s="70">
        <v>150</v>
      </c>
      <c r="G30" s="103">
        <v>120</v>
      </c>
      <c r="H30" s="72"/>
      <c r="I30" s="70">
        <v>30</v>
      </c>
      <c r="J30" s="70">
        <v>0</v>
      </c>
      <c r="K30" s="102">
        <v>22.5</v>
      </c>
      <c r="L30" s="72"/>
      <c r="M30" s="70">
        <v>7.5</v>
      </c>
      <c r="N30" s="70">
        <v>0</v>
      </c>
      <c r="O30" s="102">
        <v>7.5</v>
      </c>
      <c r="P30" s="72"/>
      <c r="Q30" s="72"/>
      <c r="R30" s="72"/>
      <c r="S30" s="218" t="s">
        <v>375</v>
      </c>
      <c r="T30" s="218" t="s">
        <v>375</v>
      </c>
      <c r="U30" s="323" t="s">
        <v>840</v>
      </c>
      <c r="V30" s="216">
        <v>44287</v>
      </c>
      <c r="W30" s="211">
        <v>44377</v>
      </c>
      <c r="X30" s="124"/>
      <c r="Y30" s="79"/>
      <c r="Z30" s="80"/>
      <c r="AA30" s="265"/>
    </row>
    <row r="31" spans="1:27">
      <c r="A31" s="136">
        <v>22</v>
      </c>
      <c r="B31" s="312" t="s">
        <v>843</v>
      </c>
      <c r="C31" s="312" t="s">
        <v>844</v>
      </c>
      <c r="D31" s="70">
        <v>1518.3</v>
      </c>
      <c r="E31" s="70">
        <v>1518.22</v>
      </c>
      <c r="F31" s="70">
        <v>0.08</v>
      </c>
      <c r="G31" s="102">
        <v>1214.5999999999999</v>
      </c>
      <c r="H31" s="70">
        <v>1214.57</v>
      </c>
      <c r="I31" s="70">
        <v>303.7</v>
      </c>
      <c r="J31" s="70">
        <v>303.64</v>
      </c>
      <c r="K31" s="102">
        <v>236.4</v>
      </c>
      <c r="L31" s="70">
        <v>207.53</v>
      </c>
      <c r="M31" s="70">
        <v>67.3</v>
      </c>
      <c r="N31" s="70">
        <v>96.11</v>
      </c>
      <c r="O31" s="102">
        <v>67.3</v>
      </c>
      <c r="P31" s="70">
        <v>96.11</v>
      </c>
      <c r="Q31" s="72"/>
      <c r="R31" s="72"/>
      <c r="S31" s="216">
        <v>44288</v>
      </c>
      <c r="T31" s="216">
        <v>44291</v>
      </c>
      <c r="U31" s="218" t="s">
        <v>817</v>
      </c>
      <c r="V31" s="216">
        <v>44330</v>
      </c>
      <c r="W31" s="211">
        <v>44397</v>
      </c>
      <c r="X31" s="124"/>
      <c r="Y31" s="124" t="s">
        <v>64</v>
      </c>
      <c r="Z31" s="49" t="s">
        <v>65</v>
      </c>
      <c r="AA31" s="265"/>
    </row>
    <row r="32" spans="1:27">
      <c r="A32" s="136">
        <v>23</v>
      </c>
      <c r="B32" s="312" t="s">
        <v>845</v>
      </c>
      <c r="C32" s="312" t="s">
        <v>844</v>
      </c>
      <c r="D32" s="70">
        <v>2271.6</v>
      </c>
      <c r="E32" s="70">
        <v>2271.67</v>
      </c>
      <c r="F32" s="70">
        <v>-7.0000000000000007E-2</v>
      </c>
      <c r="G32" s="102">
        <v>1817.3</v>
      </c>
      <c r="H32" s="70">
        <v>1817.34</v>
      </c>
      <c r="I32" s="70">
        <v>454.3</v>
      </c>
      <c r="J32" s="70">
        <v>454.33</v>
      </c>
      <c r="K32" s="102">
        <v>393.9</v>
      </c>
      <c r="L32" s="70">
        <v>367.99</v>
      </c>
      <c r="M32" s="70">
        <v>60.4</v>
      </c>
      <c r="N32" s="70">
        <v>86.34</v>
      </c>
      <c r="O32" s="102">
        <v>60.4</v>
      </c>
      <c r="P32" s="70">
        <v>86.34</v>
      </c>
      <c r="Q32" s="72"/>
      <c r="R32" s="72"/>
      <c r="S32" s="216">
        <v>44288</v>
      </c>
      <c r="T32" s="216">
        <v>44291</v>
      </c>
      <c r="U32" s="218" t="s">
        <v>817</v>
      </c>
      <c r="V32" s="216">
        <v>44330</v>
      </c>
      <c r="W32" s="211">
        <v>44397</v>
      </c>
      <c r="X32" s="124"/>
      <c r="Y32" s="124" t="s">
        <v>64</v>
      </c>
      <c r="Z32" s="49" t="s">
        <v>65</v>
      </c>
      <c r="AA32" s="265"/>
    </row>
    <row r="33" spans="1:27">
      <c r="A33" s="136">
        <v>24</v>
      </c>
      <c r="B33" s="312" t="s">
        <v>846</v>
      </c>
      <c r="C33" s="312" t="s">
        <v>844</v>
      </c>
      <c r="D33" s="70">
        <v>500</v>
      </c>
      <c r="E33" s="70">
        <v>0</v>
      </c>
      <c r="F33" s="70">
        <v>0</v>
      </c>
      <c r="G33" s="102">
        <v>400</v>
      </c>
      <c r="H33" s="72"/>
      <c r="I33" s="70">
        <v>100</v>
      </c>
      <c r="J33" s="70">
        <v>0</v>
      </c>
      <c r="K33" s="102">
        <v>60</v>
      </c>
      <c r="L33" s="72"/>
      <c r="M33" s="70">
        <v>40</v>
      </c>
      <c r="N33" s="70">
        <v>0</v>
      </c>
      <c r="O33" s="102">
        <v>40</v>
      </c>
      <c r="P33" s="72"/>
      <c r="Q33" s="72"/>
      <c r="R33" s="72"/>
      <c r="S33" s="218" t="s">
        <v>375</v>
      </c>
      <c r="T33" s="133" t="s">
        <v>375</v>
      </c>
      <c r="U33" s="218" t="s">
        <v>847</v>
      </c>
      <c r="V33" s="219"/>
      <c r="W33" s="211"/>
      <c r="X33" s="124"/>
      <c r="Y33" s="79"/>
      <c r="Z33" s="80"/>
      <c r="AA33" s="265"/>
    </row>
    <row r="34" spans="1:27">
      <c r="A34" s="136">
        <v>25</v>
      </c>
      <c r="B34" s="312" t="s">
        <v>848</v>
      </c>
      <c r="C34" s="312" t="s">
        <v>844</v>
      </c>
      <c r="D34" s="70">
        <v>497.4</v>
      </c>
      <c r="E34" s="70">
        <v>479.97699</v>
      </c>
      <c r="F34" s="70">
        <v>17.420000000000002</v>
      </c>
      <c r="G34" s="102">
        <v>397.9</v>
      </c>
      <c r="H34" s="70">
        <v>383.98</v>
      </c>
      <c r="I34" s="70">
        <v>99.5</v>
      </c>
      <c r="J34" s="70">
        <v>96</v>
      </c>
      <c r="K34" s="102">
        <v>93.6</v>
      </c>
      <c r="L34" s="70">
        <v>65.760000000000005</v>
      </c>
      <c r="M34" s="70">
        <v>5.9</v>
      </c>
      <c r="N34" s="70">
        <v>30.24</v>
      </c>
      <c r="O34" s="102">
        <v>5.9</v>
      </c>
      <c r="P34" s="70">
        <v>30.24</v>
      </c>
      <c r="Q34" s="72"/>
      <c r="R34" s="72"/>
      <c r="S34" s="216">
        <v>44314</v>
      </c>
      <c r="T34" s="217">
        <v>44348</v>
      </c>
      <c r="U34" s="324" t="s">
        <v>456</v>
      </c>
      <c r="V34" s="216">
        <v>44369</v>
      </c>
      <c r="W34" s="211">
        <v>44440</v>
      </c>
      <c r="X34" s="124"/>
      <c r="Y34" s="132"/>
      <c r="Z34" s="49"/>
      <c r="AA34" s="265"/>
    </row>
    <row r="35" spans="1:27">
      <c r="A35" s="136">
        <v>26</v>
      </c>
      <c r="B35" s="312" t="s">
        <v>849</v>
      </c>
      <c r="C35" s="312" t="s">
        <v>844</v>
      </c>
      <c r="D35" s="70">
        <v>1190.5999999999999</v>
      </c>
      <c r="E35" s="70">
        <v>1190.6600000000001</v>
      </c>
      <c r="F35" s="70">
        <v>-0.06</v>
      </c>
      <c r="G35" s="102">
        <v>952.5</v>
      </c>
      <c r="H35" s="70">
        <v>952.53</v>
      </c>
      <c r="I35" s="70">
        <v>238.1</v>
      </c>
      <c r="J35" s="70">
        <v>238.13</v>
      </c>
      <c r="K35" s="102">
        <v>143</v>
      </c>
      <c r="L35" s="70">
        <v>138.13</v>
      </c>
      <c r="M35" s="70">
        <v>95.1</v>
      </c>
      <c r="N35" s="70">
        <v>100</v>
      </c>
      <c r="O35" s="102">
        <v>95.1</v>
      </c>
      <c r="P35" s="70">
        <v>100</v>
      </c>
      <c r="Q35" s="72"/>
      <c r="R35" s="72"/>
      <c r="S35" s="216">
        <v>44315</v>
      </c>
      <c r="T35" s="217">
        <v>44323</v>
      </c>
      <c r="U35" s="218" t="s">
        <v>850</v>
      </c>
      <c r="V35" s="216">
        <v>44344</v>
      </c>
      <c r="W35" s="211">
        <v>44397</v>
      </c>
      <c r="X35" s="124"/>
      <c r="Y35" s="124" t="s">
        <v>64</v>
      </c>
      <c r="Z35" s="49" t="s">
        <v>65</v>
      </c>
      <c r="AA35" s="265"/>
    </row>
    <row r="36" spans="1:27">
      <c r="A36" s="136">
        <v>27</v>
      </c>
      <c r="B36" s="312" t="s">
        <v>851</v>
      </c>
      <c r="C36" s="312" t="s">
        <v>844</v>
      </c>
      <c r="D36" s="70">
        <v>528.4</v>
      </c>
      <c r="E36" s="70">
        <v>528.69000000000005</v>
      </c>
      <c r="F36" s="70">
        <v>-0.28999999999999998</v>
      </c>
      <c r="G36" s="102">
        <v>422.7</v>
      </c>
      <c r="H36" s="70">
        <v>422.71</v>
      </c>
      <c r="I36" s="70">
        <v>105.7</v>
      </c>
      <c r="J36" s="70">
        <v>105.98</v>
      </c>
      <c r="K36" s="102">
        <v>55.7</v>
      </c>
      <c r="L36" s="70">
        <v>55.98</v>
      </c>
      <c r="M36" s="70">
        <v>50</v>
      </c>
      <c r="N36" s="70">
        <v>50</v>
      </c>
      <c r="O36" s="102">
        <v>50</v>
      </c>
      <c r="P36" s="70">
        <v>50</v>
      </c>
      <c r="Q36" s="72"/>
      <c r="R36" s="72"/>
      <c r="S36" s="218" t="s">
        <v>375</v>
      </c>
      <c r="T36" s="325" t="s">
        <v>375</v>
      </c>
      <c r="U36" s="218" t="s">
        <v>852</v>
      </c>
      <c r="V36" s="216">
        <v>44314</v>
      </c>
      <c r="W36" s="211">
        <v>44439</v>
      </c>
      <c r="X36" s="124"/>
      <c r="Y36" s="124" t="s">
        <v>64</v>
      </c>
      <c r="Z36" s="49" t="s">
        <v>65</v>
      </c>
      <c r="AA36" s="265"/>
    </row>
    <row r="37" spans="1:27">
      <c r="A37" s="136">
        <v>28</v>
      </c>
      <c r="B37" s="312" t="s">
        <v>853</v>
      </c>
      <c r="C37" s="312" t="s">
        <v>844</v>
      </c>
      <c r="D37" s="70">
        <v>350</v>
      </c>
      <c r="E37" s="70">
        <v>0</v>
      </c>
      <c r="F37" s="70">
        <v>350</v>
      </c>
      <c r="G37" s="102">
        <v>280</v>
      </c>
      <c r="H37" s="72"/>
      <c r="I37" s="70">
        <v>70</v>
      </c>
      <c r="J37" s="70">
        <v>0</v>
      </c>
      <c r="K37" s="102">
        <v>20</v>
      </c>
      <c r="L37" s="72"/>
      <c r="M37" s="70">
        <v>50</v>
      </c>
      <c r="N37" s="70">
        <v>0</v>
      </c>
      <c r="O37" s="102">
        <v>50</v>
      </c>
      <c r="P37" s="72"/>
      <c r="Q37" s="72"/>
      <c r="R37" s="72"/>
      <c r="S37" s="216">
        <v>44315</v>
      </c>
      <c r="T37" s="217">
        <v>44356</v>
      </c>
      <c r="U37" s="218" t="s">
        <v>854</v>
      </c>
      <c r="V37" s="216">
        <v>44384</v>
      </c>
      <c r="W37" s="211">
        <v>44440</v>
      </c>
      <c r="X37" s="124"/>
      <c r="Y37" s="124" t="s">
        <v>64</v>
      </c>
      <c r="Z37" s="49" t="s">
        <v>65</v>
      </c>
      <c r="AA37" s="265"/>
    </row>
    <row r="38" spans="1:27">
      <c r="A38" s="136">
        <v>29</v>
      </c>
      <c r="B38" s="312" t="s">
        <v>855</v>
      </c>
      <c r="C38" s="312" t="s">
        <v>856</v>
      </c>
      <c r="D38" s="70">
        <v>299.10000000000002</v>
      </c>
      <c r="E38" s="70">
        <v>0</v>
      </c>
      <c r="F38" s="70">
        <v>299.10000000000002</v>
      </c>
      <c r="G38" s="102">
        <v>239.2</v>
      </c>
      <c r="H38" s="72"/>
      <c r="I38" s="70">
        <v>59.9</v>
      </c>
      <c r="J38" s="70">
        <v>0</v>
      </c>
      <c r="K38" s="102">
        <v>44.9</v>
      </c>
      <c r="L38" s="72"/>
      <c r="M38" s="70">
        <v>15</v>
      </c>
      <c r="N38" s="70">
        <v>0</v>
      </c>
      <c r="O38" s="102">
        <v>15</v>
      </c>
      <c r="P38" s="72"/>
      <c r="Q38" s="72"/>
      <c r="R38" s="72"/>
      <c r="S38" s="218" t="s">
        <v>375</v>
      </c>
      <c r="T38" s="325" t="s">
        <v>375</v>
      </c>
      <c r="U38" s="218" t="s">
        <v>857</v>
      </c>
      <c r="V38" s="216">
        <v>44298</v>
      </c>
      <c r="W38" s="211">
        <v>44377</v>
      </c>
      <c r="X38" s="124"/>
      <c r="Y38" s="79"/>
      <c r="Z38" s="80"/>
      <c r="AA38" s="265"/>
    </row>
    <row r="39" spans="1:27">
      <c r="A39" s="136">
        <v>30</v>
      </c>
      <c r="B39" s="312" t="s">
        <v>858</v>
      </c>
      <c r="C39" s="312" t="s">
        <v>856</v>
      </c>
      <c r="D39" s="70">
        <v>900</v>
      </c>
      <c r="E39" s="70">
        <v>0</v>
      </c>
      <c r="F39" s="70">
        <v>900</v>
      </c>
      <c r="G39" s="326">
        <v>720</v>
      </c>
      <c r="H39" s="72"/>
      <c r="I39" s="70">
        <v>180</v>
      </c>
      <c r="J39" s="70">
        <v>0</v>
      </c>
      <c r="K39" s="102">
        <v>97.4</v>
      </c>
      <c r="L39" s="72"/>
      <c r="M39" s="70">
        <v>82.6</v>
      </c>
      <c r="N39" s="70">
        <v>0</v>
      </c>
      <c r="O39" s="102">
        <v>82.6</v>
      </c>
      <c r="P39" s="72"/>
      <c r="Q39" s="72"/>
      <c r="R39" s="72"/>
      <c r="S39" s="216">
        <v>44292</v>
      </c>
      <c r="T39" s="216">
        <v>44333</v>
      </c>
      <c r="U39" s="218" t="s">
        <v>859</v>
      </c>
      <c r="V39" s="216">
        <v>44354</v>
      </c>
      <c r="W39" s="211">
        <v>44423</v>
      </c>
      <c r="X39" s="124"/>
      <c r="Y39" s="124" t="s">
        <v>64</v>
      </c>
      <c r="Z39" s="49" t="s">
        <v>65</v>
      </c>
      <c r="AA39" s="265"/>
    </row>
    <row r="40" spans="1:27">
      <c r="A40" s="136">
        <v>31</v>
      </c>
      <c r="B40" s="312" t="s">
        <v>860</v>
      </c>
      <c r="C40" s="312" t="s">
        <v>856</v>
      </c>
      <c r="D40" s="70">
        <v>990.7</v>
      </c>
      <c r="E40" s="70">
        <v>0</v>
      </c>
      <c r="F40" s="70">
        <v>990.7</v>
      </c>
      <c r="G40" s="102">
        <v>792.6</v>
      </c>
      <c r="H40" s="72"/>
      <c r="I40" s="70">
        <v>198.1</v>
      </c>
      <c r="J40" s="70">
        <v>0</v>
      </c>
      <c r="K40" s="102">
        <v>9.9</v>
      </c>
      <c r="L40" s="72"/>
      <c r="M40" s="70">
        <v>188.2</v>
      </c>
      <c r="N40" s="70">
        <v>0</v>
      </c>
      <c r="O40" s="102">
        <v>188.2</v>
      </c>
      <c r="P40" s="72"/>
      <c r="Q40" s="72"/>
      <c r="R40" s="72"/>
      <c r="S40" s="216">
        <v>44292</v>
      </c>
      <c r="T40" s="216">
        <v>44333</v>
      </c>
      <c r="U40" s="218" t="s">
        <v>861</v>
      </c>
      <c r="V40" s="216">
        <v>44354</v>
      </c>
      <c r="W40" s="211">
        <v>44423</v>
      </c>
      <c r="X40" s="124"/>
      <c r="Y40" s="124" t="s">
        <v>64</v>
      </c>
      <c r="Z40" s="49" t="s">
        <v>65</v>
      </c>
      <c r="AA40" s="265"/>
    </row>
    <row r="41" spans="1:27">
      <c r="A41" s="136">
        <v>32</v>
      </c>
      <c r="B41" s="312" t="s">
        <v>862</v>
      </c>
      <c r="C41" s="312" t="s">
        <v>856</v>
      </c>
      <c r="D41" s="70">
        <v>299.10000000000002</v>
      </c>
      <c r="E41" s="70">
        <v>0</v>
      </c>
      <c r="F41" s="70">
        <v>299.10000000000002</v>
      </c>
      <c r="G41" s="102">
        <v>239.2</v>
      </c>
      <c r="H41" s="72"/>
      <c r="I41" s="70">
        <v>59.9</v>
      </c>
      <c r="J41" s="70">
        <v>0</v>
      </c>
      <c r="K41" s="102">
        <v>44.9</v>
      </c>
      <c r="L41" s="72"/>
      <c r="M41" s="70">
        <v>15</v>
      </c>
      <c r="N41" s="70">
        <v>0</v>
      </c>
      <c r="O41" s="102">
        <v>15</v>
      </c>
      <c r="P41" s="72"/>
      <c r="Q41" s="72"/>
      <c r="R41" s="72"/>
      <c r="S41" s="218" t="s">
        <v>375</v>
      </c>
      <c r="T41" s="325" t="s">
        <v>375</v>
      </c>
      <c r="U41" s="218" t="s">
        <v>857</v>
      </c>
      <c r="V41" s="216">
        <v>44298</v>
      </c>
      <c r="W41" s="211">
        <v>44377</v>
      </c>
      <c r="X41" s="124"/>
      <c r="Y41" s="79"/>
      <c r="Z41" s="80"/>
      <c r="AA41" s="265"/>
    </row>
    <row r="42" spans="1:27">
      <c r="A42" s="136">
        <v>33</v>
      </c>
      <c r="B42" s="312" t="s">
        <v>863</v>
      </c>
      <c r="C42" s="312" t="s">
        <v>856</v>
      </c>
      <c r="D42" s="70">
        <v>1953.8</v>
      </c>
      <c r="E42" s="70">
        <v>0</v>
      </c>
      <c r="F42" s="70">
        <v>1953.8</v>
      </c>
      <c r="G42" s="102">
        <v>1563</v>
      </c>
      <c r="H42" s="72"/>
      <c r="I42" s="70">
        <v>390.8</v>
      </c>
      <c r="J42" s="70">
        <v>0</v>
      </c>
      <c r="K42" s="102">
        <v>293.10000000000002</v>
      </c>
      <c r="L42" s="72"/>
      <c r="M42" s="70">
        <v>97.7</v>
      </c>
      <c r="N42" s="70">
        <v>0</v>
      </c>
      <c r="O42" s="102">
        <v>97.7</v>
      </c>
      <c r="P42" s="72"/>
      <c r="Q42" s="72"/>
      <c r="R42" s="72"/>
      <c r="S42" s="216">
        <v>44314</v>
      </c>
      <c r="T42" s="216">
        <v>44432</v>
      </c>
      <c r="U42" s="218" t="s">
        <v>864</v>
      </c>
      <c r="V42" s="216">
        <v>44453</v>
      </c>
      <c r="W42" s="211">
        <v>44515</v>
      </c>
      <c r="X42" s="124"/>
      <c r="Y42" s="79"/>
      <c r="Z42" s="80"/>
      <c r="AA42" s="265"/>
    </row>
    <row r="43" spans="1:27">
      <c r="A43" s="136">
        <v>34</v>
      </c>
      <c r="B43" s="312" t="s">
        <v>865</v>
      </c>
      <c r="C43" s="312" t="s">
        <v>856</v>
      </c>
      <c r="D43" s="70">
        <v>883.2</v>
      </c>
      <c r="E43" s="70">
        <v>883.2</v>
      </c>
      <c r="F43" s="70">
        <v>0</v>
      </c>
      <c r="G43" s="102">
        <v>706.6</v>
      </c>
      <c r="H43" s="70">
        <v>706.56</v>
      </c>
      <c r="I43" s="70">
        <v>176.6</v>
      </c>
      <c r="J43" s="70">
        <v>176.64</v>
      </c>
      <c r="K43" s="102">
        <v>130.6</v>
      </c>
      <c r="L43" s="70">
        <v>126.64</v>
      </c>
      <c r="M43" s="70">
        <v>46</v>
      </c>
      <c r="N43" s="70">
        <v>50</v>
      </c>
      <c r="O43" s="102">
        <v>46</v>
      </c>
      <c r="P43" s="70">
        <v>50</v>
      </c>
      <c r="Q43" s="70">
        <v>0</v>
      </c>
      <c r="R43" s="70">
        <v>0</v>
      </c>
      <c r="S43" s="216">
        <v>44285</v>
      </c>
      <c r="T43" s="216">
        <v>44295</v>
      </c>
      <c r="U43" s="218" t="s">
        <v>820</v>
      </c>
      <c r="V43" s="216">
        <v>44337</v>
      </c>
      <c r="W43" s="211">
        <v>44397</v>
      </c>
      <c r="X43" s="124"/>
      <c r="Y43" s="124" t="s">
        <v>64</v>
      </c>
      <c r="Z43" s="49" t="s">
        <v>65</v>
      </c>
      <c r="AA43" s="265"/>
    </row>
    <row r="44" spans="1:27">
      <c r="A44" s="136">
        <v>35</v>
      </c>
      <c r="B44" s="312" t="s">
        <v>866</v>
      </c>
      <c r="C44" s="312" t="s">
        <v>856</v>
      </c>
      <c r="D44" s="70">
        <v>490</v>
      </c>
      <c r="E44" s="70">
        <v>490</v>
      </c>
      <c r="F44" s="70">
        <v>0</v>
      </c>
      <c r="G44" s="102">
        <v>392</v>
      </c>
      <c r="H44" s="70">
        <v>392</v>
      </c>
      <c r="I44" s="70">
        <v>98</v>
      </c>
      <c r="J44" s="70">
        <v>98</v>
      </c>
      <c r="K44" s="102">
        <v>38</v>
      </c>
      <c r="L44" s="70">
        <v>38</v>
      </c>
      <c r="M44" s="70">
        <v>60</v>
      </c>
      <c r="N44" s="70">
        <v>60</v>
      </c>
      <c r="O44" s="102">
        <v>60</v>
      </c>
      <c r="P44" s="70">
        <v>60</v>
      </c>
      <c r="Q44" s="70">
        <v>0</v>
      </c>
      <c r="R44" s="70">
        <v>0</v>
      </c>
      <c r="S44" s="216">
        <v>44292</v>
      </c>
      <c r="T44" s="216">
        <v>44337</v>
      </c>
      <c r="U44" s="218" t="s">
        <v>867</v>
      </c>
      <c r="V44" s="216">
        <v>44423</v>
      </c>
      <c r="W44" s="211">
        <v>44423</v>
      </c>
      <c r="X44" s="124"/>
      <c r="Y44" s="124" t="s">
        <v>64</v>
      </c>
      <c r="Z44" s="49" t="s">
        <v>65</v>
      </c>
      <c r="AA44" s="265"/>
    </row>
    <row r="45" spans="1:27">
      <c r="A45" s="136">
        <v>36</v>
      </c>
      <c r="B45" s="312" t="s">
        <v>868</v>
      </c>
      <c r="C45" s="312" t="s">
        <v>856</v>
      </c>
      <c r="D45" s="70">
        <v>299.10000000000002</v>
      </c>
      <c r="E45" s="70">
        <v>0</v>
      </c>
      <c r="F45" s="70">
        <v>299.10000000000002</v>
      </c>
      <c r="G45" s="102">
        <v>239.2</v>
      </c>
      <c r="H45" s="72"/>
      <c r="I45" s="70">
        <v>59.9</v>
      </c>
      <c r="J45" s="70">
        <v>0</v>
      </c>
      <c r="K45" s="102">
        <v>44.9</v>
      </c>
      <c r="L45" s="72"/>
      <c r="M45" s="70">
        <v>15</v>
      </c>
      <c r="N45" s="70">
        <v>0</v>
      </c>
      <c r="O45" s="102">
        <v>15</v>
      </c>
      <c r="P45" s="72"/>
      <c r="Q45" s="72"/>
      <c r="R45" s="72"/>
      <c r="S45" s="218" t="s">
        <v>375</v>
      </c>
      <c r="T45" s="325" t="s">
        <v>375</v>
      </c>
      <c r="U45" s="218" t="s">
        <v>857</v>
      </c>
      <c r="V45" s="216">
        <v>44298</v>
      </c>
      <c r="W45" s="211">
        <v>44377</v>
      </c>
      <c r="X45" s="124"/>
      <c r="Y45" s="327" t="s">
        <v>64</v>
      </c>
      <c r="Z45" s="328" t="s">
        <v>65</v>
      </c>
      <c r="AA45" s="265"/>
    </row>
    <row r="46" spans="1:27">
      <c r="A46" s="136">
        <v>37</v>
      </c>
      <c r="B46" s="312" t="s">
        <v>869</v>
      </c>
      <c r="C46" s="312" t="s">
        <v>856</v>
      </c>
      <c r="D46" s="70">
        <v>1014.5</v>
      </c>
      <c r="E46" s="70">
        <v>979.41</v>
      </c>
      <c r="F46" s="70">
        <v>35.090000000000003</v>
      </c>
      <c r="G46" s="102">
        <v>811.6</v>
      </c>
      <c r="H46" s="70">
        <v>783.53</v>
      </c>
      <c r="I46" s="70">
        <v>202.9</v>
      </c>
      <c r="J46" s="70">
        <v>195.88</v>
      </c>
      <c r="K46" s="102">
        <v>151.80000000000001</v>
      </c>
      <c r="L46" s="70">
        <v>142.31</v>
      </c>
      <c r="M46" s="70">
        <v>51.1</v>
      </c>
      <c r="N46" s="70">
        <v>53.57</v>
      </c>
      <c r="O46" s="102">
        <v>51.1</v>
      </c>
      <c r="P46" s="70">
        <v>53.57</v>
      </c>
      <c r="Q46" s="72"/>
      <c r="R46" s="72"/>
      <c r="S46" s="216">
        <v>44285</v>
      </c>
      <c r="T46" s="216">
        <v>44295</v>
      </c>
      <c r="U46" s="218" t="s">
        <v>820</v>
      </c>
      <c r="V46" s="216">
        <v>44337</v>
      </c>
      <c r="W46" s="211">
        <v>44397</v>
      </c>
      <c r="X46" s="124"/>
      <c r="Y46" s="132"/>
      <c r="Z46" s="49"/>
      <c r="AA46" s="265"/>
    </row>
    <row r="47" spans="1:27">
      <c r="A47" s="136">
        <v>38</v>
      </c>
      <c r="B47" s="312" t="s">
        <v>870</v>
      </c>
      <c r="C47" s="312" t="s">
        <v>856</v>
      </c>
      <c r="D47" s="70">
        <v>552</v>
      </c>
      <c r="E47" s="70">
        <v>552</v>
      </c>
      <c r="F47" s="70">
        <v>0</v>
      </c>
      <c r="G47" s="102">
        <v>441.6</v>
      </c>
      <c r="H47" s="70">
        <v>441.6</v>
      </c>
      <c r="I47" s="70">
        <v>110.4</v>
      </c>
      <c r="J47" s="70">
        <v>110.4</v>
      </c>
      <c r="K47" s="102">
        <v>82.8</v>
      </c>
      <c r="L47" s="70">
        <v>80.400000000000006</v>
      </c>
      <c r="M47" s="70">
        <v>27.6</v>
      </c>
      <c r="N47" s="70">
        <v>30</v>
      </c>
      <c r="O47" s="102">
        <v>27.6</v>
      </c>
      <c r="P47" s="70">
        <v>30</v>
      </c>
      <c r="Q47" s="72"/>
      <c r="R47" s="72"/>
      <c r="S47" s="216">
        <v>44285</v>
      </c>
      <c r="T47" s="216">
        <v>44295</v>
      </c>
      <c r="U47" s="218" t="s">
        <v>820</v>
      </c>
      <c r="V47" s="216">
        <v>44337</v>
      </c>
      <c r="W47" s="211">
        <v>44397</v>
      </c>
      <c r="X47" s="124"/>
      <c r="Y47" s="124" t="s">
        <v>64</v>
      </c>
      <c r="Z47" s="49" t="s">
        <v>65</v>
      </c>
      <c r="AA47" s="265"/>
    </row>
    <row r="48" spans="1:27">
      <c r="A48" s="136">
        <v>39</v>
      </c>
      <c r="B48" s="312" t="s">
        <v>871</v>
      </c>
      <c r="C48" s="312" t="s">
        <v>856</v>
      </c>
      <c r="D48" s="70">
        <v>699.3</v>
      </c>
      <c r="E48" s="70">
        <v>699.2</v>
      </c>
      <c r="F48" s="70">
        <v>0.1</v>
      </c>
      <c r="G48" s="102">
        <v>559.4</v>
      </c>
      <c r="H48" s="70">
        <v>559.36</v>
      </c>
      <c r="I48" s="70">
        <v>139.9</v>
      </c>
      <c r="J48" s="70">
        <v>139.84</v>
      </c>
      <c r="K48" s="102">
        <v>104.9</v>
      </c>
      <c r="L48" s="70">
        <v>101.84</v>
      </c>
      <c r="M48" s="70">
        <v>35</v>
      </c>
      <c r="N48" s="70">
        <v>38</v>
      </c>
      <c r="O48" s="102">
        <v>35</v>
      </c>
      <c r="P48" s="70">
        <v>38</v>
      </c>
      <c r="Q48" s="72"/>
      <c r="R48" s="72"/>
      <c r="S48" s="216">
        <v>44285</v>
      </c>
      <c r="T48" s="216">
        <v>44295</v>
      </c>
      <c r="U48" s="218" t="s">
        <v>820</v>
      </c>
      <c r="V48" s="216">
        <v>44337</v>
      </c>
      <c r="W48" s="211">
        <v>44397</v>
      </c>
      <c r="X48" s="124"/>
      <c r="Y48" s="124" t="s">
        <v>64</v>
      </c>
      <c r="Z48" s="49" t="s">
        <v>65</v>
      </c>
      <c r="AA48" s="265"/>
    </row>
    <row r="49" spans="1:27">
      <c r="A49" s="136">
        <v>40</v>
      </c>
      <c r="B49" s="312" t="s">
        <v>872</v>
      </c>
      <c r="C49" s="312" t="s">
        <v>856</v>
      </c>
      <c r="D49" s="70">
        <v>1067.2</v>
      </c>
      <c r="E49" s="70">
        <v>1067.2</v>
      </c>
      <c r="F49" s="70">
        <v>0</v>
      </c>
      <c r="G49" s="102">
        <v>853.8</v>
      </c>
      <c r="H49" s="70">
        <v>853.76</v>
      </c>
      <c r="I49" s="70">
        <v>213.4</v>
      </c>
      <c r="J49" s="70">
        <v>213.44</v>
      </c>
      <c r="K49" s="102">
        <v>159</v>
      </c>
      <c r="L49" s="70">
        <v>154.27000000000001</v>
      </c>
      <c r="M49" s="70">
        <v>54.4</v>
      </c>
      <c r="N49" s="70">
        <v>59.17</v>
      </c>
      <c r="O49" s="102">
        <v>54.4</v>
      </c>
      <c r="P49" s="70">
        <v>59.17</v>
      </c>
      <c r="Q49" s="72"/>
      <c r="R49" s="72"/>
      <c r="S49" s="216">
        <v>44285</v>
      </c>
      <c r="T49" s="216">
        <v>44295</v>
      </c>
      <c r="U49" s="218" t="s">
        <v>820</v>
      </c>
      <c r="V49" s="216">
        <v>44337</v>
      </c>
      <c r="W49" s="211">
        <v>44397</v>
      </c>
      <c r="X49" s="124"/>
      <c r="Y49" s="124" t="s">
        <v>64</v>
      </c>
      <c r="Z49" s="49" t="s">
        <v>65</v>
      </c>
      <c r="AA49" s="265"/>
    </row>
    <row r="50" spans="1:27">
      <c r="A50" s="136">
        <v>41</v>
      </c>
      <c r="B50" s="312" t="s">
        <v>873</v>
      </c>
      <c r="C50" s="312" t="s">
        <v>856</v>
      </c>
      <c r="D50" s="70">
        <v>276</v>
      </c>
      <c r="E50" s="70">
        <v>276</v>
      </c>
      <c r="F50" s="70">
        <v>0</v>
      </c>
      <c r="G50" s="102">
        <v>220.8</v>
      </c>
      <c r="H50" s="70">
        <v>220.8</v>
      </c>
      <c r="I50" s="70">
        <v>55.2</v>
      </c>
      <c r="J50" s="70">
        <v>55.2</v>
      </c>
      <c r="K50" s="102">
        <v>41.4</v>
      </c>
      <c r="L50" s="70">
        <v>40.200000000000003</v>
      </c>
      <c r="M50" s="70">
        <v>13.8</v>
      </c>
      <c r="N50" s="70">
        <v>15</v>
      </c>
      <c r="O50" s="102">
        <v>13.8</v>
      </c>
      <c r="P50" s="70">
        <v>15</v>
      </c>
      <c r="Q50" s="72"/>
      <c r="R50" s="72"/>
      <c r="S50" s="216">
        <v>44285</v>
      </c>
      <c r="T50" s="216">
        <v>44295</v>
      </c>
      <c r="U50" s="218" t="s">
        <v>820</v>
      </c>
      <c r="V50" s="216">
        <v>44337</v>
      </c>
      <c r="W50" s="211">
        <v>44397</v>
      </c>
      <c r="X50" s="124"/>
      <c r="Y50" s="124" t="s">
        <v>64</v>
      </c>
      <c r="Z50" s="49" t="s">
        <v>65</v>
      </c>
      <c r="AA50" s="265"/>
    </row>
    <row r="51" spans="1:27">
      <c r="A51" s="136">
        <v>42</v>
      </c>
      <c r="B51" s="312" t="s">
        <v>874</v>
      </c>
      <c r="C51" s="312" t="s">
        <v>875</v>
      </c>
      <c r="D51" s="70">
        <v>498</v>
      </c>
      <c r="E51" s="70">
        <v>498</v>
      </c>
      <c r="F51" s="70">
        <v>0</v>
      </c>
      <c r="G51" s="102">
        <v>398.4</v>
      </c>
      <c r="H51" s="70">
        <v>398.4</v>
      </c>
      <c r="I51" s="70">
        <v>99.6</v>
      </c>
      <c r="J51" s="70">
        <v>99.6</v>
      </c>
      <c r="K51" s="102">
        <v>7</v>
      </c>
      <c r="L51" s="70">
        <v>0</v>
      </c>
      <c r="M51" s="70">
        <v>92.6</v>
      </c>
      <c r="N51" s="70">
        <v>99.6</v>
      </c>
      <c r="O51" s="102">
        <v>10.29</v>
      </c>
      <c r="P51" s="70">
        <v>17.29</v>
      </c>
      <c r="Q51" s="70">
        <v>82.31</v>
      </c>
      <c r="R51" s="70">
        <v>82.31</v>
      </c>
      <c r="S51" s="218" t="s">
        <v>375</v>
      </c>
      <c r="T51" s="325" t="s">
        <v>375</v>
      </c>
      <c r="U51" s="218" t="s">
        <v>876</v>
      </c>
      <c r="V51" s="216">
        <v>44287</v>
      </c>
      <c r="W51" s="211" t="s">
        <v>877</v>
      </c>
      <c r="X51" s="124"/>
      <c r="Y51" s="124" t="s">
        <v>64</v>
      </c>
      <c r="Z51" s="49" t="s">
        <v>65</v>
      </c>
      <c r="AA51" s="265"/>
    </row>
    <row r="52" spans="1:27">
      <c r="A52" s="136">
        <v>43</v>
      </c>
      <c r="B52" s="312" t="s">
        <v>878</v>
      </c>
      <c r="C52" s="312" t="s">
        <v>875</v>
      </c>
      <c r="D52" s="70">
        <v>649.4</v>
      </c>
      <c r="E52" s="70">
        <v>190.09</v>
      </c>
      <c r="F52" s="70">
        <v>459.31</v>
      </c>
      <c r="G52" s="102">
        <v>519.5</v>
      </c>
      <c r="H52" s="70">
        <v>152.07</v>
      </c>
      <c r="I52" s="70">
        <v>129.9</v>
      </c>
      <c r="J52" s="70">
        <v>38.020000000000003</v>
      </c>
      <c r="K52" s="102">
        <v>97.4</v>
      </c>
      <c r="L52" s="70">
        <v>28.51</v>
      </c>
      <c r="M52" s="70">
        <v>32.5</v>
      </c>
      <c r="N52" s="70">
        <v>9.5</v>
      </c>
      <c r="O52" s="102">
        <v>32.5</v>
      </c>
      <c r="P52" s="70">
        <v>9.5</v>
      </c>
      <c r="Q52" s="72"/>
      <c r="R52" s="72"/>
      <c r="S52" s="216">
        <v>44285</v>
      </c>
      <c r="T52" s="216">
        <v>44295</v>
      </c>
      <c r="U52" s="218" t="s">
        <v>817</v>
      </c>
      <c r="V52" s="216">
        <v>44330</v>
      </c>
      <c r="W52" s="211">
        <v>44397</v>
      </c>
      <c r="X52" s="124"/>
      <c r="Y52" s="124" t="s">
        <v>64</v>
      </c>
      <c r="Z52" s="49" t="s">
        <v>65</v>
      </c>
      <c r="AA52" s="265"/>
    </row>
    <row r="53" spans="1:27">
      <c r="A53" s="136">
        <v>44</v>
      </c>
      <c r="B53" s="312" t="s">
        <v>879</v>
      </c>
      <c r="C53" s="312" t="s">
        <v>875</v>
      </c>
      <c r="D53" s="70">
        <v>1082.8</v>
      </c>
      <c r="E53" s="70">
        <v>460.02</v>
      </c>
      <c r="F53" s="70">
        <v>622.78</v>
      </c>
      <c r="G53" s="102">
        <v>866.3</v>
      </c>
      <c r="H53" s="70">
        <v>368.02</v>
      </c>
      <c r="I53" s="70">
        <v>216.5</v>
      </c>
      <c r="J53" s="70">
        <v>92</v>
      </c>
      <c r="K53" s="102">
        <v>162.4</v>
      </c>
      <c r="L53" s="70">
        <v>69</v>
      </c>
      <c r="M53" s="70">
        <v>54.1</v>
      </c>
      <c r="N53" s="70">
        <v>23</v>
      </c>
      <c r="O53" s="102">
        <v>54.1</v>
      </c>
      <c r="P53" s="70">
        <v>23</v>
      </c>
      <c r="Q53" s="72"/>
      <c r="R53" s="72"/>
      <c r="S53" s="216">
        <v>44285</v>
      </c>
      <c r="T53" s="216">
        <v>44295</v>
      </c>
      <c r="U53" s="218" t="s">
        <v>817</v>
      </c>
      <c r="V53" s="216">
        <v>44330</v>
      </c>
      <c r="W53" s="211">
        <v>44397</v>
      </c>
      <c r="X53" s="124"/>
      <c r="Y53" s="124" t="s">
        <v>64</v>
      </c>
      <c r="Z53" s="49" t="s">
        <v>65</v>
      </c>
      <c r="AA53" s="265"/>
    </row>
    <row r="54" spans="1:27">
      <c r="A54" s="136">
        <v>45</v>
      </c>
      <c r="B54" s="312" t="s">
        <v>880</v>
      </c>
      <c r="C54" s="312" t="s">
        <v>875</v>
      </c>
      <c r="D54" s="70">
        <v>226.6</v>
      </c>
      <c r="E54" s="70">
        <v>226.66</v>
      </c>
      <c r="F54" s="70">
        <v>-0.06</v>
      </c>
      <c r="G54" s="102">
        <v>181.3</v>
      </c>
      <c r="H54" s="70">
        <v>181.33</v>
      </c>
      <c r="I54" s="70">
        <v>45.3</v>
      </c>
      <c r="J54" s="70">
        <v>45.33</v>
      </c>
      <c r="K54" s="102">
        <v>34</v>
      </c>
      <c r="L54" s="70">
        <v>28.91</v>
      </c>
      <c r="M54" s="70">
        <v>11.3</v>
      </c>
      <c r="N54" s="70">
        <v>16.420000000000002</v>
      </c>
      <c r="O54" s="102">
        <v>11.3</v>
      </c>
      <c r="P54" s="70">
        <v>16.420000000000002</v>
      </c>
      <c r="Q54" s="72"/>
      <c r="R54" s="72"/>
      <c r="S54" s="216">
        <v>44285</v>
      </c>
      <c r="T54" s="216">
        <v>44295</v>
      </c>
      <c r="U54" s="218" t="s">
        <v>817</v>
      </c>
      <c r="V54" s="216">
        <v>44330</v>
      </c>
      <c r="W54" s="211">
        <v>44397</v>
      </c>
      <c r="X54" s="124"/>
      <c r="Y54" s="124" t="s">
        <v>64</v>
      </c>
      <c r="Z54" s="49" t="s">
        <v>65</v>
      </c>
      <c r="AA54" s="265"/>
    </row>
    <row r="55" spans="1:27">
      <c r="A55" s="136">
        <v>46</v>
      </c>
      <c r="B55" s="312" t="s">
        <v>881</v>
      </c>
      <c r="C55" s="312" t="s">
        <v>875</v>
      </c>
      <c r="D55" s="70">
        <v>100</v>
      </c>
      <c r="E55" s="70">
        <v>100</v>
      </c>
      <c r="F55" s="70">
        <v>0</v>
      </c>
      <c r="G55" s="102">
        <v>80</v>
      </c>
      <c r="H55" s="70">
        <v>80</v>
      </c>
      <c r="I55" s="70">
        <v>20</v>
      </c>
      <c r="J55" s="70">
        <v>20</v>
      </c>
      <c r="K55" s="102">
        <v>10</v>
      </c>
      <c r="L55" s="70">
        <v>10</v>
      </c>
      <c r="M55" s="70">
        <v>10</v>
      </c>
      <c r="N55" s="70">
        <v>10</v>
      </c>
      <c r="O55" s="102">
        <v>10</v>
      </c>
      <c r="P55" s="70">
        <v>10</v>
      </c>
      <c r="Q55" s="70">
        <v>0</v>
      </c>
      <c r="R55" s="70">
        <v>0</v>
      </c>
      <c r="S55" s="218" t="s">
        <v>375</v>
      </c>
      <c r="T55" s="325" t="s">
        <v>375</v>
      </c>
      <c r="U55" s="218" t="s">
        <v>882</v>
      </c>
      <c r="V55" s="216">
        <v>44255</v>
      </c>
      <c r="W55" s="211">
        <v>44274</v>
      </c>
      <c r="X55" s="124"/>
      <c r="Y55" s="124" t="s">
        <v>64</v>
      </c>
      <c r="Z55" s="49" t="s">
        <v>65</v>
      </c>
      <c r="AA55" s="265"/>
    </row>
    <row r="56" spans="1:27">
      <c r="A56" s="136">
        <v>47</v>
      </c>
      <c r="B56" s="312" t="s">
        <v>883</v>
      </c>
      <c r="C56" s="312" t="s">
        <v>875</v>
      </c>
      <c r="D56" s="70">
        <v>300</v>
      </c>
      <c r="E56" s="70">
        <v>300</v>
      </c>
      <c r="F56" s="70">
        <v>0</v>
      </c>
      <c r="G56" s="102">
        <v>240</v>
      </c>
      <c r="H56" s="70">
        <v>240</v>
      </c>
      <c r="I56" s="70">
        <v>60</v>
      </c>
      <c r="J56" s="70">
        <v>60</v>
      </c>
      <c r="K56" s="102">
        <v>30</v>
      </c>
      <c r="L56" s="70">
        <v>30</v>
      </c>
      <c r="M56" s="70">
        <v>30</v>
      </c>
      <c r="N56" s="70">
        <v>30</v>
      </c>
      <c r="O56" s="102">
        <v>30</v>
      </c>
      <c r="P56" s="70">
        <v>30</v>
      </c>
      <c r="Q56" s="70">
        <v>0</v>
      </c>
      <c r="R56" s="70">
        <v>0</v>
      </c>
      <c r="S56" s="218" t="s">
        <v>375</v>
      </c>
      <c r="T56" s="325" t="s">
        <v>375</v>
      </c>
      <c r="U56" s="218" t="s">
        <v>884</v>
      </c>
      <c r="V56" s="216">
        <v>44311</v>
      </c>
      <c r="W56" s="211">
        <v>44561</v>
      </c>
      <c r="X56" s="124"/>
      <c r="Y56" s="124" t="s">
        <v>64</v>
      </c>
      <c r="Z56" s="49" t="s">
        <v>65</v>
      </c>
      <c r="AA56" s="265"/>
    </row>
    <row r="57" spans="1:27">
      <c r="A57" s="136">
        <v>48</v>
      </c>
      <c r="B57" s="312" t="s">
        <v>885</v>
      </c>
      <c r="C57" s="312" t="s">
        <v>886</v>
      </c>
      <c r="D57" s="70">
        <v>267</v>
      </c>
      <c r="E57" s="70">
        <v>0</v>
      </c>
      <c r="F57" s="70">
        <v>267</v>
      </c>
      <c r="G57" s="102">
        <v>213.6</v>
      </c>
      <c r="H57" s="72"/>
      <c r="I57" s="70">
        <v>53.4</v>
      </c>
      <c r="J57" s="70">
        <v>0</v>
      </c>
      <c r="K57" s="102">
        <v>39.799999999999997</v>
      </c>
      <c r="L57" s="72"/>
      <c r="M57" s="70">
        <v>13.6</v>
      </c>
      <c r="N57" s="70">
        <v>0</v>
      </c>
      <c r="O57" s="102">
        <v>13.6</v>
      </c>
      <c r="P57" s="72"/>
      <c r="Q57" s="72"/>
      <c r="R57" s="72"/>
      <c r="S57" s="218" t="s">
        <v>375</v>
      </c>
      <c r="T57" s="325" t="s">
        <v>375</v>
      </c>
      <c r="U57" s="218" t="s">
        <v>887</v>
      </c>
      <c r="V57" s="216">
        <v>44299</v>
      </c>
      <c r="W57" s="211">
        <v>44439</v>
      </c>
      <c r="X57" s="124"/>
      <c r="Y57" s="77"/>
      <c r="Z57" s="89"/>
      <c r="AA57" s="265"/>
    </row>
    <row r="58" spans="1:27">
      <c r="A58" s="136">
        <v>49</v>
      </c>
      <c r="B58" s="312" t="s">
        <v>888</v>
      </c>
      <c r="C58" s="312" t="s">
        <v>886</v>
      </c>
      <c r="D58" s="70">
        <v>420</v>
      </c>
      <c r="E58" s="70">
        <v>0</v>
      </c>
      <c r="F58" s="70">
        <v>420</v>
      </c>
      <c r="G58" s="102">
        <v>336</v>
      </c>
      <c r="H58" s="72"/>
      <c r="I58" s="70">
        <v>84</v>
      </c>
      <c r="J58" s="70">
        <v>0</v>
      </c>
      <c r="K58" s="102">
        <v>63</v>
      </c>
      <c r="L58" s="72"/>
      <c r="M58" s="70">
        <v>21</v>
      </c>
      <c r="N58" s="70">
        <v>0</v>
      </c>
      <c r="O58" s="102">
        <v>21</v>
      </c>
      <c r="P58" s="72"/>
      <c r="Q58" s="72"/>
      <c r="R58" s="72"/>
      <c r="S58" s="218" t="s">
        <v>375</v>
      </c>
      <c r="T58" s="325" t="s">
        <v>375</v>
      </c>
      <c r="U58" s="218" t="s">
        <v>887</v>
      </c>
      <c r="V58" s="216">
        <v>44299</v>
      </c>
      <c r="W58" s="211">
        <v>44439</v>
      </c>
      <c r="X58" s="124"/>
      <c r="Y58" s="79"/>
      <c r="Z58" s="80"/>
      <c r="AA58" s="265"/>
    </row>
    <row r="59" spans="1:27">
      <c r="A59" s="136">
        <v>50</v>
      </c>
      <c r="B59" s="312" t="s">
        <v>889</v>
      </c>
      <c r="C59" s="312" t="s">
        <v>886</v>
      </c>
      <c r="D59" s="70">
        <v>401.3</v>
      </c>
      <c r="E59" s="70">
        <v>0</v>
      </c>
      <c r="F59" s="70">
        <v>401.3</v>
      </c>
      <c r="G59" s="102">
        <v>321</v>
      </c>
      <c r="H59" s="72"/>
      <c r="I59" s="70">
        <v>80.3</v>
      </c>
      <c r="J59" s="70">
        <v>0</v>
      </c>
      <c r="K59" s="70">
        <v>60.2</v>
      </c>
      <c r="L59" s="72"/>
      <c r="M59" s="70">
        <v>20.100000000000001</v>
      </c>
      <c r="N59" s="70">
        <v>0</v>
      </c>
      <c r="O59" s="102">
        <v>20.100000000000001</v>
      </c>
      <c r="P59" s="72"/>
      <c r="Q59" s="72"/>
      <c r="R59" s="72"/>
      <c r="S59" s="218" t="s">
        <v>375</v>
      </c>
      <c r="T59" s="325" t="s">
        <v>375</v>
      </c>
      <c r="U59" s="218" t="s">
        <v>890</v>
      </c>
      <c r="V59" s="216">
        <v>44312</v>
      </c>
      <c r="W59" s="211">
        <v>44439</v>
      </c>
      <c r="X59" s="124"/>
      <c r="Y59" s="124" t="s">
        <v>64</v>
      </c>
      <c r="Z59" s="49" t="s">
        <v>65</v>
      </c>
      <c r="AA59" s="265"/>
    </row>
    <row r="60" spans="1:27">
      <c r="A60" s="136">
        <v>51</v>
      </c>
      <c r="B60" s="312" t="s">
        <v>891</v>
      </c>
      <c r="C60" s="312" t="s">
        <v>886</v>
      </c>
      <c r="D60" s="70">
        <v>353.7</v>
      </c>
      <c r="E60" s="70">
        <v>0</v>
      </c>
      <c r="F60" s="70">
        <v>353.7</v>
      </c>
      <c r="G60" s="102">
        <v>283</v>
      </c>
      <c r="H60" s="72"/>
      <c r="I60" s="70">
        <v>70.7</v>
      </c>
      <c r="J60" s="70">
        <v>0</v>
      </c>
      <c r="K60" s="102">
        <v>52.7</v>
      </c>
      <c r="L60" s="72"/>
      <c r="M60" s="70">
        <v>18</v>
      </c>
      <c r="N60" s="70">
        <v>0</v>
      </c>
      <c r="O60" s="102">
        <v>18</v>
      </c>
      <c r="P60" s="72"/>
      <c r="Q60" s="72"/>
      <c r="R60" s="72"/>
      <c r="S60" s="323" t="s">
        <v>375</v>
      </c>
      <c r="T60" s="218" t="s">
        <v>375</v>
      </c>
      <c r="U60" s="218" t="s">
        <v>892</v>
      </c>
      <c r="V60" s="216">
        <v>44356</v>
      </c>
      <c r="W60" s="211">
        <v>44429</v>
      </c>
      <c r="X60" s="124"/>
      <c r="Y60" s="79"/>
      <c r="Z60" s="80"/>
      <c r="AA60" s="265"/>
    </row>
    <row r="61" spans="1:27">
      <c r="A61" s="136">
        <v>52</v>
      </c>
      <c r="B61" s="312" t="s">
        <v>893</v>
      </c>
      <c r="C61" s="312" t="s">
        <v>886</v>
      </c>
      <c r="D61" s="70">
        <v>346.6</v>
      </c>
      <c r="E61" s="70">
        <v>0</v>
      </c>
      <c r="F61" s="70">
        <v>346.6</v>
      </c>
      <c r="G61" s="102">
        <v>277.3</v>
      </c>
      <c r="H61" s="72"/>
      <c r="I61" s="70">
        <v>69.3</v>
      </c>
      <c r="J61" s="70">
        <v>0</v>
      </c>
      <c r="K61" s="70">
        <v>48.5</v>
      </c>
      <c r="L61" s="72"/>
      <c r="M61" s="70">
        <v>20.8</v>
      </c>
      <c r="N61" s="70">
        <v>0</v>
      </c>
      <c r="O61" s="102">
        <v>20.8</v>
      </c>
      <c r="P61" s="72"/>
      <c r="Q61" s="72"/>
      <c r="R61" s="72"/>
      <c r="S61" s="323" t="s">
        <v>375</v>
      </c>
      <c r="T61" s="323" t="s">
        <v>375</v>
      </c>
      <c r="U61" s="323" t="s">
        <v>894</v>
      </c>
      <c r="V61" s="216">
        <v>44354</v>
      </c>
      <c r="W61" s="211">
        <v>44439</v>
      </c>
      <c r="X61" s="124"/>
      <c r="Y61" s="124" t="s">
        <v>64</v>
      </c>
      <c r="Z61" s="49" t="s">
        <v>65</v>
      </c>
      <c r="AA61" s="265"/>
    </row>
    <row r="62" spans="1:27">
      <c r="A62" s="136">
        <v>53</v>
      </c>
      <c r="B62" s="312" t="s">
        <v>895</v>
      </c>
      <c r="C62" s="312" t="s">
        <v>886</v>
      </c>
      <c r="D62" s="70">
        <v>1342.1</v>
      </c>
      <c r="E62" s="70">
        <v>0</v>
      </c>
      <c r="F62" s="70">
        <v>1342.1</v>
      </c>
      <c r="G62" s="102">
        <v>1073.7</v>
      </c>
      <c r="H62" s="72"/>
      <c r="I62" s="70">
        <v>268.39999999999998</v>
      </c>
      <c r="J62" s="70">
        <v>0</v>
      </c>
      <c r="K62" s="102">
        <v>201.3</v>
      </c>
      <c r="L62" s="72"/>
      <c r="M62" s="70">
        <v>67.099999999999994</v>
      </c>
      <c r="N62" s="70">
        <v>0</v>
      </c>
      <c r="O62" s="102">
        <v>67.099999999999994</v>
      </c>
      <c r="P62" s="72"/>
      <c r="Q62" s="72"/>
      <c r="R62" s="72"/>
      <c r="S62" s="322">
        <v>44347</v>
      </c>
      <c r="T62" s="322">
        <v>44348</v>
      </c>
      <c r="U62" s="323" t="s">
        <v>896</v>
      </c>
      <c r="V62" s="216">
        <v>44376</v>
      </c>
      <c r="W62" s="211">
        <v>44440</v>
      </c>
      <c r="X62" s="124"/>
      <c r="Y62" s="79"/>
      <c r="Z62" s="49"/>
      <c r="AA62" s="265"/>
    </row>
    <row r="63" spans="1:27">
      <c r="A63" s="136">
        <v>54</v>
      </c>
      <c r="B63" s="312" t="s">
        <v>897</v>
      </c>
      <c r="C63" s="312" t="s">
        <v>886</v>
      </c>
      <c r="D63" s="70">
        <v>718.2</v>
      </c>
      <c r="E63" s="70">
        <v>718.24</v>
      </c>
      <c r="F63" s="70">
        <v>-0.04</v>
      </c>
      <c r="G63" s="102">
        <v>574.6</v>
      </c>
      <c r="H63" s="70">
        <v>574.59</v>
      </c>
      <c r="I63" s="70">
        <v>143.6</v>
      </c>
      <c r="J63" s="70">
        <v>143.65</v>
      </c>
      <c r="K63" s="102">
        <v>107.7</v>
      </c>
      <c r="L63" s="70">
        <v>107.74</v>
      </c>
      <c r="M63" s="70">
        <v>35.9</v>
      </c>
      <c r="N63" s="70">
        <v>35.909999999999997</v>
      </c>
      <c r="O63" s="102">
        <v>-3.13</v>
      </c>
      <c r="P63" s="70">
        <v>0</v>
      </c>
      <c r="Q63" s="70">
        <v>39.03</v>
      </c>
      <c r="R63" s="70">
        <v>35.909999999999997</v>
      </c>
      <c r="S63" s="322">
        <v>44287</v>
      </c>
      <c r="T63" s="322">
        <v>44295</v>
      </c>
      <c r="U63" s="323" t="s">
        <v>898</v>
      </c>
      <c r="V63" s="216">
        <v>44337</v>
      </c>
      <c r="W63" s="211">
        <v>44397</v>
      </c>
      <c r="X63" s="124"/>
      <c r="Y63" s="132"/>
      <c r="Z63" s="49"/>
      <c r="AA63" s="265"/>
    </row>
    <row r="64" spans="1:27">
      <c r="A64" s="136">
        <v>55</v>
      </c>
      <c r="B64" s="312" t="s">
        <v>899</v>
      </c>
      <c r="C64" s="312" t="s">
        <v>886</v>
      </c>
      <c r="D64" s="70">
        <v>2386.6999999999998</v>
      </c>
      <c r="E64" s="70">
        <v>0</v>
      </c>
      <c r="F64" s="70">
        <v>2386.6999999999998</v>
      </c>
      <c r="G64" s="102">
        <v>1909.3</v>
      </c>
      <c r="H64" s="72"/>
      <c r="I64" s="70">
        <v>477.4</v>
      </c>
      <c r="J64" s="70">
        <v>0</v>
      </c>
      <c r="K64" s="102">
        <v>167.1</v>
      </c>
      <c r="L64" s="72"/>
      <c r="M64" s="70">
        <v>310.3</v>
      </c>
      <c r="N64" s="70">
        <v>0</v>
      </c>
      <c r="O64" s="102">
        <v>310.3</v>
      </c>
      <c r="P64" s="72"/>
      <c r="Q64" s="72"/>
      <c r="R64" s="72"/>
      <c r="S64" s="322">
        <v>44293</v>
      </c>
      <c r="T64" s="322">
        <v>44337</v>
      </c>
      <c r="U64" s="323" t="s">
        <v>900</v>
      </c>
      <c r="V64" s="216">
        <v>44362</v>
      </c>
      <c r="W64" s="211">
        <v>44470</v>
      </c>
      <c r="X64" s="124"/>
      <c r="Y64" s="132" t="s">
        <v>64</v>
      </c>
      <c r="Z64" s="49" t="s">
        <v>65</v>
      </c>
      <c r="AA64" s="265"/>
    </row>
    <row r="65" spans="1:27">
      <c r="A65" s="136">
        <v>56</v>
      </c>
      <c r="B65" s="312" t="s">
        <v>901</v>
      </c>
      <c r="C65" s="312" t="s">
        <v>886</v>
      </c>
      <c r="D65" s="70">
        <v>358.1</v>
      </c>
      <c r="E65" s="70">
        <v>0</v>
      </c>
      <c r="F65" s="70">
        <v>358.1</v>
      </c>
      <c r="G65" s="102">
        <v>286.5</v>
      </c>
      <c r="H65" s="72"/>
      <c r="I65" s="70">
        <v>71.599999999999994</v>
      </c>
      <c r="J65" s="70">
        <v>0</v>
      </c>
      <c r="K65" s="102">
        <v>50.1</v>
      </c>
      <c r="L65" s="72"/>
      <c r="M65" s="70">
        <v>21.5</v>
      </c>
      <c r="N65" s="70">
        <v>0</v>
      </c>
      <c r="O65" s="102">
        <v>21.5</v>
      </c>
      <c r="P65" s="72"/>
      <c r="Q65" s="72"/>
      <c r="R65" s="72"/>
      <c r="S65" s="323" t="s">
        <v>375</v>
      </c>
      <c r="T65" s="218" t="s">
        <v>375</v>
      </c>
      <c r="U65" s="218" t="s">
        <v>894</v>
      </c>
      <c r="V65" s="216">
        <v>44354</v>
      </c>
      <c r="W65" s="211">
        <v>44439</v>
      </c>
      <c r="X65" s="124"/>
      <c r="Y65" s="124" t="s">
        <v>64</v>
      </c>
      <c r="Z65" s="49" t="s">
        <v>65</v>
      </c>
      <c r="AA65" s="265"/>
    </row>
    <row r="66" spans="1:27">
      <c r="A66" s="136">
        <v>57</v>
      </c>
      <c r="B66" s="312" t="s">
        <v>902</v>
      </c>
      <c r="C66" s="312" t="s">
        <v>886</v>
      </c>
      <c r="D66" s="70">
        <v>1044.5</v>
      </c>
      <c r="E66" s="70">
        <v>0</v>
      </c>
      <c r="F66" s="70">
        <v>1044.5</v>
      </c>
      <c r="G66" s="102">
        <v>835.6</v>
      </c>
      <c r="H66" s="72"/>
      <c r="I66" s="70">
        <v>208.9</v>
      </c>
      <c r="J66" s="70">
        <v>0</v>
      </c>
      <c r="K66" s="102">
        <v>146.19999999999999</v>
      </c>
      <c r="L66" s="72"/>
      <c r="M66" s="70">
        <v>62.7</v>
      </c>
      <c r="N66" s="70">
        <v>0</v>
      </c>
      <c r="O66" s="102">
        <v>62.7</v>
      </c>
      <c r="P66" s="72"/>
      <c r="Q66" s="72"/>
      <c r="R66" s="72"/>
      <c r="S66" s="216">
        <v>44287</v>
      </c>
      <c r="T66" s="322">
        <v>44295</v>
      </c>
      <c r="U66" s="218" t="s">
        <v>820</v>
      </c>
      <c r="V66" s="216">
        <v>44337</v>
      </c>
      <c r="W66" s="211">
        <v>44397</v>
      </c>
      <c r="X66" s="124"/>
      <c r="Y66" s="124" t="s">
        <v>64</v>
      </c>
      <c r="Z66" s="49" t="s">
        <v>65</v>
      </c>
      <c r="AA66" s="265"/>
    </row>
    <row r="67" spans="1:27">
      <c r="A67" s="136">
        <v>58</v>
      </c>
      <c r="B67" s="312" t="s">
        <v>903</v>
      </c>
      <c r="C67" s="312" t="s">
        <v>904</v>
      </c>
      <c r="D67" s="70">
        <v>160</v>
      </c>
      <c r="E67" s="70">
        <v>0</v>
      </c>
      <c r="F67" s="70">
        <v>160</v>
      </c>
      <c r="G67" s="102">
        <v>128</v>
      </c>
      <c r="H67" s="72"/>
      <c r="I67" s="70">
        <v>32</v>
      </c>
      <c r="J67" s="70">
        <v>0</v>
      </c>
      <c r="K67" s="102">
        <v>8</v>
      </c>
      <c r="L67" s="72"/>
      <c r="M67" s="70">
        <v>24</v>
      </c>
      <c r="N67" s="70">
        <v>0</v>
      </c>
      <c r="O67" s="102">
        <v>24</v>
      </c>
      <c r="P67" s="72"/>
      <c r="Q67" s="72"/>
      <c r="R67" s="72"/>
      <c r="S67" s="323" t="s">
        <v>375</v>
      </c>
      <c r="T67" s="218" t="s">
        <v>375</v>
      </c>
      <c r="U67" s="218" t="s">
        <v>847</v>
      </c>
      <c r="V67" s="329"/>
      <c r="W67" s="211"/>
      <c r="X67" s="124"/>
      <c r="Y67" s="79"/>
      <c r="Z67" s="80"/>
      <c r="AA67" s="265"/>
    </row>
    <row r="68" spans="1:27">
      <c r="A68" s="136">
        <v>59</v>
      </c>
      <c r="B68" s="312" t="s">
        <v>905</v>
      </c>
      <c r="C68" s="312" t="s">
        <v>904</v>
      </c>
      <c r="D68" s="70">
        <v>160</v>
      </c>
      <c r="E68" s="70">
        <v>0</v>
      </c>
      <c r="F68" s="70">
        <v>160</v>
      </c>
      <c r="G68" s="102">
        <v>128</v>
      </c>
      <c r="H68" s="72"/>
      <c r="I68" s="70">
        <v>32</v>
      </c>
      <c r="J68" s="70">
        <v>0</v>
      </c>
      <c r="K68" s="102">
        <v>16</v>
      </c>
      <c r="L68" s="72"/>
      <c r="M68" s="70">
        <v>16</v>
      </c>
      <c r="N68" s="70">
        <v>0</v>
      </c>
      <c r="O68" s="102">
        <v>16</v>
      </c>
      <c r="P68" s="72"/>
      <c r="Q68" s="72"/>
      <c r="R68" s="72"/>
      <c r="S68" s="323" t="s">
        <v>375</v>
      </c>
      <c r="T68" s="218" t="s">
        <v>375</v>
      </c>
      <c r="U68" s="218" t="s">
        <v>847</v>
      </c>
      <c r="V68" s="329"/>
      <c r="W68" s="211"/>
      <c r="X68" s="124"/>
      <c r="Y68" s="79"/>
      <c r="Z68" s="80"/>
      <c r="AA68" s="265"/>
    </row>
    <row r="69" spans="1:27">
      <c r="A69" s="136">
        <v>60</v>
      </c>
      <c r="B69" s="312" t="s">
        <v>906</v>
      </c>
      <c r="C69" s="312" t="s">
        <v>904</v>
      </c>
      <c r="D69" s="70">
        <v>150</v>
      </c>
      <c r="E69" s="70">
        <v>0</v>
      </c>
      <c r="F69" s="70">
        <v>150</v>
      </c>
      <c r="G69" s="102">
        <v>120</v>
      </c>
      <c r="H69" s="72"/>
      <c r="I69" s="70">
        <v>30</v>
      </c>
      <c r="J69" s="70">
        <v>0</v>
      </c>
      <c r="K69" s="102">
        <v>14</v>
      </c>
      <c r="L69" s="72"/>
      <c r="M69" s="70">
        <v>16</v>
      </c>
      <c r="N69" s="70">
        <v>0</v>
      </c>
      <c r="O69" s="102">
        <v>16</v>
      </c>
      <c r="P69" s="72"/>
      <c r="Q69" s="72"/>
      <c r="R69" s="72"/>
      <c r="S69" s="323" t="s">
        <v>375</v>
      </c>
      <c r="T69" s="218" t="s">
        <v>375</v>
      </c>
      <c r="U69" s="218" t="s">
        <v>847</v>
      </c>
      <c r="V69" s="219"/>
      <c r="W69" s="211"/>
      <c r="X69" s="124"/>
      <c r="Y69" s="79"/>
      <c r="Z69" s="80"/>
      <c r="AA69" s="265"/>
    </row>
    <row r="70" spans="1:27">
      <c r="A70" s="136">
        <v>61</v>
      </c>
      <c r="B70" s="312" t="s">
        <v>907</v>
      </c>
      <c r="C70" s="312" t="s">
        <v>904</v>
      </c>
      <c r="D70" s="70">
        <v>753.1</v>
      </c>
      <c r="E70" s="70">
        <v>0</v>
      </c>
      <c r="F70" s="70">
        <v>753.1</v>
      </c>
      <c r="G70" s="102">
        <v>602.5</v>
      </c>
      <c r="H70" s="72"/>
      <c r="I70" s="70">
        <v>150.6</v>
      </c>
      <c r="J70" s="70">
        <v>0</v>
      </c>
      <c r="K70" s="102">
        <v>50.6</v>
      </c>
      <c r="L70" s="72"/>
      <c r="M70" s="70">
        <v>100</v>
      </c>
      <c r="N70" s="70">
        <v>0</v>
      </c>
      <c r="O70" s="102">
        <v>100</v>
      </c>
      <c r="P70" s="72"/>
      <c r="Q70" s="72"/>
      <c r="R70" s="72"/>
      <c r="S70" s="216">
        <v>44294</v>
      </c>
      <c r="T70" s="216">
        <v>44321</v>
      </c>
      <c r="U70" s="218" t="s">
        <v>908</v>
      </c>
      <c r="V70" s="216">
        <v>44347</v>
      </c>
      <c r="W70" s="211">
        <v>44397</v>
      </c>
      <c r="X70" s="124"/>
      <c r="Y70" s="124" t="s">
        <v>64</v>
      </c>
      <c r="Z70" s="49" t="s">
        <v>65</v>
      </c>
      <c r="AA70" s="265"/>
    </row>
    <row r="71" spans="1:27">
      <c r="A71" s="136">
        <v>62</v>
      </c>
      <c r="B71" s="312" t="s">
        <v>909</v>
      </c>
      <c r="C71" s="312" t="s">
        <v>904</v>
      </c>
      <c r="D71" s="70">
        <v>313.89999999999998</v>
      </c>
      <c r="E71" s="70">
        <v>313.81</v>
      </c>
      <c r="F71" s="70">
        <v>0.09</v>
      </c>
      <c r="G71" s="102">
        <v>251.1</v>
      </c>
      <c r="H71" s="70">
        <v>251.05</v>
      </c>
      <c r="I71" s="70">
        <v>62.8</v>
      </c>
      <c r="J71" s="70">
        <v>62.76</v>
      </c>
      <c r="K71" s="102">
        <v>15.7</v>
      </c>
      <c r="L71" s="70">
        <v>15.69</v>
      </c>
      <c r="M71" s="70">
        <v>47.1</v>
      </c>
      <c r="N71" s="70">
        <v>47.07</v>
      </c>
      <c r="O71" s="102">
        <v>47.1</v>
      </c>
      <c r="P71" s="70">
        <v>47.07</v>
      </c>
      <c r="Q71" s="72"/>
      <c r="R71" s="72"/>
      <c r="S71" s="218" t="s">
        <v>375</v>
      </c>
      <c r="T71" s="218" t="s">
        <v>375</v>
      </c>
      <c r="U71" s="218" t="s">
        <v>910</v>
      </c>
      <c r="V71" s="216">
        <v>44312</v>
      </c>
      <c r="W71" s="211">
        <v>44408</v>
      </c>
      <c r="X71" s="124"/>
      <c r="Y71" s="124" t="s">
        <v>64</v>
      </c>
      <c r="Z71" s="49" t="s">
        <v>65</v>
      </c>
      <c r="AA71" s="265"/>
    </row>
    <row r="72" spans="1:27">
      <c r="A72" s="136">
        <v>63</v>
      </c>
      <c r="B72" s="312" t="s">
        <v>911</v>
      </c>
      <c r="C72" s="312" t="s">
        <v>904</v>
      </c>
      <c r="D72" s="70">
        <v>753.1</v>
      </c>
      <c r="E72" s="70">
        <v>0</v>
      </c>
      <c r="F72" s="70">
        <v>753.1</v>
      </c>
      <c r="G72" s="102">
        <v>602.5</v>
      </c>
      <c r="H72" s="72"/>
      <c r="I72" s="70">
        <v>150.6</v>
      </c>
      <c r="J72" s="70">
        <v>0</v>
      </c>
      <c r="K72" s="102">
        <v>50.6</v>
      </c>
      <c r="L72" s="72"/>
      <c r="M72" s="70">
        <v>100</v>
      </c>
      <c r="N72" s="70">
        <v>0</v>
      </c>
      <c r="O72" s="102">
        <v>100</v>
      </c>
      <c r="P72" s="72"/>
      <c r="Q72" s="139"/>
      <c r="R72" s="72"/>
      <c r="S72" s="216">
        <v>44347</v>
      </c>
      <c r="T72" s="216">
        <v>44348</v>
      </c>
      <c r="U72" s="218" t="s">
        <v>912</v>
      </c>
      <c r="V72" s="216">
        <v>44369</v>
      </c>
      <c r="W72" s="211">
        <v>44440</v>
      </c>
      <c r="X72" s="124"/>
      <c r="Y72" s="327" t="s">
        <v>64</v>
      </c>
      <c r="Z72" s="328" t="s">
        <v>65</v>
      </c>
      <c r="AA72" s="265"/>
    </row>
    <row r="73" spans="1:27">
      <c r="A73" s="136">
        <v>64</v>
      </c>
      <c r="B73" s="312" t="s">
        <v>913</v>
      </c>
      <c r="C73" s="312" t="s">
        <v>914</v>
      </c>
      <c r="D73" s="70">
        <v>529.9</v>
      </c>
      <c r="E73" s="70">
        <v>176.19</v>
      </c>
      <c r="F73" s="70">
        <v>353.71</v>
      </c>
      <c r="G73" s="102">
        <v>423.9</v>
      </c>
      <c r="H73" s="70">
        <v>140.94999999999999</v>
      </c>
      <c r="I73" s="70">
        <v>106</v>
      </c>
      <c r="J73" s="70">
        <v>35.24</v>
      </c>
      <c r="K73" s="102">
        <v>71</v>
      </c>
      <c r="L73" s="70">
        <v>18.61</v>
      </c>
      <c r="M73" s="70">
        <v>35</v>
      </c>
      <c r="N73" s="70">
        <v>16.63</v>
      </c>
      <c r="O73" s="102">
        <v>35</v>
      </c>
      <c r="P73" s="70">
        <v>16.63</v>
      </c>
      <c r="Q73" s="72"/>
      <c r="R73" s="72"/>
      <c r="S73" s="216">
        <v>44287</v>
      </c>
      <c r="T73" s="216">
        <v>44291</v>
      </c>
      <c r="U73" s="218" t="s">
        <v>817</v>
      </c>
      <c r="V73" s="216">
        <v>44330</v>
      </c>
      <c r="W73" s="211">
        <v>44397</v>
      </c>
      <c r="X73" s="124"/>
      <c r="Y73" s="132"/>
      <c r="Z73" s="49"/>
      <c r="AA73" s="265"/>
    </row>
    <row r="74" spans="1:27">
      <c r="A74" s="136">
        <v>65</v>
      </c>
      <c r="B74" s="312" t="s">
        <v>915</v>
      </c>
      <c r="C74" s="312" t="s">
        <v>914</v>
      </c>
      <c r="D74" s="70">
        <v>843.1</v>
      </c>
      <c r="E74" s="70">
        <v>237.99</v>
      </c>
      <c r="F74" s="70">
        <v>605.11</v>
      </c>
      <c r="G74" s="102">
        <v>674.5</v>
      </c>
      <c r="H74" s="70">
        <v>190.39</v>
      </c>
      <c r="I74" s="70">
        <v>168.6</v>
      </c>
      <c r="J74" s="70">
        <v>47.6</v>
      </c>
      <c r="K74" s="102">
        <v>114.3</v>
      </c>
      <c r="L74" s="70">
        <v>25.7</v>
      </c>
      <c r="M74" s="70">
        <v>54.3</v>
      </c>
      <c r="N74" s="70">
        <v>21.9</v>
      </c>
      <c r="O74" s="102">
        <v>54.3</v>
      </c>
      <c r="P74" s="70">
        <v>21.9</v>
      </c>
      <c r="Q74" s="72"/>
      <c r="R74" s="72"/>
      <c r="S74" s="216">
        <v>44287</v>
      </c>
      <c r="T74" s="216">
        <v>44291</v>
      </c>
      <c r="U74" s="218" t="s">
        <v>817</v>
      </c>
      <c r="V74" s="216">
        <v>44330</v>
      </c>
      <c r="W74" s="211">
        <v>44397</v>
      </c>
      <c r="X74" s="124"/>
      <c r="Y74" s="132"/>
      <c r="Z74" s="49"/>
      <c r="AA74" s="265"/>
    </row>
    <row r="75" spans="1:27">
      <c r="A75" s="136">
        <v>66</v>
      </c>
      <c r="B75" s="312" t="s">
        <v>916</v>
      </c>
      <c r="C75" s="312" t="s">
        <v>914</v>
      </c>
      <c r="D75" s="70">
        <v>777</v>
      </c>
      <c r="E75" s="70">
        <v>216.34</v>
      </c>
      <c r="F75" s="70">
        <v>560.66</v>
      </c>
      <c r="G75" s="102">
        <v>621.6</v>
      </c>
      <c r="H75" s="70">
        <v>173.07</v>
      </c>
      <c r="I75" s="70">
        <v>155.4</v>
      </c>
      <c r="J75" s="70">
        <v>43.27</v>
      </c>
      <c r="K75" s="102">
        <v>92.4</v>
      </c>
      <c r="L75" s="70">
        <v>18.22</v>
      </c>
      <c r="M75" s="70">
        <v>63</v>
      </c>
      <c r="N75" s="70">
        <v>25.05</v>
      </c>
      <c r="O75" s="102">
        <v>63</v>
      </c>
      <c r="P75" s="70">
        <v>25.05</v>
      </c>
      <c r="Q75" s="72"/>
      <c r="R75" s="72"/>
      <c r="S75" s="322">
        <v>44287</v>
      </c>
      <c r="T75" s="322">
        <v>44291</v>
      </c>
      <c r="U75" s="323" t="s">
        <v>817</v>
      </c>
      <c r="V75" s="216">
        <v>44330</v>
      </c>
      <c r="W75" s="211">
        <v>44397</v>
      </c>
      <c r="X75" s="124"/>
      <c r="Y75" s="132"/>
      <c r="Z75" s="49"/>
      <c r="AA75" s="265"/>
    </row>
    <row r="76" spans="1:27">
      <c r="A76" s="136">
        <v>67</v>
      </c>
      <c r="B76" s="312" t="s">
        <v>917</v>
      </c>
      <c r="C76" s="312" t="s">
        <v>914</v>
      </c>
      <c r="D76" s="70">
        <v>777</v>
      </c>
      <c r="E76" s="70">
        <v>216.34</v>
      </c>
      <c r="F76" s="70">
        <v>560.66</v>
      </c>
      <c r="G76" s="102">
        <v>621.6</v>
      </c>
      <c r="H76" s="70">
        <v>173.07</v>
      </c>
      <c r="I76" s="70">
        <v>155.4</v>
      </c>
      <c r="J76" s="70">
        <v>43.27</v>
      </c>
      <c r="K76" s="102">
        <v>116.2</v>
      </c>
      <c r="L76" s="70">
        <v>27.67</v>
      </c>
      <c r="M76" s="70">
        <v>39.200000000000003</v>
      </c>
      <c r="N76" s="70">
        <v>15.6</v>
      </c>
      <c r="O76" s="102">
        <v>39.200000000000003</v>
      </c>
      <c r="P76" s="70">
        <v>15.6</v>
      </c>
      <c r="Q76" s="72"/>
      <c r="R76" s="72"/>
      <c r="S76" s="322">
        <v>44287</v>
      </c>
      <c r="T76" s="322">
        <v>44291</v>
      </c>
      <c r="U76" s="323" t="s">
        <v>817</v>
      </c>
      <c r="V76" s="216">
        <v>44330</v>
      </c>
      <c r="W76" s="211">
        <v>44397</v>
      </c>
      <c r="X76" s="124"/>
      <c r="Y76" s="132"/>
      <c r="Z76" s="49"/>
      <c r="AA76" s="265"/>
    </row>
    <row r="77" spans="1:27">
      <c r="A77" s="136">
        <v>68</v>
      </c>
      <c r="B77" s="312" t="s">
        <v>918</v>
      </c>
      <c r="C77" s="312" t="s">
        <v>914</v>
      </c>
      <c r="D77" s="70">
        <v>499</v>
      </c>
      <c r="E77" s="70">
        <v>499</v>
      </c>
      <c r="F77" s="70">
        <v>0</v>
      </c>
      <c r="G77" s="102">
        <v>399.2</v>
      </c>
      <c r="H77" s="70">
        <v>399.2</v>
      </c>
      <c r="I77" s="70">
        <v>99.8</v>
      </c>
      <c r="J77" s="70">
        <v>99.8</v>
      </c>
      <c r="K77" s="102">
        <v>5.8</v>
      </c>
      <c r="L77" s="70">
        <v>5.8</v>
      </c>
      <c r="M77" s="70">
        <v>94</v>
      </c>
      <c r="N77" s="70">
        <v>94</v>
      </c>
      <c r="O77" s="102">
        <v>94</v>
      </c>
      <c r="P77" s="70">
        <v>94</v>
      </c>
      <c r="Q77" s="70">
        <v>0</v>
      </c>
      <c r="R77" s="70">
        <v>0</v>
      </c>
      <c r="S77" s="323" t="s">
        <v>375</v>
      </c>
      <c r="T77" s="323" t="s">
        <v>375</v>
      </c>
      <c r="U77" s="323" t="s">
        <v>919</v>
      </c>
      <c r="V77" s="216">
        <v>44333</v>
      </c>
      <c r="W77" s="211">
        <v>44408</v>
      </c>
      <c r="X77" s="124"/>
      <c r="Y77" s="124" t="s">
        <v>64</v>
      </c>
      <c r="Z77" s="49" t="s">
        <v>69</v>
      </c>
      <c r="AA77" s="265"/>
    </row>
    <row r="78" spans="1:27">
      <c r="A78" s="136">
        <v>69</v>
      </c>
      <c r="B78" s="312" t="s">
        <v>920</v>
      </c>
      <c r="C78" s="312" t="s">
        <v>914</v>
      </c>
      <c r="D78" s="70">
        <v>470</v>
      </c>
      <c r="E78" s="70">
        <v>0</v>
      </c>
      <c r="F78" s="70">
        <v>470</v>
      </c>
      <c r="G78" s="102">
        <v>376</v>
      </c>
      <c r="H78" s="72"/>
      <c r="I78" s="70">
        <v>94</v>
      </c>
      <c r="J78" s="70">
        <v>0</v>
      </c>
      <c r="K78" s="102">
        <v>47</v>
      </c>
      <c r="L78" s="72"/>
      <c r="M78" s="70">
        <v>47</v>
      </c>
      <c r="N78" s="70">
        <v>0</v>
      </c>
      <c r="O78" s="102">
        <v>47</v>
      </c>
      <c r="P78" s="72"/>
      <c r="Q78" s="72"/>
      <c r="R78" s="72"/>
      <c r="S78" s="323" t="s">
        <v>375</v>
      </c>
      <c r="T78" s="218" t="s">
        <v>375</v>
      </c>
      <c r="U78" s="218" t="s">
        <v>847</v>
      </c>
      <c r="V78" s="329"/>
      <c r="W78" s="211"/>
      <c r="X78" s="124"/>
      <c r="Y78" s="77"/>
      <c r="Z78" s="89"/>
      <c r="AA78" s="265"/>
    </row>
    <row r="79" spans="1:27">
      <c r="A79" s="136">
        <v>70</v>
      </c>
      <c r="B79" s="312" t="s">
        <v>921</v>
      </c>
      <c r="C79" s="312" t="s">
        <v>914</v>
      </c>
      <c r="D79" s="70">
        <v>97.7</v>
      </c>
      <c r="E79" s="70">
        <v>0</v>
      </c>
      <c r="F79" s="70">
        <v>97.7</v>
      </c>
      <c r="G79" s="102">
        <v>78.2</v>
      </c>
      <c r="H79" s="72"/>
      <c r="I79" s="70">
        <v>19.5</v>
      </c>
      <c r="J79" s="70">
        <v>0</v>
      </c>
      <c r="K79" s="102">
        <v>3.9</v>
      </c>
      <c r="L79" s="72"/>
      <c r="M79" s="70">
        <v>15.6</v>
      </c>
      <c r="N79" s="70">
        <v>0</v>
      </c>
      <c r="O79" s="102">
        <v>15.6</v>
      </c>
      <c r="P79" s="72"/>
      <c r="Q79" s="72"/>
      <c r="R79" s="72"/>
      <c r="S79" s="323" t="s">
        <v>375</v>
      </c>
      <c r="T79" s="218" t="s">
        <v>375</v>
      </c>
      <c r="U79" s="218" t="s">
        <v>847</v>
      </c>
      <c r="V79" s="329"/>
      <c r="W79" s="211"/>
      <c r="X79" s="124"/>
      <c r="Y79" s="77"/>
      <c r="Z79" s="89"/>
      <c r="AA79" s="265"/>
    </row>
    <row r="80" spans="1:27">
      <c r="A80" s="136">
        <v>71</v>
      </c>
      <c r="B80" s="312" t="s">
        <v>922</v>
      </c>
      <c r="C80" s="312" t="s">
        <v>914</v>
      </c>
      <c r="D80" s="70">
        <v>299</v>
      </c>
      <c r="E80" s="70">
        <v>299</v>
      </c>
      <c r="F80" s="70">
        <v>0</v>
      </c>
      <c r="G80" s="102">
        <v>239.2</v>
      </c>
      <c r="H80" s="70">
        <v>239.2</v>
      </c>
      <c r="I80" s="70">
        <v>59.8</v>
      </c>
      <c r="J80" s="70">
        <v>59.8</v>
      </c>
      <c r="K80" s="102">
        <v>14</v>
      </c>
      <c r="L80" s="70">
        <v>13.8</v>
      </c>
      <c r="M80" s="70">
        <v>45.8</v>
      </c>
      <c r="N80" s="70">
        <v>46</v>
      </c>
      <c r="O80" s="102">
        <v>45.8</v>
      </c>
      <c r="P80" s="70">
        <v>46</v>
      </c>
      <c r="Q80" s="72"/>
      <c r="R80" s="72"/>
      <c r="S80" s="218" t="s">
        <v>375</v>
      </c>
      <c r="T80" s="218" t="s">
        <v>375</v>
      </c>
      <c r="U80" s="218" t="s">
        <v>923</v>
      </c>
      <c r="V80" s="216">
        <v>44284</v>
      </c>
      <c r="W80" s="211">
        <v>44348</v>
      </c>
      <c r="X80" s="124"/>
      <c r="Y80" s="124" t="s">
        <v>64</v>
      </c>
      <c r="Z80" s="49" t="s">
        <v>65</v>
      </c>
      <c r="AA80" s="265"/>
    </row>
    <row r="81" spans="1:29">
      <c r="A81" s="136">
        <v>72</v>
      </c>
      <c r="B81" s="312" t="s">
        <v>924</v>
      </c>
      <c r="C81" s="312" t="s">
        <v>925</v>
      </c>
      <c r="D81" s="70">
        <v>222</v>
      </c>
      <c r="E81" s="70">
        <v>222</v>
      </c>
      <c r="F81" s="70">
        <v>0</v>
      </c>
      <c r="G81" s="102">
        <v>177.6</v>
      </c>
      <c r="H81" s="70">
        <v>177.6</v>
      </c>
      <c r="I81" s="70">
        <v>44.4</v>
      </c>
      <c r="J81" s="70">
        <v>44.4</v>
      </c>
      <c r="K81" s="102">
        <v>11.1</v>
      </c>
      <c r="L81" s="70">
        <v>11.1</v>
      </c>
      <c r="M81" s="70">
        <v>33.299999999999997</v>
      </c>
      <c r="N81" s="70">
        <v>33.299999999999997</v>
      </c>
      <c r="O81" s="102">
        <v>33.299999999999997</v>
      </c>
      <c r="P81" s="70">
        <v>33.299999999999997</v>
      </c>
      <c r="Q81" s="72"/>
      <c r="R81" s="72"/>
      <c r="S81" s="218" t="s">
        <v>375</v>
      </c>
      <c r="T81" s="218" t="s">
        <v>375</v>
      </c>
      <c r="U81" s="218" t="s">
        <v>810</v>
      </c>
      <c r="V81" s="216">
        <v>44298</v>
      </c>
      <c r="W81" s="211">
        <v>44377</v>
      </c>
      <c r="X81" s="124"/>
      <c r="Y81" s="124" t="s">
        <v>64</v>
      </c>
      <c r="Z81" s="49" t="s">
        <v>65</v>
      </c>
      <c r="AA81" s="265"/>
    </row>
    <row r="82" spans="1:29">
      <c r="A82" s="136">
        <v>73</v>
      </c>
      <c r="B82" s="312" t="s">
        <v>926</v>
      </c>
      <c r="C82" s="312" t="s">
        <v>925</v>
      </c>
      <c r="D82" s="70">
        <v>738.6</v>
      </c>
      <c r="E82" s="70">
        <v>738.67</v>
      </c>
      <c r="F82" s="70">
        <v>-7.0000000000000007E-2</v>
      </c>
      <c r="G82" s="103">
        <v>590.9</v>
      </c>
      <c r="H82" s="70">
        <v>590.94000000000005</v>
      </c>
      <c r="I82" s="70">
        <v>147.69999999999999</v>
      </c>
      <c r="J82" s="70">
        <v>147.72999999999999</v>
      </c>
      <c r="K82" s="102">
        <v>36.9</v>
      </c>
      <c r="L82" s="70">
        <v>36.93</v>
      </c>
      <c r="M82" s="70">
        <v>110.8</v>
      </c>
      <c r="N82" s="70">
        <v>110.8</v>
      </c>
      <c r="O82" s="102">
        <v>110.8</v>
      </c>
      <c r="P82" s="70">
        <v>110.8</v>
      </c>
      <c r="Q82" s="70">
        <v>0</v>
      </c>
      <c r="R82" s="70">
        <v>0</v>
      </c>
      <c r="S82" s="218" t="s">
        <v>375</v>
      </c>
      <c r="T82" s="218" t="s">
        <v>375</v>
      </c>
      <c r="U82" s="218" t="s">
        <v>927</v>
      </c>
      <c r="V82" s="216">
        <v>44301</v>
      </c>
      <c r="W82" s="211">
        <v>44377</v>
      </c>
      <c r="X82" s="124"/>
      <c r="Y82" s="124" t="s">
        <v>64</v>
      </c>
      <c r="Z82" s="49" t="s">
        <v>65</v>
      </c>
      <c r="AA82" s="265"/>
    </row>
    <row r="83" spans="1:29">
      <c r="A83" s="330"/>
      <c r="B83" s="106" t="s">
        <v>160</v>
      </c>
      <c r="C83" s="331"/>
      <c r="D83" s="113">
        <f t="shared" ref="D83:R83" si="0">SUM(D10:D82)</f>
        <v>48829.099999999984</v>
      </c>
      <c r="E83" s="113">
        <f t="shared" si="0"/>
        <v>23458.866990000002</v>
      </c>
      <c r="F83" s="113">
        <f t="shared" si="0"/>
        <v>22566.05</v>
      </c>
      <c r="G83" s="113">
        <f t="shared" si="0"/>
        <v>39063.199999999983</v>
      </c>
      <c r="H83" s="113">
        <f t="shared" si="0"/>
        <v>18766.849999999995</v>
      </c>
      <c r="I83" s="113">
        <f t="shared" si="0"/>
        <v>9765.899999999996</v>
      </c>
      <c r="J83" s="113">
        <f t="shared" si="0"/>
        <v>4692.0000000000009</v>
      </c>
      <c r="K83" s="113">
        <f t="shared" si="0"/>
        <v>5638.6000000000013</v>
      </c>
      <c r="L83" s="113">
        <f t="shared" si="0"/>
        <v>2868.0699999999997</v>
      </c>
      <c r="M83" s="113">
        <f t="shared" si="0"/>
        <v>4127.3</v>
      </c>
      <c r="N83" s="113">
        <f t="shared" si="0"/>
        <v>1823.92</v>
      </c>
      <c r="O83" s="113">
        <f t="shared" si="0"/>
        <v>4005.96</v>
      </c>
      <c r="P83" s="113">
        <f t="shared" si="0"/>
        <v>1705.7</v>
      </c>
      <c r="Q83" s="113">
        <f t="shared" si="0"/>
        <v>121.34</v>
      </c>
      <c r="R83" s="113">
        <f t="shared" si="0"/>
        <v>118.22</v>
      </c>
      <c r="S83" s="274"/>
      <c r="T83" s="274"/>
      <c r="U83" s="274"/>
      <c r="V83" s="332"/>
      <c r="W83" s="332"/>
      <c r="X83" s="274"/>
      <c r="Y83" s="274"/>
      <c r="Z83" s="274"/>
      <c r="AA83" s="265"/>
    </row>
    <row r="84" spans="1:29">
      <c r="A84" s="539" t="s">
        <v>256</v>
      </c>
      <c r="B84" s="520"/>
      <c r="C84" s="520"/>
      <c r="D84" s="520"/>
      <c r="E84" s="520"/>
      <c r="F84" s="520"/>
      <c r="G84" s="520"/>
      <c r="H84" s="520"/>
      <c r="I84" s="520"/>
      <c r="J84" s="520"/>
      <c r="K84" s="520"/>
      <c r="L84" s="520"/>
      <c r="M84" s="520"/>
      <c r="N84" s="520"/>
      <c r="O84" s="520"/>
      <c r="P84" s="520"/>
      <c r="Q84" s="520"/>
      <c r="R84" s="520"/>
      <c r="S84" s="520"/>
      <c r="T84" s="520"/>
      <c r="U84" s="520"/>
      <c r="V84" s="520"/>
      <c r="W84" s="520"/>
      <c r="X84" s="520"/>
      <c r="Y84" s="520"/>
      <c r="Z84" s="538"/>
      <c r="AA84" s="265"/>
    </row>
    <row r="85" spans="1:29">
      <c r="A85" s="136">
        <v>74</v>
      </c>
      <c r="B85" s="312" t="s">
        <v>928</v>
      </c>
      <c r="C85" s="312" t="s">
        <v>844</v>
      </c>
      <c r="D85" s="70">
        <v>1501.6</v>
      </c>
      <c r="E85" s="72"/>
      <c r="F85" s="72"/>
      <c r="G85" s="103">
        <v>1201.3</v>
      </c>
      <c r="H85" s="72"/>
      <c r="I85" s="70">
        <v>300.3</v>
      </c>
      <c r="J85" s="72"/>
      <c r="K85" s="102">
        <v>237.3</v>
      </c>
      <c r="L85" s="72"/>
      <c r="M85" s="70">
        <v>63</v>
      </c>
      <c r="N85" s="72"/>
      <c r="O85" s="102">
        <v>63</v>
      </c>
      <c r="P85" s="72"/>
      <c r="Q85" s="70">
        <v>0</v>
      </c>
      <c r="R85" s="72"/>
      <c r="S85" s="216">
        <v>44341</v>
      </c>
      <c r="T85" s="216">
        <v>44347</v>
      </c>
      <c r="U85" s="218" t="s">
        <v>929</v>
      </c>
      <c r="V85" s="216">
        <v>44369</v>
      </c>
      <c r="W85" s="216">
        <v>44440</v>
      </c>
      <c r="X85" s="79"/>
      <c r="Y85" s="79"/>
      <c r="Z85" s="132" t="s">
        <v>65</v>
      </c>
      <c r="AA85" s="265"/>
    </row>
    <row r="86" spans="1:29">
      <c r="A86" s="136">
        <v>75</v>
      </c>
      <c r="B86" s="312" t="s">
        <v>930</v>
      </c>
      <c r="C86" s="312" t="s">
        <v>925</v>
      </c>
      <c r="D86" s="70">
        <v>891.8</v>
      </c>
      <c r="E86" s="70">
        <v>891.79</v>
      </c>
      <c r="F86" s="70">
        <v>0.01</v>
      </c>
      <c r="G86" s="103">
        <v>713.4</v>
      </c>
      <c r="H86" s="70">
        <v>713.43</v>
      </c>
      <c r="I86" s="70">
        <v>178.4</v>
      </c>
      <c r="J86" s="70">
        <v>178.36</v>
      </c>
      <c r="K86" s="102">
        <v>133.6</v>
      </c>
      <c r="L86" s="70">
        <v>133.36000000000001</v>
      </c>
      <c r="M86" s="70">
        <v>44.8</v>
      </c>
      <c r="N86" s="70">
        <v>45</v>
      </c>
      <c r="O86" s="102">
        <v>44.8</v>
      </c>
      <c r="P86" s="70">
        <v>45</v>
      </c>
      <c r="Q86" s="70">
        <v>0</v>
      </c>
      <c r="R86" s="70">
        <v>0</v>
      </c>
      <c r="S86" s="216">
        <v>44314</v>
      </c>
      <c r="T86" s="216">
        <v>44321</v>
      </c>
      <c r="U86" s="218" t="s">
        <v>931</v>
      </c>
      <c r="V86" s="216">
        <v>44347</v>
      </c>
      <c r="W86" s="216">
        <v>44397</v>
      </c>
      <c r="X86" s="132"/>
      <c r="Y86" s="124" t="s">
        <v>64</v>
      </c>
      <c r="Z86" s="132" t="s">
        <v>65</v>
      </c>
      <c r="AA86" s="265"/>
    </row>
    <row r="87" spans="1:29">
      <c r="A87" s="330"/>
      <c r="B87" s="106" t="s">
        <v>160</v>
      </c>
      <c r="C87" s="331"/>
      <c r="D87" s="113">
        <f t="shared" ref="D87:R87" si="1">SUM(D85:D86)</f>
        <v>2393.3999999999996</v>
      </c>
      <c r="E87" s="113">
        <f t="shared" si="1"/>
        <v>891.79</v>
      </c>
      <c r="F87" s="113">
        <f t="shared" si="1"/>
        <v>0.01</v>
      </c>
      <c r="G87" s="113">
        <f t="shared" si="1"/>
        <v>1914.6999999999998</v>
      </c>
      <c r="H87" s="113">
        <f t="shared" si="1"/>
        <v>713.43</v>
      </c>
      <c r="I87" s="113">
        <f t="shared" si="1"/>
        <v>478.70000000000005</v>
      </c>
      <c r="J87" s="113">
        <f t="shared" si="1"/>
        <v>178.36</v>
      </c>
      <c r="K87" s="113">
        <f t="shared" si="1"/>
        <v>370.9</v>
      </c>
      <c r="L87" s="113">
        <f t="shared" si="1"/>
        <v>133.36000000000001</v>
      </c>
      <c r="M87" s="113">
        <f t="shared" si="1"/>
        <v>107.8</v>
      </c>
      <c r="N87" s="113">
        <f t="shared" si="1"/>
        <v>45</v>
      </c>
      <c r="O87" s="113">
        <f t="shared" si="1"/>
        <v>107.8</v>
      </c>
      <c r="P87" s="113">
        <f t="shared" si="1"/>
        <v>45</v>
      </c>
      <c r="Q87" s="113">
        <f t="shared" si="1"/>
        <v>0</v>
      </c>
      <c r="R87" s="113">
        <f t="shared" si="1"/>
        <v>0</v>
      </c>
      <c r="S87" s="332"/>
      <c r="T87" s="332"/>
      <c r="U87" s="274"/>
      <c r="V87" s="332"/>
      <c r="W87" s="332"/>
      <c r="X87" s="171"/>
      <c r="Y87" s="171"/>
      <c r="Z87" s="171"/>
      <c r="AA87" s="265"/>
    </row>
    <row r="88" spans="1:29">
      <c r="A88" s="556" t="s">
        <v>161</v>
      </c>
      <c r="B88" s="520"/>
      <c r="C88" s="520"/>
      <c r="D88" s="520"/>
      <c r="E88" s="520"/>
      <c r="F88" s="520"/>
      <c r="G88" s="520"/>
      <c r="H88" s="520"/>
      <c r="I88" s="520"/>
      <c r="J88" s="520"/>
      <c r="K88" s="520"/>
      <c r="L88" s="520"/>
      <c r="M88" s="520"/>
      <c r="N88" s="520"/>
      <c r="O88" s="520"/>
      <c r="P88" s="520"/>
      <c r="Q88" s="520"/>
      <c r="R88" s="520"/>
      <c r="S88" s="520"/>
      <c r="T88" s="520"/>
      <c r="U88" s="520"/>
      <c r="V88" s="520"/>
      <c r="W88" s="520"/>
      <c r="X88" s="520"/>
      <c r="Y88" s="520"/>
      <c r="Z88" s="538"/>
      <c r="AA88" s="265"/>
    </row>
    <row r="89" spans="1:29">
      <c r="A89" s="52">
        <v>76</v>
      </c>
      <c r="B89" s="312" t="s">
        <v>932</v>
      </c>
      <c r="C89" s="312" t="s">
        <v>809</v>
      </c>
      <c r="D89" s="103">
        <v>612.24</v>
      </c>
      <c r="E89" s="103">
        <v>0</v>
      </c>
      <c r="F89" s="103">
        <v>612.24</v>
      </c>
      <c r="G89" s="103">
        <v>489.8</v>
      </c>
      <c r="H89" s="333"/>
      <c r="I89" s="103">
        <v>122.44</v>
      </c>
      <c r="J89" s="103">
        <v>0</v>
      </c>
      <c r="K89" s="103">
        <v>61.22</v>
      </c>
      <c r="L89" s="333"/>
      <c r="M89" s="103">
        <v>61.22</v>
      </c>
      <c r="N89" s="103">
        <v>0</v>
      </c>
      <c r="O89" s="103">
        <v>61.22</v>
      </c>
      <c r="P89" s="333"/>
      <c r="Q89" s="70">
        <v>0</v>
      </c>
      <c r="R89" s="333"/>
      <c r="S89" s="216">
        <v>44424</v>
      </c>
      <c r="T89" s="216">
        <v>44426</v>
      </c>
      <c r="U89" s="216" t="s">
        <v>933</v>
      </c>
      <c r="V89" s="216">
        <v>44452</v>
      </c>
      <c r="W89" s="216">
        <v>44484</v>
      </c>
      <c r="X89" s="132"/>
      <c r="Y89" s="79"/>
      <c r="Z89" s="334" t="s">
        <v>65</v>
      </c>
      <c r="AA89" s="265"/>
    </row>
    <row r="90" spans="1:29">
      <c r="A90" s="52">
        <v>77</v>
      </c>
      <c r="B90" s="312" t="s">
        <v>934</v>
      </c>
      <c r="C90" s="312" t="s">
        <v>819</v>
      </c>
      <c r="D90" s="103">
        <v>1059.74</v>
      </c>
      <c r="E90" s="103">
        <v>0</v>
      </c>
      <c r="F90" s="103">
        <v>1059.74</v>
      </c>
      <c r="G90" s="103">
        <v>847.8</v>
      </c>
      <c r="H90" s="333"/>
      <c r="I90" s="103">
        <v>211.94</v>
      </c>
      <c r="J90" s="103">
        <v>0</v>
      </c>
      <c r="K90" s="103">
        <v>10.6</v>
      </c>
      <c r="L90" s="333"/>
      <c r="M90" s="103">
        <v>201.34</v>
      </c>
      <c r="N90" s="103">
        <v>0</v>
      </c>
      <c r="O90" s="103">
        <v>201.34</v>
      </c>
      <c r="P90" s="333"/>
      <c r="Q90" s="70">
        <v>0</v>
      </c>
      <c r="R90" s="333"/>
      <c r="S90" s="216">
        <v>44420</v>
      </c>
      <c r="T90" s="216">
        <v>44461</v>
      </c>
      <c r="U90" s="216"/>
      <c r="V90" s="216"/>
      <c r="W90" s="216"/>
      <c r="X90" s="216" t="s">
        <v>935</v>
      </c>
      <c r="Y90" s="216"/>
      <c r="Z90" s="216"/>
      <c r="AA90" s="265"/>
      <c r="AB90" s="268">
        <v>80</v>
      </c>
      <c r="AC90" s="268">
        <v>80</v>
      </c>
    </row>
    <row r="91" spans="1:29">
      <c r="A91" s="52">
        <v>78</v>
      </c>
      <c r="B91" s="312" t="s">
        <v>936</v>
      </c>
      <c r="C91" s="312" t="s">
        <v>937</v>
      </c>
      <c r="D91" s="103">
        <v>2858.26</v>
      </c>
      <c r="E91" s="103">
        <v>0</v>
      </c>
      <c r="F91" s="103">
        <v>2858.26</v>
      </c>
      <c r="G91" s="103">
        <v>2286.6</v>
      </c>
      <c r="H91" s="333"/>
      <c r="I91" s="103">
        <v>571.66</v>
      </c>
      <c r="J91" s="103">
        <v>0</v>
      </c>
      <c r="K91" s="103">
        <v>336.66</v>
      </c>
      <c r="L91" s="333"/>
      <c r="M91" s="103">
        <v>235</v>
      </c>
      <c r="N91" s="103">
        <v>0</v>
      </c>
      <c r="O91" s="103">
        <v>235</v>
      </c>
      <c r="P91" s="333"/>
      <c r="Q91" s="70">
        <v>0</v>
      </c>
      <c r="R91" s="333"/>
      <c r="S91" s="216">
        <v>44491</v>
      </c>
      <c r="T91" s="216">
        <v>44495</v>
      </c>
      <c r="U91" s="216"/>
      <c r="V91" s="216"/>
      <c r="W91" s="216"/>
      <c r="X91" s="216"/>
      <c r="Y91" s="216"/>
      <c r="Z91" s="216"/>
    </row>
    <row r="92" spans="1:29">
      <c r="A92" s="52">
        <v>79</v>
      </c>
      <c r="B92" s="312" t="s">
        <v>938</v>
      </c>
      <c r="C92" s="312" t="s">
        <v>856</v>
      </c>
      <c r="D92" s="103">
        <v>1228.8800000000001</v>
      </c>
      <c r="E92" s="103">
        <v>0</v>
      </c>
      <c r="F92" s="103">
        <v>1228.8800000000001</v>
      </c>
      <c r="G92" s="103">
        <v>983.1</v>
      </c>
      <c r="H92" s="333"/>
      <c r="I92" s="103">
        <v>245.78</v>
      </c>
      <c r="J92" s="103">
        <v>0</v>
      </c>
      <c r="K92" s="103">
        <v>12.29</v>
      </c>
      <c r="L92" s="333"/>
      <c r="M92" s="103">
        <v>233.49</v>
      </c>
      <c r="N92" s="103">
        <v>0</v>
      </c>
      <c r="O92" s="103">
        <v>233.49</v>
      </c>
      <c r="P92" s="333"/>
      <c r="Q92" s="70">
        <v>0</v>
      </c>
      <c r="R92" s="333"/>
      <c r="S92" s="216">
        <v>44424</v>
      </c>
      <c r="T92" s="216">
        <v>44425</v>
      </c>
      <c r="U92" s="216" t="s">
        <v>939</v>
      </c>
      <c r="V92" s="216">
        <v>44452</v>
      </c>
      <c r="W92" s="216">
        <v>44484</v>
      </c>
      <c r="X92" s="216"/>
      <c r="Y92" s="216"/>
      <c r="Z92" s="335" t="s">
        <v>65</v>
      </c>
    </row>
    <row r="93" spans="1:29">
      <c r="A93" s="52">
        <v>80</v>
      </c>
      <c r="B93" s="312" t="s">
        <v>940</v>
      </c>
      <c r="C93" s="312" t="s">
        <v>856</v>
      </c>
      <c r="D93" s="103">
        <v>359</v>
      </c>
      <c r="E93" s="103">
        <v>0</v>
      </c>
      <c r="F93" s="103">
        <v>359</v>
      </c>
      <c r="G93" s="103">
        <v>287.2</v>
      </c>
      <c r="H93" s="333"/>
      <c r="I93" s="103">
        <v>71.8</v>
      </c>
      <c r="J93" s="103">
        <v>0</v>
      </c>
      <c r="K93" s="103">
        <v>3.59</v>
      </c>
      <c r="L93" s="333"/>
      <c r="M93" s="103">
        <v>68.209999999999994</v>
      </c>
      <c r="N93" s="103">
        <v>0</v>
      </c>
      <c r="O93" s="103">
        <v>68.209999999999994</v>
      </c>
      <c r="P93" s="333"/>
      <c r="Q93" s="70">
        <v>0</v>
      </c>
      <c r="R93" s="333"/>
      <c r="S93" s="216" t="s">
        <v>375</v>
      </c>
      <c r="T93" s="216" t="s">
        <v>375</v>
      </c>
      <c r="U93" s="216" t="s">
        <v>941</v>
      </c>
      <c r="V93" s="216">
        <v>44421</v>
      </c>
      <c r="W93" s="216">
        <v>44469</v>
      </c>
      <c r="X93" s="216"/>
      <c r="Y93" s="216" t="s">
        <v>64</v>
      </c>
      <c r="Z93" s="218" t="s">
        <v>65</v>
      </c>
    </row>
    <row r="94" spans="1:29">
      <c r="A94" s="52">
        <v>81</v>
      </c>
      <c r="B94" s="312" t="s">
        <v>942</v>
      </c>
      <c r="C94" s="312" t="s">
        <v>856</v>
      </c>
      <c r="D94" s="103">
        <v>4093.25</v>
      </c>
      <c r="E94" s="103">
        <v>0</v>
      </c>
      <c r="F94" s="103">
        <v>4093.25</v>
      </c>
      <c r="G94" s="103">
        <v>3274.6</v>
      </c>
      <c r="H94" s="333"/>
      <c r="I94" s="103">
        <v>818.65</v>
      </c>
      <c r="J94" s="103">
        <v>0</v>
      </c>
      <c r="K94" s="103">
        <v>288.64999999999998</v>
      </c>
      <c r="L94" s="333"/>
      <c r="M94" s="103">
        <v>530</v>
      </c>
      <c r="N94" s="103">
        <v>0</v>
      </c>
      <c r="O94" s="103">
        <v>530</v>
      </c>
      <c r="P94" s="333"/>
      <c r="Q94" s="70">
        <v>0</v>
      </c>
      <c r="R94" s="333"/>
      <c r="S94" s="216">
        <v>44424</v>
      </c>
      <c r="T94" s="216" t="s">
        <v>943</v>
      </c>
      <c r="U94" s="216" t="s">
        <v>944</v>
      </c>
      <c r="V94" s="216">
        <v>44452</v>
      </c>
      <c r="W94" s="216">
        <v>44484</v>
      </c>
      <c r="X94" s="216"/>
      <c r="Y94" s="216"/>
      <c r="Z94" s="218"/>
    </row>
    <row r="95" spans="1:29">
      <c r="A95" s="52">
        <v>82</v>
      </c>
      <c r="B95" s="312" t="s">
        <v>945</v>
      </c>
      <c r="C95" s="312" t="s">
        <v>856</v>
      </c>
      <c r="D95" s="103">
        <v>896.74</v>
      </c>
      <c r="E95" s="103">
        <v>0</v>
      </c>
      <c r="F95" s="103">
        <v>896.74</v>
      </c>
      <c r="G95" s="103">
        <v>717.4</v>
      </c>
      <c r="H95" s="333"/>
      <c r="I95" s="103">
        <v>179.34</v>
      </c>
      <c r="J95" s="103">
        <v>0</v>
      </c>
      <c r="K95" s="103">
        <v>99.34</v>
      </c>
      <c r="L95" s="333"/>
      <c r="M95" s="103">
        <v>80</v>
      </c>
      <c r="N95" s="103">
        <v>0</v>
      </c>
      <c r="O95" s="103">
        <v>80</v>
      </c>
      <c r="P95" s="333"/>
      <c r="Q95" s="70">
        <v>0</v>
      </c>
      <c r="R95" s="333"/>
      <c r="S95" s="216">
        <v>44433</v>
      </c>
      <c r="T95" s="216">
        <v>44434</v>
      </c>
      <c r="U95" s="216" t="s">
        <v>946</v>
      </c>
      <c r="V95" s="216">
        <v>44457</v>
      </c>
      <c r="W95" s="216">
        <v>44530</v>
      </c>
      <c r="X95" s="216"/>
      <c r="Y95" s="216" t="s">
        <v>64</v>
      </c>
      <c r="Z95" s="218" t="s">
        <v>65</v>
      </c>
    </row>
    <row r="96" spans="1:29">
      <c r="A96" s="52">
        <v>83</v>
      </c>
      <c r="B96" s="312" t="s">
        <v>947</v>
      </c>
      <c r="C96" s="312" t="s">
        <v>914</v>
      </c>
      <c r="D96" s="103">
        <v>300</v>
      </c>
      <c r="E96" s="103">
        <v>0</v>
      </c>
      <c r="F96" s="103">
        <v>300</v>
      </c>
      <c r="G96" s="103">
        <v>240</v>
      </c>
      <c r="H96" s="333"/>
      <c r="I96" s="103">
        <v>60</v>
      </c>
      <c r="J96" s="103">
        <v>0</v>
      </c>
      <c r="K96" s="103">
        <v>3</v>
      </c>
      <c r="L96" s="333"/>
      <c r="M96" s="103">
        <v>57</v>
      </c>
      <c r="N96" s="103">
        <v>0</v>
      </c>
      <c r="O96" s="103">
        <v>57</v>
      </c>
      <c r="P96" s="333"/>
      <c r="Q96" s="70">
        <v>0</v>
      </c>
      <c r="R96" s="333"/>
      <c r="S96" s="216" t="s">
        <v>375</v>
      </c>
      <c r="T96" s="216" t="s">
        <v>375</v>
      </c>
      <c r="U96" s="216" t="s">
        <v>948</v>
      </c>
      <c r="V96" s="216">
        <v>44390</v>
      </c>
      <c r="W96" s="216">
        <v>44469</v>
      </c>
      <c r="X96" s="216"/>
      <c r="Y96" s="216" t="s">
        <v>64</v>
      </c>
      <c r="Z96" s="218" t="s">
        <v>65</v>
      </c>
    </row>
    <row r="97" spans="1:26">
      <c r="A97" s="52">
        <v>84</v>
      </c>
      <c r="B97" s="312" t="s">
        <v>949</v>
      </c>
      <c r="C97" s="312" t="s">
        <v>914</v>
      </c>
      <c r="D97" s="103">
        <v>350</v>
      </c>
      <c r="E97" s="103">
        <v>0</v>
      </c>
      <c r="F97" s="103">
        <v>350</v>
      </c>
      <c r="G97" s="103">
        <v>280</v>
      </c>
      <c r="H97" s="333"/>
      <c r="I97" s="103">
        <v>70</v>
      </c>
      <c r="J97" s="103">
        <v>0</v>
      </c>
      <c r="K97" s="103">
        <v>3.5</v>
      </c>
      <c r="L97" s="333"/>
      <c r="M97" s="103">
        <v>66.5</v>
      </c>
      <c r="N97" s="103">
        <v>0</v>
      </c>
      <c r="O97" s="103">
        <v>66.5</v>
      </c>
      <c r="P97" s="333"/>
      <c r="Q97" s="70">
        <v>0</v>
      </c>
      <c r="R97" s="333"/>
      <c r="S97" s="216" t="s">
        <v>375</v>
      </c>
      <c r="T97" s="216" t="s">
        <v>375</v>
      </c>
      <c r="U97" s="216" t="s">
        <v>948</v>
      </c>
      <c r="V97" s="216">
        <v>44390</v>
      </c>
      <c r="W97" s="216">
        <v>44469</v>
      </c>
      <c r="X97" s="216"/>
      <c r="Y97" s="216" t="s">
        <v>64</v>
      </c>
      <c r="Z97" s="218" t="s">
        <v>65</v>
      </c>
    </row>
    <row r="98" spans="1:26">
      <c r="A98" s="52">
        <v>85</v>
      </c>
      <c r="B98" s="312" t="s">
        <v>950</v>
      </c>
      <c r="C98" s="312" t="s">
        <v>925</v>
      </c>
      <c r="D98" s="103">
        <v>896.25</v>
      </c>
      <c r="E98" s="103">
        <v>0</v>
      </c>
      <c r="F98" s="103">
        <v>896.25</v>
      </c>
      <c r="G98" s="103">
        <v>717</v>
      </c>
      <c r="H98" s="333"/>
      <c r="I98" s="103">
        <v>179.25</v>
      </c>
      <c r="J98" s="103">
        <v>0</v>
      </c>
      <c r="K98" s="103">
        <v>62.74</v>
      </c>
      <c r="L98" s="333"/>
      <c r="M98" s="103">
        <v>116.51</v>
      </c>
      <c r="N98" s="103">
        <v>0</v>
      </c>
      <c r="O98" s="103">
        <v>116.51</v>
      </c>
      <c r="P98" s="333"/>
      <c r="Q98" s="70">
        <v>0</v>
      </c>
      <c r="R98" s="333"/>
      <c r="S98" s="216">
        <v>44421</v>
      </c>
      <c r="T98" s="216">
        <v>44424</v>
      </c>
      <c r="U98" s="216" t="s">
        <v>951</v>
      </c>
      <c r="V98" s="216">
        <v>44447</v>
      </c>
      <c r="W98" s="216">
        <v>44484</v>
      </c>
      <c r="X98" s="216"/>
      <c r="Y98" s="216"/>
      <c r="Z98" s="335" t="s">
        <v>65</v>
      </c>
    </row>
    <row r="99" spans="1:26">
      <c r="A99" s="52">
        <v>86</v>
      </c>
      <c r="B99" s="312" t="s">
        <v>952</v>
      </c>
      <c r="C99" s="312" t="s">
        <v>925</v>
      </c>
      <c r="D99" s="103">
        <v>564.75</v>
      </c>
      <c r="E99" s="103">
        <v>0</v>
      </c>
      <c r="F99" s="103">
        <v>564.75</v>
      </c>
      <c r="G99" s="103">
        <v>451.8</v>
      </c>
      <c r="H99" s="333"/>
      <c r="I99" s="103">
        <v>112.95</v>
      </c>
      <c r="J99" s="103">
        <v>0</v>
      </c>
      <c r="K99" s="103">
        <v>56.48</v>
      </c>
      <c r="L99" s="333"/>
      <c r="M99" s="103">
        <v>56.48</v>
      </c>
      <c r="N99" s="103">
        <v>0</v>
      </c>
      <c r="O99" s="103">
        <v>56.48</v>
      </c>
      <c r="P99" s="333"/>
      <c r="Q99" s="70">
        <v>0</v>
      </c>
      <c r="R99" s="333"/>
      <c r="S99" s="216">
        <v>44421</v>
      </c>
      <c r="T99" s="216">
        <v>44424</v>
      </c>
      <c r="U99" s="216" t="s">
        <v>951</v>
      </c>
      <c r="V99" s="216">
        <v>44447</v>
      </c>
      <c r="W99" s="216">
        <v>44484</v>
      </c>
      <c r="X99" s="216"/>
      <c r="Y99" s="216"/>
      <c r="Z99" s="335" t="s">
        <v>65</v>
      </c>
    </row>
    <row r="100" spans="1:26">
      <c r="A100" s="336"/>
      <c r="B100" s="106" t="s">
        <v>160</v>
      </c>
      <c r="C100" s="97"/>
      <c r="D100" s="113">
        <f t="shared" ref="D100:R100" si="2">SUM(D89:D99)</f>
        <v>13219.109999999999</v>
      </c>
      <c r="E100" s="113">
        <f t="shared" si="2"/>
        <v>0</v>
      </c>
      <c r="F100" s="113">
        <f t="shared" si="2"/>
        <v>13219.109999999999</v>
      </c>
      <c r="G100" s="113">
        <f t="shared" si="2"/>
        <v>10575.3</v>
      </c>
      <c r="H100" s="113">
        <f t="shared" si="2"/>
        <v>0</v>
      </c>
      <c r="I100" s="113">
        <f t="shared" si="2"/>
        <v>2643.81</v>
      </c>
      <c r="J100" s="113">
        <f t="shared" si="2"/>
        <v>0</v>
      </c>
      <c r="K100" s="113">
        <f t="shared" si="2"/>
        <v>938.07</v>
      </c>
      <c r="L100" s="113">
        <f t="shared" si="2"/>
        <v>0</v>
      </c>
      <c r="M100" s="113">
        <f t="shared" si="2"/>
        <v>1705.75</v>
      </c>
      <c r="N100" s="113">
        <f t="shared" si="2"/>
        <v>0</v>
      </c>
      <c r="O100" s="113">
        <f t="shared" si="2"/>
        <v>1705.75</v>
      </c>
      <c r="P100" s="113">
        <f t="shared" si="2"/>
        <v>0</v>
      </c>
      <c r="Q100" s="113">
        <f t="shared" si="2"/>
        <v>0</v>
      </c>
      <c r="R100" s="113">
        <f t="shared" si="2"/>
        <v>0</v>
      </c>
      <c r="S100" s="171"/>
      <c r="T100" s="171"/>
      <c r="U100" s="171"/>
      <c r="V100" s="171"/>
      <c r="W100" s="171"/>
      <c r="X100" s="171"/>
      <c r="Y100" s="171"/>
      <c r="Z100" s="171"/>
    </row>
    <row r="101" spans="1:26">
      <c r="A101" s="556" t="s">
        <v>177</v>
      </c>
      <c r="B101" s="520"/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38"/>
    </row>
    <row r="102" spans="1:26">
      <c r="A102" s="337">
        <v>87</v>
      </c>
      <c r="B102" s="312" t="s">
        <v>953</v>
      </c>
      <c r="C102" s="312" t="s">
        <v>886</v>
      </c>
      <c r="D102" s="246">
        <v>118.14</v>
      </c>
      <c r="E102" s="246">
        <v>0</v>
      </c>
      <c r="F102" s="246">
        <v>118.14</v>
      </c>
      <c r="G102" s="246">
        <v>94.51</v>
      </c>
      <c r="H102" s="59"/>
      <c r="I102" s="246">
        <v>23.63</v>
      </c>
      <c r="J102" s="246">
        <v>0</v>
      </c>
      <c r="K102" s="246">
        <v>17.72</v>
      </c>
      <c r="L102" s="59"/>
      <c r="M102" s="246">
        <v>5.91</v>
      </c>
      <c r="N102" s="246">
        <v>0</v>
      </c>
      <c r="O102" s="245">
        <v>0</v>
      </c>
      <c r="P102" s="59"/>
      <c r="Q102" s="246">
        <v>5.91</v>
      </c>
      <c r="R102" s="59"/>
      <c r="S102" s="216" t="s">
        <v>954</v>
      </c>
      <c r="T102" s="216">
        <v>44452</v>
      </c>
      <c r="U102" s="216" t="s">
        <v>955</v>
      </c>
      <c r="V102" s="216">
        <v>44456</v>
      </c>
      <c r="W102" s="216">
        <v>44484</v>
      </c>
      <c r="X102" s="216"/>
      <c r="Y102" s="338"/>
      <c r="Z102" s="338"/>
    </row>
    <row r="103" spans="1:26">
      <c r="A103" s="337">
        <v>88</v>
      </c>
      <c r="B103" s="312" t="s">
        <v>956</v>
      </c>
      <c r="C103" s="312" t="s">
        <v>886</v>
      </c>
      <c r="D103" s="246">
        <v>128.34</v>
      </c>
      <c r="E103" s="246">
        <v>0</v>
      </c>
      <c r="F103" s="246">
        <v>128.34</v>
      </c>
      <c r="G103" s="246">
        <v>102.67</v>
      </c>
      <c r="H103" s="59"/>
      <c r="I103" s="246">
        <v>25.67</v>
      </c>
      <c r="J103" s="246">
        <v>0</v>
      </c>
      <c r="K103" s="246">
        <v>19.12</v>
      </c>
      <c r="L103" s="59"/>
      <c r="M103" s="246">
        <v>6.55</v>
      </c>
      <c r="N103" s="246">
        <v>0</v>
      </c>
      <c r="O103" s="245">
        <v>0</v>
      </c>
      <c r="P103" s="59"/>
      <c r="Q103" s="246">
        <v>6.55</v>
      </c>
      <c r="R103" s="59"/>
      <c r="S103" s="216" t="s">
        <v>954</v>
      </c>
      <c r="T103" s="216">
        <v>44452</v>
      </c>
      <c r="U103" s="216" t="s">
        <v>955</v>
      </c>
      <c r="V103" s="216">
        <v>44456</v>
      </c>
      <c r="W103" s="216">
        <v>44484</v>
      </c>
      <c r="X103" s="216"/>
      <c r="Y103" s="338"/>
      <c r="Z103" s="338"/>
    </row>
    <row r="104" spans="1:26">
      <c r="A104" s="337">
        <v>89</v>
      </c>
      <c r="B104" s="312" t="s">
        <v>957</v>
      </c>
      <c r="C104" s="312" t="s">
        <v>809</v>
      </c>
      <c r="D104" s="246">
        <v>491.82</v>
      </c>
      <c r="E104" s="246">
        <v>0</v>
      </c>
      <c r="F104" s="246">
        <v>491.82</v>
      </c>
      <c r="G104" s="246">
        <v>393.46</v>
      </c>
      <c r="H104" s="59"/>
      <c r="I104" s="246">
        <v>98.36</v>
      </c>
      <c r="J104" s="246">
        <v>0</v>
      </c>
      <c r="K104" s="246">
        <v>49.18</v>
      </c>
      <c r="L104" s="59"/>
      <c r="M104" s="246">
        <v>49.18</v>
      </c>
      <c r="N104" s="246">
        <v>0</v>
      </c>
      <c r="O104" s="246">
        <v>49.18</v>
      </c>
      <c r="P104" s="59"/>
      <c r="Q104" s="245">
        <v>0</v>
      </c>
      <c r="R104" s="59"/>
      <c r="S104" s="216">
        <v>44482</v>
      </c>
      <c r="T104" s="216">
        <v>44482</v>
      </c>
      <c r="U104" s="216"/>
      <c r="V104" s="216"/>
      <c r="W104" s="216"/>
      <c r="X104" s="218" t="s">
        <v>958</v>
      </c>
      <c r="Y104" s="338"/>
      <c r="Z104" s="338"/>
    </row>
    <row r="105" spans="1:26">
      <c r="A105" s="336"/>
      <c r="B105" s="106" t="s">
        <v>160</v>
      </c>
      <c r="C105" s="97"/>
      <c r="D105" s="113">
        <f t="shared" ref="D105:R105" si="3">SUM(D102:D104)</f>
        <v>738.3</v>
      </c>
      <c r="E105" s="113">
        <f t="shared" si="3"/>
        <v>0</v>
      </c>
      <c r="F105" s="113">
        <f t="shared" si="3"/>
        <v>738.3</v>
      </c>
      <c r="G105" s="113">
        <f t="shared" si="3"/>
        <v>590.64</v>
      </c>
      <c r="H105" s="113">
        <f t="shared" si="3"/>
        <v>0</v>
      </c>
      <c r="I105" s="113">
        <f t="shared" si="3"/>
        <v>147.66</v>
      </c>
      <c r="J105" s="113">
        <f t="shared" si="3"/>
        <v>0</v>
      </c>
      <c r="K105" s="113">
        <f t="shared" si="3"/>
        <v>86.02000000000001</v>
      </c>
      <c r="L105" s="113">
        <f t="shared" si="3"/>
        <v>0</v>
      </c>
      <c r="M105" s="113">
        <f t="shared" si="3"/>
        <v>61.64</v>
      </c>
      <c r="N105" s="113">
        <f t="shared" si="3"/>
        <v>0</v>
      </c>
      <c r="O105" s="113">
        <f t="shared" si="3"/>
        <v>49.18</v>
      </c>
      <c r="P105" s="113">
        <f t="shared" si="3"/>
        <v>0</v>
      </c>
      <c r="Q105" s="113">
        <f t="shared" si="3"/>
        <v>12.46</v>
      </c>
      <c r="R105" s="113">
        <f t="shared" si="3"/>
        <v>0</v>
      </c>
      <c r="S105" s="171"/>
      <c r="T105" s="171"/>
      <c r="U105" s="171"/>
      <c r="V105" s="171"/>
      <c r="W105" s="171"/>
      <c r="X105" s="171"/>
      <c r="Y105" s="171"/>
      <c r="Z105" s="171"/>
    </row>
    <row r="106" spans="1:26">
      <c r="A106" s="550" t="s">
        <v>959</v>
      </c>
      <c r="B106" s="520"/>
      <c r="C106" s="538"/>
      <c r="D106" s="113">
        <f t="shared" ref="D106:R106" si="4">D105+D100+D87+D83</f>
        <v>65179.909999999982</v>
      </c>
      <c r="E106" s="113">
        <f t="shared" si="4"/>
        <v>24350.656990000003</v>
      </c>
      <c r="F106" s="113">
        <f t="shared" si="4"/>
        <v>36523.47</v>
      </c>
      <c r="G106" s="113">
        <f t="shared" si="4"/>
        <v>52143.839999999982</v>
      </c>
      <c r="H106" s="113">
        <f t="shared" si="4"/>
        <v>19480.279999999995</v>
      </c>
      <c r="I106" s="113">
        <f t="shared" si="4"/>
        <v>13036.069999999996</v>
      </c>
      <c r="J106" s="113">
        <f t="shared" si="4"/>
        <v>4870.3600000000006</v>
      </c>
      <c r="K106" s="113">
        <f t="shared" si="4"/>
        <v>7033.590000000002</v>
      </c>
      <c r="L106" s="113">
        <f t="shared" si="4"/>
        <v>3001.43</v>
      </c>
      <c r="M106" s="113">
        <f t="shared" si="4"/>
        <v>6002.49</v>
      </c>
      <c r="N106" s="113">
        <f t="shared" si="4"/>
        <v>1868.92</v>
      </c>
      <c r="O106" s="113">
        <f t="shared" si="4"/>
        <v>5868.6900000000005</v>
      </c>
      <c r="P106" s="113">
        <f t="shared" si="4"/>
        <v>1750.7</v>
      </c>
      <c r="Q106" s="113">
        <f t="shared" si="4"/>
        <v>133.80000000000001</v>
      </c>
      <c r="R106" s="113">
        <f t="shared" si="4"/>
        <v>118.22</v>
      </c>
      <c r="S106" s="99"/>
      <c r="T106" s="99"/>
      <c r="U106" s="99"/>
      <c r="V106" s="99"/>
      <c r="W106" s="99"/>
      <c r="X106" s="99"/>
      <c r="Y106" s="99"/>
      <c r="Z106" s="99"/>
    </row>
  </sheetData>
  <mergeCells count="31">
    <mergeCell ref="Y1:Y5"/>
    <mergeCell ref="Z1:Z5"/>
    <mergeCell ref="AA1:AA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A84:Z84"/>
    <mergeCell ref="A88:Z88"/>
    <mergeCell ref="A101:Z101"/>
    <mergeCell ref="A106:C106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F4:F5"/>
    <mergeCell ref="A7:Z8"/>
    <mergeCell ref="A9:W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B57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4.28515625" customWidth="1"/>
    <col min="2" max="2" width="31.5703125" customWidth="1"/>
    <col min="4" max="4" width="11.140625" customWidth="1"/>
    <col min="5" max="5" width="12.85546875" customWidth="1"/>
    <col min="6" max="6" width="12.42578125" customWidth="1"/>
    <col min="7" max="7" width="11.7109375" customWidth="1"/>
    <col min="8" max="8" width="13.28515625" customWidth="1"/>
    <col min="9" max="10" width="12.85546875" customWidth="1"/>
    <col min="11" max="11" width="13.42578125" customWidth="1"/>
    <col min="12" max="12" width="12.7109375" customWidth="1"/>
    <col min="24" max="24" width="16.42578125" customWidth="1"/>
    <col min="25" max="25" width="16.85546875" customWidth="1"/>
    <col min="26" max="26" width="15.7109375" customWidth="1"/>
  </cols>
  <sheetData>
    <row r="1" spans="1:28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>
      <c r="A7" s="554" t="s">
        <v>960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>
      <c r="A10" s="136">
        <v>1</v>
      </c>
      <c r="B10" s="118" t="s">
        <v>961</v>
      </c>
      <c r="C10" s="118" t="s">
        <v>962</v>
      </c>
      <c r="D10" s="339">
        <f t="shared" ref="D10:E10" si="0">G10+I10</f>
        <v>338.5</v>
      </c>
      <c r="E10" s="339">
        <f t="shared" si="0"/>
        <v>338.53999999999996</v>
      </c>
      <c r="F10" s="339">
        <f t="shared" ref="F10:F49" si="1">IF(E10&gt;0,D10-E10,0)</f>
        <v>-3.999999999996362E-2</v>
      </c>
      <c r="G10" s="200">
        <v>203.1</v>
      </c>
      <c r="H10" s="339">
        <v>203.12</v>
      </c>
      <c r="I10" s="339">
        <f t="shared" ref="I10:J10" si="2">K10+M10</f>
        <v>135.4</v>
      </c>
      <c r="J10" s="339">
        <f t="shared" si="2"/>
        <v>135.41999999999999</v>
      </c>
      <c r="K10" s="200">
        <v>67.7</v>
      </c>
      <c r="L10" s="339">
        <v>67.709999999999994</v>
      </c>
      <c r="M10" s="339">
        <f t="shared" ref="M10:N10" si="3">O10+Q10</f>
        <v>67.7</v>
      </c>
      <c r="N10" s="313">
        <f t="shared" si="3"/>
        <v>67.709999999999994</v>
      </c>
      <c r="O10" s="287">
        <v>67.7</v>
      </c>
      <c r="P10" s="339">
        <v>67.709999999999994</v>
      </c>
      <c r="Q10" s="339">
        <v>0</v>
      </c>
      <c r="R10" s="339">
        <v>0</v>
      </c>
      <c r="S10" s="140">
        <v>44327</v>
      </c>
      <c r="T10" s="289">
        <v>44330</v>
      </c>
      <c r="U10" s="132" t="s">
        <v>963</v>
      </c>
      <c r="V10" s="340">
        <v>44355</v>
      </c>
      <c r="W10" s="125">
        <v>44439</v>
      </c>
      <c r="X10" s="124"/>
      <c r="Y10" s="124" t="s">
        <v>64</v>
      </c>
      <c r="Z10" s="209" t="s">
        <v>65</v>
      </c>
      <c r="AA10" s="128" t="s">
        <v>66</v>
      </c>
      <c r="AB10" s="128">
        <f>COUNTIF(X10:X100,"Отказ")</f>
        <v>2</v>
      </c>
    </row>
    <row r="11" spans="1:28">
      <c r="A11" s="136">
        <v>2</v>
      </c>
      <c r="B11" s="118" t="s">
        <v>964</v>
      </c>
      <c r="C11" s="118" t="s">
        <v>962</v>
      </c>
      <c r="D11" s="339">
        <f t="shared" ref="D11:E11" si="4">G11+I11</f>
        <v>279.39999999999998</v>
      </c>
      <c r="E11" s="339">
        <f t="shared" si="4"/>
        <v>279.39999999999998</v>
      </c>
      <c r="F11" s="339">
        <f t="shared" si="1"/>
        <v>0</v>
      </c>
      <c r="G11" s="82">
        <v>167.6</v>
      </c>
      <c r="H11" s="339">
        <v>167.64</v>
      </c>
      <c r="I11" s="339">
        <f t="shared" ref="I11:J11" si="5">K11+M11</f>
        <v>111.8</v>
      </c>
      <c r="J11" s="339">
        <f t="shared" si="5"/>
        <v>111.76</v>
      </c>
      <c r="K11" s="82">
        <v>55.9</v>
      </c>
      <c r="L11" s="339">
        <v>55.88</v>
      </c>
      <c r="M11" s="339">
        <f t="shared" ref="M11:N11" si="6">O11+Q11</f>
        <v>55.9</v>
      </c>
      <c r="N11" s="313">
        <f t="shared" si="6"/>
        <v>55.88</v>
      </c>
      <c r="O11" s="69">
        <v>55.9</v>
      </c>
      <c r="P11" s="339">
        <v>55.88</v>
      </c>
      <c r="Q11" s="339">
        <v>0</v>
      </c>
      <c r="R11" s="339">
        <v>0</v>
      </c>
      <c r="S11" s="140">
        <v>44327</v>
      </c>
      <c r="T11" s="140">
        <v>44333</v>
      </c>
      <c r="U11" s="132" t="s">
        <v>965</v>
      </c>
      <c r="V11" s="341">
        <v>44355</v>
      </c>
      <c r="W11" s="140">
        <v>44439</v>
      </c>
      <c r="X11" s="79"/>
      <c r="Y11" s="124" t="s">
        <v>64</v>
      </c>
      <c r="Z11" s="49" t="s">
        <v>65</v>
      </c>
      <c r="AA11" s="50" t="s">
        <v>65</v>
      </c>
      <c r="AB11" s="128">
        <f>COUNTA(Z10:Z100)</f>
        <v>37</v>
      </c>
    </row>
    <row r="12" spans="1:28">
      <c r="A12" s="136">
        <v>3</v>
      </c>
      <c r="B12" s="118" t="s">
        <v>966</v>
      </c>
      <c r="C12" s="118" t="s">
        <v>967</v>
      </c>
      <c r="D12" s="339">
        <f t="shared" ref="D12:E12" si="7">G12+I12</f>
        <v>1036.2</v>
      </c>
      <c r="E12" s="339">
        <f t="shared" si="7"/>
        <v>1036.2</v>
      </c>
      <c r="F12" s="339">
        <f t="shared" si="1"/>
        <v>0</v>
      </c>
      <c r="G12" s="82">
        <v>621.70000000000005</v>
      </c>
      <c r="H12" s="342">
        <v>621.70000000000005</v>
      </c>
      <c r="I12" s="339">
        <f t="shared" ref="I12:J12" si="8">K12+M12</f>
        <v>414.5</v>
      </c>
      <c r="J12" s="339">
        <f t="shared" si="8"/>
        <v>414.5</v>
      </c>
      <c r="K12" s="69">
        <v>180</v>
      </c>
      <c r="L12" s="342">
        <v>180</v>
      </c>
      <c r="M12" s="339">
        <f t="shared" ref="M12:N12" si="9">O12+Q12</f>
        <v>234.5</v>
      </c>
      <c r="N12" s="313">
        <f t="shared" si="9"/>
        <v>234.5</v>
      </c>
      <c r="O12" s="69">
        <v>229.5</v>
      </c>
      <c r="P12" s="343">
        <v>234.5</v>
      </c>
      <c r="Q12" s="339">
        <v>5</v>
      </c>
      <c r="R12" s="339">
        <v>0</v>
      </c>
      <c r="S12" s="140">
        <v>44298</v>
      </c>
      <c r="T12" s="140">
        <v>44336</v>
      </c>
      <c r="U12" s="132" t="s">
        <v>968</v>
      </c>
      <c r="V12" s="341">
        <v>44376</v>
      </c>
      <c r="W12" s="140">
        <v>44439</v>
      </c>
      <c r="X12" s="79"/>
      <c r="Y12" s="132" t="s">
        <v>64</v>
      </c>
      <c r="Z12" s="49" t="s">
        <v>65</v>
      </c>
      <c r="AA12" s="128" t="s">
        <v>12</v>
      </c>
      <c r="AB12" s="128">
        <f>COUNTA(U10:U100)-AB11</f>
        <v>4</v>
      </c>
    </row>
    <row r="13" spans="1:28">
      <c r="A13" s="136">
        <v>4</v>
      </c>
      <c r="B13" s="118" t="s">
        <v>969</v>
      </c>
      <c r="C13" s="118" t="s">
        <v>967</v>
      </c>
      <c r="D13" s="339">
        <f t="shared" ref="D13:E13" si="10">G13+I13</f>
        <v>181.10000000000002</v>
      </c>
      <c r="E13" s="339">
        <f t="shared" si="10"/>
        <v>181.12</v>
      </c>
      <c r="F13" s="339">
        <f t="shared" si="1"/>
        <v>-1.999999999998181E-2</v>
      </c>
      <c r="G13" s="82">
        <v>108.7</v>
      </c>
      <c r="H13" s="339">
        <v>108.68</v>
      </c>
      <c r="I13" s="339">
        <f t="shared" ref="I13:J13" si="11">K13+M13</f>
        <v>72.400000000000006</v>
      </c>
      <c r="J13" s="339">
        <f t="shared" si="11"/>
        <v>72.44</v>
      </c>
      <c r="K13" s="69">
        <v>36.200000000000003</v>
      </c>
      <c r="L13" s="339">
        <v>36.22</v>
      </c>
      <c r="M13" s="339">
        <f t="shared" ref="M13:N13" si="12">O13+Q13</f>
        <v>36.200000000000003</v>
      </c>
      <c r="N13" s="313">
        <f t="shared" si="12"/>
        <v>36.22</v>
      </c>
      <c r="O13" s="69">
        <v>36.200000000000003</v>
      </c>
      <c r="P13" s="339">
        <v>36.22</v>
      </c>
      <c r="Q13" s="339">
        <v>0</v>
      </c>
      <c r="R13" s="339">
        <v>0</v>
      </c>
      <c r="S13" s="140">
        <v>44298</v>
      </c>
      <c r="T13" s="140">
        <v>44327</v>
      </c>
      <c r="U13" s="132" t="s">
        <v>970</v>
      </c>
      <c r="V13" s="341">
        <v>44347</v>
      </c>
      <c r="W13" s="140">
        <v>44392</v>
      </c>
      <c r="X13" s="132"/>
      <c r="Y13" s="124" t="s">
        <v>64</v>
      </c>
      <c r="Z13" s="49" t="s">
        <v>65</v>
      </c>
      <c r="AA13" s="128" t="s">
        <v>75</v>
      </c>
      <c r="AB13" s="128">
        <f>COUNTA(T10:T100)-AB11-AB12</f>
        <v>1</v>
      </c>
    </row>
    <row r="14" spans="1:28">
      <c r="A14" s="136">
        <v>5</v>
      </c>
      <c r="B14" s="118" t="s">
        <v>971</v>
      </c>
      <c r="C14" s="118" t="s">
        <v>967</v>
      </c>
      <c r="D14" s="339">
        <f t="shared" ref="D14:E14" si="13">G14+I14</f>
        <v>386.2</v>
      </c>
      <c r="E14" s="339">
        <f t="shared" si="13"/>
        <v>386.16999999999996</v>
      </c>
      <c r="F14" s="339">
        <f t="shared" si="1"/>
        <v>3.0000000000029559E-2</v>
      </c>
      <c r="G14" s="82">
        <v>231.7</v>
      </c>
      <c r="H14" s="339">
        <v>231.7</v>
      </c>
      <c r="I14" s="339">
        <f t="shared" ref="I14:J14" si="14">K14+M14</f>
        <v>154.5</v>
      </c>
      <c r="J14" s="339">
        <f t="shared" si="14"/>
        <v>154.47</v>
      </c>
      <c r="K14" s="69">
        <v>19.3</v>
      </c>
      <c r="L14" s="339">
        <v>19.309999999999999</v>
      </c>
      <c r="M14" s="339">
        <f t="shared" ref="M14:N14" si="15">O14+Q14</f>
        <v>135.19999999999999</v>
      </c>
      <c r="N14" s="313">
        <f t="shared" si="15"/>
        <v>135.16</v>
      </c>
      <c r="O14" s="69">
        <v>135.19999999999999</v>
      </c>
      <c r="P14" s="339">
        <v>135.16</v>
      </c>
      <c r="Q14" s="339">
        <v>0</v>
      </c>
      <c r="R14" s="339">
        <v>0</v>
      </c>
      <c r="S14" s="140">
        <v>44298</v>
      </c>
      <c r="T14" s="140">
        <v>44337</v>
      </c>
      <c r="U14" s="132" t="s">
        <v>972</v>
      </c>
      <c r="V14" s="341">
        <v>44358</v>
      </c>
      <c r="W14" s="140">
        <v>44439</v>
      </c>
      <c r="X14" s="79"/>
      <c r="Y14" s="124" t="s">
        <v>64</v>
      </c>
      <c r="Z14" s="49" t="s">
        <v>65</v>
      </c>
      <c r="AA14" s="128" t="s">
        <v>79</v>
      </c>
      <c r="AB14" s="128">
        <f>COUNTA(S10:S100)-AB11-AB12-AB13</f>
        <v>0</v>
      </c>
    </row>
    <row r="15" spans="1:28">
      <c r="A15" s="136">
        <v>6</v>
      </c>
      <c r="B15" s="118" t="s">
        <v>973</v>
      </c>
      <c r="C15" s="118" t="s">
        <v>967</v>
      </c>
      <c r="D15" s="339">
        <f t="shared" ref="D15:E15" si="16">G15+I15</f>
        <v>1213.4000000000001</v>
      </c>
      <c r="E15" s="339">
        <f t="shared" si="16"/>
        <v>634.05999999999995</v>
      </c>
      <c r="F15" s="339">
        <f t="shared" si="1"/>
        <v>579.34000000000015</v>
      </c>
      <c r="G15" s="82">
        <v>728</v>
      </c>
      <c r="H15" s="339">
        <v>380.44</v>
      </c>
      <c r="I15" s="339">
        <f t="shared" ref="I15:J15" si="17">K15+M15</f>
        <v>485.4</v>
      </c>
      <c r="J15" s="339">
        <f t="shared" si="17"/>
        <v>253.62</v>
      </c>
      <c r="K15" s="69">
        <v>242.7</v>
      </c>
      <c r="L15" s="339">
        <v>126.81</v>
      </c>
      <c r="M15" s="339">
        <f t="shared" ref="M15:N15" si="18">O15+Q15</f>
        <v>242.7</v>
      </c>
      <c r="N15" s="313">
        <f t="shared" si="18"/>
        <v>126.81</v>
      </c>
      <c r="O15" s="69">
        <v>242.7</v>
      </c>
      <c r="P15" s="344">
        <v>126.81</v>
      </c>
      <c r="Q15" s="339">
        <v>0</v>
      </c>
      <c r="R15" s="339">
        <v>0</v>
      </c>
      <c r="S15" s="140">
        <v>44298</v>
      </c>
      <c r="T15" s="289">
        <v>44334</v>
      </c>
      <c r="U15" s="288" t="s">
        <v>974</v>
      </c>
      <c r="V15" s="345">
        <v>44355</v>
      </c>
      <c r="W15" s="289">
        <v>44392</v>
      </c>
      <c r="X15" s="79"/>
      <c r="Y15" s="124" t="s">
        <v>64</v>
      </c>
      <c r="Z15" s="49" t="s">
        <v>65</v>
      </c>
      <c r="AA15" s="50" t="s">
        <v>64</v>
      </c>
      <c r="AB15" s="128">
        <f>COUNTA(Y10:Y100)</f>
        <v>36</v>
      </c>
    </row>
    <row r="16" spans="1:28">
      <c r="A16" s="136">
        <v>7</v>
      </c>
      <c r="B16" s="118" t="s">
        <v>975</v>
      </c>
      <c r="C16" s="118" t="s">
        <v>967</v>
      </c>
      <c r="D16" s="339">
        <f t="shared" ref="D16:E16" si="19">G16+I16</f>
        <v>634.1</v>
      </c>
      <c r="E16" s="339">
        <f t="shared" si="19"/>
        <v>1213.31</v>
      </c>
      <c r="F16" s="339">
        <f t="shared" si="1"/>
        <v>-579.20999999999992</v>
      </c>
      <c r="G16" s="82">
        <v>380.5</v>
      </c>
      <c r="H16" s="339">
        <v>727.99</v>
      </c>
      <c r="I16" s="339">
        <f t="shared" ref="I16:J16" si="20">K16+M16</f>
        <v>253.6</v>
      </c>
      <c r="J16" s="339">
        <f t="shared" si="20"/>
        <v>485.32</v>
      </c>
      <c r="K16" s="69">
        <v>126.8</v>
      </c>
      <c r="L16" s="339">
        <v>242.66</v>
      </c>
      <c r="M16" s="339">
        <f t="shared" ref="M16:N16" si="21">O16+Q16</f>
        <v>126.8</v>
      </c>
      <c r="N16" s="313">
        <f t="shared" si="21"/>
        <v>242.66</v>
      </c>
      <c r="O16" s="69">
        <v>126.8</v>
      </c>
      <c r="P16" s="339">
        <v>242.66</v>
      </c>
      <c r="Q16" s="339">
        <v>0</v>
      </c>
      <c r="R16" s="339">
        <v>0</v>
      </c>
      <c r="S16" s="140">
        <v>44298</v>
      </c>
      <c r="T16" s="289">
        <v>44309</v>
      </c>
      <c r="U16" s="132" t="s">
        <v>976</v>
      </c>
      <c r="V16" s="345">
        <v>44340</v>
      </c>
      <c r="W16" s="140">
        <v>44392</v>
      </c>
      <c r="X16" s="132"/>
      <c r="Y16" s="124" t="s">
        <v>64</v>
      </c>
      <c r="Z16" s="49" t="s">
        <v>65</v>
      </c>
    </row>
    <row r="17" spans="1:26">
      <c r="A17" s="136">
        <v>8</v>
      </c>
      <c r="B17" s="118" t="s">
        <v>977</v>
      </c>
      <c r="C17" s="118" t="s">
        <v>978</v>
      </c>
      <c r="D17" s="339">
        <f t="shared" ref="D17:E17" si="22">G17+I17</f>
        <v>452.70000000000005</v>
      </c>
      <c r="E17" s="339">
        <f t="shared" si="22"/>
        <v>464.8</v>
      </c>
      <c r="F17" s="339">
        <f t="shared" si="1"/>
        <v>-12.099999999999966</v>
      </c>
      <c r="G17" s="82">
        <v>271.60000000000002</v>
      </c>
      <c r="H17" s="339">
        <v>271.60000000000002</v>
      </c>
      <c r="I17" s="339">
        <f t="shared" ref="I17:J17" si="23">K17+M17</f>
        <v>181.1</v>
      </c>
      <c r="J17" s="339">
        <f t="shared" si="23"/>
        <v>193.2</v>
      </c>
      <c r="K17" s="69">
        <v>90.6</v>
      </c>
      <c r="L17" s="339">
        <v>100.2</v>
      </c>
      <c r="M17" s="339">
        <f t="shared" ref="M17:N17" si="24">O17+Q17</f>
        <v>90.5</v>
      </c>
      <c r="N17" s="313">
        <f t="shared" si="24"/>
        <v>93</v>
      </c>
      <c r="O17" s="69">
        <v>90.5</v>
      </c>
      <c r="P17" s="344">
        <v>93</v>
      </c>
      <c r="Q17" s="339">
        <v>0</v>
      </c>
      <c r="R17" s="339">
        <v>0</v>
      </c>
      <c r="S17" s="140">
        <v>44328</v>
      </c>
      <c r="T17" s="289">
        <v>44330</v>
      </c>
      <c r="U17" s="288" t="s">
        <v>974</v>
      </c>
      <c r="V17" s="341">
        <v>44355</v>
      </c>
      <c r="W17" s="140">
        <v>44439</v>
      </c>
      <c r="X17" s="79"/>
      <c r="Y17" s="132" t="s">
        <v>64</v>
      </c>
      <c r="Z17" s="49" t="s">
        <v>65</v>
      </c>
    </row>
    <row r="18" spans="1:26">
      <c r="A18" s="136">
        <v>9</v>
      </c>
      <c r="B18" s="118" t="s">
        <v>979</v>
      </c>
      <c r="C18" s="118" t="s">
        <v>978</v>
      </c>
      <c r="D18" s="339">
        <f t="shared" ref="D18:E18" si="25">G18+I18</f>
        <v>153.30000000000001</v>
      </c>
      <c r="E18" s="339">
        <f t="shared" si="25"/>
        <v>153.25</v>
      </c>
      <c r="F18" s="339">
        <f t="shared" si="1"/>
        <v>5.0000000000011369E-2</v>
      </c>
      <c r="G18" s="82">
        <v>92</v>
      </c>
      <c r="H18" s="339">
        <v>91.95</v>
      </c>
      <c r="I18" s="339">
        <f t="shared" ref="I18:J18" si="26">K18+M18</f>
        <v>61.3</v>
      </c>
      <c r="J18" s="339">
        <f t="shared" si="26"/>
        <v>61.3</v>
      </c>
      <c r="K18" s="69">
        <v>30.7</v>
      </c>
      <c r="L18" s="339">
        <v>30.7</v>
      </c>
      <c r="M18" s="339">
        <f t="shared" ref="M18:N18" si="27">O18+Q18</f>
        <v>30.6</v>
      </c>
      <c r="N18" s="313">
        <f t="shared" si="27"/>
        <v>30.6</v>
      </c>
      <c r="O18" s="69">
        <v>30.6</v>
      </c>
      <c r="P18" s="339">
        <v>30.6</v>
      </c>
      <c r="Q18" s="339">
        <v>0</v>
      </c>
      <c r="R18" s="339">
        <v>0</v>
      </c>
      <c r="S18" s="140">
        <v>44328</v>
      </c>
      <c r="T18" s="289">
        <v>44337</v>
      </c>
      <c r="U18" s="132" t="s">
        <v>980</v>
      </c>
      <c r="V18" s="345">
        <v>44358</v>
      </c>
      <c r="W18" s="289">
        <v>44439</v>
      </c>
      <c r="X18" s="132"/>
      <c r="Y18" s="124" t="s">
        <v>64</v>
      </c>
      <c r="Z18" s="49" t="s">
        <v>99</v>
      </c>
    </row>
    <row r="19" spans="1:26">
      <c r="A19" s="136">
        <v>10</v>
      </c>
      <c r="B19" s="118" t="s">
        <v>981</v>
      </c>
      <c r="C19" s="118" t="s">
        <v>978</v>
      </c>
      <c r="D19" s="339">
        <f t="shared" ref="D19:E19" si="28">G19+I19</f>
        <v>32.1</v>
      </c>
      <c r="E19" s="339">
        <f t="shared" si="28"/>
        <v>32.200000000000003</v>
      </c>
      <c r="F19" s="339">
        <f t="shared" si="1"/>
        <v>-0.10000000000000142</v>
      </c>
      <c r="G19" s="82">
        <v>19.3</v>
      </c>
      <c r="H19" s="339">
        <v>19.32</v>
      </c>
      <c r="I19" s="339">
        <f t="shared" ref="I19:J19" si="29">K19+M19</f>
        <v>12.8</v>
      </c>
      <c r="J19" s="339">
        <f t="shared" si="29"/>
        <v>12.88</v>
      </c>
      <c r="K19" s="69">
        <v>6.4</v>
      </c>
      <c r="L19" s="339">
        <v>6.44</v>
      </c>
      <c r="M19" s="339">
        <f t="shared" ref="M19:N19" si="30">O19+Q19</f>
        <v>6.4</v>
      </c>
      <c r="N19" s="313">
        <f t="shared" si="30"/>
        <v>6.44</v>
      </c>
      <c r="O19" s="69">
        <v>6.4</v>
      </c>
      <c r="P19" s="339">
        <v>6.44</v>
      </c>
      <c r="Q19" s="339">
        <v>0</v>
      </c>
      <c r="R19" s="339">
        <v>0</v>
      </c>
      <c r="S19" s="132" t="s">
        <v>375</v>
      </c>
      <c r="T19" s="132" t="s">
        <v>375</v>
      </c>
      <c r="U19" s="132" t="s">
        <v>375</v>
      </c>
      <c r="V19" s="346"/>
      <c r="W19" s="347"/>
      <c r="X19" s="79"/>
      <c r="Y19" s="79"/>
      <c r="Z19" s="80"/>
    </row>
    <row r="20" spans="1:26">
      <c r="A20" s="136">
        <v>11</v>
      </c>
      <c r="B20" s="118" t="s">
        <v>982</v>
      </c>
      <c r="C20" s="118" t="s">
        <v>983</v>
      </c>
      <c r="D20" s="339">
        <f t="shared" ref="D20:E20" si="31">G20+I20</f>
        <v>193.3</v>
      </c>
      <c r="E20" s="339">
        <f t="shared" si="31"/>
        <v>193.26</v>
      </c>
      <c r="F20" s="339">
        <f t="shared" si="1"/>
        <v>4.0000000000020464E-2</v>
      </c>
      <c r="G20" s="82">
        <v>116</v>
      </c>
      <c r="H20" s="339">
        <v>115.96</v>
      </c>
      <c r="I20" s="339">
        <f t="shared" ref="I20:J20" si="32">K20+M20</f>
        <v>77.3</v>
      </c>
      <c r="J20" s="339">
        <f t="shared" si="32"/>
        <v>77.300000000000011</v>
      </c>
      <c r="K20" s="69">
        <v>46.4</v>
      </c>
      <c r="L20" s="339">
        <v>46.38</v>
      </c>
      <c r="M20" s="339">
        <f t="shared" ref="M20:N20" si="33">O20+Q20</f>
        <v>30.9</v>
      </c>
      <c r="N20" s="313">
        <f t="shared" si="33"/>
        <v>30.92</v>
      </c>
      <c r="O20" s="69">
        <v>30.9</v>
      </c>
      <c r="P20" s="339">
        <v>30.92</v>
      </c>
      <c r="Q20" s="339">
        <v>0</v>
      </c>
      <c r="R20" s="339">
        <v>0</v>
      </c>
      <c r="S20" s="140">
        <v>44329</v>
      </c>
      <c r="T20" s="289">
        <v>44349</v>
      </c>
      <c r="U20" s="132" t="s">
        <v>984</v>
      </c>
      <c r="V20" s="341">
        <v>44368</v>
      </c>
      <c r="W20" s="140">
        <v>44423</v>
      </c>
      <c r="X20" s="79"/>
      <c r="Y20" s="124" t="s">
        <v>64</v>
      </c>
      <c r="Z20" s="49" t="s">
        <v>65</v>
      </c>
    </row>
    <row r="21" spans="1:26">
      <c r="A21" s="136">
        <v>12</v>
      </c>
      <c r="B21" s="118" t="s">
        <v>985</v>
      </c>
      <c r="C21" s="118" t="s">
        <v>983</v>
      </c>
      <c r="D21" s="339">
        <f t="shared" ref="D21:E21" si="34">G21+I21</f>
        <v>3634.2</v>
      </c>
      <c r="E21" s="339">
        <f t="shared" si="34"/>
        <v>3543.38</v>
      </c>
      <c r="F21" s="339">
        <f t="shared" si="1"/>
        <v>90.819999999999709</v>
      </c>
      <c r="G21" s="82">
        <v>2180.5</v>
      </c>
      <c r="H21" s="339">
        <v>2126.0300000000002</v>
      </c>
      <c r="I21" s="339">
        <f t="shared" ref="I21:J21" si="35">K21+M21</f>
        <v>1453.7</v>
      </c>
      <c r="J21" s="339">
        <f t="shared" si="35"/>
        <v>1417.35</v>
      </c>
      <c r="K21" s="69">
        <v>872.2</v>
      </c>
      <c r="L21" s="339">
        <v>850.41</v>
      </c>
      <c r="M21" s="339">
        <f t="shared" ref="M21:N21" si="36">O21+Q21</f>
        <v>581.5</v>
      </c>
      <c r="N21" s="313">
        <f t="shared" si="36"/>
        <v>566.94000000000005</v>
      </c>
      <c r="O21" s="69">
        <v>0.02</v>
      </c>
      <c r="P21" s="344">
        <v>0</v>
      </c>
      <c r="Q21" s="339">
        <v>581.48</v>
      </c>
      <c r="R21" s="339">
        <v>566.94000000000005</v>
      </c>
      <c r="S21" s="140">
        <v>44329</v>
      </c>
      <c r="T21" s="289">
        <v>44365</v>
      </c>
      <c r="U21" s="132" t="s">
        <v>986</v>
      </c>
      <c r="V21" s="341">
        <v>44389</v>
      </c>
      <c r="W21" s="140">
        <v>44438</v>
      </c>
      <c r="X21" s="79"/>
      <c r="Y21" s="132" t="s">
        <v>64</v>
      </c>
      <c r="Z21" s="49" t="s">
        <v>65</v>
      </c>
    </row>
    <row r="22" spans="1:26">
      <c r="A22" s="136">
        <v>13</v>
      </c>
      <c r="B22" s="118" t="s">
        <v>987</v>
      </c>
      <c r="C22" s="118" t="s">
        <v>983</v>
      </c>
      <c r="D22" s="339">
        <f t="shared" ref="D22:E22" si="37">G22+I22</f>
        <v>340.8</v>
      </c>
      <c r="E22" s="339">
        <f t="shared" si="37"/>
        <v>340.83</v>
      </c>
      <c r="F22" s="339">
        <f t="shared" si="1"/>
        <v>-2.9999999999972715E-2</v>
      </c>
      <c r="G22" s="82">
        <v>204.5</v>
      </c>
      <c r="H22" s="339">
        <v>204.5</v>
      </c>
      <c r="I22" s="339">
        <f t="shared" ref="I22:J22" si="38">K22+M22</f>
        <v>136.30000000000001</v>
      </c>
      <c r="J22" s="339">
        <f t="shared" si="38"/>
        <v>136.32999999999998</v>
      </c>
      <c r="K22" s="69">
        <v>81.3</v>
      </c>
      <c r="L22" s="339">
        <v>81.33</v>
      </c>
      <c r="M22" s="339">
        <f t="shared" ref="M22:N22" si="39">O22+Q22</f>
        <v>55</v>
      </c>
      <c r="N22" s="313">
        <f t="shared" si="39"/>
        <v>55</v>
      </c>
      <c r="O22" s="69">
        <v>55</v>
      </c>
      <c r="P22" s="348">
        <v>55</v>
      </c>
      <c r="Q22" s="349">
        <v>0</v>
      </c>
      <c r="R22" s="350">
        <v>0</v>
      </c>
      <c r="S22" s="140">
        <v>44329</v>
      </c>
      <c r="T22" s="289">
        <v>44349</v>
      </c>
      <c r="U22" s="132" t="s">
        <v>984</v>
      </c>
      <c r="V22" s="341">
        <v>44368</v>
      </c>
      <c r="W22" s="140">
        <v>44423</v>
      </c>
      <c r="X22" s="79"/>
      <c r="Y22" s="124" t="s">
        <v>64</v>
      </c>
      <c r="Z22" s="49" t="s">
        <v>65</v>
      </c>
    </row>
    <row r="23" spans="1:26">
      <c r="A23" s="136">
        <v>14</v>
      </c>
      <c r="B23" s="118" t="s">
        <v>988</v>
      </c>
      <c r="C23" s="118" t="s">
        <v>983</v>
      </c>
      <c r="D23" s="339">
        <f t="shared" ref="D23:E23" si="40">G23+I23</f>
        <v>995.5</v>
      </c>
      <c r="E23" s="339">
        <f t="shared" si="40"/>
        <v>995.55000000000007</v>
      </c>
      <c r="F23" s="339">
        <f t="shared" si="1"/>
        <v>-5.0000000000068212E-2</v>
      </c>
      <c r="G23" s="82">
        <v>597.29999999999995</v>
      </c>
      <c r="H23" s="339">
        <v>597.33000000000004</v>
      </c>
      <c r="I23" s="339">
        <f t="shared" ref="I23:J23" si="41">K23+M23</f>
        <v>398.20000000000005</v>
      </c>
      <c r="J23" s="339">
        <f t="shared" si="41"/>
        <v>398.22</v>
      </c>
      <c r="K23" s="69">
        <v>238.9</v>
      </c>
      <c r="L23" s="339">
        <v>238.93</v>
      </c>
      <c r="M23" s="339">
        <f t="shared" ref="M23:N23" si="42">O23+Q23</f>
        <v>159.30000000000001</v>
      </c>
      <c r="N23" s="313">
        <f t="shared" si="42"/>
        <v>159.29</v>
      </c>
      <c r="O23" s="69">
        <v>159.30000000000001</v>
      </c>
      <c r="P23" s="339">
        <v>159.29</v>
      </c>
      <c r="Q23" s="339">
        <v>0</v>
      </c>
      <c r="R23" s="339">
        <v>0</v>
      </c>
      <c r="S23" s="140">
        <v>44329</v>
      </c>
      <c r="T23" s="289">
        <v>44349</v>
      </c>
      <c r="U23" s="288" t="s">
        <v>984</v>
      </c>
      <c r="V23" s="341">
        <v>44368</v>
      </c>
      <c r="W23" s="140">
        <v>44423</v>
      </c>
      <c r="X23" s="79"/>
      <c r="Y23" s="124" t="s">
        <v>64</v>
      </c>
      <c r="Z23" s="49" t="s">
        <v>65</v>
      </c>
    </row>
    <row r="24" spans="1:26">
      <c r="A24" s="136">
        <v>15</v>
      </c>
      <c r="B24" s="118" t="s">
        <v>989</v>
      </c>
      <c r="C24" s="118" t="s">
        <v>990</v>
      </c>
      <c r="D24" s="339">
        <f t="shared" ref="D24:E24" si="43">G24+I24</f>
        <v>559.5</v>
      </c>
      <c r="E24" s="339">
        <f t="shared" si="43"/>
        <v>543.1</v>
      </c>
      <c r="F24" s="339">
        <f t="shared" si="1"/>
        <v>16.399999999999977</v>
      </c>
      <c r="G24" s="82">
        <v>335.7</v>
      </c>
      <c r="H24" s="339">
        <v>325.8</v>
      </c>
      <c r="I24" s="339">
        <f t="shared" ref="I24:J24" si="44">K24+M24</f>
        <v>223.8</v>
      </c>
      <c r="J24" s="339">
        <f t="shared" si="44"/>
        <v>217.3</v>
      </c>
      <c r="K24" s="69">
        <v>139.9</v>
      </c>
      <c r="L24" s="339">
        <v>135.80000000000001</v>
      </c>
      <c r="M24" s="339">
        <f t="shared" ref="M24:N24" si="45">O24+Q24</f>
        <v>83.9</v>
      </c>
      <c r="N24" s="313">
        <f t="shared" si="45"/>
        <v>81.5</v>
      </c>
      <c r="O24" s="69">
        <v>83.9</v>
      </c>
      <c r="P24" s="344">
        <v>81.5</v>
      </c>
      <c r="Q24" s="339">
        <v>0</v>
      </c>
      <c r="R24" s="339">
        <v>0</v>
      </c>
      <c r="S24" s="140">
        <v>44298</v>
      </c>
      <c r="T24" s="289">
        <v>44344</v>
      </c>
      <c r="U24" s="132" t="s">
        <v>991</v>
      </c>
      <c r="V24" s="345">
        <v>44368</v>
      </c>
      <c r="W24" s="289">
        <v>44392</v>
      </c>
      <c r="X24" s="79"/>
      <c r="Y24" s="124" t="s">
        <v>64</v>
      </c>
      <c r="Z24" s="49" t="s">
        <v>65</v>
      </c>
    </row>
    <row r="25" spans="1:26">
      <c r="A25" s="136">
        <v>16</v>
      </c>
      <c r="B25" s="118" t="s">
        <v>992</v>
      </c>
      <c r="C25" s="118" t="s">
        <v>990</v>
      </c>
      <c r="D25" s="339">
        <f t="shared" ref="D25:E25" si="46">G25+I25</f>
        <v>347.9</v>
      </c>
      <c r="E25" s="339">
        <f t="shared" si="46"/>
        <v>347.88</v>
      </c>
      <c r="F25" s="339">
        <f t="shared" si="1"/>
        <v>1.999999999998181E-2</v>
      </c>
      <c r="G25" s="82">
        <v>208.7</v>
      </c>
      <c r="H25" s="339">
        <v>208.73</v>
      </c>
      <c r="I25" s="339">
        <f t="shared" ref="I25:J25" si="47">K25+M25</f>
        <v>139.19999999999999</v>
      </c>
      <c r="J25" s="339">
        <f t="shared" si="47"/>
        <v>139.15</v>
      </c>
      <c r="K25" s="69">
        <v>87</v>
      </c>
      <c r="L25" s="339">
        <v>86.97</v>
      </c>
      <c r="M25" s="339">
        <f t="shared" ref="M25:N25" si="48">O25+Q25</f>
        <v>52.2</v>
      </c>
      <c r="N25" s="313">
        <f t="shared" si="48"/>
        <v>52.18</v>
      </c>
      <c r="O25" s="69">
        <v>52.2</v>
      </c>
      <c r="P25" s="339">
        <v>52.18</v>
      </c>
      <c r="Q25" s="339">
        <v>0</v>
      </c>
      <c r="R25" s="339">
        <v>0</v>
      </c>
      <c r="S25" s="140">
        <v>44298</v>
      </c>
      <c r="T25" s="289">
        <v>44330</v>
      </c>
      <c r="U25" s="132" t="s">
        <v>993</v>
      </c>
      <c r="V25" s="345">
        <v>44354</v>
      </c>
      <c r="W25" s="289">
        <v>44392</v>
      </c>
      <c r="X25" s="132"/>
      <c r="Y25" s="124" t="s">
        <v>64</v>
      </c>
      <c r="Z25" s="49" t="s">
        <v>65</v>
      </c>
    </row>
    <row r="26" spans="1:26">
      <c r="A26" s="136">
        <v>17</v>
      </c>
      <c r="B26" s="118" t="s">
        <v>994</v>
      </c>
      <c r="C26" s="118" t="s">
        <v>990</v>
      </c>
      <c r="D26" s="339">
        <f t="shared" ref="D26:E26" si="49">G26+I26</f>
        <v>865.5</v>
      </c>
      <c r="E26" s="339">
        <f t="shared" si="49"/>
        <v>865.45</v>
      </c>
      <c r="F26" s="339">
        <f t="shared" si="1"/>
        <v>4.9999999999954525E-2</v>
      </c>
      <c r="G26" s="82">
        <v>519.29999999999995</v>
      </c>
      <c r="H26" s="339">
        <v>519.27</v>
      </c>
      <c r="I26" s="339">
        <f t="shared" ref="I26:J26" si="50">K26+M26</f>
        <v>346.20000000000005</v>
      </c>
      <c r="J26" s="339">
        <f t="shared" si="50"/>
        <v>346.18</v>
      </c>
      <c r="K26" s="69">
        <v>216.4</v>
      </c>
      <c r="L26" s="339">
        <v>216.36</v>
      </c>
      <c r="M26" s="339">
        <f t="shared" ref="M26:N26" si="51">O26+Q26</f>
        <v>129.80000000000001</v>
      </c>
      <c r="N26" s="313">
        <f t="shared" si="51"/>
        <v>129.82</v>
      </c>
      <c r="O26" s="69">
        <v>129.80000000000001</v>
      </c>
      <c r="P26" s="339">
        <v>129.82</v>
      </c>
      <c r="Q26" s="339">
        <v>0</v>
      </c>
      <c r="R26" s="339">
        <v>0</v>
      </c>
      <c r="S26" s="140">
        <v>44298</v>
      </c>
      <c r="T26" s="289">
        <v>44337</v>
      </c>
      <c r="U26" s="132" t="s">
        <v>980</v>
      </c>
      <c r="V26" s="341">
        <v>44358</v>
      </c>
      <c r="W26" s="140">
        <v>44392</v>
      </c>
      <c r="X26" s="79"/>
      <c r="Y26" s="79"/>
      <c r="Z26" s="80"/>
    </row>
    <row r="27" spans="1:26">
      <c r="A27" s="136">
        <v>18</v>
      </c>
      <c r="B27" s="118" t="s">
        <v>995</v>
      </c>
      <c r="C27" s="118" t="s">
        <v>990</v>
      </c>
      <c r="D27" s="339">
        <f t="shared" ref="D27:E27" si="52">G27+I27</f>
        <v>409.29999999999995</v>
      </c>
      <c r="E27" s="339">
        <f t="shared" si="52"/>
        <v>409.28</v>
      </c>
      <c r="F27" s="339">
        <f t="shared" si="1"/>
        <v>1.999999999998181E-2</v>
      </c>
      <c r="G27" s="82">
        <v>245.6</v>
      </c>
      <c r="H27" s="339">
        <v>245.57</v>
      </c>
      <c r="I27" s="339">
        <f t="shared" ref="I27:J27" si="53">K27+M27</f>
        <v>163.69999999999999</v>
      </c>
      <c r="J27" s="339">
        <f t="shared" si="53"/>
        <v>163.70999999999998</v>
      </c>
      <c r="K27" s="69">
        <v>102.3</v>
      </c>
      <c r="L27" s="339">
        <v>102.32</v>
      </c>
      <c r="M27" s="339">
        <f t="shared" ref="M27:N27" si="54">O27+Q27</f>
        <v>61.4</v>
      </c>
      <c r="N27" s="313">
        <f t="shared" si="54"/>
        <v>61.39</v>
      </c>
      <c r="O27" s="69">
        <v>61.4</v>
      </c>
      <c r="P27" s="339">
        <v>61.39</v>
      </c>
      <c r="Q27" s="339">
        <v>0</v>
      </c>
      <c r="R27" s="339">
        <v>0</v>
      </c>
      <c r="S27" s="140">
        <v>44298</v>
      </c>
      <c r="T27" s="289">
        <v>44334</v>
      </c>
      <c r="U27" s="288" t="s">
        <v>996</v>
      </c>
      <c r="V27" s="341">
        <v>44354</v>
      </c>
      <c r="W27" s="140">
        <v>44392</v>
      </c>
      <c r="X27" s="79"/>
      <c r="Y27" s="124" t="s">
        <v>64</v>
      </c>
      <c r="Z27" s="49" t="s">
        <v>997</v>
      </c>
    </row>
    <row r="28" spans="1:26">
      <c r="A28" s="136">
        <v>19</v>
      </c>
      <c r="B28" s="118" t="s">
        <v>998</v>
      </c>
      <c r="C28" s="118" t="s">
        <v>990</v>
      </c>
      <c r="D28" s="339">
        <f t="shared" ref="D28:E28" si="55">G28+I28</f>
        <v>472.29999999999995</v>
      </c>
      <c r="E28" s="339">
        <f t="shared" si="55"/>
        <v>472.38</v>
      </c>
      <c r="F28" s="339">
        <f t="shared" si="1"/>
        <v>-8.0000000000040927E-2</v>
      </c>
      <c r="G28" s="82">
        <v>283.39999999999998</v>
      </c>
      <c r="H28" s="339">
        <v>283.43</v>
      </c>
      <c r="I28" s="339">
        <f t="shared" ref="I28:J28" si="56">K28+M28</f>
        <v>188.89999999999998</v>
      </c>
      <c r="J28" s="339">
        <f t="shared" si="56"/>
        <v>188.95</v>
      </c>
      <c r="K28" s="69">
        <v>118.1</v>
      </c>
      <c r="L28" s="339">
        <v>118.1</v>
      </c>
      <c r="M28" s="339">
        <f t="shared" ref="M28:N28" si="57">O28+Q28</f>
        <v>70.8</v>
      </c>
      <c r="N28" s="313">
        <f t="shared" si="57"/>
        <v>70.849999999999994</v>
      </c>
      <c r="O28" s="69">
        <v>70.8</v>
      </c>
      <c r="P28" s="339">
        <v>70.849999999999994</v>
      </c>
      <c r="Q28" s="339">
        <v>0</v>
      </c>
      <c r="R28" s="339">
        <v>0</v>
      </c>
      <c r="S28" s="140">
        <v>44298</v>
      </c>
      <c r="T28" s="289">
        <v>44328</v>
      </c>
      <c r="U28" s="288" t="s">
        <v>999</v>
      </c>
      <c r="V28" s="341">
        <v>44354</v>
      </c>
      <c r="W28" s="140">
        <v>44377</v>
      </c>
      <c r="X28" s="79"/>
      <c r="Y28" s="124" t="s">
        <v>64</v>
      </c>
      <c r="Z28" s="49" t="s">
        <v>997</v>
      </c>
    </row>
    <row r="29" spans="1:26">
      <c r="A29" s="136">
        <v>20</v>
      </c>
      <c r="B29" s="118" t="s">
        <v>1000</v>
      </c>
      <c r="C29" s="118" t="s">
        <v>990</v>
      </c>
      <c r="D29" s="339">
        <f t="shared" ref="D29:E29" si="58">G29+I29</f>
        <v>169.2</v>
      </c>
      <c r="E29" s="339">
        <f t="shared" si="58"/>
        <v>169.16</v>
      </c>
      <c r="F29" s="339">
        <f t="shared" si="1"/>
        <v>3.9999999999992042E-2</v>
      </c>
      <c r="G29" s="82">
        <v>101.5</v>
      </c>
      <c r="H29" s="339">
        <v>101.5</v>
      </c>
      <c r="I29" s="339">
        <f t="shared" ref="I29:J29" si="59">K29+M29</f>
        <v>67.699999999999989</v>
      </c>
      <c r="J29" s="339">
        <f t="shared" si="59"/>
        <v>67.66</v>
      </c>
      <c r="K29" s="69">
        <v>42.3</v>
      </c>
      <c r="L29" s="339">
        <v>42.29</v>
      </c>
      <c r="M29" s="339">
        <f t="shared" ref="M29:N29" si="60">O29+Q29</f>
        <v>25.4</v>
      </c>
      <c r="N29" s="313">
        <f t="shared" si="60"/>
        <v>25.37</v>
      </c>
      <c r="O29" s="69">
        <v>25.4</v>
      </c>
      <c r="P29" s="339">
        <v>25.37</v>
      </c>
      <c r="Q29" s="339">
        <v>0</v>
      </c>
      <c r="R29" s="339">
        <v>0</v>
      </c>
      <c r="S29" s="140">
        <v>44298</v>
      </c>
      <c r="T29" s="289">
        <v>44328</v>
      </c>
      <c r="U29" s="288" t="s">
        <v>999</v>
      </c>
      <c r="V29" s="345">
        <v>44354</v>
      </c>
      <c r="W29" s="140">
        <v>44377</v>
      </c>
      <c r="X29" s="79"/>
      <c r="Y29" s="124" t="s">
        <v>64</v>
      </c>
      <c r="Z29" s="49" t="s">
        <v>997</v>
      </c>
    </row>
    <row r="30" spans="1:26">
      <c r="A30" s="136">
        <v>21</v>
      </c>
      <c r="B30" s="118" t="s">
        <v>1001</v>
      </c>
      <c r="C30" s="118" t="s">
        <v>990</v>
      </c>
      <c r="D30" s="339">
        <f t="shared" ref="D30:E30" si="61">G30+I30</f>
        <v>409.29999999999995</v>
      </c>
      <c r="E30" s="339">
        <f t="shared" si="61"/>
        <v>409.28</v>
      </c>
      <c r="F30" s="339">
        <f t="shared" si="1"/>
        <v>1.999999999998181E-2</v>
      </c>
      <c r="G30" s="82">
        <v>245.6</v>
      </c>
      <c r="H30" s="339">
        <v>245.57</v>
      </c>
      <c r="I30" s="339">
        <f t="shared" ref="I30:J30" si="62">K30+M30</f>
        <v>163.69999999999999</v>
      </c>
      <c r="J30" s="339">
        <f t="shared" si="62"/>
        <v>163.70999999999998</v>
      </c>
      <c r="K30" s="69">
        <v>102.3</v>
      </c>
      <c r="L30" s="339">
        <v>102.32</v>
      </c>
      <c r="M30" s="339">
        <f t="shared" ref="M30:N30" si="63">O30+Q30</f>
        <v>61.4</v>
      </c>
      <c r="N30" s="313">
        <f t="shared" si="63"/>
        <v>61.39</v>
      </c>
      <c r="O30" s="69">
        <v>61.4</v>
      </c>
      <c r="P30" s="339">
        <v>61.39</v>
      </c>
      <c r="Q30" s="339">
        <v>0</v>
      </c>
      <c r="R30" s="339">
        <v>0</v>
      </c>
      <c r="S30" s="140">
        <v>44298</v>
      </c>
      <c r="T30" s="289">
        <v>44334</v>
      </c>
      <c r="U30" s="132" t="s">
        <v>999</v>
      </c>
      <c r="V30" s="345">
        <v>44354</v>
      </c>
      <c r="W30" s="289">
        <v>44392</v>
      </c>
      <c r="X30" s="79"/>
      <c r="Y30" s="132" t="s">
        <v>64</v>
      </c>
      <c r="Z30" s="49" t="s">
        <v>997</v>
      </c>
    </row>
    <row r="31" spans="1:26">
      <c r="A31" s="136">
        <v>22</v>
      </c>
      <c r="B31" s="118" t="s">
        <v>1002</v>
      </c>
      <c r="C31" s="118" t="s">
        <v>990</v>
      </c>
      <c r="D31" s="339">
        <f t="shared" ref="D31:E31" si="64">G31+I31</f>
        <v>409.29999999999995</v>
      </c>
      <c r="E31" s="339">
        <f t="shared" si="64"/>
        <v>0</v>
      </c>
      <c r="F31" s="339">
        <f t="shared" si="1"/>
        <v>0</v>
      </c>
      <c r="G31" s="82">
        <v>245.6</v>
      </c>
      <c r="H31" s="351"/>
      <c r="I31" s="339">
        <f t="shared" ref="I31:J31" si="65">K31+M31</f>
        <v>163.69999999999999</v>
      </c>
      <c r="J31" s="339">
        <f t="shared" si="65"/>
        <v>0</v>
      </c>
      <c r="K31" s="69">
        <v>122.8</v>
      </c>
      <c r="L31" s="351"/>
      <c r="M31" s="339">
        <f t="shared" ref="M31:N31" si="66">O31+Q31</f>
        <v>40.9</v>
      </c>
      <c r="N31" s="313">
        <f t="shared" si="66"/>
        <v>0</v>
      </c>
      <c r="O31" s="69">
        <v>40.9</v>
      </c>
      <c r="P31" s="351"/>
      <c r="Q31" s="339">
        <v>0</v>
      </c>
      <c r="R31" s="339">
        <v>0</v>
      </c>
      <c r="S31" s="288" t="s">
        <v>375</v>
      </c>
      <c r="T31" s="288" t="s">
        <v>375</v>
      </c>
      <c r="U31" s="288" t="s">
        <v>375</v>
      </c>
      <c r="V31" s="352"/>
      <c r="W31" s="288"/>
      <c r="X31" s="288"/>
      <c r="Y31" s="132"/>
      <c r="Z31" s="80"/>
    </row>
    <row r="32" spans="1:26">
      <c r="A32" s="136">
        <v>23</v>
      </c>
      <c r="B32" s="118" t="s">
        <v>1003</v>
      </c>
      <c r="C32" s="118" t="s">
        <v>113</v>
      </c>
      <c r="D32" s="339">
        <f t="shared" ref="D32:E32" si="67">G32+I32</f>
        <v>251.6</v>
      </c>
      <c r="E32" s="339">
        <f t="shared" si="67"/>
        <v>251.60000000000002</v>
      </c>
      <c r="F32" s="339">
        <f t="shared" si="1"/>
        <v>-2.8421709430404007E-14</v>
      </c>
      <c r="G32" s="82">
        <v>151</v>
      </c>
      <c r="H32" s="339">
        <v>150.96</v>
      </c>
      <c r="I32" s="339">
        <f t="shared" ref="I32:J32" si="68">K32+M32</f>
        <v>100.6</v>
      </c>
      <c r="J32" s="339">
        <f t="shared" si="68"/>
        <v>100.64</v>
      </c>
      <c r="K32" s="69">
        <v>50.3</v>
      </c>
      <c r="L32" s="339">
        <v>50.32</v>
      </c>
      <c r="M32" s="339">
        <f t="shared" ref="M32:N32" si="69">O32+Q32</f>
        <v>50.3</v>
      </c>
      <c r="N32" s="313">
        <f t="shared" si="69"/>
        <v>50.32</v>
      </c>
      <c r="O32" s="69">
        <v>50.3</v>
      </c>
      <c r="P32" s="339">
        <v>50.32</v>
      </c>
      <c r="Q32" s="339">
        <v>0</v>
      </c>
      <c r="R32" s="339">
        <v>0</v>
      </c>
      <c r="S32" s="140">
        <v>44294</v>
      </c>
      <c r="T32" s="289">
        <v>44329</v>
      </c>
      <c r="U32" s="132" t="s">
        <v>1004</v>
      </c>
      <c r="V32" s="345">
        <v>44348</v>
      </c>
      <c r="W32" s="289">
        <v>44392</v>
      </c>
      <c r="X32" s="132"/>
      <c r="Y32" s="124" t="s">
        <v>64</v>
      </c>
      <c r="Z32" s="49" t="s">
        <v>997</v>
      </c>
    </row>
    <row r="33" spans="1:26">
      <c r="A33" s="136">
        <v>24</v>
      </c>
      <c r="B33" s="118" t="s">
        <v>1005</v>
      </c>
      <c r="C33" s="118" t="s">
        <v>113</v>
      </c>
      <c r="D33" s="339">
        <f t="shared" ref="D33:E33" si="70">G33+I33</f>
        <v>181</v>
      </c>
      <c r="E33" s="339">
        <f t="shared" si="70"/>
        <v>181</v>
      </c>
      <c r="F33" s="339">
        <f t="shared" si="1"/>
        <v>0</v>
      </c>
      <c r="G33" s="82">
        <v>108.6</v>
      </c>
      <c r="H33" s="339">
        <v>108.6</v>
      </c>
      <c r="I33" s="339">
        <f t="shared" ref="I33:J33" si="71">K33+M33</f>
        <v>72.400000000000006</v>
      </c>
      <c r="J33" s="339">
        <f t="shared" si="71"/>
        <v>72.400000000000006</v>
      </c>
      <c r="K33" s="69">
        <v>36.200000000000003</v>
      </c>
      <c r="L33" s="339">
        <v>36.200000000000003</v>
      </c>
      <c r="M33" s="339">
        <f t="shared" ref="M33:N33" si="72">O33+Q33</f>
        <v>36.200000000000003</v>
      </c>
      <c r="N33" s="313">
        <f t="shared" si="72"/>
        <v>36.200000000000003</v>
      </c>
      <c r="O33" s="69">
        <v>36.200000000000003</v>
      </c>
      <c r="P33" s="339">
        <v>36.200000000000003</v>
      </c>
      <c r="Q33" s="339">
        <v>0</v>
      </c>
      <c r="R33" s="339">
        <v>0</v>
      </c>
      <c r="S33" s="140">
        <v>44294</v>
      </c>
      <c r="T33" s="289">
        <v>44312</v>
      </c>
      <c r="U33" s="132" t="s">
        <v>1006</v>
      </c>
      <c r="V33" s="345">
        <v>44340</v>
      </c>
      <c r="W33" s="289">
        <v>44392</v>
      </c>
      <c r="X33" s="79"/>
      <c r="Y33" s="124" t="s">
        <v>64</v>
      </c>
      <c r="Z33" s="49" t="s">
        <v>997</v>
      </c>
    </row>
    <row r="34" spans="1:26">
      <c r="A34" s="136">
        <v>25</v>
      </c>
      <c r="B34" s="118" t="s">
        <v>1007</v>
      </c>
      <c r="C34" s="118" t="s">
        <v>113</v>
      </c>
      <c r="D34" s="339">
        <f t="shared" ref="D34:E34" si="73">G34+I34</f>
        <v>605</v>
      </c>
      <c r="E34" s="339">
        <f t="shared" si="73"/>
        <v>604.96</v>
      </c>
      <c r="F34" s="339">
        <f t="shared" si="1"/>
        <v>3.999999999996362E-2</v>
      </c>
      <c r="G34" s="82">
        <v>363</v>
      </c>
      <c r="H34" s="339">
        <v>362.98</v>
      </c>
      <c r="I34" s="339">
        <f t="shared" ref="I34:J34" si="74">K34+M34</f>
        <v>242</v>
      </c>
      <c r="J34" s="339">
        <f t="shared" si="74"/>
        <v>241.98</v>
      </c>
      <c r="K34" s="69">
        <v>121</v>
      </c>
      <c r="L34" s="339">
        <v>120.99</v>
      </c>
      <c r="M34" s="339">
        <f t="shared" ref="M34:N34" si="75">O34+Q34</f>
        <v>121</v>
      </c>
      <c r="N34" s="313">
        <f t="shared" si="75"/>
        <v>120.99</v>
      </c>
      <c r="O34" s="69">
        <v>121</v>
      </c>
      <c r="P34" s="339">
        <v>120.99</v>
      </c>
      <c r="Q34" s="339">
        <v>0</v>
      </c>
      <c r="R34" s="339">
        <v>0</v>
      </c>
      <c r="S34" s="140">
        <v>44294</v>
      </c>
      <c r="T34" s="289">
        <v>44312</v>
      </c>
      <c r="U34" s="132" t="s">
        <v>1006</v>
      </c>
      <c r="V34" s="345">
        <v>44340</v>
      </c>
      <c r="W34" s="289">
        <v>44392</v>
      </c>
      <c r="X34" s="79"/>
      <c r="Y34" s="124" t="s">
        <v>64</v>
      </c>
      <c r="Z34" s="49" t="s">
        <v>997</v>
      </c>
    </row>
    <row r="35" spans="1:26">
      <c r="A35" s="136">
        <v>26</v>
      </c>
      <c r="B35" s="118" t="s">
        <v>1008</v>
      </c>
      <c r="C35" s="118" t="s">
        <v>113</v>
      </c>
      <c r="D35" s="339">
        <f t="shared" ref="D35:E35" si="76">G35+I35</f>
        <v>221.1</v>
      </c>
      <c r="E35" s="339">
        <f t="shared" si="76"/>
        <v>221.15999999999997</v>
      </c>
      <c r="F35" s="339">
        <f t="shared" si="1"/>
        <v>-5.9999999999973852E-2</v>
      </c>
      <c r="G35" s="82">
        <v>132.69999999999999</v>
      </c>
      <c r="H35" s="339">
        <v>132.69999999999999</v>
      </c>
      <c r="I35" s="339">
        <f t="shared" ref="I35:J35" si="77">K35+M35</f>
        <v>88.4</v>
      </c>
      <c r="J35" s="339">
        <f t="shared" si="77"/>
        <v>88.46</v>
      </c>
      <c r="K35" s="69">
        <v>44.2</v>
      </c>
      <c r="L35" s="339">
        <v>44.23</v>
      </c>
      <c r="M35" s="339">
        <f t="shared" ref="M35:N35" si="78">O35+Q35</f>
        <v>44.2</v>
      </c>
      <c r="N35" s="313">
        <f t="shared" si="78"/>
        <v>44.23</v>
      </c>
      <c r="O35" s="69">
        <v>44.2</v>
      </c>
      <c r="P35" s="339">
        <v>44.23</v>
      </c>
      <c r="Q35" s="339">
        <v>0</v>
      </c>
      <c r="R35" s="339">
        <v>0</v>
      </c>
      <c r="S35" s="140">
        <v>44294</v>
      </c>
      <c r="T35" s="289">
        <v>44309</v>
      </c>
      <c r="U35" s="132" t="s">
        <v>1006</v>
      </c>
      <c r="V35" s="345">
        <v>44340</v>
      </c>
      <c r="W35" s="140">
        <v>44392</v>
      </c>
      <c r="X35" s="132"/>
      <c r="Y35" s="124" t="s">
        <v>64</v>
      </c>
      <c r="Z35" s="49" t="s">
        <v>997</v>
      </c>
    </row>
    <row r="36" spans="1:26">
      <c r="A36" s="136">
        <v>27</v>
      </c>
      <c r="B36" s="118" t="s">
        <v>1009</v>
      </c>
      <c r="C36" s="118" t="s">
        <v>1010</v>
      </c>
      <c r="D36" s="339">
        <f t="shared" ref="D36:E36" si="79">G36+I36</f>
        <v>361.2</v>
      </c>
      <c r="E36" s="339">
        <f t="shared" si="79"/>
        <v>361.22</v>
      </c>
      <c r="F36" s="339">
        <f t="shared" si="1"/>
        <v>-2.0000000000038654E-2</v>
      </c>
      <c r="G36" s="82">
        <v>216.7</v>
      </c>
      <c r="H36" s="339">
        <v>216.73</v>
      </c>
      <c r="I36" s="339">
        <f t="shared" ref="I36:J36" si="80">K36+M36</f>
        <v>144.5</v>
      </c>
      <c r="J36" s="339">
        <f t="shared" si="80"/>
        <v>144.49</v>
      </c>
      <c r="K36" s="69">
        <v>86.7</v>
      </c>
      <c r="L36" s="339">
        <v>86.69</v>
      </c>
      <c r="M36" s="339">
        <f t="shared" ref="M36:N36" si="81">O36+Q36</f>
        <v>57.8</v>
      </c>
      <c r="N36" s="313">
        <f t="shared" si="81"/>
        <v>57.8</v>
      </c>
      <c r="O36" s="69">
        <v>57.8</v>
      </c>
      <c r="P36" s="339">
        <v>57.8</v>
      </c>
      <c r="Q36" s="339">
        <v>0</v>
      </c>
      <c r="R36" s="339">
        <v>0</v>
      </c>
      <c r="S36" s="289">
        <v>44292</v>
      </c>
      <c r="T36" s="289">
        <v>44312</v>
      </c>
      <c r="U36" s="132" t="s">
        <v>1011</v>
      </c>
      <c r="V36" s="341">
        <v>44340</v>
      </c>
      <c r="W36" s="140">
        <v>44408</v>
      </c>
      <c r="X36" s="132"/>
      <c r="Y36" s="124" t="s">
        <v>64</v>
      </c>
      <c r="Z36" s="49" t="s">
        <v>65</v>
      </c>
    </row>
    <row r="37" spans="1:26">
      <c r="A37" s="136">
        <v>28</v>
      </c>
      <c r="B37" s="118" t="s">
        <v>1012</v>
      </c>
      <c r="C37" s="118" t="s">
        <v>1010</v>
      </c>
      <c r="D37" s="339">
        <f t="shared" ref="D37:E37" si="82">G37+I37</f>
        <v>152</v>
      </c>
      <c r="E37" s="339">
        <f t="shared" si="82"/>
        <v>152.05000000000001</v>
      </c>
      <c r="F37" s="339">
        <f t="shared" si="1"/>
        <v>-5.0000000000011369E-2</v>
      </c>
      <c r="G37" s="82">
        <v>91.2</v>
      </c>
      <c r="H37" s="339">
        <v>91.23</v>
      </c>
      <c r="I37" s="339">
        <f t="shared" ref="I37:J37" si="83">K37+M37</f>
        <v>60.8</v>
      </c>
      <c r="J37" s="339">
        <f t="shared" si="83"/>
        <v>60.82</v>
      </c>
      <c r="K37" s="69">
        <v>36.5</v>
      </c>
      <c r="L37" s="339">
        <v>36.49</v>
      </c>
      <c r="M37" s="339">
        <f t="shared" ref="M37:N37" si="84">O37+Q37</f>
        <v>24.3</v>
      </c>
      <c r="N37" s="313">
        <f t="shared" si="84"/>
        <v>24.33</v>
      </c>
      <c r="O37" s="69">
        <v>24.3</v>
      </c>
      <c r="P37" s="339">
        <v>24.33</v>
      </c>
      <c r="Q37" s="339">
        <v>0</v>
      </c>
      <c r="R37" s="339">
        <v>0</v>
      </c>
      <c r="S37" s="289">
        <v>44292</v>
      </c>
      <c r="T37" s="289">
        <v>44329</v>
      </c>
      <c r="U37" s="132" t="s">
        <v>1013</v>
      </c>
      <c r="V37" s="345">
        <v>44363</v>
      </c>
      <c r="W37" s="289">
        <v>44439</v>
      </c>
      <c r="X37" s="132"/>
      <c r="Y37" s="124" t="s">
        <v>64</v>
      </c>
      <c r="Z37" s="49" t="s">
        <v>65</v>
      </c>
    </row>
    <row r="38" spans="1:26">
      <c r="A38" s="136">
        <v>29</v>
      </c>
      <c r="B38" s="118" t="s">
        <v>1014</v>
      </c>
      <c r="C38" s="118" t="s">
        <v>1015</v>
      </c>
      <c r="D38" s="339">
        <f t="shared" ref="D38:E38" si="85">G38+I38</f>
        <v>250</v>
      </c>
      <c r="E38" s="339">
        <f t="shared" si="85"/>
        <v>250</v>
      </c>
      <c r="F38" s="339">
        <f t="shared" si="1"/>
        <v>0</v>
      </c>
      <c r="G38" s="82">
        <v>150</v>
      </c>
      <c r="H38" s="339">
        <v>150</v>
      </c>
      <c r="I38" s="339">
        <f t="shared" ref="I38:J38" si="86">K38+M38</f>
        <v>100</v>
      </c>
      <c r="J38" s="339">
        <f t="shared" si="86"/>
        <v>100</v>
      </c>
      <c r="K38" s="69">
        <v>62.5</v>
      </c>
      <c r="L38" s="339">
        <v>62.5</v>
      </c>
      <c r="M38" s="339">
        <f t="shared" ref="M38:N38" si="87">O38+Q38</f>
        <v>37.5</v>
      </c>
      <c r="N38" s="313">
        <f t="shared" si="87"/>
        <v>37.5</v>
      </c>
      <c r="O38" s="69">
        <v>37.5</v>
      </c>
      <c r="P38" s="339">
        <v>37.5</v>
      </c>
      <c r="Q38" s="339">
        <v>0</v>
      </c>
      <c r="R38" s="339">
        <v>0</v>
      </c>
      <c r="S38" s="289">
        <v>44293</v>
      </c>
      <c r="T38" s="289">
        <v>44341</v>
      </c>
      <c r="U38" s="132" t="s">
        <v>1016</v>
      </c>
      <c r="V38" s="345">
        <v>44362</v>
      </c>
      <c r="W38" s="289">
        <v>44439</v>
      </c>
      <c r="X38" s="79"/>
      <c r="Y38" s="124" t="s">
        <v>64</v>
      </c>
      <c r="Z38" s="49" t="s">
        <v>65</v>
      </c>
    </row>
    <row r="39" spans="1:26">
      <c r="A39" s="136">
        <v>30</v>
      </c>
      <c r="B39" s="118" t="s">
        <v>1017</v>
      </c>
      <c r="C39" s="118" t="s">
        <v>1015</v>
      </c>
      <c r="D39" s="339">
        <f t="shared" ref="D39:E39" si="88">G39+I39</f>
        <v>302.5</v>
      </c>
      <c r="E39" s="339">
        <f t="shared" si="88"/>
        <v>302.48</v>
      </c>
      <c r="F39" s="339">
        <f t="shared" si="1"/>
        <v>1.999999999998181E-2</v>
      </c>
      <c r="G39" s="82">
        <v>181.5</v>
      </c>
      <c r="H39" s="339">
        <v>181.49</v>
      </c>
      <c r="I39" s="339">
        <f t="shared" ref="I39:J39" si="89">K39+M39</f>
        <v>121</v>
      </c>
      <c r="J39" s="339">
        <f t="shared" si="89"/>
        <v>120.99</v>
      </c>
      <c r="K39" s="69">
        <v>75.599999999999994</v>
      </c>
      <c r="L39" s="339">
        <v>88.49</v>
      </c>
      <c r="M39" s="339">
        <f t="shared" ref="M39:N39" si="90">O39+Q39</f>
        <v>45.4</v>
      </c>
      <c r="N39" s="313">
        <f t="shared" si="90"/>
        <v>32.5</v>
      </c>
      <c r="O39" s="69">
        <v>45.4</v>
      </c>
      <c r="P39" s="339">
        <v>32.5</v>
      </c>
      <c r="Q39" s="339">
        <v>0</v>
      </c>
      <c r="R39" s="339">
        <v>0</v>
      </c>
      <c r="S39" s="289">
        <v>44293</v>
      </c>
      <c r="T39" s="289">
        <v>44336</v>
      </c>
      <c r="U39" s="132" t="s">
        <v>1018</v>
      </c>
      <c r="V39" s="345">
        <v>44355</v>
      </c>
      <c r="W39" s="289">
        <v>44439</v>
      </c>
      <c r="X39" s="132"/>
      <c r="Y39" s="124" t="s">
        <v>64</v>
      </c>
      <c r="Z39" s="49" t="s">
        <v>65</v>
      </c>
    </row>
    <row r="40" spans="1:26">
      <c r="A40" s="136">
        <v>31</v>
      </c>
      <c r="B40" s="118" t="s">
        <v>1019</v>
      </c>
      <c r="C40" s="118" t="s">
        <v>1020</v>
      </c>
      <c r="D40" s="339">
        <f t="shared" ref="D40:E40" si="91">G40+I40</f>
        <v>107.5</v>
      </c>
      <c r="E40" s="339">
        <f t="shared" si="91"/>
        <v>107.59</v>
      </c>
      <c r="F40" s="339">
        <f t="shared" si="1"/>
        <v>-9.0000000000003411E-2</v>
      </c>
      <c r="G40" s="82">
        <v>64.5</v>
      </c>
      <c r="H40" s="339">
        <v>64.55</v>
      </c>
      <c r="I40" s="339">
        <f t="shared" ref="I40:J40" si="92">K40+M40</f>
        <v>43</v>
      </c>
      <c r="J40" s="339">
        <f t="shared" si="92"/>
        <v>43.04</v>
      </c>
      <c r="K40" s="69">
        <v>21.5</v>
      </c>
      <c r="L40" s="339">
        <v>21.52</v>
      </c>
      <c r="M40" s="339">
        <f t="shared" ref="M40:N40" si="93">O40+Q40</f>
        <v>21.5</v>
      </c>
      <c r="N40" s="313">
        <f t="shared" si="93"/>
        <v>21.52</v>
      </c>
      <c r="O40" s="69">
        <v>21.5</v>
      </c>
      <c r="P40" s="339">
        <v>21.52</v>
      </c>
      <c r="Q40" s="339">
        <v>0</v>
      </c>
      <c r="R40" s="339">
        <v>0</v>
      </c>
      <c r="S40" s="132" t="s">
        <v>375</v>
      </c>
      <c r="T40" s="132" t="s">
        <v>375</v>
      </c>
      <c r="U40" s="132" t="s">
        <v>375</v>
      </c>
      <c r="V40" s="353"/>
      <c r="W40" s="269"/>
      <c r="X40" s="79"/>
      <c r="Y40" s="79"/>
      <c r="Z40" s="80"/>
    </row>
    <row r="41" spans="1:26">
      <c r="A41" s="136">
        <v>32</v>
      </c>
      <c r="B41" s="118" t="s">
        <v>1021</v>
      </c>
      <c r="C41" s="118" t="s">
        <v>1022</v>
      </c>
      <c r="D41" s="339">
        <f t="shared" ref="D41:E41" si="94">G41+I41</f>
        <v>274.8</v>
      </c>
      <c r="E41" s="339">
        <f t="shared" si="94"/>
        <v>274.8</v>
      </c>
      <c r="F41" s="339">
        <f t="shared" si="1"/>
        <v>0</v>
      </c>
      <c r="G41" s="82">
        <v>164.9</v>
      </c>
      <c r="H41" s="339">
        <v>164.9</v>
      </c>
      <c r="I41" s="339">
        <f t="shared" ref="I41:J41" si="95">K41+M41</f>
        <v>109.9</v>
      </c>
      <c r="J41" s="339">
        <f t="shared" si="95"/>
        <v>109.9</v>
      </c>
      <c r="K41" s="69">
        <v>68.7</v>
      </c>
      <c r="L41" s="339">
        <v>68.7</v>
      </c>
      <c r="M41" s="339">
        <f t="shared" ref="M41:N41" si="96">O41+Q41</f>
        <v>41.2</v>
      </c>
      <c r="N41" s="313">
        <f t="shared" si="96"/>
        <v>41.2</v>
      </c>
      <c r="O41" s="69">
        <v>41.2</v>
      </c>
      <c r="P41" s="344">
        <v>41.2</v>
      </c>
      <c r="Q41" s="339">
        <v>0</v>
      </c>
      <c r="R41" s="339">
        <v>0</v>
      </c>
      <c r="S41" s="140">
        <v>44300</v>
      </c>
      <c r="T41" s="289">
        <v>44335</v>
      </c>
      <c r="U41" s="132" t="s">
        <v>1023</v>
      </c>
      <c r="V41" s="345">
        <v>44365</v>
      </c>
      <c r="W41" s="289">
        <v>44438</v>
      </c>
      <c r="X41" s="79"/>
      <c r="Y41" s="124" t="s">
        <v>64</v>
      </c>
      <c r="Z41" s="49" t="s">
        <v>65</v>
      </c>
    </row>
    <row r="42" spans="1:26">
      <c r="A42" s="136">
        <v>33</v>
      </c>
      <c r="B42" s="118" t="s">
        <v>1024</v>
      </c>
      <c r="C42" s="118" t="s">
        <v>1022</v>
      </c>
      <c r="D42" s="339">
        <f t="shared" ref="D42:E42" si="97">G42+I42</f>
        <v>271.5</v>
      </c>
      <c r="E42" s="339">
        <f t="shared" si="97"/>
        <v>179.23000000000002</v>
      </c>
      <c r="F42" s="339">
        <f t="shared" si="1"/>
        <v>92.269999999999982</v>
      </c>
      <c r="G42" s="82">
        <v>162.9</v>
      </c>
      <c r="H42" s="339">
        <v>107.54</v>
      </c>
      <c r="I42" s="339">
        <f t="shared" ref="I42:J42" si="98">K42+M42</f>
        <v>108.60000000000001</v>
      </c>
      <c r="J42" s="339">
        <f t="shared" si="98"/>
        <v>71.69</v>
      </c>
      <c r="K42" s="69">
        <v>67.900000000000006</v>
      </c>
      <c r="L42" s="339">
        <v>71.69</v>
      </c>
      <c r="M42" s="339">
        <f t="shared" ref="M42:N42" si="99">O42+Q42</f>
        <v>40.700000000000003</v>
      </c>
      <c r="N42" s="313">
        <f t="shared" si="99"/>
        <v>0</v>
      </c>
      <c r="O42" s="69">
        <v>40.700000000000003</v>
      </c>
      <c r="P42" s="351"/>
      <c r="Q42" s="339">
        <v>0</v>
      </c>
      <c r="R42" s="339">
        <v>0</v>
      </c>
      <c r="S42" s="140">
        <v>44300</v>
      </c>
      <c r="T42" s="289">
        <v>44351</v>
      </c>
      <c r="U42" s="140">
        <v>44375</v>
      </c>
      <c r="V42" s="345">
        <v>44375</v>
      </c>
      <c r="W42" s="288" t="s">
        <v>1025</v>
      </c>
      <c r="X42" s="79"/>
      <c r="Y42" s="132" t="s">
        <v>64</v>
      </c>
      <c r="Z42" s="49" t="s">
        <v>65</v>
      </c>
    </row>
    <row r="43" spans="1:26">
      <c r="A43" s="136">
        <v>34</v>
      </c>
      <c r="B43" s="118" t="s">
        <v>1026</v>
      </c>
      <c r="C43" s="118" t="s">
        <v>1027</v>
      </c>
      <c r="D43" s="339">
        <f t="shared" ref="D43:E43" si="100">G43+I43</f>
        <v>274.8</v>
      </c>
      <c r="E43" s="339">
        <f t="shared" si="100"/>
        <v>274.8</v>
      </c>
      <c r="F43" s="339">
        <f t="shared" si="1"/>
        <v>0</v>
      </c>
      <c r="G43" s="82">
        <v>164.9</v>
      </c>
      <c r="H43" s="339">
        <v>164.9</v>
      </c>
      <c r="I43" s="339">
        <f t="shared" ref="I43:J43" si="101">K43+M43</f>
        <v>109.9</v>
      </c>
      <c r="J43" s="339">
        <f t="shared" si="101"/>
        <v>109.9</v>
      </c>
      <c r="K43" s="69">
        <v>68.7</v>
      </c>
      <c r="L43" s="339">
        <v>68.7</v>
      </c>
      <c r="M43" s="339">
        <f t="shared" ref="M43:N43" si="102">O43+Q43</f>
        <v>41.2</v>
      </c>
      <c r="N43" s="313">
        <f t="shared" si="102"/>
        <v>41.2</v>
      </c>
      <c r="O43" s="69">
        <v>41.2</v>
      </c>
      <c r="P43" s="344">
        <v>41.2</v>
      </c>
      <c r="Q43" s="339">
        <v>0</v>
      </c>
      <c r="R43" s="339">
        <v>0</v>
      </c>
      <c r="S43" s="140">
        <v>44306</v>
      </c>
      <c r="T43" s="289">
        <v>44354</v>
      </c>
      <c r="U43" s="140">
        <v>44375</v>
      </c>
      <c r="V43" s="345">
        <v>44382</v>
      </c>
      <c r="W43" s="289">
        <v>44438</v>
      </c>
      <c r="X43" s="79"/>
      <c r="Y43" s="132" t="s">
        <v>64</v>
      </c>
      <c r="Z43" s="49" t="s">
        <v>65</v>
      </c>
    </row>
    <row r="44" spans="1:26">
      <c r="A44" s="136">
        <v>35</v>
      </c>
      <c r="B44" s="118" t="s">
        <v>1028</v>
      </c>
      <c r="C44" s="118" t="s">
        <v>1027</v>
      </c>
      <c r="D44" s="339">
        <f t="shared" ref="D44:E44" si="103">G44+I44</f>
        <v>534.79999999999995</v>
      </c>
      <c r="E44" s="339">
        <f t="shared" si="103"/>
        <v>534.9</v>
      </c>
      <c r="F44" s="339">
        <f t="shared" si="1"/>
        <v>-0.10000000000002274</v>
      </c>
      <c r="G44" s="82">
        <v>320.89999999999998</v>
      </c>
      <c r="H44" s="339">
        <v>320.94</v>
      </c>
      <c r="I44" s="339">
        <f t="shared" ref="I44:J44" si="104">K44+M44</f>
        <v>213.89999999999998</v>
      </c>
      <c r="J44" s="339">
        <f t="shared" si="104"/>
        <v>213.95999999999998</v>
      </c>
      <c r="K44" s="69">
        <v>133.69999999999999</v>
      </c>
      <c r="L44" s="339">
        <v>133.72999999999999</v>
      </c>
      <c r="M44" s="339">
        <f t="shared" ref="M44:N44" si="105">O44+Q44</f>
        <v>80.2</v>
      </c>
      <c r="N44" s="313">
        <f t="shared" si="105"/>
        <v>80.23</v>
      </c>
      <c r="O44" s="69">
        <v>80.2</v>
      </c>
      <c r="P44" s="339">
        <v>80.23</v>
      </c>
      <c r="Q44" s="339">
        <v>0</v>
      </c>
      <c r="R44" s="339">
        <v>0</v>
      </c>
      <c r="S44" s="140">
        <v>44306</v>
      </c>
      <c r="T44" s="289">
        <v>44327</v>
      </c>
      <c r="U44" s="132" t="s">
        <v>1029</v>
      </c>
      <c r="V44" s="345">
        <v>44347</v>
      </c>
      <c r="W44" s="289">
        <v>44369</v>
      </c>
      <c r="X44" s="132"/>
      <c r="Y44" s="124" t="s">
        <v>64</v>
      </c>
      <c r="Z44" s="49" t="s">
        <v>65</v>
      </c>
    </row>
    <row r="45" spans="1:26">
      <c r="A45" s="136">
        <v>36</v>
      </c>
      <c r="B45" s="118" t="s">
        <v>1030</v>
      </c>
      <c r="C45" s="118" t="s">
        <v>1027</v>
      </c>
      <c r="D45" s="339">
        <f t="shared" ref="D45:E45" si="106">G45+I45</f>
        <v>219.5</v>
      </c>
      <c r="E45" s="339">
        <f t="shared" si="106"/>
        <v>219.47</v>
      </c>
      <c r="F45" s="339">
        <f t="shared" si="1"/>
        <v>3.0000000000001137E-2</v>
      </c>
      <c r="G45" s="82">
        <v>131.69999999999999</v>
      </c>
      <c r="H45" s="339">
        <v>131.68</v>
      </c>
      <c r="I45" s="339">
        <f t="shared" ref="I45:J45" si="107">K45+M45</f>
        <v>87.8</v>
      </c>
      <c r="J45" s="339">
        <f t="shared" si="107"/>
        <v>87.789999999999992</v>
      </c>
      <c r="K45" s="69">
        <v>54.9</v>
      </c>
      <c r="L45" s="339">
        <v>54.87</v>
      </c>
      <c r="M45" s="339">
        <f t="shared" ref="M45:N45" si="108">O45+Q45</f>
        <v>32.9</v>
      </c>
      <c r="N45" s="313">
        <f t="shared" si="108"/>
        <v>32.92</v>
      </c>
      <c r="O45" s="69">
        <v>32.9</v>
      </c>
      <c r="P45" s="339">
        <v>32.92</v>
      </c>
      <c r="Q45" s="339">
        <v>0</v>
      </c>
      <c r="R45" s="339">
        <v>0</v>
      </c>
      <c r="S45" s="216">
        <v>44453</v>
      </c>
      <c r="T45" s="218" t="s">
        <v>1031</v>
      </c>
      <c r="U45" s="218" t="s">
        <v>1032</v>
      </c>
      <c r="V45" s="354">
        <v>44455</v>
      </c>
      <c r="W45" s="87">
        <v>44469</v>
      </c>
      <c r="X45" s="79"/>
      <c r="Y45" s="132" t="s">
        <v>64</v>
      </c>
      <c r="Z45" s="49" t="s">
        <v>65</v>
      </c>
    </row>
    <row r="46" spans="1:26">
      <c r="A46" s="136">
        <v>37</v>
      </c>
      <c r="B46" s="118" t="s">
        <v>1033</v>
      </c>
      <c r="C46" s="118" t="s">
        <v>1027</v>
      </c>
      <c r="D46" s="339">
        <f t="shared" ref="D46:E46" si="109">G46+I46</f>
        <v>613.20000000000005</v>
      </c>
      <c r="E46" s="339">
        <f t="shared" si="109"/>
        <v>613.20000000000005</v>
      </c>
      <c r="F46" s="339">
        <f t="shared" si="1"/>
        <v>0</v>
      </c>
      <c r="G46" s="82">
        <v>367.9</v>
      </c>
      <c r="H46" s="339">
        <v>367.92</v>
      </c>
      <c r="I46" s="339">
        <f t="shared" ref="I46:J46" si="110">K46+M46</f>
        <v>245.3</v>
      </c>
      <c r="J46" s="339">
        <f t="shared" si="110"/>
        <v>245.28000000000003</v>
      </c>
      <c r="K46" s="69">
        <v>153.30000000000001</v>
      </c>
      <c r="L46" s="339">
        <v>153.30000000000001</v>
      </c>
      <c r="M46" s="339">
        <f t="shared" ref="M46:N46" si="111">O46+Q46</f>
        <v>92</v>
      </c>
      <c r="N46" s="313">
        <f t="shared" si="111"/>
        <v>91.98</v>
      </c>
      <c r="O46" s="69">
        <v>92</v>
      </c>
      <c r="P46" s="339">
        <v>91.98</v>
      </c>
      <c r="Q46" s="339">
        <v>0</v>
      </c>
      <c r="R46" s="339">
        <v>0</v>
      </c>
      <c r="S46" s="140">
        <v>44306</v>
      </c>
      <c r="T46" s="289">
        <v>44327</v>
      </c>
      <c r="U46" s="132" t="s">
        <v>1034</v>
      </c>
      <c r="V46" s="341">
        <v>44347</v>
      </c>
      <c r="W46" s="140">
        <v>44392</v>
      </c>
      <c r="X46" s="132"/>
      <c r="Y46" s="124" t="s">
        <v>64</v>
      </c>
      <c r="Z46" s="49" t="s">
        <v>65</v>
      </c>
    </row>
    <row r="47" spans="1:26">
      <c r="A47" s="136">
        <v>38</v>
      </c>
      <c r="B47" s="118" t="s">
        <v>1035</v>
      </c>
      <c r="C47" s="118" t="s">
        <v>1036</v>
      </c>
      <c r="D47" s="339">
        <f t="shared" ref="D47:E47" si="112">G47+I47</f>
        <v>826</v>
      </c>
      <c r="E47" s="339">
        <f t="shared" si="112"/>
        <v>825.87</v>
      </c>
      <c r="F47" s="339">
        <f t="shared" si="1"/>
        <v>0.12999999999999545</v>
      </c>
      <c r="G47" s="82">
        <v>493</v>
      </c>
      <c r="H47" s="339">
        <v>492.96</v>
      </c>
      <c r="I47" s="339">
        <f t="shared" ref="I47:J47" si="113">K47+M47</f>
        <v>333</v>
      </c>
      <c r="J47" s="339">
        <f t="shared" si="113"/>
        <v>332.91</v>
      </c>
      <c r="K47" s="69">
        <v>209</v>
      </c>
      <c r="L47" s="339">
        <v>332.91</v>
      </c>
      <c r="M47" s="339">
        <f t="shared" ref="M47:N47" si="114">O47+Q47</f>
        <v>124</v>
      </c>
      <c r="N47" s="313">
        <f t="shared" si="114"/>
        <v>0</v>
      </c>
      <c r="O47" s="69">
        <v>124</v>
      </c>
      <c r="P47" s="339">
        <v>0</v>
      </c>
      <c r="Q47" s="339">
        <v>0</v>
      </c>
      <c r="R47" s="339">
        <v>0</v>
      </c>
      <c r="S47" s="140">
        <v>44306</v>
      </c>
      <c r="T47" s="289">
        <v>44349</v>
      </c>
      <c r="U47" s="132" t="s">
        <v>1037</v>
      </c>
      <c r="V47" s="345">
        <v>44370</v>
      </c>
      <c r="W47" s="289">
        <v>44445</v>
      </c>
      <c r="X47" s="79"/>
      <c r="Y47" s="124" t="s">
        <v>64</v>
      </c>
      <c r="Z47" s="49" t="s">
        <v>65</v>
      </c>
    </row>
    <row r="48" spans="1:26">
      <c r="A48" s="136">
        <v>39</v>
      </c>
      <c r="B48" s="118" t="s">
        <v>1038</v>
      </c>
      <c r="C48" s="118" t="s">
        <v>1036</v>
      </c>
      <c r="D48" s="339">
        <f t="shared" ref="D48:E48" si="115">G48+I48</f>
        <v>419.70000000000005</v>
      </c>
      <c r="E48" s="339">
        <f t="shared" si="115"/>
        <v>419.37</v>
      </c>
      <c r="F48" s="339">
        <f t="shared" si="1"/>
        <v>0.33000000000004093</v>
      </c>
      <c r="G48" s="82">
        <v>249.8</v>
      </c>
      <c r="H48" s="339">
        <v>249.82</v>
      </c>
      <c r="I48" s="339">
        <f t="shared" ref="I48:J48" si="116">K48+M48</f>
        <v>169.9</v>
      </c>
      <c r="J48" s="339">
        <f t="shared" si="116"/>
        <v>169.55</v>
      </c>
      <c r="K48" s="69">
        <v>105</v>
      </c>
      <c r="L48" s="339">
        <v>169.55</v>
      </c>
      <c r="M48" s="339">
        <f t="shared" ref="M48:N48" si="117">O48+Q48</f>
        <v>64.900000000000006</v>
      </c>
      <c r="N48" s="313">
        <f t="shared" si="117"/>
        <v>0</v>
      </c>
      <c r="O48" s="69">
        <v>64.900000000000006</v>
      </c>
      <c r="P48" s="339">
        <v>0</v>
      </c>
      <c r="Q48" s="339">
        <v>0</v>
      </c>
      <c r="R48" s="339">
        <v>0</v>
      </c>
      <c r="S48" s="140">
        <v>44307</v>
      </c>
      <c r="T48" s="289">
        <v>44349</v>
      </c>
      <c r="U48" s="132" t="s">
        <v>1039</v>
      </c>
      <c r="V48" s="345">
        <v>44370</v>
      </c>
      <c r="W48" s="289">
        <v>44445</v>
      </c>
      <c r="X48" s="79"/>
      <c r="Y48" s="124" t="s">
        <v>64</v>
      </c>
      <c r="Z48" s="49" t="s">
        <v>65</v>
      </c>
    </row>
    <row r="49" spans="1:26">
      <c r="A49" s="136">
        <v>40</v>
      </c>
      <c r="B49" s="118" t="s">
        <v>1040</v>
      </c>
      <c r="C49" s="118" t="s">
        <v>1036</v>
      </c>
      <c r="D49" s="339">
        <f t="shared" ref="D49:E49" si="118">G49+I49</f>
        <v>707.7</v>
      </c>
      <c r="E49" s="339">
        <f t="shared" si="118"/>
        <v>550</v>
      </c>
      <c r="F49" s="339">
        <f t="shared" si="1"/>
        <v>157.70000000000005</v>
      </c>
      <c r="G49" s="82">
        <v>420.7</v>
      </c>
      <c r="H49" s="339">
        <v>326.7</v>
      </c>
      <c r="I49" s="339">
        <f t="shared" ref="I49:J49" si="119">K49+M49</f>
        <v>287</v>
      </c>
      <c r="J49" s="339">
        <f t="shared" si="119"/>
        <v>223.3</v>
      </c>
      <c r="K49" s="69">
        <v>177</v>
      </c>
      <c r="L49" s="339">
        <v>223.3</v>
      </c>
      <c r="M49" s="339">
        <f t="shared" ref="M49:N49" si="120">O49+Q49</f>
        <v>110</v>
      </c>
      <c r="N49" s="313">
        <f t="shared" si="120"/>
        <v>0</v>
      </c>
      <c r="O49" s="69">
        <v>110</v>
      </c>
      <c r="P49" s="339">
        <v>0</v>
      </c>
      <c r="Q49" s="339">
        <v>0</v>
      </c>
      <c r="R49" s="339">
        <v>0</v>
      </c>
      <c r="S49" s="140">
        <v>44307</v>
      </c>
      <c r="T49" s="289">
        <v>44370</v>
      </c>
      <c r="U49" s="132" t="s">
        <v>1041</v>
      </c>
      <c r="V49" s="345">
        <v>44396</v>
      </c>
      <c r="W49" s="289">
        <v>44459</v>
      </c>
      <c r="X49" s="79"/>
      <c r="Y49" s="124" t="s">
        <v>64</v>
      </c>
      <c r="Z49" s="49" t="s">
        <v>65</v>
      </c>
    </row>
    <row r="50" spans="1:26">
      <c r="A50" s="561" t="s">
        <v>160</v>
      </c>
      <c r="B50" s="520"/>
      <c r="C50" s="538"/>
      <c r="D50" s="113">
        <f t="shared" ref="D50:R50" si="121">SUM(D10:D49)</f>
        <v>20086.999999999996</v>
      </c>
      <c r="E50" s="113">
        <f t="shared" si="121"/>
        <v>19332.299999999996</v>
      </c>
      <c r="F50" s="113">
        <f t="shared" si="121"/>
        <v>345.39999999999975</v>
      </c>
      <c r="G50" s="113">
        <f t="shared" si="121"/>
        <v>12043.800000000003</v>
      </c>
      <c r="H50" s="113">
        <f t="shared" si="121"/>
        <v>11584.43</v>
      </c>
      <c r="I50" s="113">
        <f t="shared" si="121"/>
        <v>8043.199999999998</v>
      </c>
      <c r="J50" s="113">
        <f t="shared" si="121"/>
        <v>7747.8699999999972</v>
      </c>
      <c r="K50" s="113">
        <f t="shared" si="121"/>
        <v>4598.8999999999996</v>
      </c>
      <c r="L50" s="113">
        <f t="shared" si="121"/>
        <v>4711.32</v>
      </c>
      <c r="M50" s="113">
        <f t="shared" si="121"/>
        <v>3444.3000000000006</v>
      </c>
      <c r="N50" s="113">
        <f t="shared" si="121"/>
        <v>3036.5499999999993</v>
      </c>
      <c r="O50" s="113">
        <f t="shared" si="121"/>
        <v>2857.82</v>
      </c>
      <c r="P50" s="113">
        <f t="shared" si="121"/>
        <v>2469.6099999999997</v>
      </c>
      <c r="Q50" s="113">
        <f t="shared" si="121"/>
        <v>586.48</v>
      </c>
      <c r="R50" s="113">
        <f t="shared" si="121"/>
        <v>566.94000000000005</v>
      </c>
      <c r="S50" s="275"/>
      <c r="T50" s="235"/>
      <c r="U50" s="275"/>
      <c r="V50" s="275"/>
      <c r="W50" s="275"/>
      <c r="X50" s="275"/>
      <c r="Y50" s="275"/>
      <c r="Z50" s="275"/>
    </row>
    <row r="51" spans="1:26">
      <c r="A51" s="523" t="s">
        <v>161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  <c r="Y51" s="520"/>
      <c r="Z51" s="538"/>
    </row>
    <row r="52" spans="1:26">
      <c r="A52" s="136">
        <v>41</v>
      </c>
      <c r="B52" s="118" t="s">
        <v>1042</v>
      </c>
      <c r="C52" s="118" t="s">
        <v>1036</v>
      </c>
      <c r="D52" s="70">
        <v>261.3</v>
      </c>
      <c r="E52" s="70">
        <v>0</v>
      </c>
      <c r="F52" s="70">
        <v>261.3</v>
      </c>
      <c r="G52" s="102">
        <v>156.30000000000001</v>
      </c>
      <c r="H52" s="72"/>
      <c r="I52" s="70">
        <v>105</v>
      </c>
      <c r="J52" s="70">
        <v>0</v>
      </c>
      <c r="K52" s="70">
        <v>90</v>
      </c>
      <c r="L52" s="72"/>
      <c r="M52" s="70">
        <v>15</v>
      </c>
      <c r="N52" s="146">
        <v>0</v>
      </c>
      <c r="O52" s="70">
        <v>15</v>
      </c>
      <c r="P52" s="72"/>
      <c r="Q52" s="70">
        <v>0</v>
      </c>
      <c r="R52" s="72"/>
      <c r="S52" s="140">
        <v>44483</v>
      </c>
      <c r="T52" s="140">
        <v>44490</v>
      </c>
      <c r="U52" s="140"/>
      <c r="V52" s="140"/>
      <c r="W52" s="140"/>
      <c r="X52" s="140"/>
      <c r="Y52" s="124"/>
      <c r="Z52" s="124"/>
    </row>
    <row r="53" spans="1:26">
      <c r="A53" s="136">
        <v>42</v>
      </c>
      <c r="B53" s="206" t="s">
        <v>1043</v>
      </c>
      <c r="C53" s="118" t="s">
        <v>1027</v>
      </c>
      <c r="D53" s="70">
        <v>1650</v>
      </c>
      <c r="E53" s="70">
        <v>0</v>
      </c>
      <c r="F53" s="70">
        <v>1650</v>
      </c>
      <c r="G53" s="102">
        <v>990</v>
      </c>
      <c r="H53" s="72"/>
      <c r="I53" s="70">
        <v>660</v>
      </c>
      <c r="J53" s="70">
        <v>0</v>
      </c>
      <c r="K53" s="70">
        <v>82.5</v>
      </c>
      <c r="L53" s="72"/>
      <c r="M53" s="70">
        <v>577.5</v>
      </c>
      <c r="N53" s="146">
        <v>0</v>
      </c>
      <c r="O53" s="70">
        <v>577.5</v>
      </c>
      <c r="P53" s="72"/>
      <c r="Q53" s="70">
        <v>0</v>
      </c>
      <c r="R53" s="72"/>
      <c r="S53" s="132" t="s">
        <v>1044</v>
      </c>
      <c r="T53" s="132" t="s">
        <v>1044</v>
      </c>
      <c r="U53" s="132" t="s">
        <v>1044</v>
      </c>
      <c r="V53" s="140"/>
      <c r="W53" s="140"/>
      <c r="X53" s="132" t="s">
        <v>1045</v>
      </c>
      <c r="Y53" s="124"/>
      <c r="Z53" s="124" t="s">
        <v>65</v>
      </c>
    </row>
    <row r="54" spans="1:26">
      <c r="A54" s="136">
        <v>43</v>
      </c>
      <c r="B54" s="206" t="s">
        <v>1046</v>
      </c>
      <c r="C54" s="118" t="s">
        <v>1027</v>
      </c>
      <c r="D54" s="70">
        <v>5796.68</v>
      </c>
      <c r="E54" s="70">
        <v>0</v>
      </c>
      <c r="F54" s="70">
        <v>5796.68</v>
      </c>
      <c r="G54" s="102">
        <v>3478</v>
      </c>
      <c r="H54" s="72"/>
      <c r="I54" s="70">
        <v>2318.6799999999998</v>
      </c>
      <c r="J54" s="70">
        <v>0</v>
      </c>
      <c r="K54" s="70">
        <v>289.83</v>
      </c>
      <c r="L54" s="72"/>
      <c r="M54" s="70">
        <v>2028.84</v>
      </c>
      <c r="N54" s="146">
        <v>0</v>
      </c>
      <c r="O54" s="70">
        <v>2028.84</v>
      </c>
      <c r="P54" s="72"/>
      <c r="Q54" s="70">
        <v>0</v>
      </c>
      <c r="R54" s="72"/>
      <c r="S54" s="140"/>
      <c r="T54" s="140"/>
      <c r="U54" s="140"/>
      <c r="V54" s="140"/>
      <c r="W54" s="140"/>
      <c r="X54" s="132" t="s">
        <v>1047</v>
      </c>
      <c r="Y54" s="124"/>
      <c r="Z54" s="124"/>
    </row>
    <row r="55" spans="1:26">
      <c r="A55" s="136">
        <v>44</v>
      </c>
      <c r="B55" s="206" t="s">
        <v>1048</v>
      </c>
      <c r="C55" s="118" t="s">
        <v>1027</v>
      </c>
      <c r="D55" s="70">
        <v>2205</v>
      </c>
      <c r="E55" s="70">
        <v>0</v>
      </c>
      <c r="F55" s="70">
        <v>2205</v>
      </c>
      <c r="G55" s="102">
        <v>1323</v>
      </c>
      <c r="H55" s="72"/>
      <c r="I55" s="70">
        <v>882</v>
      </c>
      <c r="J55" s="70">
        <v>0</v>
      </c>
      <c r="K55" s="70">
        <v>110.25</v>
      </c>
      <c r="L55" s="72"/>
      <c r="M55" s="70">
        <v>771.75</v>
      </c>
      <c r="N55" s="146">
        <v>0</v>
      </c>
      <c r="O55" s="70">
        <v>771.75</v>
      </c>
      <c r="P55" s="72"/>
      <c r="Q55" s="70">
        <v>0</v>
      </c>
      <c r="R55" s="72"/>
      <c r="S55" s="140"/>
      <c r="T55" s="140"/>
      <c r="U55" s="140"/>
      <c r="V55" s="140"/>
      <c r="W55" s="140"/>
      <c r="X55" s="132" t="s">
        <v>1047</v>
      </c>
      <c r="Y55" s="124"/>
      <c r="Z55" s="124"/>
    </row>
    <row r="56" spans="1:26">
      <c r="A56" s="262"/>
      <c r="B56" s="169"/>
      <c r="C56" s="169"/>
      <c r="D56" s="284">
        <f t="shared" ref="D56:R56" si="122">SUM(D52:D55)</f>
        <v>9912.98</v>
      </c>
      <c r="E56" s="284">
        <f t="shared" si="122"/>
        <v>0</v>
      </c>
      <c r="F56" s="284">
        <f t="shared" si="122"/>
        <v>9912.98</v>
      </c>
      <c r="G56" s="284">
        <f t="shared" si="122"/>
        <v>5947.3</v>
      </c>
      <c r="H56" s="284">
        <f t="shared" si="122"/>
        <v>0</v>
      </c>
      <c r="I56" s="284">
        <f t="shared" si="122"/>
        <v>3965.68</v>
      </c>
      <c r="J56" s="284">
        <f t="shared" si="122"/>
        <v>0</v>
      </c>
      <c r="K56" s="284">
        <f t="shared" si="122"/>
        <v>572.57999999999993</v>
      </c>
      <c r="L56" s="284">
        <f t="shared" si="122"/>
        <v>0</v>
      </c>
      <c r="M56" s="284">
        <f t="shared" si="122"/>
        <v>3393.09</v>
      </c>
      <c r="N56" s="284">
        <f t="shared" si="122"/>
        <v>0</v>
      </c>
      <c r="O56" s="284">
        <f t="shared" si="122"/>
        <v>3393.09</v>
      </c>
      <c r="P56" s="284">
        <f t="shared" si="122"/>
        <v>0</v>
      </c>
      <c r="Q56" s="284">
        <f t="shared" si="122"/>
        <v>0</v>
      </c>
      <c r="R56" s="284">
        <f t="shared" si="122"/>
        <v>0</v>
      </c>
      <c r="S56" s="151"/>
      <c r="T56" s="300"/>
      <c r="U56" s="151"/>
      <c r="V56" s="355"/>
      <c r="W56" s="355"/>
      <c r="X56" s="151"/>
      <c r="Y56" s="151"/>
      <c r="Z56" s="151"/>
    </row>
    <row r="57" spans="1:26">
      <c r="A57" s="553" t="s">
        <v>1049</v>
      </c>
      <c r="B57" s="520"/>
      <c r="C57" s="538"/>
      <c r="D57" s="113">
        <f t="shared" ref="D57:R57" si="123">D56+D50</f>
        <v>29999.979999999996</v>
      </c>
      <c r="E57" s="113">
        <f t="shared" si="123"/>
        <v>19332.299999999996</v>
      </c>
      <c r="F57" s="113">
        <f t="shared" si="123"/>
        <v>10258.379999999999</v>
      </c>
      <c r="G57" s="113">
        <f t="shared" si="123"/>
        <v>17991.100000000002</v>
      </c>
      <c r="H57" s="113">
        <f t="shared" si="123"/>
        <v>11584.43</v>
      </c>
      <c r="I57" s="113">
        <f t="shared" si="123"/>
        <v>12008.879999999997</v>
      </c>
      <c r="J57" s="113">
        <f t="shared" si="123"/>
        <v>7747.8699999999972</v>
      </c>
      <c r="K57" s="113">
        <f t="shared" si="123"/>
        <v>5171.4799999999996</v>
      </c>
      <c r="L57" s="113">
        <f t="shared" si="123"/>
        <v>4711.32</v>
      </c>
      <c r="M57" s="113">
        <f t="shared" si="123"/>
        <v>6837.3900000000012</v>
      </c>
      <c r="N57" s="113">
        <f t="shared" si="123"/>
        <v>3036.5499999999993</v>
      </c>
      <c r="O57" s="113">
        <f t="shared" si="123"/>
        <v>6250.91</v>
      </c>
      <c r="P57" s="113">
        <f t="shared" si="123"/>
        <v>2469.6099999999997</v>
      </c>
      <c r="Q57" s="113">
        <f t="shared" si="123"/>
        <v>586.48</v>
      </c>
      <c r="R57" s="113">
        <f t="shared" si="123"/>
        <v>566.94000000000005</v>
      </c>
      <c r="S57" s="275"/>
      <c r="T57" s="235"/>
      <c r="U57" s="275"/>
      <c r="V57" s="275"/>
      <c r="W57" s="275"/>
      <c r="X57" s="275"/>
      <c r="Y57" s="275"/>
      <c r="Z57" s="275"/>
    </row>
  </sheetData>
  <mergeCells count="29"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D4:D5"/>
    <mergeCell ref="E4:E5"/>
    <mergeCell ref="A50:C50"/>
    <mergeCell ref="A51:Z51"/>
    <mergeCell ref="A57:C57"/>
    <mergeCell ref="F4:F5"/>
    <mergeCell ref="A7:Z8"/>
    <mergeCell ref="A9:Z9"/>
    <mergeCell ref="A1:A5"/>
    <mergeCell ref="B1:B5"/>
    <mergeCell ref="C1:C5"/>
    <mergeCell ref="D1:F3"/>
    <mergeCell ref="G1:H4"/>
    <mergeCell ref="S1:S5"/>
    <mergeCell ref="I2:J4"/>
    <mergeCell ref="Y1:Y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B53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4.85546875" customWidth="1"/>
    <col min="2" max="2" width="37.42578125" customWidth="1"/>
    <col min="4" max="4" width="13.28515625" customWidth="1"/>
    <col min="24" max="24" width="21.42578125" customWidth="1"/>
    <col min="25" max="25" width="16.42578125" customWidth="1"/>
    <col min="26" max="26" width="17" customWidth="1"/>
  </cols>
  <sheetData>
    <row r="1" spans="1:28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6"/>
      <c r="Y6" s="36"/>
      <c r="Z6" s="36">
        <v>25</v>
      </c>
    </row>
    <row r="7" spans="1:28">
      <c r="A7" s="554" t="s">
        <v>1050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>
      <c r="A10" s="49">
        <v>1</v>
      </c>
      <c r="B10" s="206" t="s">
        <v>1051</v>
      </c>
      <c r="C10" s="118" t="s">
        <v>1052</v>
      </c>
      <c r="D10" s="339">
        <f t="shared" ref="D10:E10" si="0">G10+I10</f>
        <v>997.7</v>
      </c>
      <c r="E10" s="339">
        <f t="shared" si="0"/>
        <v>0</v>
      </c>
      <c r="F10" s="339">
        <f t="shared" ref="F10:F37" si="1">IF(E10&gt;0,D10-E10,0)</f>
        <v>0</v>
      </c>
      <c r="G10" s="200">
        <v>598.6</v>
      </c>
      <c r="H10" s="351"/>
      <c r="I10" s="339">
        <f t="shared" ref="I10:J10" si="2">K10+M10</f>
        <v>399.1</v>
      </c>
      <c r="J10" s="339">
        <f t="shared" si="2"/>
        <v>0</v>
      </c>
      <c r="K10" s="287">
        <v>219.5</v>
      </c>
      <c r="L10" s="351"/>
      <c r="M10" s="349">
        <f t="shared" ref="M10:N10" si="3">O10+Q10</f>
        <v>179.6</v>
      </c>
      <c r="N10" s="339">
        <f t="shared" si="3"/>
        <v>0</v>
      </c>
      <c r="O10" s="287">
        <v>179.6</v>
      </c>
      <c r="P10" s="351"/>
      <c r="Q10" s="339">
        <v>0</v>
      </c>
      <c r="R10" s="356">
        <v>0</v>
      </c>
      <c r="S10" s="216">
        <v>44286</v>
      </c>
      <c r="T10" s="216">
        <v>44298</v>
      </c>
      <c r="U10" s="323" t="s">
        <v>1053</v>
      </c>
      <c r="V10" s="216"/>
      <c r="W10" s="216"/>
      <c r="X10" s="324" t="s">
        <v>1054</v>
      </c>
      <c r="Y10" s="357"/>
      <c r="Z10" s="358"/>
      <c r="AA10" s="128" t="s">
        <v>66</v>
      </c>
      <c r="AB10" s="128">
        <f>COUNTIF(X10:X100,"Отказ")</f>
        <v>1</v>
      </c>
    </row>
    <row r="11" spans="1:28">
      <c r="A11" s="49">
        <v>2</v>
      </c>
      <c r="B11" s="118" t="s">
        <v>1055</v>
      </c>
      <c r="C11" s="118" t="s">
        <v>1052</v>
      </c>
      <c r="D11" s="339">
        <f t="shared" ref="D11:E11" si="4">G11+I11</f>
        <v>114.19999999999999</v>
      </c>
      <c r="E11" s="339">
        <f t="shared" si="4"/>
        <v>101.71000000000001</v>
      </c>
      <c r="F11" s="339">
        <f t="shared" si="1"/>
        <v>12.489999999999981</v>
      </c>
      <c r="G11" s="82">
        <v>68.5</v>
      </c>
      <c r="H11" s="339">
        <v>61.03</v>
      </c>
      <c r="I11" s="339">
        <f t="shared" ref="I11:J11" si="5">K11+M11</f>
        <v>45.699999999999996</v>
      </c>
      <c r="J11" s="339">
        <f t="shared" si="5"/>
        <v>40.68</v>
      </c>
      <c r="K11" s="69">
        <v>34.299999999999997</v>
      </c>
      <c r="L11" s="339">
        <v>30.51</v>
      </c>
      <c r="M11" s="349">
        <f t="shared" ref="M11:N11" si="6">O11+Q11</f>
        <v>11.4</v>
      </c>
      <c r="N11" s="339">
        <f t="shared" si="6"/>
        <v>10.17</v>
      </c>
      <c r="O11" s="69">
        <v>11.4</v>
      </c>
      <c r="P11" s="339">
        <v>10.17</v>
      </c>
      <c r="Q11" s="339">
        <v>0</v>
      </c>
      <c r="R11" s="339">
        <v>0</v>
      </c>
      <c r="S11" s="216">
        <v>44286</v>
      </c>
      <c r="T11" s="216">
        <v>44300</v>
      </c>
      <c r="U11" s="323" t="s">
        <v>1056</v>
      </c>
      <c r="V11" s="216">
        <v>44335</v>
      </c>
      <c r="W11" s="216">
        <v>44377</v>
      </c>
      <c r="X11" s="359"/>
      <c r="Y11" s="357"/>
      <c r="Z11" s="360"/>
      <c r="AA11" s="50" t="s">
        <v>65</v>
      </c>
      <c r="AB11" s="128">
        <f>COUNTA(Z10:Z100)</f>
        <v>24</v>
      </c>
    </row>
    <row r="12" spans="1:28">
      <c r="A12" s="49">
        <v>3</v>
      </c>
      <c r="B12" s="118" t="s">
        <v>1057</v>
      </c>
      <c r="C12" s="118" t="s">
        <v>1052</v>
      </c>
      <c r="D12" s="339">
        <f t="shared" ref="D12:E12" si="7">G12+I12</f>
        <v>300</v>
      </c>
      <c r="E12" s="339">
        <f t="shared" si="7"/>
        <v>300.05</v>
      </c>
      <c r="F12" s="339">
        <f t="shared" si="1"/>
        <v>-5.0000000000011369E-2</v>
      </c>
      <c r="G12" s="82">
        <v>180</v>
      </c>
      <c r="H12" s="339">
        <v>180.03</v>
      </c>
      <c r="I12" s="339">
        <f t="shared" ref="I12:J12" si="8">K12+M12</f>
        <v>120</v>
      </c>
      <c r="J12" s="339">
        <f t="shared" si="8"/>
        <v>120.02000000000001</v>
      </c>
      <c r="K12" s="69">
        <v>81</v>
      </c>
      <c r="L12" s="339">
        <v>81.010000000000005</v>
      </c>
      <c r="M12" s="349">
        <f t="shared" ref="M12:N12" si="9">O12+Q12</f>
        <v>39</v>
      </c>
      <c r="N12" s="339">
        <f t="shared" si="9"/>
        <v>39.01</v>
      </c>
      <c r="O12" s="69">
        <v>39</v>
      </c>
      <c r="P12" s="339">
        <v>39.01</v>
      </c>
      <c r="Q12" s="339">
        <v>0</v>
      </c>
      <c r="R12" s="339">
        <v>0</v>
      </c>
      <c r="S12" s="216">
        <v>44286</v>
      </c>
      <c r="T12" s="216">
        <v>44302</v>
      </c>
      <c r="U12" s="323" t="s">
        <v>1058</v>
      </c>
      <c r="V12" s="216">
        <v>44350</v>
      </c>
      <c r="W12" s="216">
        <v>44377</v>
      </c>
      <c r="X12" s="361"/>
      <c r="Y12" s="324" t="s">
        <v>64</v>
      </c>
      <c r="Z12" s="362" t="s">
        <v>69</v>
      </c>
      <c r="AA12" s="128" t="s">
        <v>12</v>
      </c>
      <c r="AB12" s="128">
        <f>COUNTA(U10:U100)-AB11</f>
        <v>11</v>
      </c>
    </row>
    <row r="13" spans="1:28">
      <c r="A13" s="49">
        <v>4</v>
      </c>
      <c r="B13" s="206" t="s">
        <v>1059</v>
      </c>
      <c r="C13" s="118" t="s">
        <v>1052</v>
      </c>
      <c r="D13" s="339">
        <f t="shared" ref="D13:E13" si="10">G13+I13</f>
        <v>1144.2</v>
      </c>
      <c r="E13" s="339">
        <f t="shared" si="10"/>
        <v>1144.24</v>
      </c>
      <c r="F13" s="339">
        <f t="shared" si="1"/>
        <v>-3.999999999996362E-2</v>
      </c>
      <c r="G13" s="82">
        <v>686.5</v>
      </c>
      <c r="H13" s="339">
        <v>686.54399999999998</v>
      </c>
      <c r="I13" s="339">
        <f t="shared" ref="I13:J13" si="11">K13+M13</f>
        <v>457.70000000000005</v>
      </c>
      <c r="J13" s="339">
        <f t="shared" si="11"/>
        <v>457.69600000000003</v>
      </c>
      <c r="K13" s="82">
        <v>343.3</v>
      </c>
      <c r="L13" s="339">
        <v>343.27199999999999</v>
      </c>
      <c r="M13" s="349">
        <f t="shared" ref="M13:N13" si="12">O13+Q13</f>
        <v>114.4</v>
      </c>
      <c r="N13" s="339">
        <f t="shared" si="12"/>
        <v>114.42400000000001</v>
      </c>
      <c r="O13" s="69">
        <v>114.4</v>
      </c>
      <c r="P13" s="339">
        <v>114.42400000000001</v>
      </c>
      <c r="Q13" s="339">
        <v>0</v>
      </c>
      <c r="R13" s="339">
        <v>0</v>
      </c>
      <c r="S13" s="216">
        <v>44286</v>
      </c>
      <c r="T13" s="216">
        <v>44316</v>
      </c>
      <c r="U13" s="323" t="s">
        <v>1060</v>
      </c>
      <c r="V13" s="322">
        <v>44383</v>
      </c>
      <c r="W13" s="322">
        <v>44438</v>
      </c>
      <c r="X13" s="324" t="s">
        <v>1061</v>
      </c>
      <c r="Y13" s="357"/>
      <c r="Z13" s="362" t="s">
        <v>69</v>
      </c>
      <c r="AA13" s="128" t="s">
        <v>75</v>
      </c>
      <c r="AB13" s="128">
        <f>COUNTA(T10:T100)-AB11-AB12</f>
        <v>2</v>
      </c>
    </row>
    <row r="14" spans="1:28">
      <c r="A14" s="49">
        <v>5</v>
      </c>
      <c r="B14" s="118" t="s">
        <v>1062</v>
      </c>
      <c r="C14" s="118" t="s">
        <v>1063</v>
      </c>
      <c r="D14" s="339">
        <f t="shared" ref="D14:E14" si="13">G14+I14</f>
        <v>1055.6999999999998</v>
      </c>
      <c r="E14" s="339">
        <f t="shared" si="13"/>
        <v>1055.60004</v>
      </c>
      <c r="F14" s="339">
        <f t="shared" si="1"/>
        <v>9.9959999999782667E-2</v>
      </c>
      <c r="G14" s="82">
        <v>633.4</v>
      </c>
      <c r="H14" s="339">
        <v>633.36</v>
      </c>
      <c r="I14" s="339">
        <f t="shared" ref="I14:J14" si="14">K14+M14</f>
        <v>422.29999999999995</v>
      </c>
      <c r="J14" s="339">
        <f t="shared" si="14"/>
        <v>422.24004000000002</v>
      </c>
      <c r="K14" s="69">
        <v>316.7</v>
      </c>
      <c r="L14" s="339">
        <v>316.68004000000002</v>
      </c>
      <c r="M14" s="349">
        <f t="shared" ref="M14:N14" si="15">O14+Q14</f>
        <v>105.6</v>
      </c>
      <c r="N14" s="339">
        <f t="shared" si="15"/>
        <v>105.56</v>
      </c>
      <c r="O14" s="69">
        <v>105.6</v>
      </c>
      <c r="P14" s="339">
        <v>105.56</v>
      </c>
      <c r="Q14" s="339">
        <v>0</v>
      </c>
      <c r="R14" s="339">
        <v>0</v>
      </c>
      <c r="S14" s="216">
        <v>44278</v>
      </c>
      <c r="T14" s="216">
        <v>44284</v>
      </c>
      <c r="U14" s="218" t="s">
        <v>1064</v>
      </c>
      <c r="V14" s="216">
        <v>44306</v>
      </c>
      <c r="W14" s="216">
        <v>44378</v>
      </c>
      <c r="X14" s="359"/>
      <c r="Y14" s="324" t="s">
        <v>64</v>
      </c>
      <c r="Z14" s="362" t="s">
        <v>69</v>
      </c>
      <c r="AA14" s="128" t="s">
        <v>79</v>
      </c>
      <c r="AB14" s="128">
        <f>COUNTA(S10:S100)-AB11-AB12-AB13</f>
        <v>0</v>
      </c>
    </row>
    <row r="15" spans="1:28">
      <c r="A15" s="49">
        <v>6</v>
      </c>
      <c r="B15" s="118" t="s">
        <v>1065</v>
      </c>
      <c r="C15" s="118" t="s">
        <v>1063</v>
      </c>
      <c r="D15" s="339">
        <f t="shared" ref="D15:E15" si="16">G15+I15</f>
        <v>300</v>
      </c>
      <c r="E15" s="339">
        <f t="shared" si="16"/>
        <v>300</v>
      </c>
      <c r="F15" s="339">
        <f t="shared" si="1"/>
        <v>0</v>
      </c>
      <c r="G15" s="82">
        <v>180</v>
      </c>
      <c r="H15" s="339">
        <v>180</v>
      </c>
      <c r="I15" s="339">
        <f t="shared" ref="I15:J15" si="17">K15+M15</f>
        <v>120</v>
      </c>
      <c r="J15" s="339">
        <f t="shared" si="17"/>
        <v>120</v>
      </c>
      <c r="K15" s="69">
        <v>90</v>
      </c>
      <c r="L15" s="339">
        <v>90</v>
      </c>
      <c r="M15" s="349">
        <f t="shared" ref="M15:N15" si="18">O15+Q15</f>
        <v>30</v>
      </c>
      <c r="N15" s="339">
        <f t="shared" si="18"/>
        <v>30</v>
      </c>
      <c r="O15" s="69">
        <v>30</v>
      </c>
      <c r="P15" s="339">
        <v>30</v>
      </c>
      <c r="Q15" s="339">
        <v>0</v>
      </c>
      <c r="R15" s="339">
        <v>0</v>
      </c>
      <c r="S15" s="216">
        <v>44278</v>
      </c>
      <c r="T15" s="216">
        <v>44336</v>
      </c>
      <c r="U15" s="323" t="s">
        <v>1066</v>
      </c>
      <c r="V15" s="322">
        <v>44336</v>
      </c>
      <c r="W15" s="322">
        <v>44378</v>
      </c>
      <c r="X15" s="359"/>
      <c r="Y15" s="324" t="s">
        <v>64</v>
      </c>
      <c r="Z15" s="362" t="s">
        <v>69</v>
      </c>
      <c r="AA15" s="50" t="s">
        <v>64</v>
      </c>
      <c r="AB15" s="128">
        <f>COUNTA(Z10:Z100)</f>
        <v>24</v>
      </c>
    </row>
    <row r="16" spans="1:28">
      <c r="A16" s="49">
        <v>7</v>
      </c>
      <c r="B16" s="118" t="s">
        <v>1067</v>
      </c>
      <c r="C16" s="118" t="s">
        <v>1063</v>
      </c>
      <c r="D16" s="339">
        <f t="shared" ref="D16:E16" si="19">G16+I16</f>
        <v>350.29999999999995</v>
      </c>
      <c r="E16" s="339">
        <f t="shared" si="19"/>
        <v>350.28999999999996</v>
      </c>
      <c r="F16" s="339">
        <f t="shared" si="1"/>
        <v>9.9999999999909051E-3</v>
      </c>
      <c r="G16" s="82">
        <v>210.2</v>
      </c>
      <c r="H16" s="339">
        <v>210.17</v>
      </c>
      <c r="I16" s="339">
        <f t="shared" ref="I16:J16" si="20">K16+M16</f>
        <v>140.1</v>
      </c>
      <c r="J16" s="339">
        <f t="shared" si="20"/>
        <v>140.12</v>
      </c>
      <c r="K16" s="82">
        <v>105.1</v>
      </c>
      <c r="L16" s="339">
        <v>105.09</v>
      </c>
      <c r="M16" s="349">
        <f t="shared" ref="M16:N16" si="21">O16+Q16</f>
        <v>35</v>
      </c>
      <c r="N16" s="339">
        <f t="shared" si="21"/>
        <v>35.03</v>
      </c>
      <c r="O16" s="69">
        <v>35</v>
      </c>
      <c r="P16" s="339">
        <v>35.03</v>
      </c>
      <c r="Q16" s="339">
        <v>0</v>
      </c>
      <c r="R16" s="339">
        <v>0</v>
      </c>
      <c r="S16" s="216">
        <v>44278</v>
      </c>
      <c r="T16" s="322">
        <v>44305</v>
      </c>
      <c r="U16" s="323" t="s">
        <v>1068</v>
      </c>
      <c r="V16" s="322">
        <v>44384</v>
      </c>
      <c r="W16" s="322">
        <v>44407</v>
      </c>
      <c r="X16" s="359"/>
      <c r="Y16" s="324" t="s">
        <v>64</v>
      </c>
      <c r="Z16" s="362" t="s">
        <v>69</v>
      </c>
    </row>
    <row r="17" spans="1:26">
      <c r="A17" s="49">
        <v>8</v>
      </c>
      <c r="B17" s="118" t="s">
        <v>1069</v>
      </c>
      <c r="C17" s="118" t="s">
        <v>1070</v>
      </c>
      <c r="D17" s="339">
        <f t="shared" ref="D17:E17" si="22">G17+I17</f>
        <v>4342.5</v>
      </c>
      <c r="E17" s="339">
        <f t="shared" si="22"/>
        <v>4342.4793499999996</v>
      </c>
      <c r="F17" s="339">
        <f t="shared" si="1"/>
        <v>2.0650000000387081E-2</v>
      </c>
      <c r="G17" s="82">
        <v>2605.5</v>
      </c>
      <c r="H17" s="339">
        <v>2605.4879999999998</v>
      </c>
      <c r="I17" s="339">
        <f t="shared" ref="I17:J17" si="23">K17+M17</f>
        <v>1737</v>
      </c>
      <c r="J17" s="339">
        <f t="shared" si="23"/>
        <v>1736.9913499999998</v>
      </c>
      <c r="K17" s="82">
        <v>1302.7</v>
      </c>
      <c r="L17" s="339">
        <v>1302.7439999999999</v>
      </c>
      <c r="M17" s="349">
        <f t="shared" ref="M17:N17" si="24">O17+Q17</f>
        <v>434.3</v>
      </c>
      <c r="N17" s="339">
        <f t="shared" si="24"/>
        <v>434.24734999999998</v>
      </c>
      <c r="O17" s="69">
        <v>434.3</v>
      </c>
      <c r="P17" s="339">
        <v>434.24734999999998</v>
      </c>
      <c r="Q17" s="339">
        <v>0</v>
      </c>
      <c r="R17" s="339">
        <v>0</v>
      </c>
      <c r="S17" s="216">
        <v>44364</v>
      </c>
      <c r="T17" s="216">
        <v>44370</v>
      </c>
      <c r="U17" s="323" t="s">
        <v>1071</v>
      </c>
      <c r="V17" s="363">
        <v>44405</v>
      </c>
      <c r="W17" s="363">
        <v>44446</v>
      </c>
      <c r="X17" s="324" t="s">
        <v>1072</v>
      </c>
      <c r="Y17" s="324" t="s">
        <v>64</v>
      </c>
      <c r="Z17" s="362" t="s">
        <v>69</v>
      </c>
    </row>
    <row r="18" spans="1:26">
      <c r="A18" s="49">
        <v>9</v>
      </c>
      <c r="B18" s="118" t="s">
        <v>1073</v>
      </c>
      <c r="C18" s="118" t="s">
        <v>1070</v>
      </c>
      <c r="D18" s="339">
        <f t="shared" ref="D18:E18" si="25">G18+I18</f>
        <v>4940.8999999999996</v>
      </c>
      <c r="E18" s="339">
        <f t="shared" si="25"/>
        <v>4880.6353300000001</v>
      </c>
      <c r="F18" s="339">
        <f t="shared" si="1"/>
        <v>60.264669999999569</v>
      </c>
      <c r="G18" s="82">
        <v>2964.5</v>
      </c>
      <c r="H18" s="339">
        <v>2928.3820000000001</v>
      </c>
      <c r="I18" s="339">
        <f t="shared" ref="I18:J18" si="26">K18+M18</f>
        <v>1976.4</v>
      </c>
      <c r="J18" s="339">
        <f t="shared" si="26"/>
        <v>1952.25333</v>
      </c>
      <c r="K18" s="69">
        <v>1482.3</v>
      </c>
      <c r="L18" s="339">
        <v>1464.1898000000001</v>
      </c>
      <c r="M18" s="349">
        <f t="shared" ref="M18:N18" si="27">O18+Q18</f>
        <v>494.1</v>
      </c>
      <c r="N18" s="339">
        <f t="shared" si="27"/>
        <v>488.06353000000001</v>
      </c>
      <c r="O18" s="69">
        <v>494.1</v>
      </c>
      <c r="P18" s="339">
        <v>488.06353000000001</v>
      </c>
      <c r="Q18" s="339">
        <v>0</v>
      </c>
      <c r="R18" s="339">
        <v>0</v>
      </c>
      <c r="S18" s="216">
        <v>44314</v>
      </c>
      <c r="T18" s="216">
        <v>44335</v>
      </c>
      <c r="U18" s="323" t="s">
        <v>1074</v>
      </c>
      <c r="V18" s="216">
        <v>44368</v>
      </c>
      <c r="W18" s="216">
        <v>44398</v>
      </c>
      <c r="X18" s="359"/>
      <c r="Y18" s="324" t="s">
        <v>64</v>
      </c>
      <c r="Z18" s="362" t="s">
        <v>69</v>
      </c>
    </row>
    <row r="19" spans="1:26">
      <c r="A19" s="49">
        <v>10</v>
      </c>
      <c r="B19" s="118" t="s">
        <v>1075</v>
      </c>
      <c r="C19" s="118" t="s">
        <v>1076</v>
      </c>
      <c r="D19" s="339">
        <f t="shared" ref="D19:E19" si="28">G19+I19</f>
        <v>926.7</v>
      </c>
      <c r="E19" s="339">
        <f t="shared" si="28"/>
        <v>926.73412000000008</v>
      </c>
      <c r="F19" s="339">
        <f t="shared" si="1"/>
        <v>-3.4120000000029904E-2</v>
      </c>
      <c r="G19" s="82">
        <v>556</v>
      </c>
      <c r="H19" s="339">
        <v>556.04047000000003</v>
      </c>
      <c r="I19" s="339">
        <f t="shared" ref="I19:J19" si="29">K19+M19</f>
        <v>370.7</v>
      </c>
      <c r="J19" s="339">
        <f t="shared" si="29"/>
        <v>370.69364999999999</v>
      </c>
      <c r="K19" s="69">
        <v>278</v>
      </c>
      <c r="L19" s="339">
        <v>278.02024</v>
      </c>
      <c r="M19" s="349">
        <f t="shared" ref="M19:N19" si="30">O19+Q19</f>
        <v>92.7</v>
      </c>
      <c r="N19" s="339">
        <f t="shared" si="30"/>
        <v>92.673410000000004</v>
      </c>
      <c r="O19" s="69">
        <v>92.7</v>
      </c>
      <c r="P19" s="339">
        <v>92.673410000000004</v>
      </c>
      <c r="Q19" s="339">
        <v>0</v>
      </c>
      <c r="R19" s="339">
        <v>0</v>
      </c>
      <c r="S19" s="216">
        <v>44291</v>
      </c>
      <c r="T19" s="216">
        <v>44305</v>
      </c>
      <c r="U19" s="323" t="s">
        <v>1077</v>
      </c>
      <c r="V19" s="216">
        <v>44340</v>
      </c>
      <c r="W19" s="216">
        <v>44378</v>
      </c>
      <c r="X19" s="361"/>
      <c r="Y19" s="324" t="s">
        <v>64</v>
      </c>
      <c r="Z19" s="362" t="s">
        <v>99</v>
      </c>
    </row>
    <row r="20" spans="1:26">
      <c r="A20" s="49">
        <v>11</v>
      </c>
      <c r="B20" s="118" t="s">
        <v>1078</v>
      </c>
      <c r="C20" s="118" t="s">
        <v>1076</v>
      </c>
      <c r="D20" s="339">
        <f t="shared" ref="D20:E20" si="31">G20+I20</f>
        <v>1969.6999999999998</v>
      </c>
      <c r="E20" s="339">
        <f t="shared" si="31"/>
        <v>1969.6870000000001</v>
      </c>
      <c r="F20" s="339">
        <f t="shared" si="1"/>
        <v>1.2999999999692591E-2</v>
      </c>
      <c r="G20" s="82">
        <v>1181.8</v>
      </c>
      <c r="H20" s="339">
        <v>1181.8122000000001</v>
      </c>
      <c r="I20" s="339">
        <f t="shared" ref="I20:J20" si="32">K20+M20</f>
        <v>787.9</v>
      </c>
      <c r="J20" s="339">
        <f t="shared" si="32"/>
        <v>787.87480000000005</v>
      </c>
      <c r="K20" s="82">
        <v>590.9</v>
      </c>
      <c r="L20" s="339">
        <v>590.90610000000004</v>
      </c>
      <c r="M20" s="349">
        <f t="shared" ref="M20:N20" si="33">O20+Q20</f>
        <v>197</v>
      </c>
      <c r="N20" s="339">
        <f t="shared" si="33"/>
        <v>196.96870000000001</v>
      </c>
      <c r="O20" s="69">
        <v>197</v>
      </c>
      <c r="P20" s="339">
        <v>196.96870000000001</v>
      </c>
      <c r="Q20" s="339">
        <v>0</v>
      </c>
      <c r="R20" s="339">
        <v>0</v>
      </c>
      <c r="S20" s="216">
        <v>44291</v>
      </c>
      <c r="T20" s="216">
        <v>44305</v>
      </c>
      <c r="U20" s="323" t="s">
        <v>1079</v>
      </c>
      <c r="V20" s="216">
        <v>44328</v>
      </c>
      <c r="W20" s="216">
        <v>44378</v>
      </c>
      <c r="X20" s="361"/>
      <c r="Y20" s="324" t="s">
        <v>64</v>
      </c>
      <c r="Z20" s="362" t="s">
        <v>99</v>
      </c>
    </row>
    <row r="21" spans="1:26">
      <c r="A21" s="49">
        <v>12</v>
      </c>
      <c r="B21" s="118" t="s">
        <v>1080</v>
      </c>
      <c r="C21" s="118" t="s">
        <v>1081</v>
      </c>
      <c r="D21" s="339">
        <f t="shared" ref="D21:E21" si="34">G21+I21</f>
        <v>1144</v>
      </c>
      <c r="E21" s="339">
        <f t="shared" si="34"/>
        <v>1144.0669</v>
      </c>
      <c r="F21" s="339">
        <f t="shared" si="1"/>
        <v>-6.6900000000032378E-2</v>
      </c>
      <c r="G21" s="82">
        <v>686.4</v>
      </c>
      <c r="H21" s="339">
        <v>686.44014000000004</v>
      </c>
      <c r="I21" s="339">
        <f t="shared" ref="I21:J21" si="35">K21+M21</f>
        <v>457.6</v>
      </c>
      <c r="J21" s="339">
        <f t="shared" si="35"/>
        <v>457.62675999999999</v>
      </c>
      <c r="K21" s="82">
        <v>343.2</v>
      </c>
      <c r="L21" s="339">
        <v>343.22007000000002</v>
      </c>
      <c r="M21" s="349">
        <f t="shared" ref="M21:N21" si="36">O21+Q21</f>
        <v>114.4</v>
      </c>
      <c r="N21" s="339">
        <f t="shared" si="36"/>
        <v>114.40669</v>
      </c>
      <c r="O21" s="69">
        <v>114.4</v>
      </c>
      <c r="P21" s="339">
        <v>114.40669</v>
      </c>
      <c r="Q21" s="339">
        <v>0</v>
      </c>
      <c r="R21" s="339">
        <v>0</v>
      </c>
      <c r="S21" s="216">
        <v>44281</v>
      </c>
      <c r="T21" s="216">
        <v>44293</v>
      </c>
      <c r="U21" s="325" t="s">
        <v>1082</v>
      </c>
      <c r="V21" s="216">
        <v>44320</v>
      </c>
      <c r="W21" s="216">
        <v>44409</v>
      </c>
      <c r="X21" s="361"/>
      <c r="Y21" s="324" t="s">
        <v>64</v>
      </c>
      <c r="Z21" s="362" t="s">
        <v>99</v>
      </c>
    </row>
    <row r="22" spans="1:26">
      <c r="A22" s="49">
        <v>13</v>
      </c>
      <c r="B22" s="118" t="s">
        <v>1083</v>
      </c>
      <c r="C22" s="118" t="s">
        <v>1081</v>
      </c>
      <c r="D22" s="339">
        <f t="shared" ref="D22:E22" si="37">G22+I22</f>
        <v>378.9</v>
      </c>
      <c r="E22" s="339">
        <f t="shared" si="37"/>
        <v>378.79</v>
      </c>
      <c r="F22" s="339">
        <f t="shared" si="1"/>
        <v>0.1099999999999568</v>
      </c>
      <c r="G22" s="82">
        <v>227.3</v>
      </c>
      <c r="H22" s="339">
        <v>227.27</v>
      </c>
      <c r="I22" s="339">
        <f t="shared" ref="I22:J22" si="38">K22+M22</f>
        <v>151.6</v>
      </c>
      <c r="J22" s="339">
        <f t="shared" si="38"/>
        <v>151.52000000000001</v>
      </c>
      <c r="K22" s="82">
        <v>113.7</v>
      </c>
      <c r="L22" s="339">
        <v>113.64</v>
      </c>
      <c r="M22" s="349">
        <f t="shared" ref="M22:N22" si="39">O22+Q22</f>
        <v>37.9</v>
      </c>
      <c r="N22" s="339">
        <f t="shared" si="39"/>
        <v>37.880000000000003</v>
      </c>
      <c r="O22" s="69">
        <v>37.9</v>
      </c>
      <c r="P22" s="339">
        <v>37.880000000000003</v>
      </c>
      <c r="Q22" s="339">
        <v>0</v>
      </c>
      <c r="R22" s="339">
        <v>0</v>
      </c>
      <c r="S22" s="216">
        <v>44280</v>
      </c>
      <c r="T22" s="216">
        <v>44293</v>
      </c>
      <c r="U22" s="325" t="s">
        <v>1082</v>
      </c>
      <c r="V22" s="216">
        <v>44321</v>
      </c>
      <c r="W22" s="216">
        <v>44378</v>
      </c>
      <c r="X22" s="361"/>
      <c r="Y22" s="324" t="s">
        <v>64</v>
      </c>
      <c r="Z22" s="362" t="s">
        <v>65</v>
      </c>
    </row>
    <row r="23" spans="1:26">
      <c r="A23" s="49">
        <v>14</v>
      </c>
      <c r="B23" s="206" t="s">
        <v>1084</v>
      </c>
      <c r="C23" s="118" t="s">
        <v>1085</v>
      </c>
      <c r="D23" s="339">
        <f t="shared" ref="D23:E23" si="40">G23+I23</f>
        <v>1318.9</v>
      </c>
      <c r="E23" s="339">
        <f t="shared" si="40"/>
        <v>1318.77</v>
      </c>
      <c r="F23" s="339">
        <f t="shared" si="1"/>
        <v>0.13000000000010914</v>
      </c>
      <c r="G23" s="82">
        <v>791.3</v>
      </c>
      <c r="H23" s="339">
        <v>791.26</v>
      </c>
      <c r="I23" s="339">
        <f t="shared" ref="I23:J23" si="41">K23+M23</f>
        <v>527.6</v>
      </c>
      <c r="J23" s="339">
        <f t="shared" si="41"/>
        <v>527.51</v>
      </c>
      <c r="K23" s="82">
        <v>395.7</v>
      </c>
      <c r="L23" s="339">
        <v>395.63</v>
      </c>
      <c r="M23" s="349">
        <f t="shared" ref="M23:N23" si="42">O23+Q23</f>
        <v>131.9</v>
      </c>
      <c r="N23" s="339">
        <f t="shared" si="42"/>
        <v>131.88</v>
      </c>
      <c r="O23" s="69">
        <v>131.9</v>
      </c>
      <c r="P23" s="339">
        <v>131.88</v>
      </c>
      <c r="Q23" s="339">
        <v>0</v>
      </c>
      <c r="R23" s="339">
        <v>0</v>
      </c>
      <c r="S23" s="216">
        <v>44287</v>
      </c>
      <c r="T23" s="216">
        <v>44316</v>
      </c>
      <c r="U23" s="325" t="s">
        <v>1086</v>
      </c>
      <c r="V23" s="216">
        <v>44347</v>
      </c>
      <c r="W23" s="216">
        <v>44377</v>
      </c>
      <c r="X23" s="361"/>
      <c r="Y23" s="324" t="s">
        <v>64</v>
      </c>
      <c r="Z23" s="362" t="s">
        <v>65</v>
      </c>
    </row>
    <row r="24" spans="1:26">
      <c r="A24" s="49">
        <v>15</v>
      </c>
      <c r="B24" s="206" t="s">
        <v>1087</v>
      </c>
      <c r="C24" s="118" t="s">
        <v>1085</v>
      </c>
      <c r="D24" s="339">
        <f t="shared" ref="D24:E24" si="43">G24+I24</f>
        <v>959.6</v>
      </c>
      <c r="E24" s="339">
        <f t="shared" si="43"/>
        <v>0</v>
      </c>
      <c r="F24" s="339">
        <f t="shared" si="1"/>
        <v>0</v>
      </c>
      <c r="G24" s="82">
        <v>575.70000000000005</v>
      </c>
      <c r="H24" s="351"/>
      <c r="I24" s="339">
        <f t="shared" ref="I24:J24" si="44">K24+M24</f>
        <v>383.9</v>
      </c>
      <c r="J24" s="339">
        <f t="shared" si="44"/>
        <v>0</v>
      </c>
      <c r="K24" s="82">
        <v>287.89999999999998</v>
      </c>
      <c r="L24" s="351"/>
      <c r="M24" s="349">
        <f t="shared" ref="M24:N24" si="45">O24+Q24</f>
        <v>96</v>
      </c>
      <c r="N24" s="339">
        <f t="shared" si="45"/>
        <v>0</v>
      </c>
      <c r="O24" s="69">
        <v>96</v>
      </c>
      <c r="P24" s="351"/>
      <c r="Q24" s="339">
        <v>0</v>
      </c>
      <c r="R24" s="356">
        <v>0</v>
      </c>
      <c r="S24" s="216">
        <v>44467</v>
      </c>
      <c r="T24" s="216">
        <v>44483</v>
      </c>
      <c r="U24" s="364" t="s">
        <v>1088</v>
      </c>
      <c r="V24" s="216"/>
      <c r="W24" s="216"/>
      <c r="X24" s="324" t="s">
        <v>1089</v>
      </c>
      <c r="Y24" s="357"/>
      <c r="Z24" s="360"/>
    </row>
    <row r="25" spans="1:26">
      <c r="A25" s="49">
        <v>16</v>
      </c>
      <c r="B25" s="118" t="s">
        <v>1090</v>
      </c>
      <c r="C25" s="118" t="s">
        <v>1091</v>
      </c>
      <c r="D25" s="339">
        <f t="shared" ref="D25:E25" si="46">G25+I25</f>
        <v>1068.7</v>
      </c>
      <c r="E25" s="339">
        <f t="shared" si="46"/>
        <v>1068.6514900000002</v>
      </c>
      <c r="F25" s="339">
        <f t="shared" si="1"/>
        <v>4.8509999999851061E-2</v>
      </c>
      <c r="G25" s="82">
        <v>641.20000000000005</v>
      </c>
      <c r="H25" s="339">
        <v>641.19090000000006</v>
      </c>
      <c r="I25" s="339">
        <f t="shared" ref="I25:J25" si="47">K25+M25</f>
        <v>427.5</v>
      </c>
      <c r="J25" s="339">
        <f t="shared" si="47"/>
        <v>427.46059000000002</v>
      </c>
      <c r="K25" s="69">
        <v>320.60000000000002</v>
      </c>
      <c r="L25" s="339">
        <v>320.59545000000003</v>
      </c>
      <c r="M25" s="365">
        <f t="shared" ref="M25:N25" si="48">O25+Q25</f>
        <v>106.9</v>
      </c>
      <c r="N25" s="339">
        <f t="shared" si="48"/>
        <v>106.86514</v>
      </c>
      <c r="O25" s="69">
        <v>106.9</v>
      </c>
      <c r="P25" s="339">
        <v>106.86514</v>
      </c>
      <c r="Q25" s="339">
        <v>0</v>
      </c>
      <c r="R25" s="339">
        <v>0</v>
      </c>
      <c r="S25" s="216">
        <v>44288</v>
      </c>
      <c r="T25" s="216">
        <v>44302</v>
      </c>
      <c r="U25" s="325" t="s">
        <v>1092</v>
      </c>
      <c r="V25" s="216">
        <v>44330</v>
      </c>
      <c r="W25" s="216">
        <v>44423</v>
      </c>
      <c r="X25" s="359"/>
      <c r="Y25" s="324" t="s">
        <v>64</v>
      </c>
      <c r="Z25" s="362" t="s">
        <v>65</v>
      </c>
    </row>
    <row r="26" spans="1:26">
      <c r="A26" s="49">
        <v>17</v>
      </c>
      <c r="B26" s="118" t="s">
        <v>1093</v>
      </c>
      <c r="C26" s="118" t="s">
        <v>1091</v>
      </c>
      <c r="D26" s="339">
        <f t="shared" ref="D26:E26" si="49">G26+I26</f>
        <v>1399</v>
      </c>
      <c r="E26" s="339">
        <f t="shared" si="49"/>
        <v>1399.0278000000001</v>
      </c>
      <c r="F26" s="339">
        <f t="shared" si="1"/>
        <v>-2.7800000000070213E-2</v>
      </c>
      <c r="G26" s="82">
        <v>839.4</v>
      </c>
      <c r="H26" s="339">
        <v>839.41668000000004</v>
      </c>
      <c r="I26" s="339">
        <f t="shared" ref="I26:J26" si="50">K26+M26</f>
        <v>559.6</v>
      </c>
      <c r="J26" s="339">
        <f t="shared" si="50"/>
        <v>559.61112000000003</v>
      </c>
      <c r="K26" s="69">
        <v>419.7</v>
      </c>
      <c r="L26" s="339">
        <v>419.70834000000002</v>
      </c>
      <c r="M26" s="365">
        <f t="shared" ref="M26:N26" si="51">O26+Q26</f>
        <v>139.9</v>
      </c>
      <c r="N26" s="339">
        <f t="shared" si="51"/>
        <v>139.90278000000001</v>
      </c>
      <c r="O26" s="69">
        <v>139.9</v>
      </c>
      <c r="P26" s="339">
        <v>139.90278000000001</v>
      </c>
      <c r="Q26" s="339">
        <v>0</v>
      </c>
      <c r="R26" s="339">
        <v>0</v>
      </c>
      <c r="S26" s="216">
        <v>44288</v>
      </c>
      <c r="T26" s="216">
        <v>44305</v>
      </c>
      <c r="U26" s="325" t="s">
        <v>1094</v>
      </c>
      <c r="V26" s="366">
        <v>44333</v>
      </c>
      <c r="W26" s="366">
        <v>44377</v>
      </c>
      <c r="X26" s="359"/>
      <c r="Y26" s="324" t="s">
        <v>64</v>
      </c>
      <c r="Z26" s="362" t="s">
        <v>65</v>
      </c>
    </row>
    <row r="27" spans="1:26">
      <c r="A27" s="49">
        <v>18</v>
      </c>
      <c r="B27" s="206" t="s">
        <v>1095</v>
      </c>
      <c r="C27" s="118" t="s">
        <v>1096</v>
      </c>
      <c r="D27" s="339">
        <f t="shared" ref="D27:E27" si="52">G27+I27</f>
        <v>515.79999999999995</v>
      </c>
      <c r="E27" s="339">
        <f t="shared" si="52"/>
        <v>0</v>
      </c>
      <c r="F27" s="339">
        <f t="shared" si="1"/>
        <v>0</v>
      </c>
      <c r="G27" s="82">
        <v>309.5</v>
      </c>
      <c r="H27" s="351"/>
      <c r="I27" s="339">
        <f t="shared" ref="I27:J27" si="53">K27+M27</f>
        <v>206.29999999999998</v>
      </c>
      <c r="J27" s="339">
        <f t="shared" si="53"/>
        <v>0</v>
      </c>
      <c r="K27" s="69">
        <v>154.69999999999999</v>
      </c>
      <c r="L27" s="351"/>
      <c r="M27" s="349">
        <f t="shared" ref="M27:N27" si="54">O27+Q27</f>
        <v>51.6</v>
      </c>
      <c r="N27" s="339">
        <f t="shared" si="54"/>
        <v>0</v>
      </c>
      <c r="O27" s="69">
        <v>51.6</v>
      </c>
      <c r="P27" s="351"/>
      <c r="Q27" s="339">
        <v>0</v>
      </c>
      <c r="R27" s="356">
        <v>0</v>
      </c>
      <c r="S27" s="216">
        <v>44434</v>
      </c>
      <c r="T27" s="216">
        <v>44439</v>
      </c>
      <c r="U27" s="364" t="s">
        <v>1097</v>
      </c>
      <c r="V27" s="363">
        <v>44462</v>
      </c>
      <c r="W27" s="363">
        <v>44501</v>
      </c>
      <c r="X27" s="324" t="s">
        <v>1098</v>
      </c>
      <c r="Y27" s="357"/>
      <c r="Z27" s="360"/>
    </row>
    <row r="28" spans="1:26">
      <c r="A28" s="49">
        <v>19</v>
      </c>
      <c r="B28" s="118" t="s">
        <v>1099</v>
      </c>
      <c r="C28" s="118" t="s">
        <v>1100</v>
      </c>
      <c r="D28" s="339">
        <f t="shared" ref="D28:E28" si="55">G28+I28</f>
        <v>987.90000000000009</v>
      </c>
      <c r="E28" s="339">
        <f t="shared" si="55"/>
        <v>987.81000000000006</v>
      </c>
      <c r="F28" s="339">
        <f t="shared" si="1"/>
        <v>9.0000000000031832E-2</v>
      </c>
      <c r="G28" s="82">
        <v>592.70000000000005</v>
      </c>
      <c r="H28" s="339">
        <v>592.69000000000005</v>
      </c>
      <c r="I28" s="339">
        <f t="shared" ref="I28:J28" si="56">K28+M28</f>
        <v>395.2</v>
      </c>
      <c r="J28" s="339">
        <f t="shared" si="56"/>
        <v>395.12</v>
      </c>
      <c r="K28" s="82">
        <v>296.39999999999998</v>
      </c>
      <c r="L28" s="339">
        <v>296.33999999999997</v>
      </c>
      <c r="M28" s="365">
        <f t="shared" ref="M28:N28" si="57">O28+Q28</f>
        <v>98.8</v>
      </c>
      <c r="N28" s="339">
        <f t="shared" si="57"/>
        <v>98.78</v>
      </c>
      <c r="O28" s="69">
        <v>98.8</v>
      </c>
      <c r="P28" s="339">
        <v>98.78</v>
      </c>
      <c r="Q28" s="339">
        <v>0</v>
      </c>
      <c r="R28" s="339">
        <v>0</v>
      </c>
      <c r="S28" s="216">
        <v>44270</v>
      </c>
      <c r="T28" s="216">
        <v>44281</v>
      </c>
      <c r="U28" s="325" t="s">
        <v>1101</v>
      </c>
      <c r="V28" s="366">
        <v>44306</v>
      </c>
      <c r="W28" s="366">
        <v>44378</v>
      </c>
      <c r="X28" s="361"/>
      <c r="Y28" s="324" t="s">
        <v>64</v>
      </c>
      <c r="Z28" s="362" t="s">
        <v>65</v>
      </c>
    </row>
    <row r="29" spans="1:26">
      <c r="A29" s="49">
        <v>20</v>
      </c>
      <c r="B29" s="118" t="s">
        <v>1102</v>
      </c>
      <c r="C29" s="118" t="s">
        <v>1100</v>
      </c>
      <c r="D29" s="339">
        <f t="shared" ref="D29:E29" si="58">G29+I29</f>
        <v>669</v>
      </c>
      <c r="E29" s="339">
        <f t="shared" si="58"/>
        <v>669.06999999999994</v>
      </c>
      <c r="F29" s="339">
        <f t="shared" si="1"/>
        <v>-6.9999999999936335E-2</v>
      </c>
      <c r="G29" s="82">
        <v>401.4</v>
      </c>
      <c r="H29" s="339">
        <v>401.44</v>
      </c>
      <c r="I29" s="339">
        <f t="shared" ref="I29:J29" si="59">K29+M29</f>
        <v>267.60000000000002</v>
      </c>
      <c r="J29" s="339">
        <f t="shared" si="59"/>
        <v>267.63</v>
      </c>
      <c r="K29" s="69">
        <v>200.7</v>
      </c>
      <c r="L29" s="339">
        <v>200.72</v>
      </c>
      <c r="M29" s="365">
        <f t="shared" ref="M29:N29" si="60">O29+Q29</f>
        <v>66.900000000000006</v>
      </c>
      <c r="N29" s="339">
        <f t="shared" si="60"/>
        <v>66.91</v>
      </c>
      <c r="O29" s="69">
        <v>66.900000000000006</v>
      </c>
      <c r="P29" s="339">
        <v>66.91</v>
      </c>
      <c r="Q29" s="339">
        <v>0</v>
      </c>
      <c r="R29" s="339">
        <v>0</v>
      </c>
      <c r="S29" s="216">
        <v>44270</v>
      </c>
      <c r="T29" s="216">
        <v>44281</v>
      </c>
      <c r="U29" s="325" t="s">
        <v>1101</v>
      </c>
      <c r="V29" s="366">
        <v>44306</v>
      </c>
      <c r="W29" s="366">
        <v>44378</v>
      </c>
      <c r="X29" s="361"/>
      <c r="Y29" s="324" t="s">
        <v>64</v>
      </c>
      <c r="Z29" s="362" t="s">
        <v>65</v>
      </c>
    </row>
    <row r="30" spans="1:26">
      <c r="A30" s="49">
        <v>21</v>
      </c>
      <c r="B30" s="206" t="s">
        <v>1103</v>
      </c>
      <c r="C30" s="118" t="s">
        <v>1104</v>
      </c>
      <c r="D30" s="339">
        <f t="shared" ref="D30:E30" si="61">G30+I30</f>
        <v>663.7</v>
      </c>
      <c r="E30" s="339">
        <f t="shared" si="61"/>
        <v>0</v>
      </c>
      <c r="F30" s="339">
        <f t="shared" si="1"/>
        <v>0</v>
      </c>
      <c r="G30" s="82">
        <v>398.2</v>
      </c>
      <c r="H30" s="351"/>
      <c r="I30" s="339">
        <f t="shared" ref="I30:J30" si="62">K30+M30</f>
        <v>265.5</v>
      </c>
      <c r="J30" s="339">
        <f t="shared" si="62"/>
        <v>0</v>
      </c>
      <c r="K30" s="69">
        <v>199.1</v>
      </c>
      <c r="L30" s="351"/>
      <c r="M30" s="349">
        <f t="shared" ref="M30:N30" si="63">O30+Q30</f>
        <v>66.400000000000006</v>
      </c>
      <c r="N30" s="339">
        <f t="shared" si="63"/>
        <v>0</v>
      </c>
      <c r="O30" s="69">
        <v>66.400000000000006</v>
      </c>
      <c r="P30" s="351"/>
      <c r="Q30" s="339">
        <v>0</v>
      </c>
      <c r="R30" s="356">
        <v>0</v>
      </c>
      <c r="S30" s="216">
        <v>44279</v>
      </c>
      <c r="T30" s="216">
        <v>44302</v>
      </c>
      <c r="U30" s="325" t="s">
        <v>1105</v>
      </c>
      <c r="V30" s="366">
        <v>44327</v>
      </c>
      <c r="W30" s="366">
        <v>44392</v>
      </c>
      <c r="X30" s="324" t="s">
        <v>1106</v>
      </c>
      <c r="Y30" s="357"/>
      <c r="Z30" s="360"/>
    </row>
    <row r="31" spans="1:26">
      <c r="A31" s="49">
        <v>22</v>
      </c>
      <c r="B31" s="118" t="s">
        <v>1107</v>
      </c>
      <c r="C31" s="118" t="s">
        <v>1104</v>
      </c>
      <c r="D31" s="339">
        <f t="shared" ref="D31:E31" si="64">G31+I31</f>
        <v>1175.3000000000002</v>
      </c>
      <c r="E31" s="339">
        <f t="shared" si="64"/>
        <v>0</v>
      </c>
      <c r="F31" s="339">
        <f t="shared" si="1"/>
        <v>0</v>
      </c>
      <c r="G31" s="82">
        <v>705.2</v>
      </c>
      <c r="H31" s="351"/>
      <c r="I31" s="339">
        <f t="shared" ref="I31:J31" si="65">K31+M31</f>
        <v>470.1</v>
      </c>
      <c r="J31" s="339">
        <f t="shared" si="65"/>
        <v>0</v>
      </c>
      <c r="K31" s="69">
        <v>352.6</v>
      </c>
      <c r="L31" s="351"/>
      <c r="M31" s="349">
        <f t="shared" ref="M31:N31" si="66">O31+Q31</f>
        <v>117.5</v>
      </c>
      <c r="N31" s="339">
        <f t="shared" si="66"/>
        <v>0</v>
      </c>
      <c r="O31" s="69">
        <v>117.5</v>
      </c>
      <c r="P31" s="351"/>
      <c r="Q31" s="339">
        <v>0</v>
      </c>
      <c r="R31" s="356">
        <v>0</v>
      </c>
      <c r="S31" s="216">
        <v>44467</v>
      </c>
      <c r="T31" s="216">
        <v>44442</v>
      </c>
      <c r="U31" s="364" t="s">
        <v>1108</v>
      </c>
      <c r="V31" s="366"/>
      <c r="W31" s="363"/>
      <c r="X31" s="364" t="s">
        <v>1109</v>
      </c>
      <c r="Y31" s="357"/>
      <c r="Z31" s="360"/>
    </row>
    <row r="32" spans="1:26">
      <c r="A32" s="49">
        <v>23</v>
      </c>
      <c r="B32" s="118" t="s">
        <v>1110</v>
      </c>
      <c r="C32" s="118" t="s">
        <v>1111</v>
      </c>
      <c r="D32" s="339">
        <f t="shared" ref="D32:E32" si="67">G32+I32</f>
        <v>427.4</v>
      </c>
      <c r="E32" s="339">
        <f t="shared" si="67"/>
        <v>427.26</v>
      </c>
      <c r="F32" s="339">
        <f t="shared" si="1"/>
        <v>0.13999999999998636</v>
      </c>
      <c r="G32" s="82">
        <v>256.39999999999998</v>
      </c>
      <c r="H32" s="339">
        <v>256.35000000000002</v>
      </c>
      <c r="I32" s="339">
        <f t="shared" ref="I32:J32" si="68">K32+M32</f>
        <v>171</v>
      </c>
      <c r="J32" s="339">
        <f t="shared" si="68"/>
        <v>170.91</v>
      </c>
      <c r="K32" s="82">
        <v>128.19999999999999</v>
      </c>
      <c r="L32" s="339">
        <v>128.18</v>
      </c>
      <c r="M32" s="365">
        <f t="shared" ref="M32:N32" si="69">O32+Q32</f>
        <v>42.8</v>
      </c>
      <c r="N32" s="339">
        <f t="shared" si="69"/>
        <v>42.73</v>
      </c>
      <c r="O32" s="69">
        <v>42.8</v>
      </c>
      <c r="P32" s="339">
        <v>42.73</v>
      </c>
      <c r="Q32" s="339">
        <v>0</v>
      </c>
      <c r="R32" s="339">
        <v>0</v>
      </c>
      <c r="S32" s="216">
        <v>44260</v>
      </c>
      <c r="T32" s="216">
        <v>44274</v>
      </c>
      <c r="U32" s="325" t="s">
        <v>1112</v>
      </c>
      <c r="V32" s="366">
        <v>44302</v>
      </c>
      <c r="W32" s="366">
        <v>44392</v>
      </c>
      <c r="X32" s="361"/>
      <c r="Y32" s="324" t="s">
        <v>64</v>
      </c>
      <c r="Z32" s="362" t="s">
        <v>65</v>
      </c>
    </row>
    <row r="33" spans="1:26">
      <c r="A33" s="49">
        <v>24</v>
      </c>
      <c r="B33" s="118" t="s">
        <v>1113</v>
      </c>
      <c r="C33" s="118" t="s">
        <v>1111</v>
      </c>
      <c r="D33" s="339">
        <f t="shared" ref="D33:E33" si="70">G33+I33</f>
        <v>1047.5999999999999</v>
      </c>
      <c r="E33" s="339">
        <f t="shared" si="70"/>
        <v>1047.4173900000001</v>
      </c>
      <c r="F33" s="339">
        <f t="shared" si="1"/>
        <v>0.18260999999984051</v>
      </c>
      <c r="G33" s="82">
        <v>628.5</v>
      </c>
      <c r="H33" s="339">
        <v>628.45042999999998</v>
      </c>
      <c r="I33" s="339">
        <f t="shared" ref="I33:J33" si="71">K33+M33</f>
        <v>419.1</v>
      </c>
      <c r="J33" s="339">
        <f t="shared" si="71"/>
        <v>418.96695999999997</v>
      </c>
      <c r="K33" s="82">
        <v>314.3</v>
      </c>
      <c r="L33" s="339">
        <v>314.22521999999998</v>
      </c>
      <c r="M33" s="365">
        <f t="shared" ref="M33:N33" si="72">O33+Q33</f>
        <v>104.8</v>
      </c>
      <c r="N33" s="339">
        <f t="shared" si="72"/>
        <v>104.74173999999999</v>
      </c>
      <c r="O33" s="69">
        <v>104.8</v>
      </c>
      <c r="P33" s="339">
        <v>104.74173999999999</v>
      </c>
      <c r="Q33" s="339">
        <v>0</v>
      </c>
      <c r="R33" s="339">
        <v>0</v>
      </c>
      <c r="S33" s="216">
        <v>44260</v>
      </c>
      <c r="T33" s="322">
        <v>44272</v>
      </c>
      <c r="U33" s="323" t="s">
        <v>1114</v>
      </c>
      <c r="V33" s="366">
        <v>44298</v>
      </c>
      <c r="W33" s="366">
        <v>44409</v>
      </c>
      <c r="X33" s="361"/>
      <c r="Y33" s="324" t="s">
        <v>64</v>
      </c>
      <c r="Z33" s="362" t="s">
        <v>65</v>
      </c>
    </row>
    <row r="34" spans="1:26">
      <c r="A34" s="49">
        <v>25</v>
      </c>
      <c r="B34" s="118" t="s">
        <v>1115</v>
      </c>
      <c r="C34" s="118" t="s">
        <v>1111</v>
      </c>
      <c r="D34" s="339">
        <f t="shared" ref="D34:E34" si="73">G34+I34</f>
        <v>433.7</v>
      </c>
      <c r="E34" s="339">
        <f t="shared" si="73"/>
        <v>433.56</v>
      </c>
      <c r="F34" s="339">
        <f t="shared" si="1"/>
        <v>0.13999999999998636</v>
      </c>
      <c r="G34" s="82">
        <v>260.2</v>
      </c>
      <c r="H34" s="339">
        <v>260.19</v>
      </c>
      <c r="I34" s="339">
        <f t="shared" ref="I34:J34" si="74">K34+M34</f>
        <v>173.5</v>
      </c>
      <c r="J34" s="339">
        <f t="shared" si="74"/>
        <v>173.37</v>
      </c>
      <c r="K34" s="69">
        <v>130</v>
      </c>
      <c r="L34" s="339">
        <v>130.01</v>
      </c>
      <c r="M34" s="365">
        <f t="shared" ref="M34:N34" si="75">O34+Q34</f>
        <v>43.5</v>
      </c>
      <c r="N34" s="339">
        <f t="shared" si="75"/>
        <v>43.36</v>
      </c>
      <c r="O34" s="69">
        <v>43.5</v>
      </c>
      <c r="P34" s="339">
        <v>43.36</v>
      </c>
      <c r="Q34" s="339">
        <v>0</v>
      </c>
      <c r="R34" s="339">
        <v>0</v>
      </c>
      <c r="S34" s="216">
        <v>44260</v>
      </c>
      <c r="T34" s="322">
        <v>44274</v>
      </c>
      <c r="U34" s="323" t="s">
        <v>1112</v>
      </c>
      <c r="V34" s="366">
        <v>44302</v>
      </c>
      <c r="W34" s="366">
        <v>44392</v>
      </c>
      <c r="X34" s="361"/>
      <c r="Y34" s="324" t="s">
        <v>64</v>
      </c>
      <c r="Z34" s="362" t="s">
        <v>65</v>
      </c>
    </row>
    <row r="35" spans="1:26">
      <c r="A35" s="49">
        <v>26</v>
      </c>
      <c r="B35" s="118" t="s">
        <v>1116</v>
      </c>
      <c r="C35" s="118" t="s">
        <v>1117</v>
      </c>
      <c r="D35" s="339">
        <f t="shared" ref="D35:E35" si="76">G35+I35</f>
        <v>845</v>
      </c>
      <c r="E35" s="339">
        <f t="shared" si="76"/>
        <v>0</v>
      </c>
      <c r="F35" s="339">
        <f t="shared" si="1"/>
        <v>0</v>
      </c>
      <c r="G35" s="82">
        <v>507</v>
      </c>
      <c r="H35" s="351"/>
      <c r="I35" s="339">
        <f t="shared" ref="I35:J35" si="77">K35+M35</f>
        <v>338</v>
      </c>
      <c r="J35" s="339">
        <f t="shared" si="77"/>
        <v>0</v>
      </c>
      <c r="K35" s="69">
        <v>253</v>
      </c>
      <c r="L35" s="351"/>
      <c r="M35" s="349">
        <f t="shared" ref="M35:N35" si="78">O35+Q35</f>
        <v>85</v>
      </c>
      <c r="N35" s="339">
        <f t="shared" si="78"/>
        <v>0</v>
      </c>
      <c r="O35" s="69">
        <v>85</v>
      </c>
      <c r="P35" s="351"/>
      <c r="Q35" s="339">
        <v>0</v>
      </c>
      <c r="R35" s="356">
        <v>0</v>
      </c>
      <c r="S35" s="216"/>
      <c r="T35" s="216"/>
      <c r="U35" s="323"/>
      <c r="V35" s="366"/>
      <c r="W35" s="366"/>
      <c r="X35" s="324" t="s">
        <v>1047</v>
      </c>
      <c r="Y35" s="367"/>
      <c r="Z35" s="368"/>
    </row>
    <row r="36" spans="1:26">
      <c r="A36" s="49">
        <v>27</v>
      </c>
      <c r="B36" s="206" t="s">
        <v>1118</v>
      </c>
      <c r="C36" s="118" t="s">
        <v>1117</v>
      </c>
      <c r="D36" s="339">
        <f t="shared" ref="D36:E36" si="79">G36+I36</f>
        <v>479.2</v>
      </c>
      <c r="E36" s="339">
        <f t="shared" si="79"/>
        <v>0</v>
      </c>
      <c r="F36" s="339">
        <f t="shared" si="1"/>
        <v>0</v>
      </c>
      <c r="G36" s="82">
        <v>287.5</v>
      </c>
      <c r="H36" s="351"/>
      <c r="I36" s="339">
        <f t="shared" ref="I36:J36" si="80">K36+M36</f>
        <v>191.7</v>
      </c>
      <c r="J36" s="339">
        <f t="shared" si="80"/>
        <v>0</v>
      </c>
      <c r="K36" s="69">
        <v>143.69999999999999</v>
      </c>
      <c r="L36" s="351"/>
      <c r="M36" s="349">
        <f t="shared" ref="M36:N36" si="81">O36+Q36</f>
        <v>48</v>
      </c>
      <c r="N36" s="339">
        <f t="shared" si="81"/>
        <v>0</v>
      </c>
      <c r="O36" s="69">
        <v>48</v>
      </c>
      <c r="P36" s="351"/>
      <c r="Q36" s="339">
        <v>0</v>
      </c>
      <c r="R36" s="356">
        <v>0</v>
      </c>
      <c r="S36" s="216">
        <v>44279</v>
      </c>
      <c r="T36" s="216">
        <v>44286</v>
      </c>
      <c r="U36" s="323" t="s">
        <v>1119</v>
      </c>
      <c r="V36" s="366">
        <v>44307</v>
      </c>
      <c r="W36" s="366">
        <v>44408</v>
      </c>
      <c r="X36" s="324" t="s">
        <v>1120</v>
      </c>
      <c r="Y36" s="367"/>
      <c r="Z36" s="368"/>
    </row>
    <row r="37" spans="1:26">
      <c r="A37" s="49">
        <v>28</v>
      </c>
      <c r="B37" s="118" t="s">
        <v>1121</v>
      </c>
      <c r="C37" s="118" t="s">
        <v>1117</v>
      </c>
      <c r="D37" s="339">
        <f t="shared" ref="D37:E37" si="82">G37+I37</f>
        <v>1557.1999999999998</v>
      </c>
      <c r="E37" s="339">
        <f t="shared" si="82"/>
        <v>1557.1100000000001</v>
      </c>
      <c r="F37" s="339">
        <f t="shared" si="1"/>
        <v>8.9999999999690772E-2</v>
      </c>
      <c r="G37" s="82">
        <v>933.8</v>
      </c>
      <c r="H37" s="339">
        <v>933.76</v>
      </c>
      <c r="I37" s="339">
        <f t="shared" ref="I37:J37" si="83">K37+M37</f>
        <v>623.4</v>
      </c>
      <c r="J37" s="339">
        <f t="shared" si="83"/>
        <v>623.35</v>
      </c>
      <c r="K37" s="82">
        <v>467.2</v>
      </c>
      <c r="L37" s="339">
        <v>467.13</v>
      </c>
      <c r="M37" s="365">
        <f t="shared" ref="M37:N37" si="84">O37+Q37</f>
        <v>156.19999999999999</v>
      </c>
      <c r="N37" s="339">
        <f t="shared" si="84"/>
        <v>156.22</v>
      </c>
      <c r="O37" s="69">
        <v>156.19999999999999</v>
      </c>
      <c r="P37" s="339">
        <v>156.22</v>
      </c>
      <c r="Q37" s="339">
        <v>0</v>
      </c>
      <c r="R37" s="339">
        <v>0</v>
      </c>
      <c r="S37" s="216">
        <v>44279</v>
      </c>
      <c r="T37" s="216">
        <v>44286</v>
      </c>
      <c r="U37" s="323" t="s">
        <v>1122</v>
      </c>
      <c r="V37" s="366">
        <v>44312</v>
      </c>
      <c r="W37" s="366">
        <v>44408</v>
      </c>
      <c r="X37" s="361"/>
      <c r="Y37" s="324" t="s">
        <v>64</v>
      </c>
      <c r="Z37" s="362" t="s">
        <v>65</v>
      </c>
    </row>
    <row r="38" spans="1:26">
      <c r="A38" s="551" t="s">
        <v>160</v>
      </c>
      <c r="B38" s="520"/>
      <c r="C38" s="538"/>
      <c r="D38" s="113">
        <f t="shared" ref="D38:R38" si="85">SUM(D10:D37)</f>
        <v>31512.800000000007</v>
      </c>
      <c r="E38" s="113">
        <f t="shared" si="85"/>
        <v>25802.959420000003</v>
      </c>
      <c r="F38" s="113">
        <f t="shared" si="85"/>
        <v>73.540579999998812</v>
      </c>
      <c r="G38" s="113">
        <f t="shared" si="85"/>
        <v>18906.7</v>
      </c>
      <c r="H38" s="113">
        <f t="shared" si="85"/>
        <v>15481.314820000003</v>
      </c>
      <c r="I38" s="113">
        <f t="shared" si="85"/>
        <v>12606.1</v>
      </c>
      <c r="J38" s="113">
        <f t="shared" si="85"/>
        <v>10321.644600000001</v>
      </c>
      <c r="K38" s="113">
        <f t="shared" si="85"/>
        <v>9364.5</v>
      </c>
      <c r="L38" s="113">
        <f t="shared" si="85"/>
        <v>7731.8212600000015</v>
      </c>
      <c r="M38" s="113">
        <f t="shared" si="85"/>
        <v>3241.6000000000008</v>
      </c>
      <c r="N38" s="113">
        <f t="shared" si="85"/>
        <v>2589.8233399999999</v>
      </c>
      <c r="O38" s="113">
        <f t="shared" si="85"/>
        <v>3241.6000000000008</v>
      </c>
      <c r="P38" s="113">
        <f t="shared" si="85"/>
        <v>2589.8233399999999</v>
      </c>
      <c r="Q38" s="113">
        <f t="shared" si="85"/>
        <v>0</v>
      </c>
      <c r="R38" s="113">
        <f t="shared" si="85"/>
        <v>0</v>
      </c>
      <c r="S38" s="99"/>
      <c r="T38" s="99"/>
      <c r="U38" s="99"/>
      <c r="V38" s="99"/>
      <c r="W38" s="99"/>
      <c r="X38" s="171"/>
      <c r="Y38" s="171"/>
      <c r="Z38" s="171"/>
    </row>
    <row r="39" spans="1:26">
      <c r="A39" s="523" t="s">
        <v>161</v>
      </c>
      <c r="B39" s="520"/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520"/>
      <c r="Z39" s="538"/>
    </row>
    <row r="40" spans="1:26">
      <c r="A40" s="156">
        <v>29</v>
      </c>
      <c r="B40" s="118" t="s">
        <v>1123</v>
      </c>
      <c r="C40" s="118" t="s">
        <v>1124</v>
      </c>
      <c r="D40" s="70">
        <f t="shared" ref="D40:E40" si="86">G40+I40</f>
        <v>1778.15</v>
      </c>
      <c r="E40" s="70">
        <f t="shared" si="86"/>
        <v>0</v>
      </c>
      <c r="F40" s="70">
        <f t="shared" ref="F40:F45" si="87">IF(E40&gt;0,D40-E40,0)</f>
        <v>0</v>
      </c>
      <c r="G40" s="102">
        <v>1066.9000000000001</v>
      </c>
      <c r="H40" s="72"/>
      <c r="I40" s="70">
        <f t="shared" ref="I40:J40" si="88">K40+M40</f>
        <v>711.25</v>
      </c>
      <c r="J40" s="70">
        <f t="shared" si="88"/>
        <v>0</v>
      </c>
      <c r="K40" s="102">
        <v>533.44000000000005</v>
      </c>
      <c r="L40" s="72"/>
      <c r="M40" s="103">
        <f t="shared" ref="M40:N40" si="89">O40+Q40</f>
        <v>177.81</v>
      </c>
      <c r="N40" s="70">
        <f t="shared" si="89"/>
        <v>0</v>
      </c>
      <c r="O40" s="70">
        <v>177.81</v>
      </c>
      <c r="P40" s="72"/>
      <c r="Q40" s="339">
        <v>0</v>
      </c>
      <c r="R40" s="139"/>
      <c r="S40" s="369">
        <v>44418</v>
      </c>
      <c r="T40" s="369">
        <v>44428</v>
      </c>
      <c r="U40" s="323" t="s">
        <v>1125</v>
      </c>
      <c r="V40" s="370">
        <v>44452</v>
      </c>
      <c r="W40" s="371">
        <v>44519</v>
      </c>
      <c r="X40" s="359"/>
      <c r="Y40" s="324"/>
      <c r="Z40" s="324"/>
    </row>
    <row r="41" spans="1:26">
      <c r="A41" s="156">
        <v>30</v>
      </c>
      <c r="B41" s="118" t="s">
        <v>1126</v>
      </c>
      <c r="C41" s="118" t="s">
        <v>1070</v>
      </c>
      <c r="D41" s="70">
        <f t="shared" ref="D41:E41" si="90">G41+I41</f>
        <v>3447.5</v>
      </c>
      <c r="E41" s="70">
        <f t="shared" si="90"/>
        <v>3447.0370000000003</v>
      </c>
      <c r="F41" s="70">
        <f t="shared" si="87"/>
        <v>0.46299999999973807</v>
      </c>
      <c r="G41" s="102">
        <v>2068.5</v>
      </c>
      <c r="H41" s="70">
        <v>2068.2222000000002</v>
      </c>
      <c r="I41" s="70">
        <f t="shared" ref="I41:J41" si="91">K41+M41</f>
        <v>1379</v>
      </c>
      <c r="J41" s="70">
        <f t="shared" si="91"/>
        <v>1378.8148000000001</v>
      </c>
      <c r="K41" s="102">
        <v>1034.25</v>
      </c>
      <c r="L41" s="70">
        <v>1034.1111000000001</v>
      </c>
      <c r="M41" s="103">
        <f t="shared" ref="M41:N41" si="92">O41+Q41</f>
        <v>344.75</v>
      </c>
      <c r="N41" s="70">
        <f t="shared" si="92"/>
        <v>344.70370000000003</v>
      </c>
      <c r="O41" s="70">
        <v>344.75</v>
      </c>
      <c r="P41" s="70">
        <v>344.70370000000003</v>
      </c>
      <c r="Q41" s="339">
        <v>0</v>
      </c>
      <c r="R41" s="102">
        <v>0</v>
      </c>
      <c r="S41" s="369">
        <v>44419</v>
      </c>
      <c r="T41" s="369">
        <v>44428</v>
      </c>
      <c r="U41" s="323" t="s">
        <v>1127</v>
      </c>
      <c r="V41" s="370">
        <v>44452</v>
      </c>
      <c r="W41" s="372">
        <v>44494</v>
      </c>
      <c r="X41" s="359"/>
      <c r="Y41" s="324" t="s">
        <v>64</v>
      </c>
      <c r="Z41" s="362" t="s">
        <v>65</v>
      </c>
    </row>
    <row r="42" spans="1:26">
      <c r="A42" s="156">
        <v>31</v>
      </c>
      <c r="B42" s="118" t="s">
        <v>1128</v>
      </c>
      <c r="C42" s="118" t="s">
        <v>1070</v>
      </c>
      <c r="D42" s="70">
        <f t="shared" ref="D42:E42" si="93">G42+I42</f>
        <v>6015.51</v>
      </c>
      <c r="E42" s="70">
        <f t="shared" si="93"/>
        <v>6015.3957099999998</v>
      </c>
      <c r="F42" s="70">
        <f t="shared" si="87"/>
        <v>0.11429000000043743</v>
      </c>
      <c r="G42" s="102">
        <v>3609.3</v>
      </c>
      <c r="H42" s="373">
        <v>3609.2379999999998</v>
      </c>
      <c r="I42" s="70">
        <f t="shared" ref="I42:J42" si="94">K42+M42</f>
        <v>2406.21</v>
      </c>
      <c r="J42" s="70">
        <f t="shared" si="94"/>
        <v>2406.15771</v>
      </c>
      <c r="K42" s="102">
        <v>1804.66</v>
      </c>
      <c r="L42" s="373">
        <v>1804.6181099999999</v>
      </c>
      <c r="M42" s="103">
        <f t="shared" ref="M42:N42" si="95">O42+Q42</f>
        <v>601.54999999999995</v>
      </c>
      <c r="N42" s="70">
        <f t="shared" si="95"/>
        <v>601.53959999999995</v>
      </c>
      <c r="O42" s="70">
        <v>601.54999999999995</v>
      </c>
      <c r="P42" s="373">
        <v>601.53959999999995</v>
      </c>
      <c r="Q42" s="339">
        <v>0</v>
      </c>
      <c r="R42" s="374">
        <v>0</v>
      </c>
      <c r="S42" s="369">
        <v>44419</v>
      </c>
      <c r="T42" s="369">
        <v>44438</v>
      </c>
      <c r="U42" s="323" t="s">
        <v>1129</v>
      </c>
      <c r="V42" s="370">
        <v>44460</v>
      </c>
      <c r="W42" s="370">
        <v>44502</v>
      </c>
      <c r="X42" s="361"/>
      <c r="Y42" s="324" t="s">
        <v>64</v>
      </c>
      <c r="Z42" s="324"/>
    </row>
    <row r="43" spans="1:26">
      <c r="A43" s="156">
        <v>32</v>
      </c>
      <c r="B43" s="118" t="s">
        <v>1130</v>
      </c>
      <c r="C43" s="118" t="s">
        <v>1085</v>
      </c>
      <c r="D43" s="70">
        <f t="shared" ref="D43:E43" si="96">G43+I43</f>
        <v>1279.53</v>
      </c>
      <c r="E43" s="70">
        <f t="shared" si="96"/>
        <v>0</v>
      </c>
      <c r="F43" s="70">
        <f t="shared" si="87"/>
        <v>0</v>
      </c>
      <c r="G43" s="102">
        <v>767.7</v>
      </c>
      <c r="H43" s="72"/>
      <c r="I43" s="70">
        <f t="shared" ref="I43:J43" si="97">K43+M43</f>
        <v>511.83</v>
      </c>
      <c r="J43" s="70">
        <f t="shared" si="97"/>
        <v>0</v>
      </c>
      <c r="K43" s="102">
        <v>383.87</v>
      </c>
      <c r="L43" s="375"/>
      <c r="M43" s="103">
        <f t="shared" ref="M43:N43" si="98">O43+Q43</f>
        <v>127.96</v>
      </c>
      <c r="N43" s="70">
        <f t="shared" si="98"/>
        <v>0</v>
      </c>
      <c r="O43" s="70">
        <v>127.96</v>
      </c>
      <c r="P43" s="72"/>
      <c r="Q43" s="339">
        <v>0</v>
      </c>
      <c r="R43" s="139"/>
      <c r="S43" s="369">
        <v>44462</v>
      </c>
      <c r="T43" s="376">
        <v>44488</v>
      </c>
      <c r="U43" s="232"/>
      <c r="V43" s="377"/>
      <c r="W43" s="377"/>
      <c r="X43" s="359"/>
      <c r="Y43" s="324"/>
      <c r="Z43" s="324"/>
    </row>
    <row r="44" spans="1:26">
      <c r="A44" s="156">
        <v>33</v>
      </c>
      <c r="B44" s="118" t="s">
        <v>1131</v>
      </c>
      <c r="C44" s="118" t="s">
        <v>1091</v>
      </c>
      <c r="D44" s="70">
        <f t="shared" ref="D44:E44" si="99">G44+I44</f>
        <v>665.68999999999994</v>
      </c>
      <c r="E44" s="70">
        <f t="shared" si="99"/>
        <v>665.73158000000001</v>
      </c>
      <c r="F44" s="70">
        <f t="shared" si="87"/>
        <v>-4.158000000006723E-2</v>
      </c>
      <c r="G44" s="102">
        <v>399.4</v>
      </c>
      <c r="H44" s="70">
        <v>399.43894999999998</v>
      </c>
      <c r="I44" s="70">
        <f t="shared" ref="I44:J44" si="100">K44+M44</f>
        <v>266.28999999999996</v>
      </c>
      <c r="J44" s="70">
        <f t="shared" si="100"/>
        <v>266.29263000000003</v>
      </c>
      <c r="K44" s="102">
        <v>199.72</v>
      </c>
      <c r="L44" s="70">
        <v>199.71948</v>
      </c>
      <c r="M44" s="103">
        <f t="shared" ref="M44:N44" si="101">O44+Q44</f>
        <v>66.569999999999993</v>
      </c>
      <c r="N44" s="70">
        <f t="shared" si="101"/>
        <v>66.573149999999998</v>
      </c>
      <c r="O44" s="70">
        <v>66.569999999999993</v>
      </c>
      <c r="P44" s="70">
        <v>66.573149999999998</v>
      </c>
      <c r="Q44" s="339">
        <v>0</v>
      </c>
      <c r="R44" s="102">
        <v>0</v>
      </c>
      <c r="S44" s="369">
        <v>44407</v>
      </c>
      <c r="T44" s="369">
        <v>44421</v>
      </c>
      <c r="U44" s="323" t="s">
        <v>1132</v>
      </c>
      <c r="V44" s="370">
        <v>44447</v>
      </c>
      <c r="W44" s="371">
        <v>44489</v>
      </c>
      <c r="X44" s="359"/>
      <c r="Y44" s="324" t="s">
        <v>64</v>
      </c>
      <c r="Z44" s="362" t="s">
        <v>65</v>
      </c>
    </row>
    <row r="45" spans="1:26">
      <c r="A45" s="156">
        <v>34</v>
      </c>
      <c r="B45" s="118" t="s">
        <v>1133</v>
      </c>
      <c r="C45" s="118" t="s">
        <v>1091</v>
      </c>
      <c r="D45" s="70">
        <f t="shared" ref="D45:E45" si="102">G45+I45</f>
        <v>1370.4499999999998</v>
      </c>
      <c r="E45" s="70">
        <f t="shared" si="102"/>
        <v>1370.3798400000001</v>
      </c>
      <c r="F45" s="70">
        <f t="shared" si="87"/>
        <v>7.0159999999759748E-2</v>
      </c>
      <c r="G45" s="102">
        <v>822.3</v>
      </c>
      <c r="H45" s="70">
        <v>822.22790999999995</v>
      </c>
      <c r="I45" s="70">
        <f t="shared" ref="I45:J45" si="103">K45+M45</f>
        <v>548.15</v>
      </c>
      <c r="J45" s="70">
        <f t="shared" si="103"/>
        <v>548.15192999999999</v>
      </c>
      <c r="K45" s="102">
        <v>411.11</v>
      </c>
      <c r="L45" s="70">
        <v>411.11394999999999</v>
      </c>
      <c r="M45" s="103">
        <f t="shared" ref="M45:N45" si="104">O45+Q45</f>
        <v>137.04</v>
      </c>
      <c r="N45" s="70">
        <f t="shared" si="104"/>
        <v>137.03798</v>
      </c>
      <c r="O45" s="70">
        <v>137.04</v>
      </c>
      <c r="P45" s="70">
        <v>137.03798</v>
      </c>
      <c r="Q45" s="339">
        <v>0</v>
      </c>
      <c r="R45" s="102">
        <v>0</v>
      </c>
      <c r="S45" s="369">
        <v>44407</v>
      </c>
      <c r="T45" s="369">
        <v>44421</v>
      </c>
      <c r="U45" s="323" t="s">
        <v>1134</v>
      </c>
      <c r="V45" s="370">
        <v>44445</v>
      </c>
      <c r="W45" s="371">
        <v>44479</v>
      </c>
      <c r="X45" s="359"/>
      <c r="Y45" s="324" t="s">
        <v>64</v>
      </c>
      <c r="Z45" s="362" t="s">
        <v>65</v>
      </c>
    </row>
    <row r="46" spans="1:26">
      <c r="A46" s="220"/>
      <c r="B46" s="283" t="s">
        <v>160</v>
      </c>
      <c r="C46" s="169"/>
      <c r="D46" s="107">
        <f t="shared" ref="D46:R46" si="105">SUM(D40:D45)</f>
        <v>14556.830000000002</v>
      </c>
      <c r="E46" s="107">
        <f t="shared" si="105"/>
        <v>11498.54413</v>
      </c>
      <c r="F46" s="107">
        <f t="shared" si="105"/>
        <v>0.60586999999986801</v>
      </c>
      <c r="G46" s="107">
        <f t="shared" si="105"/>
        <v>8734.1</v>
      </c>
      <c r="H46" s="107">
        <f t="shared" si="105"/>
        <v>6899.1270599999989</v>
      </c>
      <c r="I46" s="107">
        <f t="shared" si="105"/>
        <v>5822.73</v>
      </c>
      <c r="J46" s="107">
        <f t="shared" si="105"/>
        <v>4599.4170699999995</v>
      </c>
      <c r="K46" s="107">
        <f t="shared" si="105"/>
        <v>4367.05</v>
      </c>
      <c r="L46" s="107">
        <f t="shared" si="105"/>
        <v>3449.5626400000001</v>
      </c>
      <c r="M46" s="107">
        <f t="shared" si="105"/>
        <v>1455.6799999999998</v>
      </c>
      <c r="N46" s="107">
        <f t="shared" si="105"/>
        <v>1149.8544300000001</v>
      </c>
      <c r="O46" s="107">
        <f t="shared" si="105"/>
        <v>1455.6799999999998</v>
      </c>
      <c r="P46" s="107">
        <f t="shared" si="105"/>
        <v>1149.8544300000001</v>
      </c>
      <c r="Q46" s="107">
        <f t="shared" si="105"/>
        <v>0</v>
      </c>
      <c r="R46" s="107">
        <f t="shared" si="105"/>
        <v>0</v>
      </c>
      <c r="S46" s="221"/>
      <c r="T46" s="221"/>
      <c r="U46" s="221"/>
      <c r="V46" s="378"/>
      <c r="W46" s="378"/>
      <c r="X46" s="300"/>
      <c r="Y46" s="300"/>
      <c r="Z46" s="300"/>
    </row>
    <row r="47" spans="1:26">
      <c r="A47" s="523" t="s">
        <v>177</v>
      </c>
      <c r="B47" s="520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  <c r="U47" s="520"/>
      <c r="V47" s="520"/>
      <c r="W47" s="520"/>
      <c r="X47" s="520"/>
      <c r="Y47" s="520"/>
      <c r="Z47" s="538"/>
    </row>
    <row r="48" spans="1:26">
      <c r="A48" s="101">
        <v>35</v>
      </c>
      <c r="B48" s="118" t="s">
        <v>1135</v>
      </c>
      <c r="C48" s="118" t="s">
        <v>1091</v>
      </c>
      <c r="D48" s="147">
        <f t="shared" ref="D48:E48" si="106">G48+I48</f>
        <v>467.1</v>
      </c>
      <c r="E48" s="147">
        <f t="shared" si="106"/>
        <v>0</v>
      </c>
      <c r="F48" s="147">
        <f t="shared" ref="F48:F51" si="107">IF(E48&gt;0,D48-E48,0)</f>
        <v>0</v>
      </c>
      <c r="G48" s="147">
        <v>280.26</v>
      </c>
      <c r="H48" s="172"/>
      <c r="I48" s="147">
        <f t="shared" ref="I48:J48" si="108">K48+M48</f>
        <v>186.84</v>
      </c>
      <c r="J48" s="147">
        <f t="shared" si="108"/>
        <v>0</v>
      </c>
      <c r="K48" s="147">
        <v>140.13</v>
      </c>
      <c r="L48" s="172"/>
      <c r="M48" s="147">
        <f t="shared" ref="M48:N48" si="109">O48+Q48</f>
        <v>46.71</v>
      </c>
      <c r="N48" s="147">
        <f t="shared" si="109"/>
        <v>0</v>
      </c>
      <c r="O48" s="147">
        <v>46.71</v>
      </c>
      <c r="P48" s="233"/>
      <c r="Q48" s="339">
        <v>0</v>
      </c>
      <c r="R48" s="233"/>
      <c r="S48" s="379">
        <v>44467</v>
      </c>
      <c r="T48" s="379">
        <v>44467</v>
      </c>
      <c r="U48" s="232"/>
      <c r="V48" s="377"/>
      <c r="W48" s="377"/>
      <c r="X48" s="361" t="s">
        <v>1136</v>
      </c>
      <c r="Y48" s="324"/>
      <c r="Z48" s="324"/>
    </row>
    <row r="49" spans="1:26">
      <c r="A49" s="101">
        <v>36</v>
      </c>
      <c r="B49" s="118" t="s">
        <v>1137</v>
      </c>
      <c r="C49" s="118" t="s">
        <v>1096</v>
      </c>
      <c r="D49" s="147">
        <f t="shared" ref="D49:E49" si="110">G49+I49</f>
        <v>182.66</v>
      </c>
      <c r="E49" s="147">
        <f t="shared" si="110"/>
        <v>0</v>
      </c>
      <c r="F49" s="147">
        <f t="shared" si="107"/>
        <v>0</v>
      </c>
      <c r="G49" s="147">
        <v>109.59</v>
      </c>
      <c r="H49" s="172"/>
      <c r="I49" s="147">
        <f t="shared" ref="I49:J49" si="111">K49+M49</f>
        <v>73.069999999999993</v>
      </c>
      <c r="J49" s="147">
        <f t="shared" si="111"/>
        <v>0</v>
      </c>
      <c r="K49" s="147">
        <v>54.8</v>
      </c>
      <c r="L49" s="172"/>
      <c r="M49" s="147">
        <f t="shared" ref="M49:N49" si="112">O49+Q49</f>
        <v>18.27</v>
      </c>
      <c r="N49" s="147">
        <f t="shared" si="112"/>
        <v>0</v>
      </c>
      <c r="O49" s="147">
        <v>18.27</v>
      </c>
      <c r="P49" s="233"/>
      <c r="Q49" s="339">
        <v>0</v>
      </c>
      <c r="R49" s="233"/>
      <c r="S49" s="379">
        <v>44448</v>
      </c>
      <c r="T49" s="379">
        <v>44448</v>
      </c>
      <c r="U49" s="380" t="s">
        <v>77</v>
      </c>
      <c r="V49" s="377"/>
      <c r="W49" s="377"/>
      <c r="X49" s="359"/>
      <c r="Y49" s="324"/>
      <c r="Z49" s="324"/>
    </row>
    <row r="50" spans="1:26">
      <c r="A50" s="101">
        <v>37</v>
      </c>
      <c r="B50" s="118" t="s">
        <v>1138</v>
      </c>
      <c r="C50" s="118" t="s">
        <v>1100</v>
      </c>
      <c r="D50" s="147">
        <f t="shared" ref="D50:E50" si="113">G50+I50</f>
        <v>1119.78</v>
      </c>
      <c r="E50" s="147">
        <f t="shared" si="113"/>
        <v>0</v>
      </c>
      <c r="F50" s="147">
        <f t="shared" si="107"/>
        <v>0</v>
      </c>
      <c r="G50" s="147">
        <v>671.87</v>
      </c>
      <c r="H50" s="172"/>
      <c r="I50" s="147">
        <f t="shared" ref="I50:J50" si="114">K50+M50</f>
        <v>447.91</v>
      </c>
      <c r="J50" s="147">
        <f t="shared" si="114"/>
        <v>0</v>
      </c>
      <c r="K50" s="147">
        <v>335.93</v>
      </c>
      <c r="L50" s="172"/>
      <c r="M50" s="147">
        <f t="shared" ref="M50:N50" si="115">O50+Q50</f>
        <v>111.98</v>
      </c>
      <c r="N50" s="147">
        <f t="shared" si="115"/>
        <v>0</v>
      </c>
      <c r="O50" s="147">
        <v>111.98</v>
      </c>
      <c r="P50" s="233"/>
      <c r="Q50" s="339">
        <v>0</v>
      </c>
      <c r="R50" s="233"/>
      <c r="S50" s="379">
        <v>44446</v>
      </c>
      <c r="T50" s="379">
        <v>44467</v>
      </c>
      <c r="U50" s="323" t="s">
        <v>1139</v>
      </c>
      <c r="V50" s="370"/>
      <c r="W50" s="370">
        <v>44530</v>
      </c>
      <c r="X50" s="361"/>
      <c r="Y50" s="324"/>
      <c r="Z50" s="324"/>
    </row>
    <row r="51" spans="1:26">
      <c r="A51" s="101">
        <v>38</v>
      </c>
      <c r="B51" s="118" t="s">
        <v>1140</v>
      </c>
      <c r="C51" s="118" t="s">
        <v>1111</v>
      </c>
      <c r="D51" s="147">
        <f t="shared" ref="D51:E51" si="116">G51+I51</f>
        <v>200</v>
      </c>
      <c r="E51" s="147">
        <f t="shared" si="116"/>
        <v>199.99994000000001</v>
      </c>
      <c r="F51" s="147">
        <f t="shared" si="107"/>
        <v>5.999999999062311E-5</v>
      </c>
      <c r="G51" s="147">
        <v>120</v>
      </c>
      <c r="H51" s="147">
        <v>120</v>
      </c>
      <c r="I51" s="147">
        <f t="shared" ref="I51:J51" si="117">K51+M51</f>
        <v>80</v>
      </c>
      <c r="J51" s="147">
        <f t="shared" si="117"/>
        <v>79.999940000000009</v>
      </c>
      <c r="K51" s="147">
        <v>60</v>
      </c>
      <c r="L51" s="147">
        <v>59.999940000000002</v>
      </c>
      <c r="M51" s="147">
        <f t="shared" ref="M51:N51" si="118">O51+Q51</f>
        <v>20</v>
      </c>
      <c r="N51" s="147">
        <f t="shared" si="118"/>
        <v>20</v>
      </c>
      <c r="O51" s="147">
        <v>20</v>
      </c>
      <c r="P51" s="157">
        <v>20</v>
      </c>
      <c r="Q51" s="339">
        <v>0</v>
      </c>
      <c r="R51" s="157">
        <v>0</v>
      </c>
      <c r="S51" s="381">
        <v>44432</v>
      </c>
      <c r="T51" s="381">
        <v>44432</v>
      </c>
      <c r="U51" s="323" t="s">
        <v>1141</v>
      </c>
      <c r="V51" s="370">
        <v>44434</v>
      </c>
      <c r="W51" s="370">
        <v>44454</v>
      </c>
      <c r="X51" s="359"/>
      <c r="Y51" s="132" t="s">
        <v>64</v>
      </c>
      <c r="Z51" s="362" t="s">
        <v>69</v>
      </c>
    </row>
    <row r="52" spans="1:26">
      <c r="A52" s="220"/>
      <c r="B52" s="283" t="s">
        <v>160</v>
      </c>
      <c r="C52" s="169"/>
      <c r="D52" s="107">
        <f t="shared" ref="D52:R52" si="119">SUM(D48:D51)</f>
        <v>1969.54</v>
      </c>
      <c r="E52" s="107">
        <f t="shared" si="119"/>
        <v>199.99994000000001</v>
      </c>
      <c r="F52" s="107">
        <f t="shared" si="119"/>
        <v>5.999999999062311E-5</v>
      </c>
      <c r="G52" s="107">
        <f t="shared" si="119"/>
        <v>1181.72</v>
      </c>
      <c r="H52" s="107">
        <f t="shared" si="119"/>
        <v>120</v>
      </c>
      <c r="I52" s="107">
        <f t="shared" si="119"/>
        <v>787.81999999999994</v>
      </c>
      <c r="J52" s="107">
        <f t="shared" si="119"/>
        <v>79.999940000000009</v>
      </c>
      <c r="K52" s="107">
        <f t="shared" si="119"/>
        <v>590.86</v>
      </c>
      <c r="L52" s="107">
        <f t="shared" si="119"/>
        <v>59.999940000000002</v>
      </c>
      <c r="M52" s="107">
        <f t="shared" si="119"/>
        <v>196.96</v>
      </c>
      <c r="N52" s="107">
        <f t="shared" si="119"/>
        <v>20</v>
      </c>
      <c r="O52" s="107">
        <f t="shared" si="119"/>
        <v>196.96</v>
      </c>
      <c r="P52" s="107">
        <f t="shared" si="119"/>
        <v>20</v>
      </c>
      <c r="Q52" s="107">
        <f t="shared" si="119"/>
        <v>0</v>
      </c>
      <c r="R52" s="107">
        <f t="shared" si="119"/>
        <v>0</v>
      </c>
      <c r="S52" s="221"/>
      <c r="T52" s="221"/>
      <c r="U52" s="221"/>
      <c r="V52" s="378"/>
      <c r="W52" s="378"/>
      <c r="X52" s="300"/>
      <c r="Y52" s="300"/>
      <c r="Z52" s="300"/>
    </row>
    <row r="53" spans="1:26">
      <c r="A53" s="550" t="s">
        <v>1142</v>
      </c>
      <c r="B53" s="520"/>
      <c r="C53" s="538"/>
      <c r="D53" s="113">
        <f t="shared" ref="D53:R53" si="120">D52+D46+D38</f>
        <v>48039.170000000013</v>
      </c>
      <c r="E53" s="113">
        <f t="shared" si="120"/>
        <v>37501.503490000003</v>
      </c>
      <c r="F53" s="113">
        <f t="shared" si="120"/>
        <v>74.146509999998671</v>
      </c>
      <c r="G53" s="113">
        <f t="shared" si="120"/>
        <v>28822.52</v>
      </c>
      <c r="H53" s="113">
        <f t="shared" si="120"/>
        <v>22500.441880000002</v>
      </c>
      <c r="I53" s="113">
        <f t="shared" si="120"/>
        <v>19216.650000000001</v>
      </c>
      <c r="J53" s="113">
        <f t="shared" si="120"/>
        <v>15001.061610000001</v>
      </c>
      <c r="K53" s="113">
        <f t="shared" si="120"/>
        <v>14322.41</v>
      </c>
      <c r="L53" s="113">
        <f t="shared" si="120"/>
        <v>11241.383840000002</v>
      </c>
      <c r="M53" s="113">
        <f t="shared" si="120"/>
        <v>4894.2400000000007</v>
      </c>
      <c r="N53" s="113">
        <f t="shared" si="120"/>
        <v>3759.6777700000002</v>
      </c>
      <c r="O53" s="113">
        <f t="shared" si="120"/>
        <v>4894.2400000000007</v>
      </c>
      <c r="P53" s="113">
        <f t="shared" si="120"/>
        <v>3759.6777700000002</v>
      </c>
      <c r="Q53" s="113">
        <f t="shared" si="120"/>
        <v>0</v>
      </c>
      <c r="R53" s="113">
        <f t="shared" si="120"/>
        <v>0</v>
      </c>
      <c r="S53" s="183"/>
      <c r="T53" s="183"/>
      <c r="U53" s="183"/>
      <c r="V53" s="183"/>
      <c r="W53" s="178"/>
      <c r="X53" s="171"/>
      <c r="Y53" s="171"/>
      <c r="Z53" s="171"/>
    </row>
  </sheetData>
  <mergeCells count="30">
    <mergeCell ref="Y1:Y5"/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A53:C53"/>
    <mergeCell ref="F4:F5"/>
    <mergeCell ref="A7:Z8"/>
    <mergeCell ref="A9:Z9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A38:C38"/>
    <mergeCell ref="A39:Z39"/>
    <mergeCell ref="A47:Z4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B83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4.85546875" customWidth="1"/>
    <col min="2" max="2" width="35.5703125" customWidth="1"/>
    <col min="24" max="24" width="22.140625" customWidth="1"/>
    <col min="25" max="25" width="16.28515625" customWidth="1"/>
    <col min="26" max="26" width="15.28515625" customWidth="1"/>
  </cols>
  <sheetData>
    <row r="1" spans="1:28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/>
      <c r="Z6" s="37">
        <v>26</v>
      </c>
    </row>
    <row r="7" spans="1:28">
      <c r="A7" s="554" t="s">
        <v>1143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>
      <c r="A10" s="49">
        <v>1</v>
      </c>
      <c r="B10" s="118" t="s">
        <v>1144</v>
      </c>
      <c r="C10" s="118" t="s">
        <v>1145</v>
      </c>
      <c r="D10" s="339">
        <f t="shared" ref="D10:E10" si="0">G10+I10</f>
        <v>518.20000000000005</v>
      </c>
      <c r="E10" s="339">
        <f t="shared" si="0"/>
        <v>518.20000000000005</v>
      </c>
      <c r="F10" s="339">
        <f t="shared" ref="F10:F48" si="1">IF(E10&gt;0,D10-E10,0)</f>
        <v>0</v>
      </c>
      <c r="G10" s="200">
        <v>414.6</v>
      </c>
      <c r="H10" s="287">
        <v>414.6</v>
      </c>
      <c r="I10" s="339">
        <f t="shared" ref="I10:J10" si="2">K10+M10</f>
        <v>103.6</v>
      </c>
      <c r="J10" s="339">
        <f t="shared" si="2"/>
        <v>103.6</v>
      </c>
      <c r="K10" s="287">
        <v>77.7</v>
      </c>
      <c r="L10" s="287">
        <v>77.7</v>
      </c>
      <c r="M10" s="382">
        <f t="shared" ref="M10:N10" si="3">O10+Q10</f>
        <v>25.9</v>
      </c>
      <c r="N10" s="339">
        <f t="shared" si="3"/>
        <v>25.9</v>
      </c>
      <c r="O10" s="287">
        <v>25.9</v>
      </c>
      <c r="P10" s="287">
        <v>25.9</v>
      </c>
      <c r="Q10" s="287">
        <v>0</v>
      </c>
      <c r="R10" s="287">
        <v>0</v>
      </c>
      <c r="S10" s="216">
        <v>44256</v>
      </c>
      <c r="T10" s="216">
        <v>44266</v>
      </c>
      <c r="U10" s="218" t="s">
        <v>1146</v>
      </c>
      <c r="V10" s="216">
        <v>44291</v>
      </c>
      <c r="W10" s="140">
        <v>44371</v>
      </c>
      <c r="X10" s="190"/>
      <c r="Y10" s="132" t="s">
        <v>64</v>
      </c>
      <c r="Z10" s="49" t="s">
        <v>99</v>
      </c>
      <c r="AA10" s="128" t="s">
        <v>66</v>
      </c>
      <c r="AB10" s="128">
        <f>COUNTIF(X10:X101,"Отказ")</f>
        <v>0</v>
      </c>
    </row>
    <row r="11" spans="1:28">
      <c r="A11" s="49">
        <f t="shared" ref="A11:A48" si="4">A10+1</f>
        <v>2</v>
      </c>
      <c r="B11" s="118" t="s">
        <v>1147</v>
      </c>
      <c r="C11" s="118" t="s">
        <v>1145</v>
      </c>
      <c r="D11" s="339">
        <f t="shared" ref="D11:E11" si="5">G11+I11</f>
        <v>186.10000000000002</v>
      </c>
      <c r="E11" s="339">
        <f t="shared" si="5"/>
        <v>186.12</v>
      </c>
      <c r="F11" s="339">
        <f t="shared" si="1"/>
        <v>-1.999999999998181E-2</v>
      </c>
      <c r="G11" s="82">
        <v>148.9</v>
      </c>
      <c r="H11" s="69">
        <v>148.9</v>
      </c>
      <c r="I11" s="339">
        <f t="shared" ref="I11:J11" si="6">K11+M11</f>
        <v>37.200000000000003</v>
      </c>
      <c r="J11" s="339">
        <f t="shared" si="6"/>
        <v>37.22</v>
      </c>
      <c r="K11" s="69">
        <v>27.9</v>
      </c>
      <c r="L11" s="69">
        <v>27.91</v>
      </c>
      <c r="M11" s="382">
        <f t="shared" ref="M11:N11" si="7">O11+Q11</f>
        <v>9.3000000000000007</v>
      </c>
      <c r="N11" s="339">
        <f t="shared" si="7"/>
        <v>9.31</v>
      </c>
      <c r="O11" s="69">
        <v>9.3000000000000007</v>
      </c>
      <c r="P11" s="69">
        <v>9.31</v>
      </c>
      <c r="Q11" s="69">
        <v>0</v>
      </c>
      <c r="R11" s="69">
        <v>0</v>
      </c>
      <c r="S11" s="216">
        <v>44256</v>
      </c>
      <c r="T11" s="216">
        <v>44266</v>
      </c>
      <c r="U11" s="218" t="s">
        <v>1148</v>
      </c>
      <c r="V11" s="216">
        <v>44291</v>
      </c>
      <c r="W11" s="216">
        <v>44371</v>
      </c>
      <c r="X11" s="190"/>
      <c r="Y11" s="132" t="s">
        <v>64</v>
      </c>
      <c r="Z11" s="49" t="s">
        <v>99</v>
      </c>
      <c r="AA11" s="50" t="s">
        <v>69</v>
      </c>
      <c r="AB11" s="128">
        <f>COUNTA(Z10:Z101)</f>
        <v>35</v>
      </c>
    </row>
    <row r="12" spans="1:28">
      <c r="A12" s="49">
        <f t="shared" si="4"/>
        <v>3</v>
      </c>
      <c r="B12" s="118" t="s">
        <v>1149</v>
      </c>
      <c r="C12" s="118" t="s">
        <v>1145</v>
      </c>
      <c r="D12" s="339">
        <f t="shared" ref="D12:E12" si="8">G12+I12</f>
        <v>1760.6</v>
      </c>
      <c r="E12" s="339">
        <f t="shared" si="8"/>
        <v>1760.6</v>
      </c>
      <c r="F12" s="339">
        <f t="shared" si="1"/>
        <v>0</v>
      </c>
      <c r="G12" s="82">
        <v>1408.5</v>
      </c>
      <c r="H12" s="69">
        <v>1408.48</v>
      </c>
      <c r="I12" s="339">
        <f t="shared" ref="I12:J12" si="9">K12+M12</f>
        <v>352.1</v>
      </c>
      <c r="J12" s="339">
        <f t="shared" si="9"/>
        <v>352.12</v>
      </c>
      <c r="K12" s="82">
        <v>264.10000000000002</v>
      </c>
      <c r="L12" s="69">
        <v>264.08999999999997</v>
      </c>
      <c r="M12" s="382">
        <f t="shared" ref="M12:N12" si="10">O12+Q12</f>
        <v>88</v>
      </c>
      <c r="N12" s="339">
        <f t="shared" si="10"/>
        <v>88.03</v>
      </c>
      <c r="O12" s="69">
        <v>88</v>
      </c>
      <c r="P12" s="69">
        <v>88.03</v>
      </c>
      <c r="Q12" s="69">
        <v>0</v>
      </c>
      <c r="R12" s="69">
        <v>0</v>
      </c>
      <c r="S12" s="216">
        <v>44256</v>
      </c>
      <c r="T12" s="216">
        <v>44284</v>
      </c>
      <c r="U12" s="218" t="s">
        <v>1150</v>
      </c>
      <c r="V12" s="216">
        <v>44305</v>
      </c>
      <c r="W12" s="216">
        <v>44362</v>
      </c>
      <c r="X12" s="145"/>
      <c r="Y12" s="132" t="s">
        <v>64</v>
      </c>
      <c r="Z12" s="49" t="s">
        <v>99</v>
      </c>
      <c r="AA12" s="128" t="s">
        <v>12</v>
      </c>
      <c r="AB12" s="128">
        <f>COUNTA(U10:U101)-AB11</f>
        <v>29</v>
      </c>
    </row>
    <row r="13" spans="1:28">
      <c r="A13" s="49">
        <f t="shared" si="4"/>
        <v>4</v>
      </c>
      <c r="B13" s="118" t="s">
        <v>1151</v>
      </c>
      <c r="C13" s="118" t="s">
        <v>1145</v>
      </c>
      <c r="D13" s="339">
        <f t="shared" ref="D13:E13" si="11">G13+I13</f>
        <v>186.10000000000002</v>
      </c>
      <c r="E13" s="339">
        <f t="shared" si="11"/>
        <v>186.12</v>
      </c>
      <c r="F13" s="339">
        <f t="shared" si="1"/>
        <v>-1.999999999998181E-2</v>
      </c>
      <c r="G13" s="82">
        <v>148.9</v>
      </c>
      <c r="H13" s="69">
        <v>148.9</v>
      </c>
      <c r="I13" s="339">
        <f t="shared" ref="I13:J13" si="12">K13+M13</f>
        <v>37.200000000000003</v>
      </c>
      <c r="J13" s="339">
        <f t="shared" si="12"/>
        <v>37.22</v>
      </c>
      <c r="K13" s="69">
        <v>27.9</v>
      </c>
      <c r="L13" s="69">
        <v>27.91</v>
      </c>
      <c r="M13" s="382">
        <f t="shared" ref="M13:N13" si="13">O13+Q13</f>
        <v>9.3000000000000007</v>
      </c>
      <c r="N13" s="339">
        <f t="shared" si="13"/>
        <v>9.31</v>
      </c>
      <c r="O13" s="69">
        <v>9.3000000000000007</v>
      </c>
      <c r="P13" s="69">
        <v>9.31</v>
      </c>
      <c r="Q13" s="69">
        <v>0</v>
      </c>
      <c r="R13" s="69">
        <v>0</v>
      </c>
      <c r="S13" s="216">
        <v>44256</v>
      </c>
      <c r="T13" s="216">
        <v>44266</v>
      </c>
      <c r="U13" s="218" t="s">
        <v>1148</v>
      </c>
      <c r="V13" s="216">
        <v>44291</v>
      </c>
      <c r="W13" s="216">
        <v>44371</v>
      </c>
      <c r="X13" s="190"/>
      <c r="Y13" s="132" t="s">
        <v>64</v>
      </c>
      <c r="Z13" s="49" t="s">
        <v>99</v>
      </c>
      <c r="AA13" s="128" t="s">
        <v>75</v>
      </c>
      <c r="AB13" s="128">
        <f>COUNTA(T10:T101)-AB11-AB12</f>
        <v>2</v>
      </c>
    </row>
    <row r="14" spans="1:28">
      <c r="A14" s="49">
        <f t="shared" si="4"/>
        <v>5</v>
      </c>
      <c r="B14" s="118" t="s">
        <v>1152</v>
      </c>
      <c r="C14" s="118" t="s">
        <v>1145</v>
      </c>
      <c r="D14" s="339">
        <f t="shared" ref="D14:E14" si="14">G14+I14</f>
        <v>67.400000000000006</v>
      </c>
      <c r="E14" s="339">
        <f t="shared" si="14"/>
        <v>67.349999999999994</v>
      </c>
      <c r="F14" s="339">
        <f t="shared" si="1"/>
        <v>5.0000000000011369E-2</v>
      </c>
      <c r="G14" s="69">
        <v>53.9</v>
      </c>
      <c r="H14" s="69">
        <v>53.88</v>
      </c>
      <c r="I14" s="339">
        <f t="shared" ref="I14:J14" si="15">K14+M14</f>
        <v>13.5</v>
      </c>
      <c r="J14" s="339">
        <f t="shared" si="15"/>
        <v>13.469999999999999</v>
      </c>
      <c r="K14" s="69">
        <v>10.1</v>
      </c>
      <c r="L14" s="69">
        <v>10.1</v>
      </c>
      <c r="M14" s="382">
        <f t="shared" ref="M14:N14" si="16">O14+Q14</f>
        <v>3.4</v>
      </c>
      <c r="N14" s="339">
        <f t="shared" si="16"/>
        <v>3.37</v>
      </c>
      <c r="O14" s="69">
        <v>3.4</v>
      </c>
      <c r="P14" s="69">
        <v>3.37</v>
      </c>
      <c r="Q14" s="84"/>
      <c r="R14" s="69">
        <v>0</v>
      </c>
      <c r="S14" s="216">
        <v>44256</v>
      </c>
      <c r="T14" s="216">
        <v>44284</v>
      </c>
      <c r="U14" s="218" t="s">
        <v>1153</v>
      </c>
      <c r="V14" s="216">
        <v>44307</v>
      </c>
      <c r="W14" s="216">
        <v>44362</v>
      </c>
      <c r="X14" s="145"/>
      <c r="Y14" s="132" t="s">
        <v>64</v>
      </c>
      <c r="Z14" s="49" t="s">
        <v>99</v>
      </c>
      <c r="AA14" s="128" t="s">
        <v>79</v>
      </c>
      <c r="AB14" s="128">
        <f>COUNTA(S10:S101)-AB11-AB12-AB13</f>
        <v>0</v>
      </c>
    </row>
    <row r="15" spans="1:28">
      <c r="A15" s="49">
        <f t="shared" si="4"/>
        <v>6</v>
      </c>
      <c r="B15" s="118" t="s">
        <v>1154</v>
      </c>
      <c r="C15" s="118" t="s">
        <v>1155</v>
      </c>
      <c r="D15" s="339">
        <f t="shared" ref="D15:E15" si="17">G15+I15</f>
        <v>1883.3</v>
      </c>
      <c r="E15" s="339">
        <f t="shared" si="17"/>
        <v>1712.0900000000001</v>
      </c>
      <c r="F15" s="339">
        <f t="shared" si="1"/>
        <v>171.20999999999981</v>
      </c>
      <c r="G15" s="82">
        <v>1506.6</v>
      </c>
      <c r="H15" s="69">
        <v>1369.7</v>
      </c>
      <c r="I15" s="339">
        <f t="shared" ref="I15:J15" si="18">K15+M15</f>
        <v>376.7</v>
      </c>
      <c r="J15" s="339">
        <f t="shared" si="18"/>
        <v>342.39</v>
      </c>
      <c r="K15" s="82">
        <v>282</v>
      </c>
      <c r="L15" s="69">
        <v>256.79000000000002</v>
      </c>
      <c r="M15" s="382">
        <f t="shared" ref="M15:N15" si="19">O15+Q15</f>
        <v>94.7</v>
      </c>
      <c r="N15" s="339">
        <f t="shared" si="19"/>
        <v>85.6</v>
      </c>
      <c r="O15" s="69">
        <v>94.7</v>
      </c>
      <c r="P15" s="69">
        <v>85.6</v>
      </c>
      <c r="Q15" s="69">
        <v>0</v>
      </c>
      <c r="R15" s="69">
        <v>0</v>
      </c>
      <c r="S15" s="216">
        <v>44257</v>
      </c>
      <c r="T15" s="216">
        <v>44260</v>
      </c>
      <c r="U15" s="218" t="s">
        <v>1156</v>
      </c>
      <c r="V15" s="216">
        <v>44288</v>
      </c>
      <c r="W15" s="216">
        <v>44371</v>
      </c>
      <c r="X15" s="145"/>
      <c r="Y15" s="132" t="s">
        <v>64</v>
      </c>
      <c r="Z15" s="49" t="s">
        <v>99</v>
      </c>
      <c r="AA15" s="50" t="s">
        <v>64</v>
      </c>
      <c r="AB15" s="128">
        <f>COUNTA(Y10:Y101)</f>
        <v>34</v>
      </c>
    </row>
    <row r="16" spans="1:28">
      <c r="A16" s="49">
        <f t="shared" si="4"/>
        <v>7</v>
      </c>
      <c r="B16" s="118" t="s">
        <v>1157</v>
      </c>
      <c r="C16" s="118" t="s">
        <v>1158</v>
      </c>
      <c r="D16" s="339">
        <f t="shared" ref="D16:E16" si="20">G16+I16</f>
        <v>2116</v>
      </c>
      <c r="E16" s="339">
        <f t="shared" si="20"/>
        <v>2115.9899999999998</v>
      </c>
      <c r="F16" s="339">
        <f t="shared" si="1"/>
        <v>1.0000000000218279E-2</v>
      </c>
      <c r="G16" s="82">
        <v>1692.8</v>
      </c>
      <c r="H16" s="69">
        <v>1692.79</v>
      </c>
      <c r="I16" s="339">
        <f t="shared" ref="I16:J16" si="21">K16+M16</f>
        <v>423.20000000000005</v>
      </c>
      <c r="J16" s="339">
        <f t="shared" si="21"/>
        <v>423.2</v>
      </c>
      <c r="K16" s="82">
        <v>317.3</v>
      </c>
      <c r="L16" s="69">
        <v>317.39999999999998</v>
      </c>
      <c r="M16" s="382">
        <f t="shared" ref="M16:N16" si="22">O16+Q16</f>
        <v>105.9</v>
      </c>
      <c r="N16" s="339">
        <f t="shared" si="22"/>
        <v>105.8</v>
      </c>
      <c r="O16" s="69">
        <v>105.9</v>
      </c>
      <c r="P16" s="69">
        <v>105.8</v>
      </c>
      <c r="Q16" s="69">
        <v>0</v>
      </c>
      <c r="R16" s="69">
        <v>0</v>
      </c>
      <c r="S16" s="216">
        <v>44258</v>
      </c>
      <c r="T16" s="216">
        <v>44285</v>
      </c>
      <c r="U16" s="218" t="s">
        <v>1159</v>
      </c>
      <c r="V16" s="216">
        <v>44309</v>
      </c>
      <c r="W16" s="216">
        <v>44371</v>
      </c>
      <c r="X16" s="145"/>
      <c r="Y16" s="132" t="s">
        <v>64</v>
      </c>
      <c r="Z16" s="49" t="s">
        <v>65</v>
      </c>
    </row>
    <row r="17" spans="1:26">
      <c r="A17" s="49">
        <f t="shared" si="4"/>
        <v>8</v>
      </c>
      <c r="B17" s="118" t="s">
        <v>1160</v>
      </c>
      <c r="C17" s="118" t="s">
        <v>1158</v>
      </c>
      <c r="D17" s="339">
        <f t="shared" ref="D17:E17" si="23">G17+I17</f>
        <v>79.8</v>
      </c>
      <c r="E17" s="339">
        <f t="shared" si="23"/>
        <v>79.789999999999992</v>
      </c>
      <c r="F17" s="339">
        <f t="shared" si="1"/>
        <v>1.0000000000005116E-2</v>
      </c>
      <c r="G17" s="82">
        <v>63.8</v>
      </c>
      <c r="H17" s="69">
        <v>63.83</v>
      </c>
      <c r="I17" s="339">
        <f t="shared" ref="I17:J17" si="24">K17+M17</f>
        <v>16</v>
      </c>
      <c r="J17" s="339">
        <f t="shared" si="24"/>
        <v>15.96</v>
      </c>
      <c r="K17" s="82">
        <v>12</v>
      </c>
      <c r="L17" s="69">
        <v>11.97</v>
      </c>
      <c r="M17" s="382">
        <f t="shared" ref="M17:N17" si="25">O17+Q17</f>
        <v>4</v>
      </c>
      <c r="N17" s="339">
        <f t="shared" si="25"/>
        <v>3.99</v>
      </c>
      <c r="O17" s="69">
        <v>4</v>
      </c>
      <c r="P17" s="69">
        <v>3.99</v>
      </c>
      <c r="Q17" s="69">
        <v>0</v>
      </c>
      <c r="R17" s="69">
        <v>0</v>
      </c>
      <c r="S17" s="216">
        <v>44258</v>
      </c>
      <c r="T17" s="216">
        <v>44281</v>
      </c>
      <c r="U17" s="218" t="s">
        <v>1161</v>
      </c>
      <c r="V17" s="216">
        <v>44307</v>
      </c>
      <c r="W17" s="216">
        <v>44371</v>
      </c>
      <c r="X17" s="145"/>
      <c r="Y17" s="132" t="s">
        <v>64</v>
      </c>
      <c r="Z17" s="49" t="s">
        <v>65</v>
      </c>
    </row>
    <row r="18" spans="1:26">
      <c r="A18" s="49">
        <f t="shared" si="4"/>
        <v>9</v>
      </c>
      <c r="B18" s="118" t="s">
        <v>1162</v>
      </c>
      <c r="C18" s="118" t="s">
        <v>1158</v>
      </c>
      <c r="D18" s="339">
        <f t="shared" ref="D18:E18" si="26">G18+I18</f>
        <v>293.7</v>
      </c>
      <c r="E18" s="339">
        <f t="shared" si="26"/>
        <v>293.67</v>
      </c>
      <c r="F18" s="339">
        <f t="shared" si="1"/>
        <v>2.9999999999972715E-2</v>
      </c>
      <c r="G18" s="82">
        <v>234.9</v>
      </c>
      <c r="H18" s="69">
        <v>234.93</v>
      </c>
      <c r="I18" s="339">
        <f t="shared" ref="I18:J18" si="27">K18+M18</f>
        <v>58.8</v>
      </c>
      <c r="J18" s="339">
        <f t="shared" si="27"/>
        <v>58.739999999999995</v>
      </c>
      <c r="K18" s="82">
        <v>44.1</v>
      </c>
      <c r="L18" s="69">
        <v>44.04</v>
      </c>
      <c r="M18" s="382">
        <f t="shared" ref="M18:N18" si="28">O18+Q18</f>
        <v>14.7</v>
      </c>
      <c r="N18" s="339">
        <f t="shared" si="28"/>
        <v>14.7</v>
      </c>
      <c r="O18" s="69">
        <v>14.7</v>
      </c>
      <c r="P18" s="69">
        <v>14.7</v>
      </c>
      <c r="Q18" s="84"/>
      <c r="R18" s="69">
        <v>0</v>
      </c>
      <c r="S18" s="216">
        <v>44258</v>
      </c>
      <c r="T18" s="216">
        <v>44258</v>
      </c>
      <c r="U18" s="218" t="s">
        <v>1150</v>
      </c>
      <c r="V18" s="216">
        <v>44305</v>
      </c>
      <c r="W18" s="216">
        <v>44371</v>
      </c>
      <c r="X18" s="190"/>
      <c r="Y18" s="132" t="s">
        <v>64</v>
      </c>
      <c r="Z18" s="49" t="s">
        <v>65</v>
      </c>
    </row>
    <row r="19" spans="1:26">
      <c r="A19" s="49">
        <f t="shared" si="4"/>
        <v>10</v>
      </c>
      <c r="B19" s="206" t="s">
        <v>1163</v>
      </c>
      <c r="C19" s="118" t="s">
        <v>1164</v>
      </c>
      <c r="D19" s="339">
        <f t="shared" ref="D19:E19" si="29">G19+I19</f>
        <v>971.4</v>
      </c>
      <c r="E19" s="339">
        <f t="shared" si="29"/>
        <v>971.31999999999994</v>
      </c>
      <c r="F19" s="339">
        <f t="shared" si="1"/>
        <v>8.0000000000040927E-2</v>
      </c>
      <c r="G19" s="82">
        <v>777.1</v>
      </c>
      <c r="H19" s="69">
        <v>777.05</v>
      </c>
      <c r="I19" s="339">
        <f t="shared" ref="I19:J19" si="30">K19+M19</f>
        <v>194.29999999999998</v>
      </c>
      <c r="J19" s="339">
        <f t="shared" si="30"/>
        <v>194.26999999999998</v>
      </c>
      <c r="K19" s="82">
        <v>145.69999999999999</v>
      </c>
      <c r="L19" s="69">
        <v>145.69999999999999</v>
      </c>
      <c r="M19" s="382">
        <f t="shared" ref="M19:N19" si="31">O19+Q19</f>
        <v>48.6</v>
      </c>
      <c r="N19" s="339">
        <f t="shared" si="31"/>
        <v>48.57</v>
      </c>
      <c r="O19" s="69">
        <v>48.6</v>
      </c>
      <c r="P19" s="69">
        <v>48.57</v>
      </c>
      <c r="Q19" s="69">
        <v>0</v>
      </c>
      <c r="R19" s="69">
        <v>0</v>
      </c>
      <c r="S19" s="216">
        <v>44257</v>
      </c>
      <c r="T19" s="216">
        <v>44272</v>
      </c>
      <c r="U19" s="218" t="s">
        <v>1165</v>
      </c>
      <c r="V19" s="216">
        <v>44298</v>
      </c>
      <c r="W19" s="216">
        <v>44371</v>
      </c>
      <c r="X19" s="190"/>
      <c r="Y19" s="79"/>
      <c r="Z19" s="80"/>
    </row>
    <row r="20" spans="1:26">
      <c r="A20" s="49">
        <f t="shared" si="4"/>
        <v>11</v>
      </c>
      <c r="B20" s="118" t="s">
        <v>1166</v>
      </c>
      <c r="C20" s="118" t="s">
        <v>1164</v>
      </c>
      <c r="D20" s="339">
        <f t="shared" ref="D20:E20" si="32">G20+I20</f>
        <v>767.5</v>
      </c>
      <c r="E20" s="339">
        <f t="shared" si="32"/>
        <v>767.48</v>
      </c>
      <c r="F20" s="339">
        <f t="shared" si="1"/>
        <v>1.999999999998181E-2</v>
      </c>
      <c r="G20" s="82">
        <v>614</v>
      </c>
      <c r="H20" s="69">
        <v>613.98</v>
      </c>
      <c r="I20" s="339">
        <f t="shared" ref="I20:J20" si="33">K20+M20</f>
        <v>153.5</v>
      </c>
      <c r="J20" s="339">
        <f t="shared" si="33"/>
        <v>153.5</v>
      </c>
      <c r="K20" s="82">
        <v>115.1</v>
      </c>
      <c r="L20" s="69">
        <v>115.12</v>
      </c>
      <c r="M20" s="382">
        <f t="shared" ref="M20:N20" si="34">O20+Q20</f>
        <v>38.4</v>
      </c>
      <c r="N20" s="339">
        <f t="shared" si="34"/>
        <v>38.380000000000003</v>
      </c>
      <c r="O20" s="69">
        <v>38.4</v>
      </c>
      <c r="P20" s="69">
        <v>38.380000000000003</v>
      </c>
      <c r="Q20" s="69">
        <v>0</v>
      </c>
      <c r="R20" s="69">
        <v>0</v>
      </c>
      <c r="S20" s="216">
        <v>44257</v>
      </c>
      <c r="T20" s="216">
        <v>44272</v>
      </c>
      <c r="U20" s="218" t="s">
        <v>1167</v>
      </c>
      <c r="V20" s="216">
        <v>44295</v>
      </c>
      <c r="W20" s="216">
        <v>44371</v>
      </c>
      <c r="X20" s="132" t="s">
        <v>1168</v>
      </c>
      <c r="Y20" s="79"/>
      <c r="Z20" s="80"/>
    </row>
    <row r="21" spans="1:26">
      <c r="A21" s="49">
        <f t="shared" si="4"/>
        <v>12</v>
      </c>
      <c r="B21" s="118" t="s">
        <v>1169</v>
      </c>
      <c r="C21" s="118" t="s">
        <v>1170</v>
      </c>
      <c r="D21" s="339">
        <f t="shared" ref="D21:E21" si="35">G21+I21</f>
        <v>737.4</v>
      </c>
      <c r="E21" s="339">
        <f t="shared" si="35"/>
        <v>737.32</v>
      </c>
      <c r="F21" s="339">
        <f t="shared" si="1"/>
        <v>7.999999999992724E-2</v>
      </c>
      <c r="G21" s="82">
        <v>589.9</v>
      </c>
      <c r="H21" s="69">
        <v>589.85</v>
      </c>
      <c r="I21" s="339">
        <f t="shared" ref="I21:J21" si="36">K21+M21</f>
        <v>147.5</v>
      </c>
      <c r="J21" s="339">
        <f t="shared" si="36"/>
        <v>147.47</v>
      </c>
      <c r="K21" s="82">
        <v>110.6</v>
      </c>
      <c r="L21" s="69">
        <v>110.6</v>
      </c>
      <c r="M21" s="382">
        <f t="shared" ref="M21:N21" si="37">O21+Q21</f>
        <v>36.9</v>
      </c>
      <c r="N21" s="339">
        <f t="shared" si="37"/>
        <v>36.869999999999997</v>
      </c>
      <c r="O21" s="69">
        <v>36.9</v>
      </c>
      <c r="P21" s="69">
        <v>36.869999999999997</v>
      </c>
      <c r="Q21" s="82">
        <v>0</v>
      </c>
      <c r="R21" s="69">
        <v>0</v>
      </c>
      <c r="S21" s="216">
        <v>44257</v>
      </c>
      <c r="T21" s="216">
        <v>44270</v>
      </c>
      <c r="U21" s="218" t="s">
        <v>1171</v>
      </c>
      <c r="V21" s="216">
        <v>44295</v>
      </c>
      <c r="W21" s="216">
        <v>44365</v>
      </c>
      <c r="X21" s="190"/>
      <c r="Y21" s="132" t="s">
        <v>64</v>
      </c>
      <c r="Z21" s="49" t="s">
        <v>65</v>
      </c>
    </row>
    <row r="22" spans="1:26">
      <c r="A22" s="49">
        <f t="shared" si="4"/>
        <v>13</v>
      </c>
      <c r="B22" s="118" t="s">
        <v>1172</v>
      </c>
      <c r="C22" s="118" t="s">
        <v>1170</v>
      </c>
      <c r="D22" s="339">
        <f t="shared" ref="D22:E22" si="38">G22+I22</f>
        <v>371.40000000000003</v>
      </c>
      <c r="E22" s="339">
        <f t="shared" si="38"/>
        <v>371.36</v>
      </c>
      <c r="F22" s="339">
        <f t="shared" si="1"/>
        <v>4.0000000000020464E-2</v>
      </c>
      <c r="G22" s="82">
        <v>297.10000000000002</v>
      </c>
      <c r="H22" s="69">
        <v>297.08999999999997</v>
      </c>
      <c r="I22" s="339">
        <f t="shared" ref="I22:J22" si="39">K22+M22</f>
        <v>74.300000000000011</v>
      </c>
      <c r="J22" s="339">
        <f t="shared" si="39"/>
        <v>74.27000000000001</v>
      </c>
      <c r="K22" s="82">
        <v>55.7</v>
      </c>
      <c r="L22" s="69">
        <v>55.7</v>
      </c>
      <c r="M22" s="382">
        <f t="shared" ref="M22:N22" si="40">O22+Q22</f>
        <v>18.600000000000001</v>
      </c>
      <c r="N22" s="339">
        <f t="shared" si="40"/>
        <v>18.57</v>
      </c>
      <c r="O22" s="69">
        <v>18.600000000000001</v>
      </c>
      <c r="P22" s="69">
        <v>18.57</v>
      </c>
      <c r="Q22" s="69">
        <v>0</v>
      </c>
      <c r="R22" s="69">
        <v>0</v>
      </c>
      <c r="S22" s="216">
        <v>44257</v>
      </c>
      <c r="T22" s="216">
        <v>44270</v>
      </c>
      <c r="U22" s="218" t="s">
        <v>1173</v>
      </c>
      <c r="V22" s="216">
        <v>44295</v>
      </c>
      <c r="W22" s="216">
        <v>44368</v>
      </c>
      <c r="X22" s="190"/>
      <c r="Y22" s="132" t="s">
        <v>64</v>
      </c>
      <c r="Z22" s="49" t="s">
        <v>65</v>
      </c>
    </row>
    <row r="23" spans="1:26">
      <c r="A23" s="49">
        <f t="shared" si="4"/>
        <v>14</v>
      </c>
      <c r="B23" s="118" t="s">
        <v>1174</v>
      </c>
      <c r="C23" s="118" t="s">
        <v>1170</v>
      </c>
      <c r="D23" s="339">
        <f t="shared" ref="D23:E23" si="41">G23+I23</f>
        <v>714.2</v>
      </c>
      <c r="E23" s="339">
        <f t="shared" si="41"/>
        <v>714.31000000000006</v>
      </c>
      <c r="F23" s="339">
        <f t="shared" si="1"/>
        <v>-0.11000000000001364</v>
      </c>
      <c r="G23" s="82">
        <v>571.4</v>
      </c>
      <c r="H23" s="69">
        <v>571.44000000000005</v>
      </c>
      <c r="I23" s="339">
        <f t="shared" ref="I23:J23" si="42">K23+M23</f>
        <v>142.80000000000001</v>
      </c>
      <c r="J23" s="339">
        <f t="shared" si="42"/>
        <v>142.87</v>
      </c>
      <c r="K23" s="69">
        <v>107.1</v>
      </c>
      <c r="L23" s="69">
        <v>107.15</v>
      </c>
      <c r="M23" s="382">
        <f t="shared" ref="M23:N23" si="43">O23+Q23</f>
        <v>35.700000000000003</v>
      </c>
      <c r="N23" s="339">
        <f t="shared" si="43"/>
        <v>35.72</v>
      </c>
      <c r="O23" s="69">
        <v>35.700000000000003</v>
      </c>
      <c r="P23" s="69">
        <v>35.72</v>
      </c>
      <c r="Q23" s="69">
        <v>0</v>
      </c>
      <c r="R23" s="69">
        <v>0</v>
      </c>
      <c r="S23" s="216">
        <v>44257</v>
      </c>
      <c r="T23" s="216">
        <v>44270</v>
      </c>
      <c r="U23" s="218" t="s">
        <v>1175</v>
      </c>
      <c r="V23" s="216">
        <v>44291</v>
      </c>
      <c r="W23" s="216">
        <v>44362</v>
      </c>
      <c r="X23" s="190"/>
      <c r="Y23" s="132" t="s">
        <v>64</v>
      </c>
      <c r="Z23" s="49" t="s">
        <v>65</v>
      </c>
    </row>
    <row r="24" spans="1:26">
      <c r="A24" s="49">
        <f t="shared" si="4"/>
        <v>15</v>
      </c>
      <c r="B24" s="118" t="s">
        <v>1176</v>
      </c>
      <c r="C24" s="118" t="s">
        <v>1170</v>
      </c>
      <c r="D24" s="339">
        <f t="shared" ref="D24:E24" si="44">G24+I24</f>
        <v>123.60000000000001</v>
      </c>
      <c r="E24" s="339">
        <f t="shared" si="44"/>
        <v>123.63000000000001</v>
      </c>
      <c r="F24" s="339">
        <f t="shared" si="1"/>
        <v>-3.0000000000001137E-2</v>
      </c>
      <c r="G24" s="82">
        <v>98.9</v>
      </c>
      <c r="H24" s="339">
        <v>98.9</v>
      </c>
      <c r="I24" s="339">
        <f t="shared" ref="I24:J24" si="45">K24+M24</f>
        <v>24.7</v>
      </c>
      <c r="J24" s="339">
        <f t="shared" si="45"/>
        <v>24.73</v>
      </c>
      <c r="K24" s="69">
        <v>18.5</v>
      </c>
      <c r="L24" s="339">
        <v>18.53</v>
      </c>
      <c r="M24" s="382">
        <f t="shared" ref="M24:N24" si="46">O24+Q24</f>
        <v>6.2</v>
      </c>
      <c r="N24" s="339">
        <f t="shared" si="46"/>
        <v>6.2</v>
      </c>
      <c r="O24" s="69">
        <v>6.2</v>
      </c>
      <c r="P24" s="339">
        <v>6.2</v>
      </c>
      <c r="Q24" s="69">
        <v>0</v>
      </c>
      <c r="R24" s="69">
        <v>0</v>
      </c>
      <c r="S24" s="216">
        <v>44258</v>
      </c>
      <c r="T24" s="216">
        <v>44315</v>
      </c>
      <c r="U24" s="218" t="s">
        <v>1177</v>
      </c>
      <c r="V24" s="216">
        <v>44330</v>
      </c>
      <c r="W24" s="216">
        <v>44363</v>
      </c>
      <c r="X24" s="145"/>
      <c r="Y24" s="132" t="s">
        <v>64</v>
      </c>
      <c r="Z24" s="49" t="s">
        <v>65</v>
      </c>
    </row>
    <row r="25" spans="1:26">
      <c r="A25" s="49">
        <f t="shared" si="4"/>
        <v>16</v>
      </c>
      <c r="B25" s="118" t="s">
        <v>1178</v>
      </c>
      <c r="C25" s="118" t="s">
        <v>1170</v>
      </c>
      <c r="D25" s="339">
        <f t="shared" ref="D25:E25" si="47">G25+I25</f>
        <v>195</v>
      </c>
      <c r="E25" s="339">
        <f t="shared" si="47"/>
        <v>195</v>
      </c>
      <c r="F25" s="339">
        <f t="shared" si="1"/>
        <v>0</v>
      </c>
      <c r="G25" s="82">
        <v>156</v>
      </c>
      <c r="H25" s="69">
        <v>156</v>
      </c>
      <c r="I25" s="339">
        <f t="shared" ref="I25:J25" si="48">K25+M25</f>
        <v>39</v>
      </c>
      <c r="J25" s="339">
        <f t="shared" si="48"/>
        <v>39</v>
      </c>
      <c r="K25" s="69">
        <v>29.2</v>
      </c>
      <c r="L25" s="69">
        <v>29.25</v>
      </c>
      <c r="M25" s="382">
        <f t="shared" ref="M25:N25" si="49">O25+Q25</f>
        <v>9.8000000000000007</v>
      </c>
      <c r="N25" s="339">
        <f t="shared" si="49"/>
        <v>9.75</v>
      </c>
      <c r="O25" s="69">
        <v>9.8000000000000007</v>
      </c>
      <c r="P25" s="69">
        <v>9.75</v>
      </c>
      <c r="Q25" s="69">
        <v>0</v>
      </c>
      <c r="R25" s="69">
        <v>0</v>
      </c>
      <c r="S25" s="216">
        <v>44259</v>
      </c>
      <c r="T25" s="216">
        <v>44271</v>
      </c>
      <c r="U25" s="218" t="s">
        <v>1179</v>
      </c>
      <c r="V25" s="216">
        <v>44295</v>
      </c>
      <c r="W25" s="216">
        <v>44402</v>
      </c>
      <c r="X25" s="190"/>
      <c r="Y25" s="79"/>
      <c r="Z25" s="80"/>
    </row>
    <row r="26" spans="1:26">
      <c r="A26" s="49">
        <f t="shared" si="4"/>
        <v>17</v>
      </c>
      <c r="B26" s="118" t="s">
        <v>1180</v>
      </c>
      <c r="C26" s="118" t="s">
        <v>1181</v>
      </c>
      <c r="D26" s="339">
        <f t="shared" ref="D26:E26" si="50">G26+I26</f>
        <v>3620.16</v>
      </c>
      <c r="E26" s="339">
        <f t="shared" si="50"/>
        <v>3620.16</v>
      </c>
      <c r="F26" s="339">
        <f t="shared" si="1"/>
        <v>0</v>
      </c>
      <c r="G26" s="82">
        <v>2896.1</v>
      </c>
      <c r="H26" s="69">
        <v>2896.1</v>
      </c>
      <c r="I26" s="339">
        <f t="shared" ref="I26:J26" si="51">K26+M26</f>
        <v>724.06000000000006</v>
      </c>
      <c r="J26" s="339">
        <f t="shared" si="51"/>
        <v>724.06</v>
      </c>
      <c r="K26" s="69">
        <v>470.6</v>
      </c>
      <c r="L26" s="69">
        <v>181</v>
      </c>
      <c r="M26" s="382">
        <f t="shared" ref="M26:N26" si="52">O26+Q26</f>
        <v>253.46</v>
      </c>
      <c r="N26" s="339">
        <f t="shared" si="52"/>
        <v>543.05999999999995</v>
      </c>
      <c r="O26" s="69">
        <v>253.46</v>
      </c>
      <c r="P26" s="69">
        <v>543.05999999999995</v>
      </c>
      <c r="Q26" s="69">
        <v>0</v>
      </c>
      <c r="R26" s="69">
        <v>0</v>
      </c>
      <c r="S26" s="216">
        <v>44257</v>
      </c>
      <c r="T26" s="216">
        <v>44271</v>
      </c>
      <c r="U26" s="218" t="s">
        <v>1182</v>
      </c>
      <c r="V26" s="216">
        <v>44292</v>
      </c>
      <c r="W26" s="216">
        <v>44371</v>
      </c>
      <c r="X26" s="145"/>
      <c r="Y26" s="132" t="s">
        <v>64</v>
      </c>
      <c r="Z26" s="49" t="s">
        <v>99</v>
      </c>
    </row>
    <row r="27" spans="1:26">
      <c r="A27" s="49">
        <f t="shared" si="4"/>
        <v>18</v>
      </c>
      <c r="B27" s="118" t="s">
        <v>1183</v>
      </c>
      <c r="C27" s="118" t="s">
        <v>1181</v>
      </c>
      <c r="D27" s="339">
        <f t="shared" ref="D27:E27" si="53">G27+I27</f>
        <v>495.6</v>
      </c>
      <c r="E27" s="339">
        <f t="shared" si="53"/>
        <v>495.6</v>
      </c>
      <c r="F27" s="339">
        <f t="shared" si="1"/>
        <v>0</v>
      </c>
      <c r="G27" s="82">
        <v>396.5</v>
      </c>
      <c r="H27" s="69">
        <v>396.48</v>
      </c>
      <c r="I27" s="339">
        <f t="shared" ref="I27:J27" si="54">K27+M27</f>
        <v>99.1</v>
      </c>
      <c r="J27" s="339">
        <f t="shared" si="54"/>
        <v>99.12</v>
      </c>
      <c r="K27" s="69">
        <v>74.3</v>
      </c>
      <c r="L27" s="69">
        <v>74.34</v>
      </c>
      <c r="M27" s="382">
        <f t="shared" ref="M27:N27" si="55">O27+Q27</f>
        <v>24.8</v>
      </c>
      <c r="N27" s="339">
        <f t="shared" si="55"/>
        <v>24.78</v>
      </c>
      <c r="O27" s="69">
        <v>19.8</v>
      </c>
      <c r="P27" s="69">
        <v>24.78</v>
      </c>
      <c r="Q27" s="69">
        <v>5</v>
      </c>
      <c r="R27" s="69">
        <v>0</v>
      </c>
      <c r="S27" s="216">
        <v>44257</v>
      </c>
      <c r="T27" s="216">
        <v>44277</v>
      </c>
      <c r="U27" s="218" t="s">
        <v>1184</v>
      </c>
      <c r="V27" s="216">
        <v>44298</v>
      </c>
      <c r="W27" s="216">
        <v>44371</v>
      </c>
      <c r="X27" s="145"/>
      <c r="Y27" s="132" t="s">
        <v>64</v>
      </c>
      <c r="Z27" s="49" t="s">
        <v>65</v>
      </c>
    </row>
    <row r="28" spans="1:26">
      <c r="A28" s="49">
        <f t="shared" si="4"/>
        <v>19</v>
      </c>
      <c r="B28" s="206" t="s">
        <v>1185</v>
      </c>
      <c r="C28" s="118" t="s">
        <v>113</v>
      </c>
      <c r="D28" s="339">
        <f t="shared" ref="D28:E28" si="56">G28+I28</f>
        <v>670.80000000000007</v>
      </c>
      <c r="E28" s="339">
        <f t="shared" si="56"/>
        <v>540.75</v>
      </c>
      <c r="F28" s="339">
        <f t="shared" si="1"/>
        <v>130.05000000000007</v>
      </c>
      <c r="G28" s="82">
        <v>536.70000000000005</v>
      </c>
      <c r="H28" s="69">
        <v>432.6</v>
      </c>
      <c r="I28" s="339">
        <f t="shared" ref="I28:J28" si="57">K28+M28</f>
        <v>134.1</v>
      </c>
      <c r="J28" s="339">
        <f t="shared" si="57"/>
        <v>108.15</v>
      </c>
      <c r="K28" s="69">
        <v>100.6</v>
      </c>
      <c r="L28" s="69">
        <v>81.11</v>
      </c>
      <c r="M28" s="382">
        <f t="shared" ref="M28:N28" si="58">O28+Q28</f>
        <v>33.5</v>
      </c>
      <c r="N28" s="339">
        <f t="shared" si="58"/>
        <v>27.04</v>
      </c>
      <c r="O28" s="69">
        <v>33.5</v>
      </c>
      <c r="P28" s="69">
        <v>27.04</v>
      </c>
      <c r="Q28" s="84"/>
      <c r="R28" s="69">
        <v>0</v>
      </c>
      <c r="S28" s="216">
        <v>44258</v>
      </c>
      <c r="T28" s="216">
        <v>44273</v>
      </c>
      <c r="U28" s="218" t="s">
        <v>1186</v>
      </c>
      <c r="V28" s="216">
        <v>44298</v>
      </c>
      <c r="W28" s="216">
        <v>44371</v>
      </c>
      <c r="X28" s="190"/>
      <c r="Y28" s="79"/>
      <c r="Z28" s="80"/>
    </row>
    <row r="29" spans="1:26">
      <c r="A29" s="49">
        <f t="shared" si="4"/>
        <v>20</v>
      </c>
      <c r="B29" s="118" t="s">
        <v>1187</v>
      </c>
      <c r="C29" s="118" t="s">
        <v>113</v>
      </c>
      <c r="D29" s="339">
        <f t="shared" ref="D29:E29" si="59">G29+I29</f>
        <v>228</v>
      </c>
      <c r="E29" s="339">
        <f t="shared" si="59"/>
        <v>228.03</v>
      </c>
      <c r="F29" s="339">
        <f t="shared" si="1"/>
        <v>-3.0000000000001137E-2</v>
      </c>
      <c r="G29" s="82">
        <v>182.4</v>
      </c>
      <c r="H29" s="69">
        <v>182.43</v>
      </c>
      <c r="I29" s="339">
        <f t="shared" ref="I29:J29" si="60">K29+M29</f>
        <v>45.6</v>
      </c>
      <c r="J29" s="339">
        <f t="shared" si="60"/>
        <v>45.6</v>
      </c>
      <c r="K29" s="69">
        <v>34.200000000000003</v>
      </c>
      <c r="L29" s="69">
        <v>34.200000000000003</v>
      </c>
      <c r="M29" s="382">
        <f t="shared" ref="M29:N29" si="61">O29+Q29</f>
        <v>11.4</v>
      </c>
      <c r="N29" s="339">
        <f t="shared" si="61"/>
        <v>11.4</v>
      </c>
      <c r="O29" s="69">
        <v>11.4</v>
      </c>
      <c r="P29" s="69">
        <v>11.4</v>
      </c>
      <c r="Q29" s="84"/>
      <c r="R29" s="69">
        <v>0</v>
      </c>
      <c r="S29" s="216">
        <v>44258</v>
      </c>
      <c r="T29" s="216">
        <v>44273</v>
      </c>
      <c r="U29" s="218" t="s">
        <v>1186</v>
      </c>
      <c r="V29" s="216">
        <v>44298</v>
      </c>
      <c r="W29" s="216">
        <v>44371</v>
      </c>
      <c r="X29" s="190"/>
      <c r="Y29" s="79"/>
      <c r="Z29" s="80"/>
    </row>
    <row r="30" spans="1:26">
      <c r="A30" s="49">
        <f t="shared" si="4"/>
        <v>21</v>
      </c>
      <c r="B30" s="118" t="s">
        <v>1188</v>
      </c>
      <c r="C30" s="118" t="s">
        <v>113</v>
      </c>
      <c r="D30" s="339">
        <f t="shared" ref="D30:E30" si="62">G30+I30</f>
        <v>698.2</v>
      </c>
      <c r="E30" s="339">
        <f t="shared" si="62"/>
        <v>698.18999999999994</v>
      </c>
      <c r="F30" s="339">
        <f t="shared" si="1"/>
        <v>1.0000000000104592E-2</v>
      </c>
      <c r="G30" s="82">
        <v>558.6</v>
      </c>
      <c r="H30" s="69">
        <v>558.54999999999995</v>
      </c>
      <c r="I30" s="339">
        <f t="shared" ref="I30:J30" si="63">K30+M30</f>
        <v>139.6</v>
      </c>
      <c r="J30" s="339">
        <f t="shared" si="63"/>
        <v>139.63999999999999</v>
      </c>
      <c r="K30" s="69">
        <v>104.7</v>
      </c>
      <c r="L30" s="69">
        <v>104.73</v>
      </c>
      <c r="M30" s="382">
        <f t="shared" ref="M30:N30" si="64">O30+Q30</f>
        <v>34.9</v>
      </c>
      <c r="N30" s="339">
        <f t="shared" si="64"/>
        <v>34.909999999999997</v>
      </c>
      <c r="O30" s="69">
        <v>34.9</v>
      </c>
      <c r="P30" s="69">
        <v>34.909999999999997</v>
      </c>
      <c r="Q30" s="84"/>
      <c r="R30" s="69">
        <v>0</v>
      </c>
      <c r="S30" s="216">
        <v>44258</v>
      </c>
      <c r="T30" s="216">
        <v>44273</v>
      </c>
      <c r="U30" s="218" t="s">
        <v>1189</v>
      </c>
      <c r="V30" s="216">
        <v>44298</v>
      </c>
      <c r="W30" s="216">
        <v>44371</v>
      </c>
      <c r="X30" s="145"/>
      <c r="Y30" s="132" t="s">
        <v>64</v>
      </c>
      <c r="Z30" s="49" t="s">
        <v>65</v>
      </c>
    </row>
    <row r="31" spans="1:26">
      <c r="A31" s="49">
        <f t="shared" si="4"/>
        <v>22</v>
      </c>
      <c r="B31" s="118" t="s">
        <v>1190</v>
      </c>
      <c r="C31" s="118" t="s">
        <v>113</v>
      </c>
      <c r="D31" s="339">
        <f t="shared" ref="D31:E31" si="65">G31+I31</f>
        <v>115</v>
      </c>
      <c r="E31" s="339">
        <f t="shared" si="65"/>
        <v>115</v>
      </c>
      <c r="F31" s="339">
        <f t="shared" si="1"/>
        <v>0</v>
      </c>
      <c r="G31" s="82">
        <v>92</v>
      </c>
      <c r="H31" s="69">
        <v>92</v>
      </c>
      <c r="I31" s="339">
        <f t="shared" ref="I31:J31" si="66">K31+M31</f>
        <v>23</v>
      </c>
      <c r="J31" s="339">
        <f t="shared" si="66"/>
        <v>23</v>
      </c>
      <c r="K31" s="69">
        <v>17.2</v>
      </c>
      <c r="L31" s="69">
        <v>17.25</v>
      </c>
      <c r="M31" s="382">
        <f t="shared" ref="M31:N31" si="67">O31+Q31</f>
        <v>5.8</v>
      </c>
      <c r="N31" s="339">
        <f t="shared" si="67"/>
        <v>5.75</v>
      </c>
      <c r="O31" s="69">
        <v>5.8</v>
      </c>
      <c r="P31" s="69">
        <v>5.75</v>
      </c>
      <c r="Q31" s="84"/>
      <c r="R31" s="69">
        <v>0</v>
      </c>
      <c r="S31" s="216">
        <v>44258</v>
      </c>
      <c r="T31" s="216">
        <v>44273</v>
      </c>
      <c r="U31" s="218" t="s">
        <v>1191</v>
      </c>
      <c r="V31" s="216">
        <v>44298</v>
      </c>
      <c r="W31" s="216">
        <v>44371</v>
      </c>
      <c r="X31" s="145"/>
      <c r="Y31" s="132" t="s">
        <v>64</v>
      </c>
      <c r="Z31" s="49" t="s">
        <v>65</v>
      </c>
    </row>
    <row r="32" spans="1:26">
      <c r="A32" s="49">
        <f t="shared" si="4"/>
        <v>23</v>
      </c>
      <c r="B32" s="118" t="s">
        <v>1192</v>
      </c>
      <c r="C32" s="118" t="s">
        <v>1193</v>
      </c>
      <c r="D32" s="339">
        <f t="shared" ref="D32:E32" si="68">G32+I32</f>
        <v>1562</v>
      </c>
      <c r="E32" s="339">
        <f t="shared" si="68"/>
        <v>1562.06</v>
      </c>
      <c r="F32" s="339">
        <f t="shared" si="1"/>
        <v>-5.999999999994543E-2</v>
      </c>
      <c r="G32" s="82">
        <v>1249.5999999999999</v>
      </c>
      <c r="H32" s="69">
        <v>1249.6500000000001</v>
      </c>
      <c r="I32" s="339">
        <f t="shared" ref="I32:J32" si="69">K32+M32</f>
        <v>312.39999999999998</v>
      </c>
      <c r="J32" s="339">
        <f t="shared" si="69"/>
        <v>312.40999999999997</v>
      </c>
      <c r="K32" s="69">
        <v>217.9</v>
      </c>
      <c r="L32" s="69">
        <v>217.75</v>
      </c>
      <c r="M32" s="382">
        <f t="shared" ref="M32:N32" si="70">O32+Q32</f>
        <v>94.5</v>
      </c>
      <c r="N32" s="339">
        <f t="shared" si="70"/>
        <v>94.66</v>
      </c>
      <c r="O32" s="69">
        <v>94.5</v>
      </c>
      <c r="P32" s="69">
        <v>94.66</v>
      </c>
      <c r="Q32" s="69">
        <v>0</v>
      </c>
      <c r="R32" s="69">
        <v>0</v>
      </c>
      <c r="S32" s="216">
        <v>44257</v>
      </c>
      <c r="T32" s="216">
        <v>44285</v>
      </c>
      <c r="U32" s="218" t="s">
        <v>1194</v>
      </c>
      <c r="V32" s="216">
        <v>44309</v>
      </c>
      <c r="W32" s="216">
        <v>44408</v>
      </c>
      <c r="X32" s="190"/>
      <c r="Y32" s="132" t="s">
        <v>64</v>
      </c>
      <c r="Z32" s="49" t="s">
        <v>65</v>
      </c>
    </row>
    <row r="33" spans="1:26">
      <c r="A33" s="49">
        <f t="shared" si="4"/>
        <v>24</v>
      </c>
      <c r="B33" s="118" t="s">
        <v>1195</v>
      </c>
      <c r="C33" s="118" t="s">
        <v>1193</v>
      </c>
      <c r="D33" s="339">
        <f t="shared" ref="D33:E33" si="71">G33+I33</f>
        <v>547.1</v>
      </c>
      <c r="E33" s="339">
        <f t="shared" si="71"/>
        <v>547.1</v>
      </c>
      <c r="F33" s="339">
        <f t="shared" si="1"/>
        <v>0</v>
      </c>
      <c r="G33" s="82">
        <v>437.7</v>
      </c>
      <c r="H33" s="69">
        <v>437.68</v>
      </c>
      <c r="I33" s="339">
        <f t="shared" ref="I33:J33" si="72">K33+M33</f>
        <v>109.4</v>
      </c>
      <c r="J33" s="339">
        <f t="shared" si="72"/>
        <v>109.42</v>
      </c>
      <c r="K33" s="69">
        <v>76.400000000000006</v>
      </c>
      <c r="L33" s="69">
        <v>76.42</v>
      </c>
      <c r="M33" s="382">
        <f t="shared" ref="M33:N33" si="73">O33+Q33</f>
        <v>33</v>
      </c>
      <c r="N33" s="339">
        <f t="shared" si="73"/>
        <v>33</v>
      </c>
      <c r="O33" s="69">
        <v>33</v>
      </c>
      <c r="P33" s="69">
        <v>33</v>
      </c>
      <c r="Q33" s="69">
        <v>0</v>
      </c>
      <c r="R33" s="69">
        <v>0</v>
      </c>
      <c r="S33" s="216">
        <v>44257</v>
      </c>
      <c r="T33" s="216">
        <v>44278</v>
      </c>
      <c r="U33" s="218" t="s">
        <v>1196</v>
      </c>
      <c r="V33" s="216">
        <v>44298</v>
      </c>
      <c r="W33" s="216">
        <v>44367</v>
      </c>
      <c r="X33" s="145"/>
      <c r="Y33" s="132" t="s">
        <v>64</v>
      </c>
      <c r="Z33" s="49" t="s">
        <v>65</v>
      </c>
    </row>
    <row r="34" spans="1:26">
      <c r="A34" s="49">
        <f t="shared" si="4"/>
        <v>25</v>
      </c>
      <c r="B34" s="118" t="s">
        <v>1197</v>
      </c>
      <c r="C34" s="118" t="s">
        <v>1193</v>
      </c>
      <c r="D34" s="339">
        <f t="shared" ref="D34:E34" si="74">G34+I34</f>
        <v>1833.4</v>
      </c>
      <c r="E34" s="339">
        <f t="shared" si="74"/>
        <v>1833.51</v>
      </c>
      <c r="F34" s="339">
        <f t="shared" si="1"/>
        <v>-0.10999999999989996</v>
      </c>
      <c r="G34" s="82">
        <v>1466.8</v>
      </c>
      <c r="H34" s="69">
        <v>1466.81</v>
      </c>
      <c r="I34" s="339">
        <f t="shared" ref="I34:J34" si="75">K34+M34</f>
        <v>366.6</v>
      </c>
      <c r="J34" s="339">
        <f t="shared" si="75"/>
        <v>366.7</v>
      </c>
      <c r="K34" s="69">
        <v>257.2</v>
      </c>
      <c r="L34" s="69">
        <v>257.25</v>
      </c>
      <c r="M34" s="382">
        <f t="shared" ref="M34:N34" si="76">O34+Q34</f>
        <v>109.4</v>
      </c>
      <c r="N34" s="339">
        <f t="shared" si="76"/>
        <v>109.45</v>
      </c>
      <c r="O34" s="69">
        <v>109.4</v>
      </c>
      <c r="P34" s="69">
        <v>109.45</v>
      </c>
      <c r="Q34" s="69">
        <v>0</v>
      </c>
      <c r="R34" s="69">
        <v>0</v>
      </c>
      <c r="S34" s="216">
        <v>44257</v>
      </c>
      <c r="T34" s="216">
        <v>44266</v>
      </c>
      <c r="U34" s="218" t="s">
        <v>1198</v>
      </c>
      <c r="V34" s="218" t="s">
        <v>1199</v>
      </c>
      <c r="W34" s="216">
        <v>44362</v>
      </c>
      <c r="X34" s="145"/>
      <c r="Y34" s="132" t="s">
        <v>64</v>
      </c>
      <c r="Z34" s="49" t="s">
        <v>65</v>
      </c>
    </row>
    <row r="35" spans="1:26">
      <c r="A35" s="49">
        <f t="shared" si="4"/>
        <v>26</v>
      </c>
      <c r="B35" s="118" t="s">
        <v>1200</v>
      </c>
      <c r="C35" s="118" t="s">
        <v>1193</v>
      </c>
      <c r="D35" s="339">
        <f t="shared" ref="D35:E35" si="77">G35+I35</f>
        <v>1905.4</v>
      </c>
      <c r="E35" s="339">
        <f t="shared" si="77"/>
        <v>1905.54</v>
      </c>
      <c r="F35" s="339">
        <f t="shared" si="1"/>
        <v>-0.13999999999987267</v>
      </c>
      <c r="G35" s="82">
        <v>1524.3</v>
      </c>
      <c r="H35" s="69">
        <v>1524.34</v>
      </c>
      <c r="I35" s="339">
        <f t="shared" ref="I35:J35" si="78">K35+M35</f>
        <v>381.1</v>
      </c>
      <c r="J35" s="339">
        <f t="shared" si="78"/>
        <v>381.2</v>
      </c>
      <c r="K35" s="69">
        <v>271.7</v>
      </c>
      <c r="L35" s="69">
        <v>271.75</v>
      </c>
      <c r="M35" s="382">
        <f t="shared" ref="M35:N35" si="79">O35+Q35</f>
        <v>109.4</v>
      </c>
      <c r="N35" s="339">
        <f t="shared" si="79"/>
        <v>109.45</v>
      </c>
      <c r="O35" s="69">
        <v>109.4</v>
      </c>
      <c r="P35" s="69">
        <v>109.45</v>
      </c>
      <c r="Q35" s="69">
        <v>0</v>
      </c>
      <c r="R35" s="69">
        <v>0</v>
      </c>
      <c r="S35" s="216">
        <v>44257</v>
      </c>
      <c r="T35" s="216">
        <v>44266</v>
      </c>
      <c r="U35" s="218" t="s">
        <v>1201</v>
      </c>
      <c r="V35" s="216">
        <v>44291</v>
      </c>
      <c r="W35" s="216">
        <v>44362</v>
      </c>
      <c r="X35" s="145"/>
      <c r="Y35" s="132" t="s">
        <v>64</v>
      </c>
      <c r="Z35" s="49" t="s">
        <v>65</v>
      </c>
    </row>
    <row r="36" spans="1:26">
      <c r="A36" s="49">
        <f t="shared" si="4"/>
        <v>27</v>
      </c>
      <c r="B36" s="118" t="s">
        <v>1202</v>
      </c>
      <c r="C36" s="118" t="s">
        <v>1193</v>
      </c>
      <c r="D36" s="339">
        <f t="shared" ref="D36:E36" si="80">G36+I36</f>
        <v>966.09999999999991</v>
      </c>
      <c r="E36" s="339">
        <f t="shared" si="80"/>
        <v>878.42000000000007</v>
      </c>
      <c r="F36" s="339">
        <f t="shared" si="1"/>
        <v>87.679999999999836</v>
      </c>
      <c r="G36" s="82">
        <v>772.9</v>
      </c>
      <c r="H36" s="69">
        <v>702.74</v>
      </c>
      <c r="I36" s="339">
        <f t="shared" ref="I36:J36" si="81">K36+M36</f>
        <v>193.2</v>
      </c>
      <c r="J36" s="339">
        <f t="shared" si="81"/>
        <v>175.68</v>
      </c>
      <c r="K36" s="69">
        <v>135.6</v>
      </c>
      <c r="L36" s="69">
        <v>131.76</v>
      </c>
      <c r="M36" s="382">
        <f t="shared" ref="M36:N36" si="82">O36+Q36</f>
        <v>57.6</v>
      </c>
      <c r="N36" s="339">
        <f t="shared" si="82"/>
        <v>43.92</v>
      </c>
      <c r="O36" s="69">
        <v>57.6</v>
      </c>
      <c r="P36" s="69">
        <v>43.92</v>
      </c>
      <c r="Q36" s="69">
        <v>0</v>
      </c>
      <c r="R36" s="69">
        <v>0</v>
      </c>
      <c r="S36" s="216">
        <v>44257</v>
      </c>
      <c r="T36" s="216">
        <v>44278</v>
      </c>
      <c r="U36" s="218" t="s">
        <v>1203</v>
      </c>
      <c r="V36" s="216">
        <v>44302</v>
      </c>
      <c r="W36" s="216">
        <v>44365</v>
      </c>
      <c r="X36" s="145"/>
      <c r="Y36" s="132" t="s">
        <v>64</v>
      </c>
      <c r="Z36" s="49" t="s">
        <v>65</v>
      </c>
    </row>
    <row r="37" spans="1:26">
      <c r="A37" s="49">
        <f t="shared" si="4"/>
        <v>28</v>
      </c>
      <c r="B37" s="118" t="s">
        <v>1204</v>
      </c>
      <c r="C37" s="118" t="s">
        <v>1193</v>
      </c>
      <c r="D37" s="339">
        <f t="shared" ref="D37:E37" si="83">G37+I37</f>
        <v>1493.1000000000001</v>
      </c>
      <c r="E37" s="339">
        <f t="shared" si="83"/>
        <v>1493</v>
      </c>
      <c r="F37" s="339">
        <f t="shared" si="1"/>
        <v>0.10000000000013642</v>
      </c>
      <c r="G37" s="82">
        <v>1194.4000000000001</v>
      </c>
      <c r="H37" s="69">
        <v>1194.4000000000001</v>
      </c>
      <c r="I37" s="339">
        <f t="shared" ref="I37:J37" si="84">K37+M37</f>
        <v>298.7</v>
      </c>
      <c r="J37" s="339">
        <f t="shared" si="84"/>
        <v>298.60000000000002</v>
      </c>
      <c r="K37" s="69">
        <v>210.2</v>
      </c>
      <c r="L37" s="69">
        <v>209.02</v>
      </c>
      <c r="M37" s="382">
        <f t="shared" ref="M37:N37" si="85">O37+Q37</f>
        <v>88.5</v>
      </c>
      <c r="N37" s="339">
        <f t="shared" si="85"/>
        <v>89.58</v>
      </c>
      <c r="O37" s="69">
        <v>88.5</v>
      </c>
      <c r="P37" s="69">
        <v>89.58</v>
      </c>
      <c r="Q37" s="69">
        <v>0</v>
      </c>
      <c r="R37" s="69">
        <v>0</v>
      </c>
      <c r="S37" s="216">
        <v>44257</v>
      </c>
      <c r="T37" s="216">
        <v>44278</v>
      </c>
      <c r="U37" s="218" t="s">
        <v>1205</v>
      </c>
      <c r="V37" s="216">
        <v>44313</v>
      </c>
      <c r="W37" s="216">
        <v>44367</v>
      </c>
      <c r="X37" s="190"/>
      <c r="Y37" s="132" t="s">
        <v>64</v>
      </c>
      <c r="Z37" s="49" t="s">
        <v>65</v>
      </c>
    </row>
    <row r="38" spans="1:26">
      <c r="A38" s="49">
        <f t="shared" si="4"/>
        <v>29</v>
      </c>
      <c r="B38" s="118" t="s">
        <v>1206</v>
      </c>
      <c r="C38" s="118" t="s">
        <v>1193</v>
      </c>
      <c r="D38" s="339">
        <f t="shared" ref="D38:E38" si="86">G38+I38</f>
        <v>1353.1999999999998</v>
      </c>
      <c r="E38" s="339">
        <f t="shared" si="86"/>
        <v>1352.88</v>
      </c>
      <c r="F38" s="339">
        <f t="shared" si="1"/>
        <v>0.31999999999970896</v>
      </c>
      <c r="G38" s="82">
        <v>1082.3</v>
      </c>
      <c r="H38" s="69">
        <v>1082.3</v>
      </c>
      <c r="I38" s="339">
        <f t="shared" ref="I38:J38" si="87">K38+M38</f>
        <v>270.89999999999998</v>
      </c>
      <c r="J38" s="339">
        <f t="shared" si="87"/>
        <v>270.58000000000004</v>
      </c>
      <c r="K38" s="69">
        <v>189.7</v>
      </c>
      <c r="L38" s="69">
        <v>202.93</v>
      </c>
      <c r="M38" s="382">
        <f t="shared" ref="M38:N38" si="88">O38+Q38</f>
        <v>81.2</v>
      </c>
      <c r="N38" s="339">
        <f t="shared" si="88"/>
        <v>67.650000000000006</v>
      </c>
      <c r="O38" s="69">
        <v>81.2</v>
      </c>
      <c r="P38" s="69">
        <v>67.650000000000006</v>
      </c>
      <c r="Q38" s="69">
        <v>0</v>
      </c>
      <c r="R38" s="69">
        <v>0</v>
      </c>
      <c r="S38" s="216">
        <v>44257</v>
      </c>
      <c r="T38" s="216">
        <v>44278</v>
      </c>
      <c r="U38" s="218" t="s">
        <v>1207</v>
      </c>
      <c r="V38" s="216">
        <v>44302</v>
      </c>
      <c r="W38" s="216">
        <v>44365</v>
      </c>
      <c r="X38" s="145"/>
      <c r="Y38" s="132" t="s">
        <v>64</v>
      </c>
      <c r="Z38" s="49" t="s">
        <v>65</v>
      </c>
    </row>
    <row r="39" spans="1:26">
      <c r="A39" s="49">
        <f t="shared" si="4"/>
        <v>30</v>
      </c>
      <c r="B39" s="118" t="s">
        <v>1208</v>
      </c>
      <c r="C39" s="118" t="s">
        <v>1209</v>
      </c>
      <c r="D39" s="339">
        <f t="shared" ref="D39:E39" si="89">G39+I39</f>
        <v>4329</v>
      </c>
      <c r="E39" s="339">
        <f t="shared" si="89"/>
        <v>4328.96</v>
      </c>
      <c r="F39" s="339">
        <f t="shared" si="1"/>
        <v>3.999999999996362E-2</v>
      </c>
      <c r="G39" s="82">
        <v>3463.2</v>
      </c>
      <c r="H39" s="69">
        <v>3463.17</v>
      </c>
      <c r="I39" s="339">
        <f t="shared" ref="I39:J39" si="90">K39+M39</f>
        <v>865.8</v>
      </c>
      <c r="J39" s="339">
        <f t="shared" si="90"/>
        <v>865.79</v>
      </c>
      <c r="K39" s="69">
        <v>606.1</v>
      </c>
      <c r="L39" s="69">
        <v>649.34</v>
      </c>
      <c r="M39" s="382">
        <f t="shared" ref="M39:N39" si="91">O39+Q39</f>
        <v>259.7</v>
      </c>
      <c r="N39" s="339">
        <f t="shared" si="91"/>
        <v>216.45</v>
      </c>
      <c r="O39" s="69">
        <v>29.7</v>
      </c>
      <c r="P39" s="69">
        <v>216.45</v>
      </c>
      <c r="Q39" s="69">
        <v>230</v>
      </c>
      <c r="R39" s="69">
        <v>0</v>
      </c>
      <c r="S39" s="216">
        <v>44258</v>
      </c>
      <c r="T39" s="216">
        <v>44286</v>
      </c>
      <c r="U39" s="218" t="s">
        <v>1210</v>
      </c>
      <c r="V39" s="216">
        <v>44309</v>
      </c>
      <c r="W39" s="216">
        <v>44397</v>
      </c>
      <c r="X39" s="190"/>
      <c r="Y39" s="132" t="s">
        <v>64</v>
      </c>
      <c r="Z39" s="49" t="s">
        <v>65</v>
      </c>
    </row>
    <row r="40" spans="1:26">
      <c r="A40" s="49">
        <f t="shared" si="4"/>
        <v>31</v>
      </c>
      <c r="B40" s="118" t="s">
        <v>1211</v>
      </c>
      <c r="C40" s="118" t="s">
        <v>1209</v>
      </c>
      <c r="D40" s="339">
        <f t="shared" ref="D40:E40" si="92">G40+I40</f>
        <v>2472</v>
      </c>
      <c r="E40" s="339">
        <f t="shared" si="92"/>
        <v>2472.0099999999998</v>
      </c>
      <c r="F40" s="339">
        <f t="shared" si="1"/>
        <v>-9.9999999997635314E-3</v>
      </c>
      <c r="G40" s="82">
        <v>1977.6</v>
      </c>
      <c r="H40" s="69">
        <v>1977.61</v>
      </c>
      <c r="I40" s="339">
        <f t="shared" ref="I40:J40" si="93">K40+M40</f>
        <v>494.40000000000003</v>
      </c>
      <c r="J40" s="339">
        <f t="shared" si="93"/>
        <v>494.4</v>
      </c>
      <c r="K40" s="69">
        <v>346.1</v>
      </c>
      <c r="L40" s="69">
        <v>370.8</v>
      </c>
      <c r="M40" s="382">
        <f t="shared" ref="M40:N40" si="94">O40+Q40</f>
        <v>148.30000000000001</v>
      </c>
      <c r="N40" s="339">
        <f t="shared" si="94"/>
        <v>123.6</v>
      </c>
      <c r="O40" s="69">
        <v>71.8</v>
      </c>
      <c r="P40" s="69">
        <v>123.6</v>
      </c>
      <c r="Q40" s="69">
        <v>76.5</v>
      </c>
      <c r="R40" s="69">
        <v>0</v>
      </c>
      <c r="S40" s="216">
        <v>44258</v>
      </c>
      <c r="T40" s="216">
        <v>44286</v>
      </c>
      <c r="U40" s="218" t="s">
        <v>1212</v>
      </c>
      <c r="V40" s="216">
        <v>44306</v>
      </c>
      <c r="W40" s="216">
        <v>44397</v>
      </c>
      <c r="X40" s="132" t="s">
        <v>1213</v>
      </c>
      <c r="Y40" s="77"/>
      <c r="Z40" s="49"/>
    </row>
    <row r="41" spans="1:26">
      <c r="A41" s="49">
        <f t="shared" si="4"/>
        <v>32</v>
      </c>
      <c r="B41" s="118" t="s">
        <v>1214</v>
      </c>
      <c r="C41" s="118" t="s">
        <v>1209</v>
      </c>
      <c r="D41" s="339">
        <f t="shared" ref="D41:E41" si="95">G41+I41</f>
        <v>932</v>
      </c>
      <c r="E41" s="339">
        <f t="shared" si="95"/>
        <v>932.05</v>
      </c>
      <c r="F41" s="339">
        <f t="shared" si="1"/>
        <v>-4.9999999999954525E-2</v>
      </c>
      <c r="G41" s="82">
        <v>745.6</v>
      </c>
      <c r="H41" s="69">
        <v>745.64</v>
      </c>
      <c r="I41" s="339">
        <f t="shared" ref="I41:J41" si="96">K41+M41</f>
        <v>186.4</v>
      </c>
      <c r="J41" s="339">
        <f t="shared" si="96"/>
        <v>186.41</v>
      </c>
      <c r="K41" s="69">
        <v>93.2</v>
      </c>
      <c r="L41" s="69">
        <v>139.81</v>
      </c>
      <c r="M41" s="382">
        <f t="shared" ref="M41:N41" si="97">O41+Q41</f>
        <v>93.2</v>
      </c>
      <c r="N41" s="339">
        <f t="shared" si="97"/>
        <v>46.6</v>
      </c>
      <c r="O41" s="69">
        <v>23.2</v>
      </c>
      <c r="P41" s="69">
        <v>46.6</v>
      </c>
      <c r="Q41" s="69">
        <v>70</v>
      </c>
      <c r="R41" s="69">
        <v>0</v>
      </c>
      <c r="S41" s="216">
        <v>44258</v>
      </c>
      <c r="T41" s="216">
        <v>44277</v>
      </c>
      <c r="U41" s="218" t="s">
        <v>1215</v>
      </c>
      <c r="V41" s="216">
        <v>44299</v>
      </c>
      <c r="W41" s="216">
        <v>44371</v>
      </c>
      <c r="X41" s="190"/>
      <c r="Y41" s="79"/>
      <c r="Z41" s="80"/>
    </row>
    <row r="42" spans="1:26">
      <c r="A42" s="49">
        <f t="shared" si="4"/>
        <v>33</v>
      </c>
      <c r="B42" s="118" t="s">
        <v>1216</v>
      </c>
      <c r="C42" s="118" t="s">
        <v>1217</v>
      </c>
      <c r="D42" s="339">
        <f t="shared" ref="D42:E42" si="98">G42+I42</f>
        <v>358.1</v>
      </c>
      <c r="E42" s="339">
        <f t="shared" si="98"/>
        <v>358.15999999999997</v>
      </c>
      <c r="F42" s="339">
        <f t="shared" si="1"/>
        <v>-5.999999999994543E-2</v>
      </c>
      <c r="G42" s="82">
        <v>286.5</v>
      </c>
      <c r="H42" s="69">
        <v>286.52999999999997</v>
      </c>
      <c r="I42" s="339">
        <f t="shared" ref="I42:J42" si="99">K42+M42</f>
        <v>71.599999999999994</v>
      </c>
      <c r="J42" s="339">
        <f t="shared" si="99"/>
        <v>71.63</v>
      </c>
      <c r="K42" s="69">
        <v>53.7</v>
      </c>
      <c r="L42" s="69">
        <v>53.72</v>
      </c>
      <c r="M42" s="382">
        <f t="shared" ref="M42:N42" si="100">O42+Q42</f>
        <v>17.899999999999999</v>
      </c>
      <c r="N42" s="339">
        <f t="shared" si="100"/>
        <v>17.91</v>
      </c>
      <c r="O42" s="69">
        <v>17.899999999999999</v>
      </c>
      <c r="P42" s="69">
        <v>17.91</v>
      </c>
      <c r="Q42" s="69">
        <v>0</v>
      </c>
      <c r="R42" s="69">
        <v>0</v>
      </c>
      <c r="S42" s="216">
        <v>44257</v>
      </c>
      <c r="T42" s="216">
        <v>44272</v>
      </c>
      <c r="U42" s="218" t="s">
        <v>1218</v>
      </c>
      <c r="V42" s="216">
        <v>44299</v>
      </c>
      <c r="W42" s="216">
        <v>44371</v>
      </c>
      <c r="X42" s="145"/>
      <c r="Y42" s="132" t="s">
        <v>64</v>
      </c>
      <c r="Z42" s="49" t="s">
        <v>65</v>
      </c>
    </row>
    <row r="43" spans="1:26">
      <c r="A43" s="49">
        <f t="shared" si="4"/>
        <v>34</v>
      </c>
      <c r="B43" s="118" t="s">
        <v>1219</v>
      </c>
      <c r="C43" s="118" t="s">
        <v>1217</v>
      </c>
      <c r="D43" s="339">
        <f t="shared" ref="D43:E43" si="101">G43+I43</f>
        <v>220</v>
      </c>
      <c r="E43" s="339">
        <f t="shared" si="101"/>
        <v>220</v>
      </c>
      <c r="F43" s="339">
        <f t="shared" si="1"/>
        <v>0</v>
      </c>
      <c r="G43" s="82">
        <v>176</v>
      </c>
      <c r="H43" s="69">
        <v>176</v>
      </c>
      <c r="I43" s="339">
        <f t="shared" ref="I43:J43" si="102">K43+M43</f>
        <v>44</v>
      </c>
      <c r="J43" s="339">
        <f t="shared" si="102"/>
        <v>44</v>
      </c>
      <c r="K43" s="69">
        <v>33</v>
      </c>
      <c r="L43" s="69">
        <v>33</v>
      </c>
      <c r="M43" s="382">
        <f t="shared" ref="M43:N43" si="103">O43+Q43</f>
        <v>11</v>
      </c>
      <c r="N43" s="339">
        <f t="shared" si="103"/>
        <v>11</v>
      </c>
      <c r="O43" s="69">
        <v>11</v>
      </c>
      <c r="P43" s="69">
        <v>11</v>
      </c>
      <c r="Q43" s="69">
        <v>0</v>
      </c>
      <c r="R43" s="69">
        <v>0</v>
      </c>
      <c r="S43" s="216">
        <v>44257</v>
      </c>
      <c r="T43" s="216">
        <v>44272</v>
      </c>
      <c r="U43" s="218" t="s">
        <v>1220</v>
      </c>
      <c r="V43" s="216">
        <v>44298</v>
      </c>
      <c r="W43" s="216">
        <v>44371</v>
      </c>
      <c r="X43" s="145"/>
      <c r="Y43" s="132" t="s">
        <v>64</v>
      </c>
      <c r="Z43" s="49" t="s">
        <v>65</v>
      </c>
    </row>
    <row r="44" spans="1:26">
      <c r="A44" s="49">
        <f t="shared" si="4"/>
        <v>35</v>
      </c>
      <c r="B44" s="118" t="s">
        <v>1221</v>
      </c>
      <c r="C44" s="118" t="s">
        <v>1222</v>
      </c>
      <c r="D44" s="339">
        <f t="shared" ref="D44:E44" si="104">G44+I44</f>
        <v>1344.4</v>
      </c>
      <c r="E44" s="339">
        <f t="shared" si="104"/>
        <v>1344.42</v>
      </c>
      <c r="F44" s="339">
        <f t="shared" si="1"/>
        <v>-1.999999999998181E-2</v>
      </c>
      <c r="G44" s="82">
        <v>1075.5</v>
      </c>
      <c r="H44" s="69">
        <v>1075.54</v>
      </c>
      <c r="I44" s="339">
        <f t="shared" ref="I44:J44" si="105">K44+M44</f>
        <v>268.89999999999998</v>
      </c>
      <c r="J44" s="339">
        <f t="shared" si="105"/>
        <v>268.88</v>
      </c>
      <c r="K44" s="69">
        <v>201.7</v>
      </c>
      <c r="L44" s="69">
        <v>201.66</v>
      </c>
      <c r="M44" s="382">
        <f t="shared" ref="M44:N44" si="106">O44+Q44</f>
        <v>67.2</v>
      </c>
      <c r="N44" s="339">
        <f t="shared" si="106"/>
        <v>67.22</v>
      </c>
      <c r="O44" s="69">
        <v>67.2</v>
      </c>
      <c r="P44" s="69">
        <v>67.22</v>
      </c>
      <c r="Q44" s="69">
        <v>0</v>
      </c>
      <c r="R44" s="69">
        <v>0</v>
      </c>
      <c r="S44" s="216">
        <v>44259</v>
      </c>
      <c r="T44" s="216">
        <v>44274</v>
      </c>
      <c r="U44" s="218" t="s">
        <v>1165</v>
      </c>
      <c r="V44" s="216">
        <v>44298</v>
      </c>
      <c r="W44" s="216">
        <v>44371</v>
      </c>
      <c r="X44" s="190"/>
      <c r="Y44" s="132" t="s">
        <v>64</v>
      </c>
      <c r="Z44" s="49" t="s">
        <v>65</v>
      </c>
    </row>
    <row r="45" spans="1:26">
      <c r="A45" s="49">
        <f t="shared" si="4"/>
        <v>36</v>
      </c>
      <c r="B45" s="118" t="s">
        <v>1223</v>
      </c>
      <c r="C45" s="118" t="s">
        <v>1222</v>
      </c>
      <c r="D45" s="339">
        <f t="shared" ref="D45:E45" si="107">G45+I45</f>
        <v>1731.3</v>
      </c>
      <c r="E45" s="339">
        <f t="shared" si="107"/>
        <v>1731.26</v>
      </c>
      <c r="F45" s="339">
        <f t="shared" si="1"/>
        <v>3.999999999996362E-2</v>
      </c>
      <c r="G45" s="82">
        <v>1385</v>
      </c>
      <c r="H45" s="69">
        <v>1385.01</v>
      </c>
      <c r="I45" s="339">
        <f t="shared" ref="I45:J45" si="108">K45+M45</f>
        <v>346.29999999999995</v>
      </c>
      <c r="J45" s="339">
        <f t="shared" si="108"/>
        <v>346.25</v>
      </c>
      <c r="K45" s="69">
        <v>259.7</v>
      </c>
      <c r="L45" s="69">
        <v>259.69</v>
      </c>
      <c r="M45" s="382">
        <f t="shared" ref="M45:N45" si="109">O45+Q45</f>
        <v>86.6</v>
      </c>
      <c r="N45" s="339">
        <f t="shared" si="109"/>
        <v>86.56</v>
      </c>
      <c r="O45" s="69">
        <v>86.6</v>
      </c>
      <c r="P45" s="69">
        <v>86.56</v>
      </c>
      <c r="Q45" s="69">
        <v>0</v>
      </c>
      <c r="R45" s="69">
        <v>0</v>
      </c>
      <c r="S45" s="216">
        <v>44259</v>
      </c>
      <c r="T45" s="216">
        <v>44274</v>
      </c>
      <c r="U45" s="218" t="s">
        <v>1224</v>
      </c>
      <c r="V45" s="216">
        <v>44298</v>
      </c>
      <c r="W45" s="216">
        <v>44371</v>
      </c>
      <c r="X45" s="145"/>
      <c r="Y45" s="132" t="s">
        <v>64</v>
      </c>
      <c r="Z45" s="49" t="s">
        <v>65</v>
      </c>
    </row>
    <row r="46" spans="1:26">
      <c r="A46" s="49">
        <f t="shared" si="4"/>
        <v>37</v>
      </c>
      <c r="B46" s="118" t="s">
        <v>1225</v>
      </c>
      <c r="C46" s="118" t="s">
        <v>1222</v>
      </c>
      <c r="D46" s="339">
        <f t="shared" ref="D46:E46" si="110">G46+I46</f>
        <v>63.900000000000006</v>
      </c>
      <c r="E46" s="339">
        <f t="shared" si="110"/>
        <v>63.82</v>
      </c>
      <c r="F46" s="339">
        <f t="shared" si="1"/>
        <v>8.00000000000054E-2</v>
      </c>
      <c r="G46" s="82">
        <v>51.1</v>
      </c>
      <c r="H46" s="69">
        <v>51.06</v>
      </c>
      <c r="I46" s="339">
        <f t="shared" ref="I46:J46" si="111">K46+M46</f>
        <v>12.8</v>
      </c>
      <c r="J46" s="339">
        <f t="shared" si="111"/>
        <v>12.76</v>
      </c>
      <c r="K46" s="69">
        <v>9.6</v>
      </c>
      <c r="L46" s="69">
        <v>9.57</v>
      </c>
      <c r="M46" s="382">
        <f t="shared" ref="M46:N46" si="112">O46+Q46</f>
        <v>3.2</v>
      </c>
      <c r="N46" s="339">
        <f t="shared" si="112"/>
        <v>3.19</v>
      </c>
      <c r="O46" s="69">
        <v>3.2</v>
      </c>
      <c r="P46" s="69">
        <v>3.19</v>
      </c>
      <c r="Q46" s="69">
        <v>0</v>
      </c>
      <c r="R46" s="69">
        <v>0</v>
      </c>
      <c r="S46" s="216">
        <v>44259</v>
      </c>
      <c r="T46" s="216">
        <v>44274</v>
      </c>
      <c r="U46" s="218" t="s">
        <v>1218</v>
      </c>
      <c r="V46" s="216">
        <v>44299</v>
      </c>
      <c r="W46" s="216">
        <v>44371</v>
      </c>
      <c r="X46" s="145"/>
      <c r="Y46" s="132" t="s">
        <v>64</v>
      </c>
      <c r="Z46" s="49" t="s">
        <v>65</v>
      </c>
    </row>
    <row r="47" spans="1:26">
      <c r="A47" s="49">
        <f t="shared" si="4"/>
        <v>38</v>
      </c>
      <c r="B47" s="206" t="s">
        <v>1226</v>
      </c>
      <c r="C47" s="118" t="s">
        <v>1227</v>
      </c>
      <c r="D47" s="339">
        <f t="shared" ref="D47:E47" si="113">G47+I47</f>
        <v>416.6</v>
      </c>
      <c r="E47" s="339">
        <f t="shared" si="113"/>
        <v>416.61</v>
      </c>
      <c r="F47" s="339">
        <f t="shared" si="1"/>
        <v>-9.9999999999909051E-3</v>
      </c>
      <c r="G47" s="82">
        <v>333.3</v>
      </c>
      <c r="H47" s="69">
        <v>333.29</v>
      </c>
      <c r="I47" s="339">
        <f t="shared" ref="I47:J47" si="114">K47+M47</f>
        <v>83.3</v>
      </c>
      <c r="J47" s="339">
        <f t="shared" si="114"/>
        <v>83.32</v>
      </c>
      <c r="K47" s="69">
        <v>62.5</v>
      </c>
      <c r="L47" s="69">
        <v>62.49</v>
      </c>
      <c r="M47" s="382">
        <f t="shared" ref="M47:N47" si="115">O47+Q47</f>
        <v>20.8</v>
      </c>
      <c r="N47" s="339">
        <f t="shared" si="115"/>
        <v>20.83</v>
      </c>
      <c r="O47" s="69">
        <v>20.8</v>
      </c>
      <c r="P47" s="69">
        <v>20.83</v>
      </c>
      <c r="Q47" s="69">
        <v>0</v>
      </c>
      <c r="R47" s="69">
        <v>0</v>
      </c>
      <c r="S47" s="216">
        <v>44257</v>
      </c>
      <c r="T47" s="216">
        <v>44279</v>
      </c>
      <c r="U47" s="218" t="s">
        <v>1228</v>
      </c>
      <c r="V47" s="216">
        <v>44302</v>
      </c>
      <c r="W47" s="216">
        <v>44371</v>
      </c>
      <c r="X47" s="190"/>
      <c r="Y47" s="79"/>
      <c r="Z47" s="80"/>
    </row>
    <row r="48" spans="1:26">
      <c r="A48" s="49">
        <f t="shared" si="4"/>
        <v>39</v>
      </c>
      <c r="B48" s="118" t="s">
        <v>1229</v>
      </c>
      <c r="C48" s="118" t="s">
        <v>1227</v>
      </c>
      <c r="D48" s="339">
        <f t="shared" ref="D48:E48" si="116">G48+I48</f>
        <v>117.9</v>
      </c>
      <c r="E48" s="339">
        <f t="shared" si="116"/>
        <v>117.88</v>
      </c>
      <c r="F48" s="339">
        <f t="shared" si="1"/>
        <v>2.0000000000010232E-2</v>
      </c>
      <c r="G48" s="82">
        <v>94.3</v>
      </c>
      <c r="H48" s="69">
        <v>94.31</v>
      </c>
      <c r="I48" s="339">
        <f t="shared" ref="I48:J48" si="117">K48+M48</f>
        <v>23.6</v>
      </c>
      <c r="J48" s="339">
        <f t="shared" si="117"/>
        <v>23.57</v>
      </c>
      <c r="K48" s="69">
        <v>17.7</v>
      </c>
      <c r="L48" s="69">
        <v>17.68</v>
      </c>
      <c r="M48" s="382">
        <f t="shared" ref="M48:N48" si="118">O48+Q48</f>
        <v>5.9</v>
      </c>
      <c r="N48" s="339">
        <f t="shared" si="118"/>
        <v>5.89</v>
      </c>
      <c r="O48" s="69">
        <v>5.9</v>
      </c>
      <c r="P48" s="69">
        <v>5.89</v>
      </c>
      <c r="Q48" s="69">
        <v>0</v>
      </c>
      <c r="R48" s="69">
        <v>0</v>
      </c>
      <c r="S48" s="216">
        <v>44257</v>
      </c>
      <c r="T48" s="216">
        <v>44279</v>
      </c>
      <c r="U48" s="218" t="s">
        <v>1230</v>
      </c>
      <c r="V48" s="216">
        <v>44302</v>
      </c>
      <c r="W48" s="216">
        <v>44371</v>
      </c>
      <c r="X48" s="190"/>
      <c r="Y48" s="79"/>
      <c r="Z48" s="49" t="s">
        <v>65</v>
      </c>
    </row>
    <row r="49" spans="1:26">
      <c r="A49" s="383"/>
      <c r="B49" s="384" t="s">
        <v>160</v>
      </c>
      <c r="C49" s="385"/>
      <c r="D49" s="386">
        <f t="shared" ref="D49:R49" si="119">SUM(D10:D48)</f>
        <v>38444.959999999999</v>
      </c>
      <c r="E49" s="386">
        <f t="shared" si="119"/>
        <v>38055.760000000002</v>
      </c>
      <c r="F49" s="386">
        <f t="shared" si="119"/>
        <v>389.2000000000005</v>
      </c>
      <c r="G49" s="386">
        <f t="shared" si="119"/>
        <v>30755.699999999997</v>
      </c>
      <c r="H49" s="386">
        <f t="shared" si="119"/>
        <v>30444.560000000001</v>
      </c>
      <c r="I49" s="386">
        <f t="shared" si="119"/>
        <v>7689.2599999999993</v>
      </c>
      <c r="J49" s="386">
        <f t="shared" si="119"/>
        <v>7611.2</v>
      </c>
      <c r="K49" s="386">
        <f t="shared" si="119"/>
        <v>5488.5999999999985</v>
      </c>
      <c r="L49" s="386">
        <f t="shared" si="119"/>
        <v>5277.23</v>
      </c>
      <c r="M49" s="386">
        <f t="shared" si="119"/>
        <v>2200.66</v>
      </c>
      <c r="N49" s="386">
        <f t="shared" si="119"/>
        <v>2333.9699999999998</v>
      </c>
      <c r="O49" s="386">
        <f t="shared" si="119"/>
        <v>1819.16</v>
      </c>
      <c r="P49" s="386">
        <f t="shared" si="119"/>
        <v>2333.9699999999998</v>
      </c>
      <c r="Q49" s="386">
        <f t="shared" si="119"/>
        <v>381.5</v>
      </c>
      <c r="R49" s="386">
        <f t="shared" si="119"/>
        <v>0</v>
      </c>
      <c r="S49" s="387"/>
      <c r="T49" s="387"/>
      <c r="U49" s="387"/>
      <c r="V49" s="387"/>
      <c r="W49" s="387"/>
      <c r="X49" s="387"/>
      <c r="Y49" s="387"/>
      <c r="Z49" s="387"/>
    </row>
    <row r="50" spans="1:26">
      <c r="A50" s="562" t="s">
        <v>256</v>
      </c>
      <c r="B50" s="520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388"/>
      <c r="T50" s="388"/>
      <c r="U50" s="388"/>
      <c r="V50" s="388"/>
      <c r="W50" s="388"/>
      <c r="X50" s="388"/>
      <c r="Y50" s="388"/>
      <c r="Z50" s="388"/>
    </row>
    <row r="51" spans="1:26">
      <c r="A51" s="49">
        <f>A48+1</f>
        <v>40</v>
      </c>
      <c r="B51" s="118" t="s">
        <v>1231</v>
      </c>
      <c r="C51" s="118" t="s">
        <v>1158</v>
      </c>
      <c r="D51" s="339">
        <f t="shared" ref="D51:E51" si="120">G51+I51</f>
        <v>1582.1</v>
      </c>
      <c r="E51" s="318">
        <f t="shared" si="120"/>
        <v>0</v>
      </c>
      <c r="F51" s="318">
        <f t="shared" ref="F51:F55" si="121">IF(E51&gt;0,D51-E51,0)</f>
        <v>0</v>
      </c>
      <c r="G51" s="200">
        <v>1265.7</v>
      </c>
      <c r="H51" s="351"/>
      <c r="I51" s="339">
        <f t="shared" ref="I51:J51" si="122">K51+M51</f>
        <v>316.39999999999998</v>
      </c>
      <c r="J51" s="318">
        <f t="shared" si="122"/>
        <v>0</v>
      </c>
      <c r="K51" s="287">
        <v>237.3</v>
      </c>
      <c r="L51" s="351"/>
      <c r="M51" s="382">
        <f t="shared" ref="M51:N51" si="123">O51+Q51</f>
        <v>79.099999999999994</v>
      </c>
      <c r="N51" s="318">
        <f t="shared" si="123"/>
        <v>0</v>
      </c>
      <c r="O51" s="287">
        <v>79.099999999999994</v>
      </c>
      <c r="P51" s="351"/>
      <c r="Q51" s="339">
        <v>0</v>
      </c>
      <c r="R51" s="351"/>
      <c r="S51" s="216">
        <v>44294</v>
      </c>
      <c r="T51" s="216">
        <v>44298</v>
      </c>
      <c r="U51" s="218" t="s">
        <v>1232</v>
      </c>
      <c r="V51" s="140">
        <v>44328</v>
      </c>
      <c r="W51" s="140">
        <v>44392</v>
      </c>
      <c r="X51" s="190"/>
      <c r="Y51" s="79"/>
      <c r="Z51" s="282"/>
    </row>
    <row r="52" spans="1:26">
      <c r="A52" s="49">
        <f t="shared" ref="A52:A55" si="124">A51+1</f>
        <v>41</v>
      </c>
      <c r="B52" s="118" t="s">
        <v>1233</v>
      </c>
      <c r="C52" s="118" t="s">
        <v>1155</v>
      </c>
      <c r="D52" s="339">
        <f t="shared" ref="D52:E52" si="125">G52+I52</f>
        <v>1013.5999999999999</v>
      </c>
      <c r="E52" s="318">
        <f t="shared" si="125"/>
        <v>0</v>
      </c>
      <c r="F52" s="318">
        <f t="shared" si="121"/>
        <v>0</v>
      </c>
      <c r="G52" s="82">
        <v>810.9</v>
      </c>
      <c r="H52" s="351"/>
      <c r="I52" s="339">
        <f t="shared" ref="I52:J52" si="126">K52+M52</f>
        <v>202.7</v>
      </c>
      <c r="J52" s="318">
        <f t="shared" si="126"/>
        <v>0</v>
      </c>
      <c r="K52" s="69">
        <v>152</v>
      </c>
      <c r="L52" s="351"/>
      <c r="M52" s="382">
        <f t="shared" ref="M52:N52" si="127">O52+Q52</f>
        <v>50.7</v>
      </c>
      <c r="N52" s="318">
        <f t="shared" si="127"/>
        <v>0</v>
      </c>
      <c r="O52" s="69">
        <v>50.7</v>
      </c>
      <c r="P52" s="351"/>
      <c r="Q52" s="339">
        <v>0</v>
      </c>
      <c r="R52" s="351"/>
      <c r="S52" s="216">
        <v>44351</v>
      </c>
      <c r="T52" s="216">
        <v>44351</v>
      </c>
      <c r="U52" s="218" t="s">
        <v>1234</v>
      </c>
      <c r="V52" s="79"/>
      <c r="W52" s="79"/>
      <c r="X52" s="145"/>
      <c r="Y52" s="132" t="s">
        <v>64</v>
      </c>
      <c r="Z52" s="49" t="s">
        <v>65</v>
      </c>
    </row>
    <row r="53" spans="1:26">
      <c r="A53" s="49">
        <f t="shared" si="124"/>
        <v>42</v>
      </c>
      <c r="B53" s="118" t="s">
        <v>1235</v>
      </c>
      <c r="C53" s="118" t="s">
        <v>1170</v>
      </c>
      <c r="D53" s="339">
        <f t="shared" ref="D53:E53" si="128">G53+I53</f>
        <v>908.8</v>
      </c>
      <c r="E53" s="318">
        <f t="shared" si="128"/>
        <v>0</v>
      </c>
      <c r="F53" s="318">
        <f t="shared" si="121"/>
        <v>0</v>
      </c>
      <c r="G53" s="82">
        <v>727</v>
      </c>
      <c r="H53" s="351"/>
      <c r="I53" s="339">
        <f t="shared" ref="I53:J53" si="129">K53+M53</f>
        <v>181.8</v>
      </c>
      <c r="J53" s="318">
        <f t="shared" si="129"/>
        <v>0</v>
      </c>
      <c r="K53" s="69">
        <v>136.30000000000001</v>
      </c>
      <c r="L53" s="351"/>
      <c r="M53" s="382">
        <f t="shared" ref="M53:N53" si="130">O53+Q53</f>
        <v>45.5</v>
      </c>
      <c r="N53" s="318">
        <f t="shared" si="130"/>
        <v>0</v>
      </c>
      <c r="O53" s="69">
        <v>45.5</v>
      </c>
      <c r="P53" s="351"/>
      <c r="Q53" s="339">
        <v>0</v>
      </c>
      <c r="R53" s="351"/>
      <c r="S53" s="216">
        <v>44348</v>
      </c>
      <c r="T53" s="216">
        <v>44348</v>
      </c>
      <c r="U53" s="389" t="s">
        <v>1236</v>
      </c>
      <c r="V53" s="79"/>
      <c r="W53" s="79"/>
      <c r="X53" s="389"/>
      <c r="Y53" s="79"/>
      <c r="Z53" s="80"/>
    </row>
    <row r="54" spans="1:26">
      <c r="A54" s="49">
        <f t="shared" si="124"/>
        <v>43</v>
      </c>
      <c r="B54" s="118" t="s">
        <v>1237</v>
      </c>
      <c r="C54" s="118" t="s">
        <v>1155</v>
      </c>
      <c r="D54" s="339">
        <f t="shared" ref="D54:E54" si="131">G54+I54</f>
        <v>1148.2</v>
      </c>
      <c r="E54" s="318">
        <f t="shared" si="131"/>
        <v>0</v>
      </c>
      <c r="F54" s="318">
        <f t="shared" si="121"/>
        <v>0</v>
      </c>
      <c r="G54" s="82">
        <v>918.6</v>
      </c>
      <c r="H54" s="351"/>
      <c r="I54" s="339">
        <f t="shared" ref="I54:J54" si="132">K54+M54</f>
        <v>229.6</v>
      </c>
      <c r="J54" s="318">
        <f t="shared" si="132"/>
        <v>0</v>
      </c>
      <c r="K54" s="69">
        <v>172.2</v>
      </c>
      <c r="L54" s="351"/>
      <c r="M54" s="382">
        <f t="shared" ref="M54:N54" si="133">O54+Q54</f>
        <v>57.4</v>
      </c>
      <c r="N54" s="318">
        <f t="shared" si="133"/>
        <v>0</v>
      </c>
      <c r="O54" s="69">
        <v>57.4</v>
      </c>
      <c r="P54" s="351"/>
      <c r="Q54" s="339">
        <v>0</v>
      </c>
      <c r="R54" s="351"/>
      <c r="S54" s="390">
        <v>44351</v>
      </c>
      <c r="T54" s="390">
        <v>44351</v>
      </c>
      <c r="U54" s="389" t="s">
        <v>1238</v>
      </c>
      <c r="V54" s="289">
        <v>44376</v>
      </c>
      <c r="W54" s="391"/>
      <c r="X54" s="145"/>
      <c r="Y54" s="132" t="s">
        <v>64</v>
      </c>
      <c r="Z54" s="49" t="s">
        <v>65</v>
      </c>
    </row>
    <row r="55" spans="1:26">
      <c r="A55" s="49">
        <f t="shared" si="124"/>
        <v>44</v>
      </c>
      <c r="B55" s="118" t="s">
        <v>1239</v>
      </c>
      <c r="C55" s="118" t="s">
        <v>113</v>
      </c>
      <c r="D55" s="339">
        <f t="shared" ref="D55:E55" si="134">G55+I55</f>
        <v>893.90000000000009</v>
      </c>
      <c r="E55" s="318">
        <f t="shared" si="134"/>
        <v>0</v>
      </c>
      <c r="F55" s="318">
        <f t="shared" si="121"/>
        <v>0</v>
      </c>
      <c r="G55" s="82">
        <v>715.1</v>
      </c>
      <c r="H55" s="351"/>
      <c r="I55" s="339">
        <f t="shared" ref="I55:J55" si="135">K55+M55</f>
        <v>178.8</v>
      </c>
      <c r="J55" s="318">
        <f t="shared" si="135"/>
        <v>0</v>
      </c>
      <c r="K55" s="69">
        <v>134.1</v>
      </c>
      <c r="L55" s="351"/>
      <c r="M55" s="382">
        <f t="shared" ref="M55:N55" si="136">O55+Q55</f>
        <v>44.7</v>
      </c>
      <c r="N55" s="318">
        <f t="shared" si="136"/>
        <v>0</v>
      </c>
      <c r="O55" s="69">
        <v>44.7</v>
      </c>
      <c r="P55" s="351"/>
      <c r="Q55" s="339">
        <v>0</v>
      </c>
      <c r="R55" s="351"/>
      <c r="S55" s="216">
        <v>44291</v>
      </c>
      <c r="T55" s="216">
        <v>44315</v>
      </c>
      <c r="U55" s="218" t="s">
        <v>1240</v>
      </c>
      <c r="V55" s="140">
        <v>44347</v>
      </c>
      <c r="W55" s="140">
        <v>44409</v>
      </c>
      <c r="X55" s="145"/>
      <c r="Y55" s="132" t="s">
        <v>64</v>
      </c>
      <c r="Z55" s="49" t="s">
        <v>99</v>
      </c>
    </row>
    <row r="56" spans="1:26">
      <c r="A56" s="383"/>
      <c r="B56" s="384" t="s">
        <v>160</v>
      </c>
      <c r="C56" s="385"/>
      <c r="D56" s="386">
        <f t="shared" ref="D56:R56" si="137">SUM(D51:D55)</f>
        <v>5546.6</v>
      </c>
      <c r="E56" s="386">
        <f t="shared" si="137"/>
        <v>0</v>
      </c>
      <c r="F56" s="386">
        <f t="shared" si="137"/>
        <v>0</v>
      </c>
      <c r="G56" s="386">
        <f t="shared" si="137"/>
        <v>4437.3</v>
      </c>
      <c r="H56" s="386">
        <f t="shared" si="137"/>
        <v>0</v>
      </c>
      <c r="I56" s="386">
        <f t="shared" si="137"/>
        <v>1109.3</v>
      </c>
      <c r="J56" s="386">
        <f t="shared" si="137"/>
        <v>0</v>
      </c>
      <c r="K56" s="386">
        <f t="shared" si="137"/>
        <v>831.9</v>
      </c>
      <c r="L56" s="386">
        <f t="shared" si="137"/>
        <v>0</v>
      </c>
      <c r="M56" s="386">
        <f t="shared" si="137"/>
        <v>277.40000000000003</v>
      </c>
      <c r="N56" s="386">
        <f t="shared" si="137"/>
        <v>0</v>
      </c>
      <c r="O56" s="386">
        <f t="shared" si="137"/>
        <v>277.40000000000003</v>
      </c>
      <c r="P56" s="386">
        <f t="shared" si="137"/>
        <v>0</v>
      </c>
      <c r="Q56" s="386">
        <f t="shared" si="137"/>
        <v>0</v>
      </c>
      <c r="R56" s="386">
        <f t="shared" si="137"/>
        <v>0</v>
      </c>
      <c r="S56" s="387"/>
      <c r="T56" s="387"/>
      <c r="U56" s="387"/>
      <c r="V56" s="387"/>
      <c r="W56" s="387"/>
      <c r="X56" s="387"/>
      <c r="Y56" s="387"/>
      <c r="Z56" s="387"/>
    </row>
    <row r="57" spans="1:26">
      <c r="A57" s="556" t="s">
        <v>161</v>
      </c>
      <c r="B57" s="520"/>
      <c r="C57" s="520"/>
      <c r="D57" s="520"/>
      <c r="E57" s="520"/>
      <c r="F57" s="520"/>
      <c r="G57" s="520"/>
      <c r="H57" s="520"/>
      <c r="I57" s="520"/>
      <c r="J57" s="520"/>
      <c r="K57" s="520"/>
      <c r="L57" s="520"/>
      <c r="M57" s="520"/>
      <c r="N57" s="520"/>
      <c r="O57" s="520"/>
      <c r="P57" s="520"/>
      <c r="Q57" s="520"/>
      <c r="R57" s="520"/>
      <c r="S57" s="520"/>
      <c r="T57" s="520"/>
      <c r="U57" s="520"/>
      <c r="V57" s="520"/>
      <c r="W57" s="520"/>
      <c r="X57" s="520"/>
      <c r="Y57" s="520"/>
      <c r="Z57" s="538"/>
    </row>
    <row r="58" spans="1:26">
      <c r="A58" s="337">
        <v>45</v>
      </c>
      <c r="B58" s="118" t="s">
        <v>1241</v>
      </c>
      <c r="C58" s="118" t="s">
        <v>1155</v>
      </c>
      <c r="D58" s="246">
        <f t="shared" ref="D58:E58" si="138">G58+I58</f>
        <v>490.88</v>
      </c>
      <c r="E58" s="246">
        <f t="shared" si="138"/>
        <v>0</v>
      </c>
      <c r="F58" s="246">
        <f t="shared" ref="F58:F59" si="139">IF(E58&gt;0,D58-E58,0)</f>
        <v>0</v>
      </c>
      <c r="G58" s="246">
        <v>392.7</v>
      </c>
      <c r="H58" s="245">
        <v>0</v>
      </c>
      <c r="I58" s="246">
        <f t="shared" ref="I58:J58" si="140">K58+M58</f>
        <v>98.179999999999993</v>
      </c>
      <c r="J58" s="246">
        <f t="shared" si="140"/>
        <v>0</v>
      </c>
      <c r="K58" s="246">
        <v>73.63</v>
      </c>
      <c r="L58" s="245">
        <v>0</v>
      </c>
      <c r="M58" s="246">
        <f t="shared" ref="M58:N58" si="141">O58+Q58</f>
        <v>24.55</v>
      </c>
      <c r="N58" s="246">
        <f t="shared" si="141"/>
        <v>0</v>
      </c>
      <c r="O58" s="246">
        <v>24.55</v>
      </c>
      <c r="P58" s="246"/>
      <c r="Q58" s="59"/>
      <c r="R58" s="59"/>
      <c r="S58" s="216">
        <v>44432</v>
      </c>
      <c r="T58" s="218" t="s">
        <v>77</v>
      </c>
      <c r="U58" s="218" t="s">
        <v>1242</v>
      </c>
      <c r="V58" s="216">
        <v>44451</v>
      </c>
      <c r="W58" s="216"/>
      <c r="X58" s="218"/>
      <c r="Y58" s="132"/>
      <c r="Z58" s="132"/>
    </row>
    <row r="59" spans="1:26">
      <c r="A59" s="337">
        <v>46</v>
      </c>
      <c r="B59" s="118" t="s">
        <v>1243</v>
      </c>
      <c r="C59" s="118" t="s">
        <v>1158</v>
      </c>
      <c r="D59" s="246">
        <f t="shared" ref="D59:E59" si="142">G59+I59</f>
        <v>737.12000000000012</v>
      </c>
      <c r="E59" s="246">
        <f t="shared" si="142"/>
        <v>0</v>
      </c>
      <c r="F59" s="246">
        <f t="shared" si="139"/>
        <v>0</v>
      </c>
      <c r="G59" s="246">
        <v>589.70000000000005</v>
      </c>
      <c r="H59" s="246"/>
      <c r="I59" s="246">
        <f t="shared" ref="I59:J59" si="143">K59+M59</f>
        <v>147.42000000000002</v>
      </c>
      <c r="J59" s="246">
        <f t="shared" si="143"/>
        <v>0</v>
      </c>
      <c r="K59" s="246">
        <v>110.56</v>
      </c>
      <c r="L59" s="246"/>
      <c r="M59" s="246">
        <f t="shared" ref="M59:N59" si="144">O59+Q59</f>
        <v>36.86</v>
      </c>
      <c r="N59" s="246">
        <f t="shared" si="144"/>
        <v>0</v>
      </c>
      <c r="O59" s="246">
        <v>36.86</v>
      </c>
      <c r="P59" s="246"/>
      <c r="Q59" s="59"/>
      <c r="R59" s="59"/>
      <c r="S59" s="216">
        <v>44432</v>
      </c>
      <c r="T59" s="216">
        <v>44467</v>
      </c>
      <c r="U59" s="216"/>
      <c r="V59" s="216"/>
      <c r="W59" s="216"/>
      <c r="X59" s="218" t="s">
        <v>1244</v>
      </c>
      <c r="Y59" s="132"/>
      <c r="Z59" s="132"/>
    </row>
    <row r="60" spans="1:26">
      <c r="A60" s="330"/>
      <c r="B60" s="106" t="s">
        <v>160</v>
      </c>
      <c r="C60" s="331"/>
      <c r="D60" s="392">
        <f t="shared" ref="D60:R60" si="145">SUM(D58:D59)</f>
        <v>1228</v>
      </c>
      <c r="E60" s="392">
        <f t="shared" si="145"/>
        <v>0</v>
      </c>
      <c r="F60" s="392">
        <f t="shared" si="145"/>
        <v>0</v>
      </c>
      <c r="G60" s="392">
        <f t="shared" si="145"/>
        <v>982.40000000000009</v>
      </c>
      <c r="H60" s="392">
        <f t="shared" si="145"/>
        <v>0</v>
      </c>
      <c r="I60" s="392">
        <f t="shared" si="145"/>
        <v>245.60000000000002</v>
      </c>
      <c r="J60" s="392">
        <f t="shared" si="145"/>
        <v>0</v>
      </c>
      <c r="K60" s="392">
        <f t="shared" si="145"/>
        <v>184.19</v>
      </c>
      <c r="L60" s="392">
        <f t="shared" si="145"/>
        <v>0</v>
      </c>
      <c r="M60" s="392">
        <f t="shared" si="145"/>
        <v>61.41</v>
      </c>
      <c r="N60" s="392">
        <f t="shared" si="145"/>
        <v>0</v>
      </c>
      <c r="O60" s="392">
        <f t="shared" si="145"/>
        <v>61.41</v>
      </c>
      <c r="P60" s="392">
        <f t="shared" si="145"/>
        <v>0</v>
      </c>
      <c r="Q60" s="392">
        <f t="shared" si="145"/>
        <v>0</v>
      </c>
      <c r="R60" s="392">
        <f t="shared" si="145"/>
        <v>0</v>
      </c>
      <c r="S60" s="393"/>
      <c r="T60" s="274"/>
      <c r="U60" s="274"/>
      <c r="V60" s="274"/>
      <c r="W60" s="274"/>
      <c r="X60" s="274"/>
      <c r="Y60" s="274"/>
      <c r="Z60" s="274"/>
    </row>
    <row r="61" spans="1:26">
      <c r="A61" s="556" t="s">
        <v>177</v>
      </c>
      <c r="B61" s="520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0"/>
      <c r="U61" s="520"/>
      <c r="V61" s="520"/>
      <c r="W61" s="520"/>
      <c r="X61" s="520"/>
      <c r="Y61" s="520"/>
      <c r="Z61" s="538"/>
    </row>
    <row r="62" spans="1:26">
      <c r="A62" s="337">
        <v>47</v>
      </c>
      <c r="B62" s="118" t="s">
        <v>1245</v>
      </c>
      <c r="C62" s="118" t="s">
        <v>113</v>
      </c>
      <c r="D62" s="246">
        <f t="shared" ref="D62:E62" si="146">G62+I62</f>
        <v>1029.1500000000001</v>
      </c>
      <c r="E62" s="246">
        <f t="shared" si="146"/>
        <v>0</v>
      </c>
      <c r="F62" s="246">
        <f t="shared" ref="F62:F81" si="147">IF(E62&gt;0,D62-E62,0)</f>
        <v>0</v>
      </c>
      <c r="G62" s="246">
        <v>823.32</v>
      </c>
      <c r="H62" s="59"/>
      <c r="I62" s="246">
        <f t="shared" ref="I62:J62" si="148">K62+M62</f>
        <v>205.83</v>
      </c>
      <c r="J62" s="246">
        <f t="shared" si="148"/>
        <v>0</v>
      </c>
      <c r="K62" s="246">
        <v>154.37</v>
      </c>
      <c r="L62" s="59"/>
      <c r="M62" s="246">
        <f t="shared" ref="M62:N62" si="149">O62+Q62</f>
        <v>51.46</v>
      </c>
      <c r="N62" s="246">
        <f t="shared" si="149"/>
        <v>0</v>
      </c>
      <c r="O62" s="246">
        <v>51.46</v>
      </c>
      <c r="P62" s="59"/>
      <c r="Q62" s="59"/>
      <c r="R62" s="59"/>
      <c r="S62" s="216">
        <v>44425</v>
      </c>
      <c r="T62" s="216">
        <v>44469</v>
      </c>
      <c r="U62" s="218" t="s">
        <v>1246</v>
      </c>
      <c r="V62" s="216"/>
      <c r="W62" s="216"/>
      <c r="X62" s="218" t="s">
        <v>1247</v>
      </c>
      <c r="Y62" s="132"/>
      <c r="Z62" s="132"/>
    </row>
    <row r="63" spans="1:26">
      <c r="A63" s="337">
        <v>48</v>
      </c>
      <c r="B63" s="118" t="s">
        <v>1248</v>
      </c>
      <c r="C63" s="118" t="s">
        <v>1209</v>
      </c>
      <c r="D63" s="246">
        <f t="shared" ref="D63:E63" si="150">G63+I63</f>
        <v>1649.1899999999998</v>
      </c>
      <c r="E63" s="246">
        <f t="shared" si="150"/>
        <v>0</v>
      </c>
      <c r="F63" s="246">
        <f t="shared" si="147"/>
        <v>0</v>
      </c>
      <c r="G63" s="246">
        <v>1319.35</v>
      </c>
      <c r="H63" s="59"/>
      <c r="I63" s="246">
        <f t="shared" ref="I63:J63" si="151">K63+M63</f>
        <v>329.84</v>
      </c>
      <c r="J63" s="246">
        <f t="shared" si="151"/>
        <v>0</v>
      </c>
      <c r="K63" s="246">
        <v>247.38</v>
      </c>
      <c r="L63" s="59"/>
      <c r="M63" s="246">
        <f t="shared" ref="M63:N63" si="152">O63+Q63</f>
        <v>82.46</v>
      </c>
      <c r="N63" s="246">
        <f t="shared" si="152"/>
        <v>0</v>
      </c>
      <c r="O63" s="246">
        <v>82.46</v>
      </c>
      <c r="P63" s="59"/>
      <c r="Q63" s="59"/>
      <c r="R63" s="59"/>
      <c r="S63" s="216">
        <v>44432</v>
      </c>
      <c r="T63" s="216">
        <v>44439</v>
      </c>
      <c r="U63" s="218" t="s">
        <v>1249</v>
      </c>
      <c r="V63" s="216">
        <v>44457</v>
      </c>
      <c r="W63" s="216"/>
      <c r="X63" s="218"/>
      <c r="Y63" s="132"/>
      <c r="Z63" s="132"/>
    </row>
    <row r="64" spans="1:26">
      <c r="A64" s="337">
        <v>49</v>
      </c>
      <c r="B64" s="118" t="s">
        <v>1250</v>
      </c>
      <c r="C64" s="118" t="s">
        <v>1193</v>
      </c>
      <c r="D64" s="246">
        <f t="shared" ref="D64:E64" si="153">G64+I64</f>
        <v>2077.6099999999997</v>
      </c>
      <c r="E64" s="246">
        <f t="shared" si="153"/>
        <v>0</v>
      </c>
      <c r="F64" s="246">
        <f t="shared" si="147"/>
        <v>0</v>
      </c>
      <c r="G64" s="246">
        <v>1662.09</v>
      </c>
      <c r="H64" s="59"/>
      <c r="I64" s="246">
        <f t="shared" ref="I64:J64" si="154">K64+M64</f>
        <v>415.52</v>
      </c>
      <c r="J64" s="246">
        <f t="shared" si="154"/>
        <v>0</v>
      </c>
      <c r="K64" s="246">
        <v>311.52</v>
      </c>
      <c r="L64" s="59"/>
      <c r="M64" s="246">
        <f t="shared" ref="M64:N64" si="155">O64+Q64</f>
        <v>104</v>
      </c>
      <c r="N64" s="246">
        <f t="shared" si="155"/>
        <v>0</v>
      </c>
      <c r="O64" s="246">
        <v>104</v>
      </c>
      <c r="P64" s="59"/>
      <c r="Q64" s="59"/>
      <c r="R64" s="59"/>
      <c r="S64" s="216">
        <v>44427</v>
      </c>
      <c r="T64" s="216">
        <v>44431</v>
      </c>
      <c r="U64" s="218" t="s">
        <v>1251</v>
      </c>
      <c r="V64" s="216">
        <v>44453</v>
      </c>
      <c r="W64" s="216"/>
      <c r="X64" s="218"/>
      <c r="Y64" s="132"/>
      <c r="Z64" s="132"/>
    </row>
    <row r="65" spans="1:26">
      <c r="A65" s="337">
        <v>50</v>
      </c>
      <c r="B65" s="118" t="s">
        <v>1252</v>
      </c>
      <c r="C65" s="118" t="s">
        <v>113</v>
      </c>
      <c r="D65" s="246">
        <f t="shared" ref="D65:E65" si="156">G65+I65</f>
        <v>182.21</v>
      </c>
      <c r="E65" s="246">
        <f t="shared" si="156"/>
        <v>0</v>
      </c>
      <c r="F65" s="246">
        <f t="shared" si="147"/>
        <v>0</v>
      </c>
      <c r="G65" s="246">
        <v>145.77000000000001</v>
      </c>
      <c r="H65" s="59"/>
      <c r="I65" s="246">
        <f t="shared" ref="I65:J65" si="157">K65+M65</f>
        <v>36.44</v>
      </c>
      <c r="J65" s="246">
        <f t="shared" si="157"/>
        <v>0</v>
      </c>
      <c r="K65" s="246">
        <v>27.33</v>
      </c>
      <c r="L65" s="59"/>
      <c r="M65" s="246">
        <f t="shared" ref="M65:N65" si="158">O65+Q65</f>
        <v>9.11</v>
      </c>
      <c r="N65" s="246">
        <f t="shared" si="158"/>
        <v>0</v>
      </c>
      <c r="O65" s="246">
        <v>9.11</v>
      </c>
      <c r="P65" s="59"/>
      <c r="Q65" s="59"/>
      <c r="R65" s="59"/>
      <c r="S65" s="216">
        <v>44432</v>
      </c>
      <c r="T65" s="218" t="s">
        <v>77</v>
      </c>
      <c r="U65" s="218" t="s">
        <v>1253</v>
      </c>
      <c r="V65" s="216">
        <v>44442</v>
      </c>
      <c r="W65" s="216">
        <v>44456</v>
      </c>
      <c r="X65" s="218"/>
      <c r="Y65" s="132" t="s">
        <v>64</v>
      </c>
      <c r="Z65" s="132" t="s">
        <v>99</v>
      </c>
    </row>
    <row r="66" spans="1:26">
      <c r="A66" s="337">
        <v>51</v>
      </c>
      <c r="B66" s="118" t="s">
        <v>1254</v>
      </c>
      <c r="C66" s="118" t="s">
        <v>113</v>
      </c>
      <c r="D66" s="246">
        <f t="shared" ref="D66:E66" si="159">G66+I66</f>
        <v>161.13999999999999</v>
      </c>
      <c r="E66" s="246">
        <f t="shared" si="159"/>
        <v>0</v>
      </c>
      <c r="F66" s="246">
        <f t="shared" si="147"/>
        <v>0</v>
      </c>
      <c r="G66" s="246">
        <v>128.91</v>
      </c>
      <c r="H66" s="59"/>
      <c r="I66" s="246">
        <f t="shared" ref="I66:J66" si="160">K66+M66</f>
        <v>32.230000000000004</v>
      </c>
      <c r="J66" s="246">
        <f t="shared" si="160"/>
        <v>0</v>
      </c>
      <c r="K66" s="246">
        <v>24.17</v>
      </c>
      <c r="L66" s="59"/>
      <c r="M66" s="246">
        <f t="shared" ref="M66:N66" si="161">O66+Q66</f>
        <v>8.06</v>
      </c>
      <c r="N66" s="246">
        <f t="shared" si="161"/>
        <v>0</v>
      </c>
      <c r="O66" s="246">
        <v>8.06</v>
      </c>
      <c r="P66" s="59"/>
      <c r="Q66" s="59"/>
      <c r="R66" s="59"/>
      <c r="S66" s="216">
        <v>44432</v>
      </c>
      <c r="T66" s="218" t="s">
        <v>77</v>
      </c>
      <c r="U66" s="218" t="s">
        <v>77</v>
      </c>
      <c r="V66" s="216"/>
      <c r="W66" s="216"/>
      <c r="X66" s="218" t="s">
        <v>1255</v>
      </c>
      <c r="Y66" s="132"/>
      <c r="Z66" s="132"/>
    </row>
    <row r="67" spans="1:26">
      <c r="A67" s="337">
        <v>52</v>
      </c>
      <c r="B67" s="118" t="s">
        <v>1256</v>
      </c>
      <c r="C67" s="118" t="s">
        <v>1217</v>
      </c>
      <c r="D67" s="246">
        <f t="shared" ref="D67:E67" si="162">G67+I67</f>
        <v>136.28</v>
      </c>
      <c r="E67" s="246">
        <f t="shared" si="162"/>
        <v>0</v>
      </c>
      <c r="F67" s="246">
        <f t="shared" si="147"/>
        <v>0</v>
      </c>
      <c r="G67" s="246">
        <v>109.03</v>
      </c>
      <c r="H67" s="59"/>
      <c r="I67" s="246">
        <f t="shared" ref="I67:J67" si="163">K67+M67</f>
        <v>27.25</v>
      </c>
      <c r="J67" s="246">
        <f t="shared" si="163"/>
        <v>0</v>
      </c>
      <c r="K67" s="246">
        <v>20.440000000000001</v>
      </c>
      <c r="L67" s="59"/>
      <c r="M67" s="246">
        <f t="shared" ref="M67:N67" si="164">O67+Q67</f>
        <v>6.81</v>
      </c>
      <c r="N67" s="246">
        <f t="shared" si="164"/>
        <v>0</v>
      </c>
      <c r="O67" s="246">
        <v>6.81</v>
      </c>
      <c r="P67" s="59"/>
      <c r="Q67" s="59"/>
      <c r="R67" s="59"/>
      <c r="S67" s="216">
        <v>44432</v>
      </c>
      <c r="T67" s="218" t="s">
        <v>77</v>
      </c>
      <c r="U67" s="218" t="s">
        <v>77</v>
      </c>
      <c r="V67" s="216"/>
      <c r="W67" s="216"/>
      <c r="X67" s="218" t="s">
        <v>1255</v>
      </c>
      <c r="Y67" s="132"/>
      <c r="Z67" s="132"/>
    </row>
    <row r="68" spans="1:26">
      <c r="A68" s="337">
        <v>53</v>
      </c>
      <c r="B68" s="118" t="s">
        <v>1257</v>
      </c>
      <c r="C68" s="118" t="s">
        <v>1227</v>
      </c>
      <c r="D68" s="246">
        <f t="shared" ref="D68:E68" si="165">G68+I68</f>
        <v>123.53999999999999</v>
      </c>
      <c r="E68" s="246">
        <f t="shared" si="165"/>
        <v>0</v>
      </c>
      <c r="F68" s="246">
        <f t="shared" si="147"/>
        <v>0</v>
      </c>
      <c r="G68" s="246">
        <v>98.83</v>
      </c>
      <c r="H68" s="59"/>
      <c r="I68" s="246">
        <f t="shared" ref="I68:J68" si="166">K68+M68</f>
        <v>24.71</v>
      </c>
      <c r="J68" s="246">
        <f t="shared" si="166"/>
        <v>0</v>
      </c>
      <c r="K68" s="246">
        <v>18.53</v>
      </c>
      <c r="L68" s="59"/>
      <c r="M68" s="246">
        <f t="shared" ref="M68:N68" si="167">O68+Q68</f>
        <v>6.18</v>
      </c>
      <c r="N68" s="246">
        <f t="shared" si="167"/>
        <v>0</v>
      </c>
      <c r="O68" s="246">
        <v>6.18</v>
      </c>
      <c r="P68" s="59"/>
      <c r="Q68" s="59"/>
      <c r="R68" s="59"/>
      <c r="S68" s="216">
        <v>44432</v>
      </c>
      <c r="T68" s="218" t="s">
        <v>77</v>
      </c>
      <c r="U68" s="218" t="s">
        <v>77</v>
      </c>
      <c r="V68" s="216"/>
      <c r="W68" s="216"/>
      <c r="X68" s="218" t="s">
        <v>1255</v>
      </c>
      <c r="Y68" s="132"/>
      <c r="Z68" s="132"/>
    </row>
    <row r="69" spans="1:26">
      <c r="A69" s="337">
        <v>54</v>
      </c>
      <c r="B69" s="118" t="s">
        <v>1258</v>
      </c>
      <c r="C69" s="118" t="s">
        <v>1155</v>
      </c>
      <c r="D69" s="246">
        <f t="shared" ref="D69:E69" si="168">G69+I69</f>
        <v>303.45</v>
      </c>
      <c r="E69" s="246">
        <f t="shared" si="168"/>
        <v>0</v>
      </c>
      <c r="F69" s="246">
        <f t="shared" si="147"/>
        <v>0</v>
      </c>
      <c r="G69" s="246">
        <v>242.76</v>
      </c>
      <c r="H69" s="59"/>
      <c r="I69" s="246">
        <f t="shared" ref="I69:J69" si="169">K69+M69</f>
        <v>60.690000000000005</v>
      </c>
      <c r="J69" s="246">
        <f t="shared" si="169"/>
        <v>0</v>
      </c>
      <c r="K69" s="246">
        <v>45.52</v>
      </c>
      <c r="L69" s="59"/>
      <c r="M69" s="246">
        <f t="shared" ref="M69:N69" si="170">O69+Q69</f>
        <v>15.17</v>
      </c>
      <c r="N69" s="246">
        <f t="shared" si="170"/>
        <v>0</v>
      </c>
      <c r="O69" s="246">
        <v>15.17</v>
      </c>
      <c r="P69" s="59"/>
      <c r="Q69" s="59"/>
      <c r="R69" s="59"/>
      <c r="S69" s="216">
        <v>44426</v>
      </c>
      <c r="T69" s="216">
        <v>44434</v>
      </c>
      <c r="U69" s="218" t="s">
        <v>1259</v>
      </c>
      <c r="V69" s="216">
        <v>44453</v>
      </c>
      <c r="W69" s="216"/>
      <c r="X69" s="216"/>
      <c r="Y69" s="132"/>
      <c r="Z69" s="132"/>
    </row>
    <row r="70" spans="1:26">
      <c r="A70" s="337">
        <v>55</v>
      </c>
      <c r="B70" s="118" t="s">
        <v>1260</v>
      </c>
      <c r="C70" s="118" t="s">
        <v>1155</v>
      </c>
      <c r="D70" s="246">
        <f t="shared" ref="D70:E70" si="171">G70+I70</f>
        <v>414.86</v>
      </c>
      <c r="E70" s="246">
        <f t="shared" si="171"/>
        <v>0</v>
      </c>
      <c r="F70" s="246">
        <f t="shared" si="147"/>
        <v>0</v>
      </c>
      <c r="G70" s="246">
        <v>331.89</v>
      </c>
      <c r="H70" s="59"/>
      <c r="I70" s="246">
        <f t="shared" ref="I70:J70" si="172">K70+M70</f>
        <v>82.97</v>
      </c>
      <c r="J70" s="246">
        <f t="shared" si="172"/>
        <v>0</v>
      </c>
      <c r="K70" s="246">
        <v>62.23</v>
      </c>
      <c r="L70" s="59"/>
      <c r="M70" s="246">
        <f t="shared" ref="M70:N70" si="173">O70+Q70</f>
        <v>20.74</v>
      </c>
      <c r="N70" s="246">
        <f t="shared" si="173"/>
        <v>0</v>
      </c>
      <c r="O70" s="246">
        <v>20.74</v>
      </c>
      <c r="P70" s="59"/>
      <c r="Q70" s="59"/>
      <c r="R70" s="59"/>
      <c r="S70" s="216">
        <v>44426</v>
      </c>
      <c r="T70" s="218" t="s">
        <v>1261</v>
      </c>
      <c r="U70" s="218" t="s">
        <v>1262</v>
      </c>
      <c r="V70" s="216">
        <v>44466</v>
      </c>
      <c r="W70" s="216"/>
      <c r="X70" s="218"/>
      <c r="Y70" s="132"/>
      <c r="Z70" s="132"/>
    </row>
    <row r="71" spans="1:26">
      <c r="A71" s="337">
        <v>56</v>
      </c>
      <c r="B71" s="118" t="s">
        <v>1263</v>
      </c>
      <c r="C71" s="118" t="s">
        <v>1222</v>
      </c>
      <c r="D71" s="246">
        <f t="shared" ref="D71:E71" si="174">G71+I71</f>
        <v>1819.1299999999999</v>
      </c>
      <c r="E71" s="246">
        <f t="shared" si="174"/>
        <v>0</v>
      </c>
      <c r="F71" s="246">
        <f t="shared" si="147"/>
        <v>0</v>
      </c>
      <c r="G71" s="246">
        <v>1455.3</v>
      </c>
      <c r="H71" s="59"/>
      <c r="I71" s="246">
        <f t="shared" ref="I71:J71" si="175">K71+M71</f>
        <v>363.83</v>
      </c>
      <c r="J71" s="246">
        <f t="shared" si="175"/>
        <v>0</v>
      </c>
      <c r="K71" s="246">
        <v>272.87</v>
      </c>
      <c r="L71" s="59"/>
      <c r="M71" s="246">
        <f t="shared" ref="M71:N71" si="176">O71+Q71</f>
        <v>90.96</v>
      </c>
      <c r="N71" s="246">
        <f t="shared" si="176"/>
        <v>0</v>
      </c>
      <c r="O71" s="246">
        <v>90.96</v>
      </c>
      <c r="P71" s="59"/>
      <c r="Q71" s="59"/>
      <c r="R71" s="59"/>
      <c r="S71" s="216">
        <v>44425</v>
      </c>
      <c r="T71" s="216">
        <v>44433</v>
      </c>
      <c r="U71" s="218" t="s">
        <v>1264</v>
      </c>
      <c r="V71" s="216"/>
      <c r="W71" s="216"/>
      <c r="X71" s="218" t="s">
        <v>1247</v>
      </c>
      <c r="Y71" s="132"/>
      <c r="Z71" s="132"/>
    </row>
    <row r="72" spans="1:26">
      <c r="A72" s="337">
        <v>57</v>
      </c>
      <c r="B72" s="118" t="s">
        <v>1265</v>
      </c>
      <c r="C72" s="118" t="s">
        <v>1266</v>
      </c>
      <c r="D72" s="246">
        <f t="shared" ref="D72:E72" si="177">G72+I72</f>
        <v>1819.1299999999999</v>
      </c>
      <c r="E72" s="246">
        <f t="shared" si="177"/>
        <v>0</v>
      </c>
      <c r="F72" s="246">
        <f t="shared" si="147"/>
        <v>0</v>
      </c>
      <c r="G72" s="246">
        <v>1455.3</v>
      </c>
      <c r="H72" s="59"/>
      <c r="I72" s="246">
        <f t="shared" ref="I72:J72" si="178">K72+M72</f>
        <v>363.83</v>
      </c>
      <c r="J72" s="246">
        <f t="shared" si="178"/>
        <v>0</v>
      </c>
      <c r="K72" s="246">
        <v>272.87</v>
      </c>
      <c r="L72" s="59"/>
      <c r="M72" s="246">
        <f t="shared" ref="M72:N72" si="179">O72+Q72</f>
        <v>90.96</v>
      </c>
      <c r="N72" s="246">
        <f t="shared" si="179"/>
        <v>0</v>
      </c>
      <c r="O72" s="246">
        <v>90.96</v>
      </c>
      <c r="P72" s="59"/>
      <c r="Q72" s="59"/>
      <c r="R72" s="59"/>
      <c r="S72" s="216">
        <v>44425</v>
      </c>
      <c r="T72" s="216">
        <v>44428</v>
      </c>
      <c r="U72" s="218" t="s">
        <v>1267</v>
      </c>
      <c r="V72" s="216">
        <v>44467</v>
      </c>
      <c r="W72" s="216"/>
      <c r="X72" s="218"/>
      <c r="Y72" s="132"/>
      <c r="Z72" s="132"/>
    </row>
    <row r="73" spans="1:26">
      <c r="A73" s="337">
        <v>58</v>
      </c>
      <c r="B73" s="118" t="s">
        <v>1268</v>
      </c>
      <c r="C73" s="118" t="s">
        <v>1209</v>
      </c>
      <c r="D73" s="246">
        <f t="shared" ref="D73:E73" si="180">G73+I73</f>
        <v>878.34999999999991</v>
      </c>
      <c r="E73" s="246">
        <f t="shared" si="180"/>
        <v>0</v>
      </c>
      <c r="F73" s="246">
        <f t="shared" si="147"/>
        <v>0</v>
      </c>
      <c r="G73" s="246">
        <v>702.68</v>
      </c>
      <c r="H73" s="59"/>
      <c r="I73" s="246">
        <f t="shared" ref="I73:J73" si="181">K73+M73</f>
        <v>175.67000000000002</v>
      </c>
      <c r="J73" s="246">
        <f t="shared" si="181"/>
        <v>0</v>
      </c>
      <c r="K73" s="246">
        <v>122.97</v>
      </c>
      <c r="L73" s="59"/>
      <c r="M73" s="246">
        <f t="shared" ref="M73:N73" si="182">O73+Q73</f>
        <v>52.7</v>
      </c>
      <c r="N73" s="246">
        <f t="shared" si="182"/>
        <v>0</v>
      </c>
      <c r="O73" s="246">
        <v>52.7</v>
      </c>
      <c r="P73" s="59"/>
      <c r="Q73" s="59"/>
      <c r="R73" s="59"/>
      <c r="S73" s="216">
        <v>44432</v>
      </c>
      <c r="T73" s="216">
        <v>44490</v>
      </c>
      <c r="U73" s="216"/>
      <c r="V73" s="216"/>
      <c r="W73" s="216"/>
      <c r="X73" s="218" t="s">
        <v>1269</v>
      </c>
      <c r="Y73" s="132"/>
      <c r="Z73" s="132"/>
    </row>
    <row r="74" spans="1:26">
      <c r="A74" s="337">
        <v>59</v>
      </c>
      <c r="B74" s="118" t="s">
        <v>1270</v>
      </c>
      <c r="C74" s="118" t="s">
        <v>1164</v>
      </c>
      <c r="D74" s="246">
        <f t="shared" ref="D74:E74" si="183">G74+I74</f>
        <v>688.66</v>
      </c>
      <c r="E74" s="246">
        <f t="shared" si="183"/>
        <v>0</v>
      </c>
      <c r="F74" s="246">
        <f t="shared" si="147"/>
        <v>0</v>
      </c>
      <c r="G74" s="246">
        <v>550.92999999999995</v>
      </c>
      <c r="H74" s="59"/>
      <c r="I74" s="246">
        <f t="shared" ref="I74:J74" si="184">K74+M74</f>
        <v>137.72999999999999</v>
      </c>
      <c r="J74" s="246">
        <f t="shared" si="184"/>
        <v>0</v>
      </c>
      <c r="K74" s="246">
        <v>103.3</v>
      </c>
      <c r="L74" s="59"/>
      <c r="M74" s="246">
        <f t="shared" ref="M74:N74" si="185">O74+Q74</f>
        <v>34.43</v>
      </c>
      <c r="N74" s="246">
        <f t="shared" si="185"/>
        <v>0</v>
      </c>
      <c r="O74" s="246">
        <v>34.43</v>
      </c>
      <c r="P74" s="59"/>
      <c r="Q74" s="59"/>
      <c r="R74" s="59"/>
      <c r="S74" s="216">
        <v>44428</v>
      </c>
      <c r="T74" s="216">
        <v>44476</v>
      </c>
      <c r="U74" s="218" t="s">
        <v>1271</v>
      </c>
      <c r="V74" s="216"/>
      <c r="W74" s="216"/>
      <c r="X74" s="218" t="s">
        <v>1269</v>
      </c>
      <c r="Y74" s="132"/>
      <c r="Z74" s="132"/>
    </row>
    <row r="75" spans="1:26">
      <c r="A75" s="337">
        <v>60</v>
      </c>
      <c r="B75" s="118" t="s">
        <v>1272</v>
      </c>
      <c r="C75" s="118" t="s">
        <v>113</v>
      </c>
      <c r="D75" s="246">
        <f t="shared" ref="D75:E75" si="186">G75+I75</f>
        <v>302.08</v>
      </c>
      <c r="E75" s="246">
        <f t="shared" si="186"/>
        <v>0</v>
      </c>
      <c r="F75" s="246">
        <f t="shared" si="147"/>
        <v>0</v>
      </c>
      <c r="G75" s="246">
        <v>241.67</v>
      </c>
      <c r="H75" s="59"/>
      <c r="I75" s="246">
        <f t="shared" ref="I75:J75" si="187">K75+M75</f>
        <v>60.410000000000004</v>
      </c>
      <c r="J75" s="246">
        <f t="shared" si="187"/>
        <v>0</v>
      </c>
      <c r="K75" s="246">
        <v>45.31</v>
      </c>
      <c r="L75" s="59"/>
      <c r="M75" s="246">
        <f t="shared" ref="M75:N75" si="188">O75+Q75</f>
        <v>15.1</v>
      </c>
      <c r="N75" s="246">
        <f t="shared" si="188"/>
        <v>0</v>
      </c>
      <c r="O75" s="246">
        <v>15.1</v>
      </c>
      <c r="P75" s="59"/>
      <c r="Q75" s="59"/>
      <c r="R75" s="59"/>
      <c r="S75" s="216">
        <v>44432</v>
      </c>
      <c r="T75" s="218" t="s">
        <v>77</v>
      </c>
      <c r="U75" s="218" t="s">
        <v>77</v>
      </c>
      <c r="V75" s="216"/>
      <c r="W75" s="216"/>
      <c r="X75" s="218" t="s">
        <v>1255</v>
      </c>
      <c r="Y75" s="132"/>
      <c r="Z75" s="132"/>
    </row>
    <row r="76" spans="1:26">
      <c r="A76" s="337">
        <v>61</v>
      </c>
      <c r="B76" s="118" t="s">
        <v>1273</v>
      </c>
      <c r="C76" s="118" t="s">
        <v>1274</v>
      </c>
      <c r="D76" s="246">
        <f t="shared" ref="D76:E76" si="189">G76+I76</f>
        <v>115.87</v>
      </c>
      <c r="E76" s="246">
        <f t="shared" si="189"/>
        <v>0</v>
      </c>
      <c r="F76" s="246">
        <f t="shared" si="147"/>
        <v>0</v>
      </c>
      <c r="G76" s="246">
        <v>92.7</v>
      </c>
      <c r="H76" s="59"/>
      <c r="I76" s="246">
        <f t="shared" ref="I76:J76" si="190">K76+M76</f>
        <v>23.169999999999998</v>
      </c>
      <c r="J76" s="246">
        <f t="shared" si="190"/>
        <v>0</v>
      </c>
      <c r="K76" s="246">
        <v>17.38</v>
      </c>
      <c r="L76" s="59"/>
      <c r="M76" s="246">
        <f t="shared" ref="M76:N76" si="191">O76+Q76</f>
        <v>5.79</v>
      </c>
      <c r="N76" s="246">
        <f t="shared" si="191"/>
        <v>0</v>
      </c>
      <c r="O76" s="246">
        <v>5.79</v>
      </c>
      <c r="P76" s="59"/>
      <c r="Q76" s="59"/>
      <c r="R76" s="59"/>
      <c r="S76" s="216">
        <v>44432</v>
      </c>
      <c r="T76" s="218" t="s">
        <v>77</v>
      </c>
      <c r="U76" s="218" t="s">
        <v>77</v>
      </c>
      <c r="V76" s="216"/>
      <c r="W76" s="216"/>
      <c r="X76" s="218" t="s">
        <v>1255</v>
      </c>
      <c r="Y76" s="132"/>
      <c r="Z76" s="132"/>
    </row>
    <row r="77" spans="1:26">
      <c r="A77" s="337">
        <v>62</v>
      </c>
      <c r="B77" s="118" t="s">
        <v>1275</v>
      </c>
      <c r="C77" s="118" t="s">
        <v>1193</v>
      </c>
      <c r="D77" s="246">
        <f t="shared" ref="D77:E77" si="192">G77+I77</f>
        <v>4184.5</v>
      </c>
      <c r="E77" s="246">
        <f t="shared" si="192"/>
        <v>0</v>
      </c>
      <c r="F77" s="246">
        <f t="shared" si="147"/>
        <v>0</v>
      </c>
      <c r="G77" s="246">
        <v>3347.6</v>
      </c>
      <c r="H77" s="59"/>
      <c r="I77" s="246">
        <f t="shared" ref="I77:J77" si="193">K77+M77</f>
        <v>836.9</v>
      </c>
      <c r="J77" s="246">
        <f t="shared" si="193"/>
        <v>0</v>
      </c>
      <c r="K77" s="246">
        <v>626.9</v>
      </c>
      <c r="L77" s="59"/>
      <c r="M77" s="246">
        <f t="shared" ref="M77:N77" si="194">O77+Q77</f>
        <v>210</v>
      </c>
      <c r="N77" s="246">
        <f t="shared" si="194"/>
        <v>0</v>
      </c>
      <c r="O77" s="246">
        <v>210</v>
      </c>
      <c r="P77" s="59"/>
      <c r="Q77" s="59"/>
      <c r="R77" s="59"/>
      <c r="S77" s="216">
        <v>44427</v>
      </c>
      <c r="T77" s="216">
        <v>44452</v>
      </c>
      <c r="U77" s="218" t="s">
        <v>1276</v>
      </c>
      <c r="V77" s="216">
        <v>44474</v>
      </c>
      <c r="W77" s="216"/>
      <c r="X77" s="218"/>
      <c r="Y77" s="132"/>
      <c r="Z77" s="132"/>
    </row>
    <row r="78" spans="1:26">
      <c r="A78" s="337">
        <v>63</v>
      </c>
      <c r="B78" s="118" t="s">
        <v>1277</v>
      </c>
      <c r="C78" s="118" t="s">
        <v>1278</v>
      </c>
      <c r="D78" s="246">
        <f t="shared" ref="D78:E78" si="195">G78+I78</f>
        <v>898.67000000000007</v>
      </c>
      <c r="E78" s="246">
        <f t="shared" si="195"/>
        <v>0</v>
      </c>
      <c r="F78" s="246">
        <f t="shared" si="147"/>
        <v>0</v>
      </c>
      <c r="G78" s="246">
        <v>718.94</v>
      </c>
      <c r="H78" s="59"/>
      <c r="I78" s="246">
        <f t="shared" ref="I78:J78" si="196">K78+M78</f>
        <v>179.73000000000002</v>
      </c>
      <c r="J78" s="246">
        <f t="shared" si="196"/>
        <v>0</v>
      </c>
      <c r="K78" s="246">
        <v>134.80000000000001</v>
      </c>
      <c r="L78" s="59"/>
      <c r="M78" s="246">
        <f t="shared" ref="M78:N78" si="197">O78+Q78</f>
        <v>44.93</v>
      </c>
      <c r="N78" s="246">
        <f t="shared" si="197"/>
        <v>0</v>
      </c>
      <c r="O78" s="246">
        <v>44.93</v>
      </c>
      <c r="P78" s="59"/>
      <c r="Q78" s="59"/>
      <c r="R78" s="59"/>
      <c r="S78" s="216">
        <v>44425</v>
      </c>
      <c r="T78" s="216">
        <v>44441</v>
      </c>
      <c r="U78" s="218" t="s">
        <v>1279</v>
      </c>
      <c r="V78" s="216">
        <v>44460</v>
      </c>
      <c r="W78" s="216"/>
      <c r="X78" s="218"/>
      <c r="Y78" s="132"/>
      <c r="Z78" s="132"/>
    </row>
    <row r="79" spans="1:26">
      <c r="A79" s="337">
        <v>64</v>
      </c>
      <c r="B79" s="118" t="s">
        <v>1280</v>
      </c>
      <c r="C79" s="118" t="s">
        <v>1164</v>
      </c>
      <c r="D79" s="246">
        <f t="shared" ref="D79:E79" si="198">G79+I79</f>
        <v>471.78000000000003</v>
      </c>
      <c r="E79" s="246">
        <f t="shared" si="198"/>
        <v>0</v>
      </c>
      <c r="F79" s="246">
        <f t="shared" si="147"/>
        <v>0</v>
      </c>
      <c r="G79" s="246">
        <v>377.42</v>
      </c>
      <c r="H79" s="59"/>
      <c r="I79" s="246">
        <f t="shared" ref="I79:J79" si="199">K79+M79</f>
        <v>94.36</v>
      </c>
      <c r="J79" s="246">
        <f t="shared" si="199"/>
        <v>0</v>
      </c>
      <c r="K79" s="246">
        <v>70.77</v>
      </c>
      <c r="L79" s="59"/>
      <c r="M79" s="246">
        <f t="shared" ref="M79:N79" si="200">O79+Q79</f>
        <v>23.59</v>
      </c>
      <c r="N79" s="246">
        <f t="shared" si="200"/>
        <v>0</v>
      </c>
      <c r="O79" s="246">
        <v>23.59</v>
      </c>
      <c r="P79" s="59"/>
      <c r="Q79" s="59"/>
      <c r="R79" s="59"/>
      <c r="S79" s="216">
        <v>44432</v>
      </c>
      <c r="T79" s="218" t="s">
        <v>77</v>
      </c>
      <c r="U79" s="218" t="s">
        <v>77</v>
      </c>
      <c r="V79" s="216"/>
      <c r="W79" s="216"/>
      <c r="X79" s="218" t="s">
        <v>1255</v>
      </c>
      <c r="Y79" s="132"/>
      <c r="Z79" s="132"/>
    </row>
    <row r="80" spans="1:26">
      <c r="A80" s="337">
        <v>65</v>
      </c>
      <c r="B80" s="118" t="s">
        <v>1281</v>
      </c>
      <c r="C80" s="118" t="s">
        <v>1164</v>
      </c>
      <c r="D80" s="246">
        <f t="shared" ref="D80:E80" si="201">G80+I80</f>
        <v>90.07</v>
      </c>
      <c r="E80" s="246">
        <f t="shared" si="201"/>
        <v>0</v>
      </c>
      <c r="F80" s="246">
        <f t="shared" si="147"/>
        <v>0</v>
      </c>
      <c r="G80" s="246">
        <v>72.06</v>
      </c>
      <c r="H80" s="59"/>
      <c r="I80" s="246">
        <f t="shared" ref="I80:J80" si="202">K80+M80</f>
        <v>18.009999999999998</v>
      </c>
      <c r="J80" s="246">
        <f t="shared" si="202"/>
        <v>0</v>
      </c>
      <c r="K80" s="246">
        <v>13.51</v>
      </c>
      <c r="L80" s="59"/>
      <c r="M80" s="246">
        <f t="shared" ref="M80:N80" si="203">O80+Q80</f>
        <v>4.5</v>
      </c>
      <c r="N80" s="246">
        <f t="shared" si="203"/>
        <v>0</v>
      </c>
      <c r="O80" s="246">
        <v>4.5</v>
      </c>
      <c r="P80" s="59"/>
      <c r="Q80" s="59"/>
      <c r="R80" s="59"/>
      <c r="S80" s="216">
        <v>44432</v>
      </c>
      <c r="T80" s="218" t="s">
        <v>77</v>
      </c>
      <c r="U80" s="218" t="s">
        <v>77</v>
      </c>
      <c r="V80" s="216"/>
      <c r="W80" s="216"/>
      <c r="X80" s="218" t="s">
        <v>1255</v>
      </c>
      <c r="Y80" s="132"/>
      <c r="Z80" s="132"/>
    </row>
    <row r="81" spans="1:26">
      <c r="A81" s="337">
        <v>66</v>
      </c>
      <c r="B81" s="118" t="s">
        <v>1282</v>
      </c>
      <c r="C81" s="118" t="s">
        <v>1209</v>
      </c>
      <c r="D81" s="246">
        <f t="shared" ref="D81:E81" si="204">G81+I81</f>
        <v>147.57</v>
      </c>
      <c r="E81" s="246">
        <f t="shared" si="204"/>
        <v>0</v>
      </c>
      <c r="F81" s="246">
        <f t="shared" si="147"/>
        <v>0</v>
      </c>
      <c r="G81" s="246">
        <v>118.05</v>
      </c>
      <c r="H81" s="59"/>
      <c r="I81" s="59">
        <f t="shared" ref="I81:J81" si="205">K81+M81</f>
        <v>29.52</v>
      </c>
      <c r="J81" s="59">
        <f t="shared" si="205"/>
        <v>0</v>
      </c>
      <c r="K81" s="394">
        <v>22.14</v>
      </c>
      <c r="L81" s="59"/>
      <c r="M81" s="59">
        <f t="shared" ref="M81:N81" si="206">O81+Q81</f>
        <v>7.38</v>
      </c>
      <c r="N81" s="59">
        <f t="shared" si="206"/>
        <v>0</v>
      </c>
      <c r="O81" s="394">
        <v>7.38</v>
      </c>
      <c r="P81" s="59"/>
      <c r="Q81" s="59"/>
      <c r="R81" s="59"/>
      <c r="S81" s="218" t="s">
        <v>77</v>
      </c>
      <c r="T81" s="218" t="s">
        <v>77</v>
      </c>
      <c r="U81" s="218" t="s">
        <v>77</v>
      </c>
      <c r="V81" s="216"/>
      <c r="W81" s="216"/>
      <c r="X81" s="218" t="s">
        <v>1255</v>
      </c>
      <c r="Y81" s="132"/>
      <c r="Z81" s="132"/>
    </row>
    <row r="82" spans="1:26">
      <c r="A82" s="336"/>
      <c r="B82" s="97"/>
      <c r="C82" s="97"/>
      <c r="D82" s="113">
        <f t="shared" ref="D82:R82" si="207">SUM(D62:D81)</f>
        <v>17493.239999999998</v>
      </c>
      <c r="E82" s="113">
        <f t="shared" si="207"/>
        <v>0</v>
      </c>
      <c r="F82" s="113">
        <f t="shared" si="207"/>
        <v>0</v>
      </c>
      <c r="G82" s="113">
        <f t="shared" si="207"/>
        <v>13994.600000000002</v>
      </c>
      <c r="H82" s="113">
        <f t="shared" si="207"/>
        <v>0</v>
      </c>
      <c r="I82" s="113">
        <f t="shared" si="207"/>
        <v>3498.6400000000003</v>
      </c>
      <c r="J82" s="113">
        <f t="shared" si="207"/>
        <v>0</v>
      </c>
      <c r="K82" s="113">
        <f t="shared" si="207"/>
        <v>2614.3100000000004</v>
      </c>
      <c r="L82" s="113">
        <f t="shared" si="207"/>
        <v>0</v>
      </c>
      <c r="M82" s="113">
        <f t="shared" si="207"/>
        <v>884.32999999999993</v>
      </c>
      <c r="N82" s="113">
        <f t="shared" si="207"/>
        <v>0</v>
      </c>
      <c r="O82" s="113">
        <f t="shared" si="207"/>
        <v>884.32999999999993</v>
      </c>
      <c r="P82" s="113">
        <f t="shared" si="207"/>
        <v>0</v>
      </c>
      <c r="Q82" s="113">
        <f t="shared" si="207"/>
        <v>0</v>
      </c>
      <c r="R82" s="113">
        <f t="shared" si="207"/>
        <v>0</v>
      </c>
      <c r="S82" s="171"/>
      <c r="T82" s="171"/>
      <c r="U82" s="171"/>
      <c r="V82" s="171"/>
      <c r="W82" s="171"/>
      <c r="X82" s="171"/>
      <c r="Y82" s="171"/>
      <c r="Z82" s="171"/>
    </row>
    <row r="83" spans="1:26">
      <c r="A83" s="550" t="s">
        <v>1283</v>
      </c>
      <c r="B83" s="520"/>
      <c r="C83" s="538"/>
      <c r="D83" s="113">
        <f t="shared" ref="D83:R83" si="208">D82+D60+D56+D49</f>
        <v>62712.799999999996</v>
      </c>
      <c r="E83" s="113">
        <f t="shared" si="208"/>
        <v>38055.760000000002</v>
      </c>
      <c r="F83" s="113">
        <f t="shared" si="208"/>
        <v>389.2000000000005</v>
      </c>
      <c r="G83" s="113">
        <f t="shared" si="208"/>
        <v>50170</v>
      </c>
      <c r="H83" s="113">
        <f t="shared" si="208"/>
        <v>30444.560000000001</v>
      </c>
      <c r="I83" s="113">
        <f t="shared" si="208"/>
        <v>12542.8</v>
      </c>
      <c r="J83" s="113">
        <f t="shared" si="208"/>
        <v>7611.2</v>
      </c>
      <c r="K83" s="113">
        <f t="shared" si="208"/>
        <v>9119</v>
      </c>
      <c r="L83" s="113">
        <f t="shared" si="208"/>
        <v>5277.23</v>
      </c>
      <c r="M83" s="113">
        <f t="shared" si="208"/>
        <v>3423.7999999999997</v>
      </c>
      <c r="N83" s="113">
        <f t="shared" si="208"/>
        <v>2333.9699999999998</v>
      </c>
      <c r="O83" s="113">
        <f t="shared" si="208"/>
        <v>3042.3</v>
      </c>
      <c r="P83" s="113">
        <f t="shared" si="208"/>
        <v>2333.9699999999998</v>
      </c>
      <c r="Q83" s="113">
        <f t="shared" si="208"/>
        <v>381.5</v>
      </c>
      <c r="R83" s="113">
        <f t="shared" si="208"/>
        <v>0</v>
      </c>
      <c r="S83" s="99"/>
      <c r="T83" s="99"/>
      <c r="U83" s="99"/>
      <c r="V83" s="99"/>
      <c r="W83" s="99"/>
      <c r="X83" s="99"/>
      <c r="Y83" s="171"/>
      <c r="Z83" s="171"/>
    </row>
  </sheetData>
  <mergeCells count="30">
    <mergeCell ref="Y1:Y5"/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A83:C83"/>
    <mergeCell ref="F4:F5"/>
    <mergeCell ref="A7:Z8"/>
    <mergeCell ref="A9:Z9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A50:R50"/>
    <mergeCell ref="A57:Z57"/>
    <mergeCell ref="A61:Z6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B47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5.5703125" customWidth="1"/>
    <col min="2" max="2" width="35.28515625" customWidth="1"/>
    <col min="24" max="26" width="19.85546875" customWidth="1"/>
  </cols>
  <sheetData>
    <row r="1" spans="1:28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>
      <c r="A7" s="563" t="s">
        <v>1284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  <c r="AA7" s="395"/>
      <c r="AB7" s="395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  <c r="AA8" s="395"/>
      <c r="AB8" s="395"/>
    </row>
    <row r="9" spans="1:28">
      <c r="A9" s="117">
        <v>1</v>
      </c>
      <c r="B9" s="396" t="s">
        <v>1285</v>
      </c>
      <c r="C9" s="397" t="s">
        <v>1286</v>
      </c>
      <c r="D9" s="398">
        <f t="shared" ref="D9:E9" si="0">G9+I9</f>
        <v>577.1</v>
      </c>
      <c r="E9" s="398">
        <f t="shared" si="0"/>
        <v>346.26</v>
      </c>
      <c r="F9" s="398">
        <f t="shared" ref="F9:F40" si="1">IF(E9&gt;0,D9-E9,0)</f>
        <v>230.84000000000003</v>
      </c>
      <c r="G9" s="200">
        <v>346.3</v>
      </c>
      <c r="H9" s="398">
        <v>346.26</v>
      </c>
      <c r="I9" s="398">
        <f t="shared" ref="I9:J9" si="2">K9+M9</f>
        <v>230.8</v>
      </c>
      <c r="J9" s="398">
        <f t="shared" si="2"/>
        <v>0</v>
      </c>
      <c r="K9" s="200">
        <v>115.4</v>
      </c>
      <c r="L9" s="399"/>
      <c r="M9" s="400">
        <f t="shared" ref="M9:N9" si="3">O9+Q9</f>
        <v>115.4</v>
      </c>
      <c r="N9" s="398">
        <f t="shared" si="3"/>
        <v>0</v>
      </c>
      <c r="O9" s="200">
        <v>115.4</v>
      </c>
      <c r="P9" s="399"/>
      <c r="Q9" s="398">
        <v>0</v>
      </c>
      <c r="R9" s="399"/>
      <c r="S9" s="211">
        <v>44245</v>
      </c>
      <c r="T9" s="211">
        <v>44266</v>
      </c>
      <c r="U9" s="213" t="s">
        <v>1287</v>
      </c>
      <c r="V9" s="125">
        <v>44291</v>
      </c>
      <c r="W9" s="401"/>
      <c r="X9" s="214"/>
      <c r="Y9" s="145" t="s">
        <v>1288</v>
      </c>
      <c r="Z9" s="136" t="s">
        <v>65</v>
      </c>
      <c r="AA9" s="128" t="s">
        <v>66</v>
      </c>
      <c r="AB9" s="128">
        <f>COUNTIF(X9:X99,"Отказ")</f>
        <v>1</v>
      </c>
    </row>
    <row r="10" spans="1:28">
      <c r="A10" s="156">
        <v>2</v>
      </c>
      <c r="B10" s="118" t="s">
        <v>1289</v>
      </c>
      <c r="C10" s="185" t="s">
        <v>1286</v>
      </c>
      <c r="D10" s="398">
        <f t="shared" ref="D10:E10" si="4">G10+I10</f>
        <v>131</v>
      </c>
      <c r="E10" s="398">
        <f t="shared" si="4"/>
        <v>131</v>
      </c>
      <c r="F10" s="398">
        <f t="shared" si="1"/>
        <v>0</v>
      </c>
      <c r="G10" s="82">
        <v>78.599999999999994</v>
      </c>
      <c r="H10" s="339">
        <v>78.599999999999994</v>
      </c>
      <c r="I10" s="339">
        <f t="shared" ref="I10:J10" si="5">K10+M10</f>
        <v>52.4</v>
      </c>
      <c r="J10" s="339">
        <f t="shared" si="5"/>
        <v>52.4</v>
      </c>
      <c r="K10" s="82">
        <v>26.2</v>
      </c>
      <c r="L10" s="339">
        <v>47.6</v>
      </c>
      <c r="M10" s="382">
        <f t="shared" ref="M10:N10" si="6">O10+Q10</f>
        <v>26.2</v>
      </c>
      <c r="N10" s="339">
        <f t="shared" si="6"/>
        <v>4.8</v>
      </c>
      <c r="O10" s="82">
        <v>26.2</v>
      </c>
      <c r="P10" s="339">
        <v>4.8</v>
      </c>
      <c r="Q10" s="339">
        <v>0</v>
      </c>
      <c r="R10" s="339">
        <v>0</v>
      </c>
      <c r="S10" s="216">
        <v>44245</v>
      </c>
      <c r="T10" s="216">
        <v>44266</v>
      </c>
      <c r="U10" s="218" t="s">
        <v>1290</v>
      </c>
      <c r="V10" s="140">
        <v>44291</v>
      </c>
      <c r="W10" s="140">
        <v>44378</v>
      </c>
      <c r="X10" s="145"/>
      <c r="Y10" s="145" t="s">
        <v>1288</v>
      </c>
      <c r="Z10" s="136" t="s">
        <v>65</v>
      </c>
      <c r="AA10" s="50" t="s">
        <v>69</v>
      </c>
      <c r="AB10" s="128">
        <f>COUNTA(Y9:Y99)</f>
        <v>26</v>
      </c>
    </row>
    <row r="11" spans="1:28">
      <c r="A11" s="156">
        <v>3</v>
      </c>
      <c r="B11" s="118" t="s">
        <v>1291</v>
      </c>
      <c r="C11" s="118" t="s">
        <v>1292</v>
      </c>
      <c r="D11" s="398">
        <f t="shared" ref="D11:E11" si="7">G11+I11</f>
        <v>135.5</v>
      </c>
      <c r="E11" s="398">
        <f t="shared" si="7"/>
        <v>135.55000000000001</v>
      </c>
      <c r="F11" s="398">
        <f t="shared" si="1"/>
        <v>-5.0000000000011369E-2</v>
      </c>
      <c r="G11" s="82">
        <v>81.3</v>
      </c>
      <c r="H11" s="339">
        <v>81.33</v>
      </c>
      <c r="I11" s="339">
        <f t="shared" ref="I11:J11" si="8">K11+M11</f>
        <v>54.2</v>
      </c>
      <c r="J11" s="339">
        <f t="shared" si="8"/>
        <v>54.22</v>
      </c>
      <c r="K11" s="82">
        <v>27.1</v>
      </c>
      <c r="L11" s="339">
        <v>27.11</v>
      </c>
      <c r="M11" s="382">
        <f t="shared" ref="M11:N11" si="9">O11+Q11</f>
        <v>27.1</v>
      </c>
      <c r="N11" s="339">
        <f t="shared" si="9"/>
        <v>27.11</v>
      </c>
      <c r="O11" s="82">
        <v>27.1</v>
      </c>
      <c r="P11" s="339">
        <v>27.11</v>
      </c>
      <c r="Q11" s="339">
        <v>0</v>
      </c>
      <c r="R11" s="339">
        <v>0</v>
      </c>
      <c r="S11" s="216">
        <v>44257</v>
      </c>
      <c r="T11" s="216">
        <v>44264</v>
      </c>
      <c r="U11" s="218" t="s">
        <v>1293</v>
      </c>
      <c r="V11" s="140">
        <v>44288</v>
      </c>
      <c r="W11" s="140">
        <v>44469</v>
      </c>
      <c r="X11" s="145"/>
      <c r="Y11" s="145" t="s">
        <v>1288</v>
      </c>
      <c r="Z11" s="136" t="s">
        <v>65</v>
      </c>
      <c r="AA11" s="128" t="s">
        <v>12</v>
      </c>
      <c r="AB11" s="128">
        <f>COUNTA(U9:U99)-AB10</f>
        <v>8</v>
      </c>
    </row>
    <row r="12" spans="1:28">
      <c r="A12" s="156">
        <v>4</v>
      </c>
      <c r="B12" s="118" t="s">
        <v>1294</v>
      </c>
      <c r="C12" s="118" t="s">
        <v>1292</v>
      </c>
      <c r="D12" s="398">
        <f t="shared" ref="D12:E12" si="10">G12+I12</f>
        <v>98</v>
      </c>
      <c r="E12" s="398">
        <f t="shared" si="10"/>
        <v>98</v>
      </c>
      <c r="F12" s="398">
        <f t="shared" si="1"/>
        <v>0</v>
      </c>
      <c r="G12" s="82">
        <v>58.8</v>
      </c>
      <c r="H12" s="339">
        <v>58.8</v>
      </c>
      <c r="I12" s="339">
        <f t="shared" ref="I12:J12" si="11">K12+M12</f>
        <v>39.200000000000003</v>
      </c>
      <c r="J12" s="339">
        <f t="shared" si="11"/>
        <v>39.200000000000003</v>
      </c>
      <c r="K12" s="82">
        <v>19.600000000000001</v>
      </c>
      <c r="L12" s="339">
        <v>19.600000000000001</v>
      </c>
      <c r="M12" s="382">
        <f t="shared" ref="M12:N12" si="12">O12+Q12</f>
        <v>19.600000000000001</v>
      </c>
      <c r="N12" s="339">
        <f t="shared" si="12"/>
        <v>19.600000000000001</v>
      </c>
      <c r="O12" s="82">
        <v>19.600000000000001</v>
      </c>
      <c r="P12" s="339">
        <v>19.600000000000001</v>
      </c>
      <c r="Q12" s="339">
        <v>0</v>
      </c>
      <c r="R12" s="339">
        <v>0</v>
      </c>
      <c r="S12" s="216">
        <v>44257</v>
      </c>
      <c r="T12" s="216">
        <v>44286</v>
      </c>
      <c r="U12" s="218" t="s">
        <v>1295</v>
      </c>
      <c r="V12" s="140">
        <v>44293</v>
      </c>
      <c r="W12" s="197">
        <v>44500</v>
      </c>
      <c r="X12" s="145"/>
      <c r="Y12" s="145" t="s">
        <v>1288</v>
      </c>
      <c r="Z12" s="136" t="s">
        <v>65</v>
      </c>
      <c r="AA12" s="128" t="s">
        <v>75</v>
      </c>
      <c r="AB12" s="128">
        <f>COUNTA(T9:T99)-AB10-AB11</f>
        <v>0</v>
      </c>
    </row>
    <row r="13" spans="1:28">
      <c r="A13" s="156">
        <v>5</v>
      </c>
      <c r="B13" s="118" t="s">
        <v>1296</v>
      </c>
      <c r="C13" s="185" t="s">
        <v>1297</v>
      </c>
      <c r="D13" s="398">
        <f t="shared" ref="D13:E13" si="13">G13+I13</f>
        <v>131</v>
      </c>
      <c r="E13" s="398">
        <f t="shared" si="13"/>
        <v>131</v>
      </c>
      <c r="F13" s="398">
        <f t="shared" si="1"/>
        <v>0</v>
      </c>
      <c r="G13" s="82">
        <v>78.599999999999994</v>
      </c>
      <c r="H13" s="339">
        <v>78.599999999999994</v>
      </c>
      <c r="I13" s="339">
        <f t="shared" ref="I13:J13" si="14">K13+M13</f>
        <v>52.4</v>
      </c>
      <c r="J13" s="339">
        <f t="shared" si="14"/>
        <v>52.4</v>
      </c>
      <c r="K13" s="82">
        <v>26.2</v>
      </c>
      <c r="L13" s="339">
        <v>26.2</v>
      </c>
      <c r="M13" s="382">
        <f t="shared" ref="M13:N13" si="15">O13+Q13</f>
        <v>26.2</v>
      </c>
      <c r="N13" s="339">
        <f t="shared" si="15"/>
        <v>26.2</v>
      </c>
      <c r="O13" s="82">
        <v>26.2</v>
      </c>
      <c r="P13" s="339">
        <v>26.2</v>
      </c>
      <c r="Q13" s="339">
        <v>0</v>
      </c>
      <c r="R13" s="339">
        <v>0</v>
      </c>
      <c r="S13" s="216">
        <v>44246</v>
      </c>
      <c r="T13" s="216">
        <v>44271</v>
      </c>
      <c r="U13" s="218" t="s">
        <v>1298</v>
      </c>
      <c r="V13" s="140">
        <v>44281</v>
      </c>
      <c r="W13" s="402"/>
      <c r="X13" s="145"/>
      <c r="Y13" s="145" t="s">
        <v>1288</v>
      </c>
      <c r="Z13" s="136" t="s">
        <v>65</v>
      </c>
      <c r="AA13" s="128" t="s">
        <v>79</v>
      </c>
      <c r="AB13" s="128">
        <f>COUNTA(S9:S99)-AB10-AB11-AB12</f>
        <v>0</v>
      </c>
    </row>
    <row r="14" spans="1:28">
      <c r="A14" s="156">
        <v>6</v>
      </c>
      <c r="B14" s="118" t="s">
        <v>1299</v>
      </c>
      <c r="C14" s="185" t="s">
        <v>1297</v>
      </c>
      <c r="D14" s="398">
        <f t="shared" ref="D14:E14" si="16">G14+I14</f>
        <v>187.9</v>
      </c>
      <c r="E14" s="398">
        <f t="shared" si="16"/>
        <v>0</v>
      </c>
      <c r="F14" s="398">
        <f t="shared" si="1"/>
        <v>0</v>
      </c>
      <c r="G14" s="82">
        <v>112.7</v>
      </c>
      <c r="H14" s="351"/>
      <c r="I14" s="339">
        <f t="shared" ref="I14:J14" si="17">K14+M14</f>
        <v>75.2</v>
      </c>
      <c r="J14" s="339">
        <f t="shared" si="17"/>
        <v>0</v>
      </c>
      <c r="K14" s="82">
        <v>37.6</v>
      </c>
      <c r="L14" s="351"/>
      <c r="M14" s="382">
        <f t="shared" ref="M14:N14" si="18">O14+Q14</f>
        <v>37.6</v>
      </c>
      <c r="N14" s="339">
        <f t="shared" si="18"/>
        <v>0</v>
      </c>
      <c r="O14" s="82">
        <v>37.6</v>
      </c>
      <c r="P14" s="351"/>
      <c r="Q14" s="339">
        <v>0</v>
      </c>
      <c r="R14" s="351"/>
      <c r="S14" s="216">
        <v>44246</v>
      </c>
      <c r="T14" s="216">
        <v>44329</v>
      </c>
      <c r="U14" s="218" t="s">
        <v>1300</v>
      </c>
      <c r="V14" s="140">
        <v>44343</v>
      </c>
      <c r="W14" s="87">
        <v>44438</v>
      </c>
      <c r="X14" s="190"/>
      <c r="Y14" s="145" t="s">
        <v>1288</v>
      </c>
      <c r="Z14" s="136" t="s">
        <v>65</v>
      </c>
      <c r="AA14" s="50" t="s">
        <v>64</v>
      </c>
      <c r="AB14" s="128">
        <f>COUNTA(Z9:Z99)</f>
        <v>29</v>
      </c>
    </row>
    <row r="15" spans="1:28">
      <c r="A15" s="156">
        <v>7</v>
      </c>
      <c r="B15" s="118" t="s">
        <v>1301</v>
      </c>
      <c r="C15" s="185" t="s">
        <v>1297</v>
      </c>
      <c r="D15" s="398">
        <f t="shared" ref="D15:E15" si="19">G15+I15</f>
        <v>98.9</v>
      </c>
      <c r="E15" s="398">
        <f t="shared" si="19"/>
        <v>0</v>
      </c>
      <c r="F15" s="398">
        <f t="shared" si="1"/>
        <v>0</v>
      </c>
      <c r="G15" s="82">
        <v>59.3</v>
      </c>
      <c r="H15" s="351"/>
      <c r="I15" s="339">
        <f t="shared" ref="I15:J15" si="20">K15+M15</f>
        <v>39.6</v>
      </c>
      <c r="J15" s="339">
        <f t="shared" si="20"/>
        <v>0</v>
      </c>
      <c r="K15" s="82">
        <v>19.8</v>
      </c>
      <c r="L15" s="351"/>
      <c r="M15" s="382">
        <f t="shared" ref="M15:N15" si="21">O15+Q15</f>
        <v>19.8</v>
      </c>
      <c r="N15" s="339">
        <f t="shared" si="21"/>
        <v>0</v>
      </c>
      <c r="O15" s="82">
        <v>19.8</v>
      </c>
      <c r="P15" s="351"/>
      <c r="Q15" s="339">
        <v>0</v>
      </c>
      <c r="R15" s="351"/>
      <c r="S15" s="216">
        <v>44246</v>
      </c>
      <c r="T15" s="216">
        <v>44271</v>
      </c>
      <c r="U15" s="218" t="s">
        <v>1302</v>
      </c>
      <c r="V15" s="403">
        <v>44308</v>
      </c>
      <c r="W15" s="403">
        <v>44438</v>
      </c>
      <c r="X15" s="190"/>
      <c r="Y15" s="190"/>
      <c r="Z15" s="404"/>
    </row>
    <row r="16" spans="1:28">
      <c r="A16" s="156">
        <v>8</v>
      </c>
      <c r="B16" s="118" t="s">
        <v>1303</v>
      </c>
      <c r="C16" s="118" t="s">
        <v>1297</v>
      </c>
      <c r="D16" s="398">
        <f t="shared" ref="D16:E16" si="22">G16+I16</f>
        <v>53.47</v>
      </c>
      <c r="E16" s="398">
        <f t="shared" si="22"/>
        <v>0</v>
      </c>
      <c r="F16" s="398">
        <f t="shared" si="1"/>
        <v>0</v>
      </c>
      <c r="G16" s="82">
        <v>32.1</v>
      </c>
      <c r="H16" s="351"/>
      <c r="I16" s="339">
        <f t="shared" ref="I16:J16" si="23">K16+M16</f>
        <v>21.369999999999997</v>
      </c>
      <c r="J16" s="339">
        <f t="shared" si="23"/>
        <v>0</v>
      </c>
      <c r="K16" s="82">
        <v>18.7</v>
      </c>
      <c r="L16" s="351"/>
      <c r="M16" s="382">
        <f t="shared" ref="M16:N16" si="24">O16+Q16</f>
        <v>2.67</v>
      </c>
      <c r="N16" s="339">
        <f t="shared" si="24"/>
        <v>0</v>
      </c>
      <c r="O16" s="82">
        <v>0</v>
      </c>
      <c r="P16" s="351"/>
      <c r="Q16" s="339">
        <v>2.67</v>
      </c>
      <c r="R16" s="351"/>
      <c r="S16" s="216">
        <v>44246</v>
      </c>
      <c r="T16" s="216">
        <v>44285</v>
      </c>
      <c r="U16" s="218" t="s">
        <v>1302</v>
      </c>
      <c r="V16" s="403">
        <v>44308</v>
      </c>
      <c r="W16" s="403">
        <v>44407</v>
      </c>
      <c r="X16" s="190"/>
      <c r="Y16" s="190"/>
      <c r="Z16" s="404"/>
    </row>
    <row r="17" spans="1:26">
      <c r="A17" s="156">
        <v>9</v>
      </c>
      <c r="B17" s="118" t="s">
        <v>1304</v>
      </c>
      <c r="C17" s="118" t="s">
        <v>1305</v>
      </c>
      <c r="D17" s="398">
        <f t="shared" ref="D17:E17" si="25">G17+I17</f>
        <v>65.900000000000006</v>
      </c>
      <c r="E17" s="398">
        <f t="shared" si="25"/>
        <v>65.75</v>
      </c>
      <c r="F17" s="398">
        <f t="shared" si="1"/>
        <v>0.15000000000000568</v>
      </c>
      <c r="G17" s="82">
        <v>39.5</v>
      </c>
      <c r="H17" s="339">
        <v>39.450000000000003</v>
      </c>
      <c r="I17" s="339">
        <f t="shared" ref="I17:J17" si="26">K17+M17</f>
        <v>26.4</v>
      </c>
      <c r="J17" s="339">
        <f t="shared" si="26"/>
        <v>26.299999999999997</v>
      </c>
      <c r="K17" s="82">
        <v>13.2</v>
      </c>
      <c r="L17" s="339">
        <v>15.2</v>
      </c>
      <c r="M17" s="382">
        <f t="shared" ref="M17:N17" si="27">O17+Q17</f>
        <v>13.2</v>
      </c>
      <c r="N17" s="339">
        <f t="shared" si="27"/>
        <v>11.1</v>
      </c>
      <c r="O17" s="82">
        <v>13.2</v>
      </c>
      <c r="P17" s="339">
        <v>11.1</v>
      </c>
      <c r="Q17" s="339">
        <v>0</v>
      </c>
      <c r="R17" s="339">
        <v>0</v>
      </c>
      <c r="S17" s="216">
        <v>44245</v>
      </c>
      <c r="T17" s="216">
        <v>44245</v>
      </c>
      <c r="U17" s="218" t="s">
        <v>1306</v>
      </c>
      <c r="V17" s="216">
        <v>44312</v>
      </c>
      <c r="W17" s="140">
        <v>44287</v>
      </c>
      <c r="X17" s="145"/>
      <c r="Y17" s="145" t="s">
        <v>1288</v>
      </c>
      <c r="Z17" s="136" t="s">
        <v>65</v>
      </c>
    </row>
    <row r="18" spans="1:26">
      <c r="A18" s="156">
        <v>10</v>
      </c>
      <c r="B18" s="118" t="s">
        <v>1307</v>
      </c>
      <c r="C18" s="118" t="s">
        <v>1305</v>
      </c>
      <c r="D18" s="398">
        <f t="shared" ref="D18:E18" si="28">G18+I18</f>
        <v>54.400000000000006</v>
      </c>
      <c r="E18" s="398">
        <f t="shared" si="28"/>
        <v>54.29</v>
      </c>
      <c r="F18" s="398">
        <f t="shared" si="1"/>
        <v>0.11000000000000654</v>
      </c>
      <c r="G18" s="82">
        <v>32.6</v>
      </c>
      <c r="H18" s="339">
        <v>32.57</v>
      </c>
      <c r="I18" s="339">
        <f t="shared" ref="I18:J18" si="29">K18+M18</f>
        <v>21.8</v>
      </c>
      <c r="J18" s="339">
        <f t="shared" si="29"/>
        <v>21.72</v>
      </c>
      <c r="K18" s="82">
        <v>10.9</v>
      </c>
      <c r="L18" s="339">
        <v>10.86</v>
      </c>
      <c r="M18" s="382">
        <f t="shared" ref="M18:N18" si="30">O18+Q18</f>
        <v>10.9</v>
      </c>
      <c r="N18" s="339">
        <f t="shared" si="30"/>
        <v>10.86</v>
      </c>
      <c r="O18" s="82">
        <v>10.9</v>
      </c>
      <c r="P18" s="339">
        <v>10.86</v>
      </c>
      <c r="Q18" s="339">
        <v>0</v>
      </c>
      <c r="R18" s="339">
        <v>0</v>
      </c>
      <c r="S18" s="216">
        <v>44245</v>
      </c>
      <c r="T18" s="216">
        <v>44245</v>
      </c>
      <c r="U18" s="218" t="s">
        <v>1306</v>
      </c>
      <c r="V18" s="216">
        <v>44312</v>
      </c>
      <c r="W18" s="140">
        <v>44287</v>
      </c>
      <c r="X18" s="145"/>
      <c r="Y18" s="145" t="s">
        <v>1288</v>
      </c>
      <c r="Z18" s="136" t="s">
        <v>65</v>
      </c>
    </row>
    <row r="19" spans="1:26">
      <c r="A19" s="156">
        <v>11</v>
      </c>
      <c r="B19" s="118" t="s">
        <v>1308</v>
      </c>
      <c r="C19" s="118" t="s">
        <v>1309</v>
      </c>
      <c r="D19" s="398">
        <f t="shared" ref="D19:E19" si="31">G19+I19</f>
        <v>179</v>
      </c>
      <c r="E19" s="398">
        <f t="shared" si="31"/>
        <v>0</v>
      </c>
      <c r="F19" s="398">
        <f t="shared" si="1"/>
        <v>0</v>
      </c>
      <c r="G19" s="82">
        <v>107.4</v>
      </c>
      <c r="H19" s="351"/>
      <c r="I19" s="339">
        <f t="shared" ref="I19:J19" si="32">K19+M19</f>
        <v>71.599999999999994</v>
      </c>
      <c r="J19" s="339">
        <f t="shared" si="32"/>
        <v>0</v>
      </c>
      <c r="K19" s="82">
        <v>35.799999999999997</v>
      </c>
      <c r="L19" s="351"/>
      <c r="M19" s="382">
        <f t="shared" ref="M19:N19" si="33">O19+Q19</f>
        <v>35.799999999999997</v>
      </c>
      <c r="N19" s="339">
        <f t="shared" si="33"/>
        <v>0</v>
      </c>
      <c r="O19" s="82">
        <v>35.799999999999997</v>
      </c>
      <c r="P19" s="351"/>
      <c r="Q19" s="339">
        <v>0</v>
      </c>
      <c r="R19" s="351"/>
      <c r="S19" s="216">
        <v>44247</v>
      </c>
      <c r="T19" s="216">
        <v>44333</v>
      </c>
      <c r="U19" s="218" t="s">
        <v>1310</v>
      </c>
      <c r="V19" s="405"/>
      <c r="W19" s="405"/>
      <c r="X19" s="145"/>
      <c r="Y19" s="145" t="s">
        <v>1288</v>
      </c>
      <c r="Z19" s="136" t="s">
        <v>65</v>
      </c>
    </row>
    <row r="20" spans="1:26">
      <c r="A20" s="156">
        <v>12</v>
      </c>
      <c r="B20" s="118" t="s">
        <v>1311</v>
      </c>
      <c r="C20" s="118" t="s">
        <v>1309</v>
      </c>
      <c r="D20" s="398">
        <f t="shared" ref="D20:E20" si="34">G20+I20</f>
        <v>269</v>
      </c>
      <c r="E20" s="398">
        <f t="shared" si="34"/>
        <v>0</v>
      </c>
      <c r="F20" s="398">
        <f t="shared" si="1"/>
        <v>0</v>
      </c>
      <c r="G20" s="82">
        <v>161.4</v>
      </c>
      <c r="H20" s="351"/>
      <c r="I20" s="339">
        <f t="shared" ref="I20:J20" si="35">K20+M20</f>
        <v>107.6</v>
      </c>
      <c r="J20" s="339">
        <f t="shared" si="35"/>
        <v>0</v>
      </c>
      <c r="K20" s="82">
        <v>53.8</v>
      </c>
      <c r="L20" s="351"/>
      <c r="M20" s="382">
        <f t="shared" ref="M20:N20" si="36">O20+Q20</f>
        <v>53.8</v>
      </c>
      <c r="N20" s="339">
        <f t="shared" si="36"/>
        <v>0</v>
      </c>
      <c r="O20" s="82">
        <v>53.8</v>
      </c>
      <c r="P20" s="351"/>
      <c r="Q20" s="339">
        <v>0</v>
      </c>
      <c r="R20" s="351"/>
      <c r="S20" s="216">
        <v>44247</v>
      </c>
      <c r="T20" s="216">
        <v>44333</v>
      </c>
      <c r="U20" s="218" t="s">
        <v>1310</v>
      </c>
      <c r="V20" s="405"/>
      <c r="W20" s="405"/>
      <c r="X20" s="145"/>
      <c r="Y20" s="145" t="s">
        <v>1288</v>
      </c>
      <c r="Z20" s="136" t="s">
        <v>65</v>
      </c>
    </row>
    <row r="21" spans="1:26">
      <c r="A21" s="156">
        <v>13</v>
      </c>
      <c r="B21" s="118" t="s">
        <v>1312</v>
      </c>
      <c r="C21" s="118" t="s">
        <v>1309</v>
      </c>
      <c r="D21" s="398">
        <f t="shared" ref="D21:E21" si="37">G21+I21</f>
        <v>179</v>
      </c>
      <c r="E21" s="398">
        <f t="shared" si="37"/>
        <v>0</v>
      </c>
      <c r="F21" s="398">
        <f t="shared" si="1"/>
        <v>0</v>
      </c>
      <c r="G21" s="82">
        <v>107.4</v>
      </c>
      <c r="H21" s="351"/>
      <c r="I21" s="339">
        <f t="shared" ref="I21:J21" si="38">K21+M21</f>
        <v>71.599999999999994</v>
      </c>
      <c r="J21" s="339">
        <f t="shared" si="38"/>
        <v>0</v>
      </c>
      <c r="K21" s="82">
        <v>35.799999999999997</v>
      </c>
      <c r="L21" s="351"/>
      <c r="M21" s="382">
        <f t="shared" ref="M21:N21" si="39">O21+Q21</f>
        <v>35.799999999999997</v>
      </c>
      <c r="N21" s="339">
        <f t="shared" si="39"/>
        <v>0</v>
      </c>
      <c r="O21" s="82">
        <v>35.799999999999997</v>
      </c>
      <c r="P21" s="351"/>
      <c r="Q21" s="339">
        <v>0</v>
      </c>
      <c r="R21" s="351"/>
      <c r="S21" s="216">
        <v>44247</v>
      </c>
      <c r="T21" s="216">
        <v>44333</v>
      </c>
      <c r="U21" s="218" t="s">
        <v>1310</v>
      </c>
      <c r="V21" s="402"/>
      <c r="W21" s="402"/>
      <c r="X21" s="145"/>
      <c r="Y21" s="145" t="s">
        <v>1288</v>
      </c>
      <c r="Z21" s="136" t="s">
        <v>99</v>
      </c>
    </row>
    <row r="22" spans="1:26">
      <c r="A22" s="156">
        <v>14</v>
      </c>
      <c r="B22" s="118" t="s">
        <v>1313</v>
      </c>
      <c r="C22" s="118" t="s">
        <v>1309</v>
      </c>
      <c r="D22" s="398">
        <f t="shared" ref="D22:E22" si="40">G22+I22</f>
        <v>1234.5</v>
      </c>
      <c r="E22" s="398">
        <f t="shared" si="40"/>
        <v>0</v>
      </c>
      <c r="F22" s="398">
        <f t="shared" si="1"/>
        <v>0</v>
      </c>
      <c r="G22" s="82">
        <v>740.7</v>
      </c>
      <c r="H22" s="351"/>
      <c r="I22" s="339">
        <f t="shared" ref="I22:J22" si="41">K22+M22</f>
        <v>493.8</v>
      </c>
      <c r="J22" s="339">
        <f t="shared" si="41"/>
        <v>0</v>
      </c>
      <c r="K22" s="82">
        <v>246.9</v>
      </c>
      <c r="L22" s="351"/>
      <c r="M22" s="382">
        <f t="shared" ref="M22:N22" si="42">O22+Q22</f>
        <v>246.9</v>
      </c>
      <c r="N22" s="339">
        <f t="shared" si="42"/>
        <v>0</v>
      </c>
      <c r="O22" s="82">
        <v>246.9</v>
      </c>
      <c r="P22" s="351"/>
      <c r="Q22" s="339">
        <v>0</v>
      </c>
      <c r="R22" s="351"/>
      <c r="S22" s="216">
        <v>44247</v>
      </c>
      <c r="T22" s="216">
        <v>44328</v>
      </c>
      <c r="U22" s="218" t="s">
        <v>1314</v>
      </c>
      <c r="V22" s="405"/>
      <c r="W22" s="405"/>
      <c r="X22" s="190"/>
      <c r="Y22" s="145" t="s">
        <v>1288</v>
      </c>
      <c r="Z22" s="136" t="s">
        <v>99</v>
      </c>
    </row>
    <row r="23" spans="1:26">
      <c r="A23" s="156">
        <v>15</v>
      </c>
      <c r="B23" s="118" t="s">
        <v>1315</v>
      </c>
      <c r="C23" s="185" t="s">
        <v>1316</v>
      </c>
      <c r="D23" s="398">
        <f t="shared" ref="D23:E23" si="43">G23+I23</f>
        <v>595</v>
      </c>
      <c r="E23" s="398">
        <f t="shared" si="43"/>
        <v>594.92999999999995</v>
      </c>
      <c r="F23" s="398">
        <f t="shared" si="1"/>
        <v>7.0000000000050022E-2</v>
      </c>
      <c r="G23" s="82">
        <v>357</v>
      </c>
      <c r="H23" s="339">
        <v>356.96</v>
      </c>
      <c r="I23" s="339">
        <f t="shared" ref="I23:J23" si="44">K23+M23</f>
        <v>238</v>
      </c>
      <c r="J23" s="339">
        <f t="shared" si="44"/>
        <v>237.97</v>
      </c>
      <c r="K23" s="82">
        <v>119</v>
      </c>
      <c r="L23" s="339">
        <v>178.07</v>
      </c>
      <c r="M23" s="382">
        <f t="shared" ref="M23:N23" si="45">O23+Q23</f>
        <v>119</v>
      </c>
      <c r="N23" s="339">
        <f t="shared" si="45"/>
        <v>59.9</v>
      </c>
      <c r="O23" s="82">
        <v>119</v>
      </c>
      <c r="P23" s="339">
        <v>59.9</v>
      </c>
      <c r="Q23" s="339">
        <v>0</v>
      </c>
      <c r="R23" s="339">
        <v>0</v>
      </c>
      <c r="S23" s="216">
        <v>44295</v>
      </c>
      <c r="T23" s="216">
        <v>44299</v>
      </c>
      <c r="U23" s="218" t="s">
        <v>1317</v>
      </c>
      <c r="V23" s="216">
        <v>44327</v>
      </c>
      <c r="W23" s="140">
        <v>44377</v>
      </c>
      <c r="X23" s="145"/>
      <c r="Y23" s="145" t="s">
        <v>1288</v>
      </c>
      <c r="Z23" s="136" t="s">
        <v>65</v>
      </c>
    </row>
    <row r="24" spans="1:26">
      <c r="A24" s="156">
        <v>16</v>
      </c>
      <c r="B24" s="118" t="s">
        <v>1318</v>
      </c>
      <c r="C24" s="185" t="s">
        <v>1319</v>
      </c>
      <c r="D24" s="398">
        <f t="shared" ref="D24:E24" si="46">G24+I24</f>
        <v>480</v>
      </c>
      <c r="E24" s="398">
        <f t="shared" si="46"/>
        <v>480</v>
      </c>
      <c r="F24" s="398">
        <f t="shared" si="1"/>
        <v>0</v>
      </c>
      <c r="G24" s="82">
        <v>288</v>
      </c>
      <c r="H24" s="339">
        <v>288</v>
      </c>
      <c r="I24" s="339">
        <f t="shared" ref="I24:J24" si="47">K24+M24</f>
        <v>192</v>
      </c>
      <c r="J24" s="339">
        <f t="shared" si="47"/>
        <v>192</v>
      </c>
      <c r="K24" s="82">
        <v>96</v>
      </c>
      <c r="L24" s="339">
        <v>96</v>
      </c>
      <c r="M24" s="382">
        <f t="shared" ref="M24:N24" si="48">O24+Q24</f>
        <v>96</v>
      </c>
      <c r="N24" s="339">
        <f t="shared" si="48"/>
        <v>96</v>
      </c>
      <c r="O24" s="82">
        <v>96</v>
      </c>
      <c r="P24" s="339">
        <v>96</v>
      </c>
      <c r="Q24" s="339">
        <v>0</v>
      </c>
      <c r="R24" s="339">
        <v>0</v>
      </c>
      <c r="S24" s="216">
        <v>44252</v>
      </c>
      <c r="T24" s="216">
        <v>44252</v>
      </c>
      <c r="U24" s="218" t="s">
        <v>1320</v>
      </c>
      <c r="V24" s="216">
        <v>44281</v>
      </c>
      <c r="W24" s="140">
        <v>44347</v>
      </c>
      <c r="X24" s="145"/>
      <c r="Y24" s="145" t="s">
        <v>1288</v>
      </c>
      <c r="Z24" s="136" t="s">
        <v>65</v>
      </c>
    </row>
    <row r="25" spans="1:26">
      <c r="A25" s="156">
        <v>17</v>
      </c>
      <c r="B25" s="118" t="s">
        <v>1321</v>
      </c>
      <c r="C25" s="185" t="s">
        <v>1322</v>
      </c>
      <c r="D25" s="398">
        <f t="shared" ref="D25:E25" si="49">G25+I25</f>
        <v>49</v>
      </c>
      <c r="E25" s="398">
        <f t="shared" si="49"/>
        <v>73.44</v>
      </c>
      <c r="F25" s="398">
        <f t="shared" si="1"/>
        <v>-24.439999999999998</v>
      </c>
      <c r="G25" s="82">
        <v>29.4</v>
      </c>
      <c r="H25" s="339">
        <v>44.06</v>
      </c>
      <c r="I25" s="339">
        <f t="shared" ref="I25:J25" si="50">K25+M25</f>
        <v>19.600000000000001</v>
      </c>
      <c r="J25" s="339">
        <f t="shared" si="50"/>
        <v>29.38</v>
      </c>
      <c r="K25" s="82">
        <v>9.8000000000000007</v>
      </c>
      <c r="L25" s="339">
        <v>14.69</v>
      </c>
      <c r="M25" s="382">
        <f t="shared" ref="M25:N25" si="51">O25+Q25</f>
        <v>9.8000000000000007</v>
      </c>
      <c r="N25" s="339">
        <f t="shared" si="51"/>
        <v>14.69</v>
      </c>
      <c r="O25" s="82">
        <v>9.8000000000000007</v>
      </c>
      <c r="P25" s="339">
        <v>14.69</v>
      </c>
      <c r="Q25" s="339">
        <v>0</v>
      </c>
      <c r="R25" s="339">
        <v>0</v>
      </c>
      <c r="S25" s="216">
        <v>44245</v>
      </c>
      <c r="T25" s="216">
        <v>44258</v>
      </c>
      <c r="U25" s="218" t="s">
        <v>1323</v>
      </c>
      <c r="V25" s="140">
        <v>44266</v>
      </c>
      <c r="W25" s="140">
        <v>44439</v>
      </c>
      <c r="X25" s="145"/>
      <c r="Y25" s="145" t="s">
        <v>1288</v>
      </c>
      <c r="Z25" s="136" t="s">
        <v>65</v>
      </c>
    </row>
    <row r="26" spans="1:26">
      <c r="A26" s="156">
        <v>18</v>
      </c>
      <c r="B26" s="118" t="s">
        <v>1324</v>
      </c>
      <c r="C26" s="185" t="s">
        <v>1322</v>
      </c>
      <c r="D26" s="398">
        <f t="shared" ref="D26:E26" si="52">G26+I26</f>
        <v>493.4</v>
      </c>
      <c r="E26" s="398">
        <f t="shared" si="52"/>
        <v>0</v>
      </c>
      <c r="F26" s="398">
        <f t="shared" si="1"/>
        <v>0</v>
      </c>
      <c r="G26" s="82">
        <v>296</v>
      </c>
      <c r="H26" s="351"/>
      <c r="I26" s="339">
        <f t="shared" ref="I26:J26" si="53">K26+M26</f>
        <v>197.4</v>
      </c>
      <c r="J26" s="339">
        <f t="shared" si="53"/>
        <v>0</v>
      </c>
      <c r="K26" s="82">
        <v>98.7</v>
      </c>
      <c r="L26" s="351"/>
      <c r="M26" s="382">
        <f t="shared" ref="M26:N26" si="54">O26+Q26</f>
        <v>98.7</v>
      </c>
      <c r="N26" s="339">
        <f t="shared" si="54"/>
        <v>0</v>
      </c>
      <c r="O26" s="82">
        <v>98.7</v>
      </c>
      <c r="P26" s="351"/>
      <c r="Q26" s="339">
        <v>0</v>
      </c>
      <c r="R26" s="351"/>
      <c r="S26" s="216">
        <v>44245</v>
      </c>
      <c r="T26" s="216">
        <v>44284</v>
      </c>
      <c r="U26" s="218" t="s">
        <v>1325</v>
      </c>
      <c r="V26" s="216">
        <v>44305</v>
      </c>
      <c r="W26" s="216">
        <v>44408</v>
      </c>
      <c r="X26" s="190"/>
      <c r="Y26" s="145" t="s">
        <v>1288</v>
      </c>
      <c r="Z26" s="136" t="s">
        <v>65</v>
      </c>
    </row>
    <row r="27" spans="1:26">
      <c r="A27" s="156">
        <v>19</v>
      </c>
      <c r="B27" s="118" t="s">
        <v>1326</v>
      </c>
      <c r="C27" s="118" t="s">
        <v>1327</v>
      </c>
      <c r="D27" s="398">
        <f t="shared" ref="D27:E27" si="55">G27+I27</f>
        <v>200</v>
      </c>
      <c r="E27" s="398">
        <f t="shared" si="55"/>
        <v>0</v>
      </c>
      <c r="F27" s="398">
        <f t="shared" si="1"/>
        <v>0</v>
      </c>
      <c r="G27" s="82">
        <v>120</v>
      </c>
      <c r="H27" s="351"/>
      <c r="I27" s="339">
        <f t="shared" ref="I27:J27" si="56">K27+M27</f>
        <v>80</v>
      </c>
      <c r="J27" s="339">
        <f t="shared" si="56"/>
        <v>0</v>
      </c>
      <c r="K27" s="69">
        <v>40</v>
      </c>
      <c r="L27" s="351"/>
      <c r="M27" s="382">
        <f t="shared" ref="M27:N27" si="57">O27+Q27</f>
        <v>40</v>
      </c>
      <c r="N27" s="339">
        <f t="shared" si="57"/>
        <v>0</v>
      </c>
      <c r="O27" s="82">
        <v>40</v>
      </c>
      <c r="P27" s="351"/>
      <c r="Q27" s="339">
        <v>0</v>
      </c>
      <c r="R27" s="351"/>
      <c r="S27" s="216">
        <v>44265</v>
      </c>
      <c r="T27" s="216">
        <v>44337</v>
      </c>
      <c r="U27" s="406" t="s">
        <v>77</v>
      </c>
      <c r="V27" s="86"/>
      <c r="W27" s="86"/>
      <c r="X27" s="204"/>
      <c r="Y27" s="145" t="s">
        <v>1288</v>
      </c>
      <c r="Z27" s="136" t="s">
        <v>65</v>
      </c>
    </row>
    <row r="28" spans="1:26">
      <c r="A28" s="156">
        <v>20</v>
      </c>
      <c r="B28" s="118" t="s">
        <v>1328</v>
      </c>
      <c r="C28" s="185" t="s">
        <v>1327</v>
      </c>
      <c r="D28" s="398">
        <f t="shared" ref="D28:E28" si="58">G28+I28</f>
        <v>215</v>
      </c>
      <c r="E28" s="398">
        <f t="shared" si="58"/>
        <v>0</v>
      </c>
      <c r="F28" s="398">
        <f t="shared" si="1"/>
        <v>0</v>
      </c>
      <c r="G28" s="82">
        <v>129</v>
      </c>
      <c r="H28" s="351"/>
      <c r="I28" s="339">
        <f t="shared" ref="I28:J28" si="59">K28+M28</f>
        <v>86</v>
      </c>
      <c r="J28" s="339">
        <f t="shared" si="59"/>
        <v>0</v>
      </c>
      <c r="K28" s="69">
        <v>43</v>
      </c>
      <c r="L28" s="351"/>
      <c r="M28" s="382">
        <f t="shared" ref="M28:N28" si="60">O28+Q28</f>
        <v>43</v>
      </c>
      <c r="N28" s="339">
        <f t="shared" si="60"/>
        <v>0</v>
      </c>
      <c r="O28" s="82">
        <v>43</v>
      </c>
      <c r="P28" s="351"/>
      <c r="Q28" s="339">
        <v>0</v>
      </c>
      <c r="R28" s="351"/>
      <c r="S28" s="216">
        <v>44265</v>
      </c>
      <c r="T28" s="216">
        <v>44309</v>
      </c>
      <c r="U28" s="218" t="s">
        <v>1329</v>
      </c>
      <c r="V28" s="216">
        <v>44316</v>
      </c>
      <c r="W28" s="140">
        <v>44439</v>
      </c>
      <c r="X28" s="145"/>
      <c r="Y28" s="145" t="s">
        <v>1288</v>
      </c>
      <c r="Z28" s="136" t="s">
        <v>65</v>
      </c>
    </row>
    <row r="29" spans="1:26">
      <c r="A29" s="156">
        <v>21</v>
      </c>
      <c r="B29" s="118" t="s">
        <v>1330</v>
      </c>
      <c r="C29" s="185" t="s">
        <v>1327</v>
      </c>
      <c r="D29" s="398">
        <f t="shared" ref="D29:E29" si="61">G29+I29</f>
        <v>79.900000000000006</v>
      </c>
      <c r="E29" s="398">
        <f t="shared" si="61"/>
        <v>79.900000000000006</v>
      </c>
      <c r="F29" s="398">
        <f t="shared" si="1"/>
        <v>0</v>
      </c>
      <c r="G29" s="82">
        <v>47.9</v>
      </c>
      <c r="H29" s="339">
        <v>47.94</v>
      </c>
      <c r="I29" s="339">
        <f t="shared" ref="I29:J29" si="62">K29+M29</f>
        <v>32</v>
      </c>
      <c r="J29" s="339">
        <f t="shared" si="62"/>
        <v>31.96</v>
      </c>
      <c r="K29" s="69">
        <v>16</v>
      </c>
      <c r="L29" s="339">
        <v>15.98</v>
      </c>
      <c r="M29" s="382">
        <f t="shared" ref="M29:N29" si="63">O29+Q29</f>
        <v>16</v>
      </c>
      <c r="N29" s="339">
        <f t="shared" si="63"/>
        <v>15.98</v>
      </c>
      <c r="O29" s="82">
        <v>16</v>
      </c>
      <c r="P29" s="339">
        <v>15.98</v>
      </c>
      <c r="Q29" s="339">
        <v>0</v>
      </c>
      <c r="R29" s="339">
        <v>0</v>
      </c>
      <c r="S29" s="216">
        <v>44265</v>
      </c>
      <c r="T29" s="216">
        <v>44312</v>
      </c>
      <c r="U29" s="218" t="s">
        <v>1331</v>
      </c>
      <c r="V29" s="216">
        <v>44315</v>
      </c>
      <c r="W29" s="140">
        <v>44438</v>
      </c>
      <c r="X29" s="145"/>
      <c r="Y29" s="145" t="s">
        <v>1288</v>
      </c>
      <c r="Z29" s="136" t="s">
        <v>65</v>
      </c>
    </row>
    <row r="30" spans="1:26">
      <c r="A30" s="156">
        <v>22</v>
      </c>
      <c r="B30" s="118" t="s">
        <v>1332</v>
      </c>
      <c r="C30" s="185" t="s">
        <v>1327</v>
      </c>
      <c r="D30" s="398">
        <f t="shared" ref="D30:E30" si="64">G30+I30</f>
        <v>298.5</v>
      </c>
      <c r="E30" s="398">
        <f t="shared" si="64"/>
        <v>0</v>
      </c>
      <c r="F30" s="398">
        <f t="shared" si="1"/>
        <v>0</v>
      </c>
      <c r="G30" s="82">
        <v>179.1</v>
      </c>
      <c r="H30" s="351"/>
      <c r="I30" s="339">
        <f t="shared" ref="I30:J30" si="65">K30+M30</f>
        <v>119.4</v>
      </c>
      <c r="J30" s="339">
        <f t="shared" si="65"/>
        <v>0</v>
      </c>
      <c r="K30" s="69">
        <v>59.7</v>
      </c>
      <c r="L30" s="351"/>
      <c r="M30" s="382">
        <f t="shared" ref="M30:N30" si="66">O30+Q30</f>
        <v>59.7</v>
      </c>
      <c r="N30" s="339">
        <f t="shared" si="66"/>
        <v>0</v>
      </c>
      <c r="O30" s="82">
        <v>59.7</v>
      </c>
      <c r="P30" s="351"/>
      <c r="Q30" s="339">
        <v>0</v>
      </c>
      <c r="R30" s="351"/>
      <c r="S30" s="216">
        <v>44265</v>
      </c>
      <c r="T30" s="216">
        <v>44318</v>
      </c>
      <c r="U30" s="218" t="s">
        <v>1333</v>
      </c>
      <c r="V30" s="405"/>
      <c r="W30" s="402"/>
      <c r="X30" s="190"/>
      <c r="Y30" s="145" t="s">
        <v>1288</v>
      </c>
      <c r="Z30" s="136" t="s">
        <v>65</v>
      </c>
    </row>
    <row r="31" spans="1:26">
      <c r="A31" s="156">
        <v>23</v>
      </c>
      <c r="B31" s="118" t="s">
        <v>1334</v>
      </c>
      <c r="C31" s="185" t="s">
        <v>1335</v>
      </c>
      <c r="D31" s="398">
        <f t="shared" ref="D31:E31" si="67">G31+I31</f>
        <v>172.2</v>
      </c>
      <c r="E31" s="398">
        <f t="shared" si="67"/>
        <v>172.20999999999998</v>
      </c>
      <c r="F31" s="398">
        <f t="shared" si="1"/>
        <v>-9.9999999999909051E-3</v>
      </c>
      <c r="G31" s="82">
        <v>103.3</v>
      </c>
      <c r="H31" s="339">
        <v>103.33</v>
      </c>
      <c r="I31" s="339">
        <f t="shared" ref="I31:J31" si="68">K31+M31</f>
        <v>68.900000000000006</v>
      </c>
      <c r="J31" s="339">
        <f t="shared" si="68"/>
        <v>68.88</v>
      </c>
      <c r="K31" s="69">
        <v>34.5</v>
      </c>
      <c r="L31" s="339">
        <v>34.44</v>
      </c>
      <c r="M31" s="382">
        <f t="shared" ref="M31:N31" si="69">O31+Q31</f>
        <v>34.4</v>
      </c>
      <c r="N31" s="339">
        <f t="shared" si="69"/>
        <v>34.44</v>
      </c>
      <c r="O31" s="82">
        <v>34.4</v>
      </c>
      <c r="P31" s="339">
        <v>34.44</v>
      </c>
      <c r="Q31" s="339">
        <v>0</v>
      </c>
      <c r="R31" s="339">
        <v>0</v>
      </c>
      <c r="S31" s="216">
        <v>44265</v>
      </c>
      <c r="T31" s="216">
        <v>44287</v>
      </c>
      <c r="U31" s="218" t="s">
        <v>1336</v>
      </c>
      <c r="V31" s="216">
        <v>44351</v>
      </c>
      <c r="W31" s="140">
        <v>44439</v>
      </c>
      <c r="X31" s="145"/>
      <c r="Y31" s="145" t="s">
        <v>1288</v>
      </c>
      <c r="Z31" s="136" t="s">
        <v>65</v>
      </c>
    </row>
    <row r="32" spans="1:26">
      <c r="A32" s="156">
        <v>24</v>
      </c>
      <c r="B32" s="118" t="s">
        <v>1337</v>
      </c>
      <c r="C32" s="185" t="s">
        <v>1335</v>
      </c>
      <c r="D32" s="398">
        <f t="shared" ref="D32:E32" si="70">G32+I32</f>
        <v>224.9</v>
      </c>
      <c r="E32" s="398">
        <f t="shared" si="70"/>
        <v>0</v>
      </c>
      <c r="F32" s="398">
        <f t="shared" si="1"/>
        <v>0</v>
      </c>
      <c r="G32" s="82">
        <v>134.9</v>
      </c>
      <c r="H32" s="351"/>
      <c r="I32" s="339">
        <f t="shared" ref="I32:J32" si="71">K32+M32</f>
        <v>90</v>
      </c>
      <c r="J32" s="339">
        <f t="shared" si="71"/>
        <v>0</v>
      </c>
      <c r="K32" s="69">
        <v>45.1</v>
      </c>
      <c r="L32" s="351"/>
      <c r="M32" s="382">
        <f t="shared" ref="M32:N32" si="72">O32+Q32</f>
        <v>44.9</v>
      </c>
      <c r="N32" s="339">
        <f t="shared" si="72"/>
        <v>0</v>
      </c>
      <c r="O32" s="82">
        <v>44.9</v>
      </c>
      <c r="P32" s="351"/>
      <c r="Q32" s="339">
        <v>0</v>
      </c>
      <c r="R32" s="351"/>
      <c r="S32" s="216">
        <v>44265</v>
      </c>
      <c r="T32" s="216">
        <v>44265</v>
      </c>
      <c r="U32" s="218" t="s">
        <v>1338</v>
      </c>
      <c r="V32" s="216">
        <v>44330</v>
      </c>
      <c r="W32" s="140">
        <v>44439</v>
      </c>
      <c r="X32" s="145"/>
      <c r="Y32" s="145" t="s">
        <v>1288</v>
      </c>
      <c r="Z32" s="136" t="s">
        <v>65</v>
      </c>
    </row>
    <row r="33" spans="1:26">
      <c r="A33" s="156">
        <v>25</v>
      </c>
      <c r="B33" s="118" t="s">
        <v>1339</v>
      </c>
      <c r="C33" s="185" t="s">
        <v>1335</v>
      </c>
      <c r="D33" s="398">
        <f t="shared" ref="D33:E33" si="73">G33+I33</f>
        <v>224.9</v>
      </c>
      <c r="E33" s="398">
        <f t="shared" si="73"/>
        <v>0</v>
      </c>
      <c r="F33" s="398">
        <f t="shared" si="1"/>
        <v>0</v>
      </c>
      <c r="G33" s="82">
        <v>134.9</v>
      </c>
      <c r="H33" s="351"/>
      <c r="I33" s="339">
        <f t="shared" ref="I33:J33" si="74">K33+M33</f>
        <v>90</v>
      </c>
      <c r="J33" s="339">
        <f t="shared" si="74"/>
        <v>0</v>
      </c>
      <c r="K33" s="69">
        <v>45.1</v>
      </c>
      <c r="L33" s="351"/>
      <c r="M33" s="382">
        <f t="shared" ref="M33:N33" si="75">O33+Q33</f>
        <v>44.9</v>
      </c>
      <c r="N33" s="339">
        <f t="shared" si="75"/>
        <v>0</v>
      </c>
      <c r="O33" s="82">
        <v>44.9</v>
      </c>
      <c r="P33" s="351"/>
      <c r="Q33" s="339">
        <v>0</v>
      </c>
      <c r="R33" s="351"/>
      <c r="S33" s="216">
        <v>44265</v>
      </c>
      <c r="T33" s="216">
        <v>44299</v>
      </c>
      <c r="U33" s="218" t="s">
        <v>1340</v>
      </c>
      <c r="V33" s="405"/>
      <c r="W33" s="402"/>
      <c r="X33" s="145"/>
      <c r="Y33" s="145" t="s">
        <v>1288</v>
      </c>
      <c r="Z33" s="136" t="s">
        <v>65</v>
      </c>
    </row>
    <row r="34" spans="1:26">
      <c r="A34" s="156">
        <v>26</v>
      </c>
      <c r="B34" s="118" t="s">
        <v>1341</v>
      </c>
      <c r="C34" s="185" t="s">
        <v>1335</v>
      </c>
      <c r="D34" s="398">
        <f t="shared" ref="D34:E34" si="76">G34+I34</f>
        <v>172.2</v>
      </c>
      <c r="E34" s="398">
        <f t="shared" si="76"/>
        <v>0</v>
      </c>
      <c r="F34" s="398">
        <f t="shared" si="1"/>
        <v>0</v>
      </c>
      <c r="G34" s="82">
        <v>103.3</v>
      </c>
      <c r="H34" s="351"/>
      <c r="I34" s="339">
        <f t="shared" ref="I34:J34" si="77">K34+M34</f>
        <v>68.900000000000006</v>
      </c>
      <c r="J34" s="339">
        <f t="shared" si="77"/>
        <v>0</v>
      </c>
      <c r="K34" s="69">
        <v>34.5</v>
      </c>
      <c r="L34" s="351"/>
      <c r="M34" s="382">
        <f t="shared" ref="M34:N34" si="78">O34+Q34</f>
        <v>34.4</v>
      </c>
      <c r="N34" s="339">
        <f t="shared" si="78"/>
        <v>0</v>
      </c>
      <c r="O34" s="82">
        <v>34.4</v>
      </c>
      <c r="P34" s="351"/>
      <c r="Q34" s="339">
        <v>0</v>
      </c>
      <c r="R34" s="351"/>
      <c r="S34" s="216">
        <v>44265</v>
      </c>
      <c r="T34" s="216">
        <v>44287</v>
      </c>
      <c r="U34" s="218" t="s">
        <v>1340</v>
      </c>
      <c r="V34" s="405"/>
      <c r="W34" s="402"/>
      <c r="X34" s="145"/>
      <c r="Y34" s="145" t="s">
        <v>1288</v>
      </c>
      <c r="Z34" s="136" t="s">
        <v>65</v>
      </c>
    </row>
    <row r="35" spans="1:26">
      <c r="A35" s="156">
        <v>27</v>
      </c>
      <c r="B35" s="118" t="s">
        <v>1342</v>
      </c>
      <c r="C35" s="185" t="s">
        <v>1343</v>
      </c>
      <c r="D35" s="398">
        <f t="shared" ref="D35:E35" si="79">G35+I35</f>
        <v>300</v>
      </c>
      <c r="E35" s="398">
        <f t="shared" si="79"/>
        <v>0</v>
      </c>
      <c r="F35" s="398">
        <f t="shared" si="1"/>
        <v>0</v>
      </c>
      <c r="G35" s="82">
        <v>180</v>
      </c>
      <c r="H35" s="351"/>
      <c r="I35" s="339">
        <f t="shared" ref="I35:J35" si="80">K35+M35</f>
        <v>120</v>
      </c>
      <c r="J35" s="339">
        <f t="shared" si="80"/>
        <v>0</v>
      </c>
      <c r="K35" s="69">
        <v>60</v>
      </c>
      <c r="L35" s="351"/>
      <c r="M35" s="382">
        <f t="shared" ref="M35:N35" si="81">O35+Q35</f>
        <v>60</v>
      </c>
      <c r="N35" s="339">
        <f t="shared" si="81"/>
        <v>0</v>
      </c>
      <c r="O35" s="82">
        <v>60</v>
      </c>
      <c r="P35" s="351"/>
      <c r="Q35" s="339">
        <v>0</v>
      </c>
      <c r="R35" s="351"/>
      <c r="S35" s="216">
        <v>44294</v>
      </c>
      <c r="T35" s="216">
        <v>44314</v>
      </c>
      <c r="U35" s="218" t="s">
        <v>1344</v>
      </c>
      <c r="V35" s="216">
        <v>44327</v>
      </c>
      <c r="W35" s="140">
        <v>44377</v>
      </c>
      <c r="X35" s="190"/>
      <c r="Y35" s="407" t="s">
        <v>1288</v>
      </c>
      <c r="Z35" s="143" t="s">
        <v>65</v>
      </c>
    </row>
    <row r="36" spans="1:26">
      <c r="A36" s="156">
        <v>28</v>
      </c>
      <c r="B36" s="118" t="s">
        <v>1345</v>
      </c>
      <c r="C36" s="185" t="s">
        <v>1343</v>
      </c>
      <c r="D36" s="398">
        <f t="shared" ref="D36:E36" si="82">G36+I36</f>
        <v>200</v>
      </c>
      <c r="E36" s="398">
        <f t="shared" si="82"/>
        <v>0</v>
      </c>
      <c r="F36" s="398">
        <f t="shared" si="1"/>
        <v>0</v>
      </c>
      <c r="G36" s="82">
        <v>120</v>
      </c>
      <c r="H36" s="351"/>
      <c r="I36" s="339">
        <f t="shared" ref="I36:J36" si="83">K36+M36</f>
        <v>80</v>
      </c>
      <c r="J36" s="339">
        <f t="shared" si="83"/>
        <v>0</v>
      </c>
      <c r="K36" s="69">
        <v>40</v>
      </c>
      <c r="L36" s="351"/>
      <c r="M36" s="382">
        <f t="shared" ref="M36:N36" si="84">O36+Q36</f>
        <v>40</v>
      </c>
      <c r="N36" s="339">
        <f t="shared" si="84"/>
        <v>0</v>
      </c>
      <c r="O36" s="82">
        <v>40</v>
      </c>
      <c r="P36" s="351"/>
      <c r="Q36" s="339">
        <v>0</v>
      </c>
      <c r="R36" s="351"/>
      <c r="S36" s="216">
        <v>44294</v>
      </c>
      <c r="T36" s="216">
        <v>44357</v>
      </c>
      <c r="U36" s="218" t="s">
        <v>1346</v>
      </c>
      <c r="V36" s="216">
        <v>44441</v>
      </c>
      <c r="W36" s="140">
        <v>44469</v>
      </c>
      <c r="X36" s="190"/>
      <c r="Y36" s="145"/>
      <c r="Z36" s="136" t="s">
        <v>65</v>
      </c>
    </row>
    <row r="37" spans="1:26">
      <c r="A37" s="156">
        <v>29</v>
      </c>
      <c r="B37" s="118" t="s">
        <v>1347</v>
      </c>
      <c r="C37" s="185" t="s">
        <v>1348</v>
      </c>
      <c r="D37" s="398">
        <f t="shared" ref="D37:E37" si="85">G37+I37</f>
        <v>361.6</v>
      </c>
      <c r="E37" s="398">
        <f t="shared" si="85"/>
        <v>0</v>
      </c>
      <c r="F37" s="398">
        <f t="shared" si="1"/>
        <v>0</v>
      </c>
      <c r="G37" s="82">
        <v>217</v>
      </c>
      <c r="H37" s="351"/>
      <c r="I37" s="339">
        <f t="shared" ref="I37:J37" si="86">K37+M37</f>
        <v>144.6</v>
      </c>
      <c r="J37" s="339">
        <f t="shared" si="86"/>
        <v>0</v>
      </c>
      <c r="K37" s="69">
        <v>72.3</v>
      </c>
      <c r="L37" s="351"/>
      <c r="M37" s="382">
        <f t="shared" ref="M37:N37" si="87">O37+Q37</f>
        <v>72.3</v>
      </c>
      <c r="N37" s="339">
        <f t="shared" si="87"/>
        <v>0</v>
      </c>
      <c r="O37" s="82">
        <v>72.3</v>
      </c>
      <c r="P37" s="351"/>
      <c r="Q37" s="339">
        <v>0</v>
      </c>
      <c r="R37" s="351"/>
      <c r="S37" s="216"/>
      <c r="T37" s="216"/>
      <c r="U37" s="218"/>
      <c r="V37" s="219"/>
      <c r="W37" s="79"/>
      <c r="X37" s="145" t="s">
        <v>1047</v>
      </c>
      <c r="Y37" s="204"/>
      <c r="Z37" s="144"/>
    </row>
    <row r="38" spans="1:26">
      <c r="A38" s="156">
        <v>30</v>
      </c>
      <c r="B38" s="118" t="s">
        <v>1349</v>
      </c>
      <c r="C38" s="185" t="s">
        <v>1350</v>
      </c>
      <c r="D38" s="398">
        <f t="shared" ref="D38:E38" si="88">G38+I38</f>
        <v>115</v>
      </c>
      <c r="E38" s="398">
        <f t="shared" si="88"/>
        <v>0</v>
      </c>
      <c r="F38" s="398">
        <f t="shared" si="1"/>
        <v>0</v>
      </c>
      <c r="G38" s="82">
        <v>69</v>
      </c>
      <c r="H38" s="351"/>
      <c r="I38" s="339">
        <f t="shared" ref="I38:J38" si="89">K38+M38</f>
        <v>46</v>
      </c>
      <c r="J38" s="339">
        <f t="shared" si="89"/>
        <v>0</v>
      </c>
      <c r="K38" s="69">
        <v>23</v>
      </c>
      <c r="L38" s="351"/>
      <c r="M38" s="382">
        <f t="shared" ref="M38:N38" si="90">O38+Q38</f>
        <v>23</v>
      </c>
      <c r="N38" s="339">
        <f t="shared" si="90"/>
        <v>0</v>
      </c>
      <c r="O38" s="82">
        <v>23</v>
      </c>
      <c r="P38" s="351"/>
      <c r="Q38" s="339">
        <v>0</v>
      </c>
      <c r="R38" s="351"/>
      <c r="S38" s="216">
        <v>44239</v>
      </c>
      <c r="T38" s="218" t="s">
        <v>1351</v>
      </c>
      <c r="U38" s="218" t="s">
        <v>1352</v>
      </c>
      <c r="V38" s="216">
        <v>44355</v>
      </c>
      <c r="W38" s="87">
        <v>44454</v>
      </c>
      <c r="X38" s="190"/>
      <c r="Y38" s="190"/>
      <c r="Z38" s="136" t="s">
        <v>65</v>
      </c>
    </row>
    <row r="39" spans="1:26">
      <c r="A39" s="156">
        <v>31</v>
      </c>
      <c r="B39" s="118" t="s">
        <v>1353</v>
      </c>
      <c r="C39" s="118" t="s">
        <v>1350</v>
      </c>
      <c r="D39" s="398">
        <f t="shared" ref="D39:E39" si="91">G39+I39</f>
        <v>167.4</v>
      </c>
      <c r="E39" s="398">
        <f t="shared" si="91"/>
        <v>0</v>
      </c>
      <c r="F39" s="398">
        <f t="shared" si="1"/>
        <v>0</v>
      </c>
      <c r="G39" s="82">
        <v>100.4</v>
      </c>
      <c r="H39" s="351"/>
      <c r="I39" s="339">
        <f t="shared" ref="I39:J39" si="92">K39+M39</f>
        <v>67</v>
      </c>
      <c r="J39" s="339">
        <f t="shared" si="92"/>
        <v>0</v>
      </c>
      <c r="K39" s="82">
        <v>33.5</v>
      </c>
      <c r="L39" s="351"/>
      <c r="M39" s="382">
        <f t="shared" ref="M39:N39" si="93">O39+Q39</f>
        <v>33.5</v>
      </c>
      <c r="N39" s="339">
        <f t="shared" si="93"/>
        <v>0</v>
      </c>
      <c r="O39" s="82">
        <v>33.5</v>
      </c>
      <c r="P39" s="351"/>
      <c r="Q39" s="339">
        <v>0</v>
      </c>
      <c r="R39" s="351"/>
      <c r="S39" s="216">
        <v>44239</v>
      </c>
      <c r="T39" s="218" t="s">
        <v>1351</v>
      </c>
      <c r="U39" s="218" t="s">
        <v>1352</v>
      </c>
      <c r="V39" s="216">
        <v>44355</v>
      </c>
      <c r="W39" s="403">
        <v>44438</v>
      </c>
      <c r="X39" s="190"/>
      <c r="Y39" s="190"/>
      <c r="Z39" s="404"/>
    </row>
    <row r="40" spans="1:26">
      <c r="A40" s="156">
        <v>32</v>
      </c>
      <c r="B40" s="118" t="s">
        <v>1354</v>
      </c>
      <c r="C40" s="185" t="s">
        <v>1350</v>
      </c>
      <c r="D40" s="398">
        <f t="shared" ref="D40:E40" si="94">G40+I40</f>
        <v>128.10000000000002</v>
      </c>
      <c r="E40" s="398">
        <f t="shared" si="94"/>
        <v>0</v>
      </c>
      <c r="F40" s="398">
        <f t="shared" si="1"/>
        <v>0</v>
      </c>
      <c r="G40" s="82">
        <v>76.900000000000006</v>
      </c>
      <c r="H40" s="351"/>
      <c r="I40" s="339">
        <f t="shared" ref="I40:J40" si="95">K40+M40</f>
        <v>51.2</v>
      </c>
      <c r="J40" s="339">
        <f t="shared" si="95"/>
        <v>0</v>
      </c>
      <c r="K40" s="82">
        <v>25.6</v>
      </c>
      <c r="L40" s="351"/>
      <c r="M40" s="382">
        <f t="shared" ref="M40:N40" si="96">O40+Q40</f>
        <v>25.6</v>
      </c>
      <c r="N40" s="339">
        <f t="shared" si="96"/>
        <v>0</v>
      </c>
      <c r="O40" s="82">
        <v>25.6</v>
      </c>
      <c r="P40" s="351"/>
      <c r="Q40" s="339">
        <v>0</v>
      </c>
      <c r="R40" s="351"/>
      <c r="S40" s="216">
        <v>44284</v>
      </c>
      <c r="T40" s="216">
        <v>44337</v>
      </c>
      <c r="U40" s="218" t="s">
        <v>77</v>
      </c>
      <c r="V40" s="79"/>
      <c r="W40" s="79"/>
      <c r="X40" s="204"/>
      <c r="Y40" s="145" t="s">
        <v>1288</v>
      </c>
      <c r="Z40" s="136" t="s">
        <v>65</v>
      </c>
    </row>
    <row r="41" spans="1:26">
      <c r="A41" s="551" t="s">
        <v>160</v>
      </c>
      <c r="B41" s="520"/>
      <c r="C41" s="538"/>
      <c r="D41" s="113">
        <f t="shared" ref="D41:R41" si="97">SUM(D9:D40)</f>
        <v>7871.7699999999986</v>
      </c>
      <c r="E41" s="113">
        <f t="shared" si="97"/>
        <v>2362.33</v>
      </c>
      <c r="F41" s="113">
        <f t="shared" si="97"/>
        <v>206.6700000000001</v>
      </c>
      <c r="G41" s="113">
        <f t="shared" si="97"/>
        <v>4722.8</v>
      </c>
      <c r="H41" s="113">
        <f t="shared" si="97"/>
        <v>1555.9</v>
      </c>
      <c r="I41" s="113">
        <f t="shared" si="97"/>
        <v>3148.9700000000003</v>
      </c>
      <c r="J41" s="113">
        <f t="shared" si="97"/>
        <v>806.43000000000006</v>
      </c>
      <c r="K41" s="113">
        <f t="shared" si="97"/>
        <v>1582.7999999999997</v>
      </c>
      <c r="L41" s="113">
        <f t="shared" si="97"/>
        <v>485.75</v>
      </c>
      <c r="M41" s="113">
        <f t="shared" si="97"/>
        <v>1566.1700000000003</v>
      </c>
      <c r="N41" s="113">
        <f t="shared" si="97"/>
        <v>320.68</v>
      </c>
      <c r="O41" s="113">
        <f t="shared" si="97"/>
        <v>1563.5000000000002</v>
      </c>
      <c r="P41" s="113">
        <f t="shared" si="97"/>
        <v>320.68</v>
      </c>
      <c r="Q41" s="113">
        <f t="shared" si="97"/>
        <v>2.67</v>
      </c>
      <c r="R41" s="113">
        <f t="shared" si="97"/>
        <v>0</v>
      </c>
      <c r="S41" s="183"/>
      <c r="T41" s="183"/>
      <c r="U41" s="183"/>
      <c r="V41" s="183"/>
      <c r="W41" s="178"/>
      <c r="X41" s="171"/>
      <c r="Y41" s="171"/>
      <c r="Z41" s="171"/>
    </row>
    <row r="42" spans="1:26">
      <c r="A42" s="523" t="s">
        <v>177</v>
      </c>
      <c r="B42" s="520"/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20"/>
      <c r="Q42" s="520"/>
      <c r="R42" s="520"/>
      <c r="S42" s="520"/>
      <c r="T42" s="520"/>
      <c r="U42" s="520"/>
      <c r="V42" s="520"/>
      <c r="W42" s="520"/>
      <c r="X42" s="520"/>
      <c r="Y42" s="520"/>
      <c r="Z42" s="538"/>
    </row>
    <row r="43" spans="1:26">
      <c r="A43" s="408">
        <v>33</v>
      </c>
      <c r="B43" s="118" t="s">
        <v>1355</v>
      </c>
      <c r="C43" s="118" t="s">
        <v>1327</v>
      </c>
      <c r="D43" s="409">
        <v>190.26</v>
      </c>
      <c r="E43" s="409">
        <v>0</v>
      </c>
      <c r="F43" s="409">
        <v>190.26</v>
      </c>
      <c r="G43" s="326">
        <v>114.16</v>
      </c>
      <c r="H43" s="410"/>
      <c r="I43" s="409">
        <v>76.099999999999994</v>
      </c>
      <c r="J43" s="409">
        <v>0</v>
      </c>
      <c r="K43" s="326">
        <v>38.049999999999997</v>
      </c>
      <c r="L43" s="410"/>
      <c r="M43" s="409">
        <v>38.049999999999997</v>
      </c>
      <c r="N43" s="409">
        <v>0</v>
      </c>
      <c r="O43" s="326">
        <v>38.049999999999997</v>
      </c>
      <c r="P43" s="410"/>
      <c r="Q43" s="326">
        <v>0</v>
      </c>
      <c r="R43" s="410"/>
      <c r="S43" s="218" t="s">
        <v>77</v>
      </c>
      <c r="T43" s="218" t="s">
        <v>77</v>
      </c>
      <c r="U43" s="218" t="s">
        <v>77</v>
      </c>
      <c r="V43" s="411"/>
      <c r="W43" s="411"/>
      <c r="X43" s="411"/>
      <c r="Y43" s="411"/>
      <c r="Z43" s="141" t="s">
        <v>65</v>
      </c>
    </row>
    <row r="44" spans="1:26">
      <c r="A44" s="156">
        <v>34</v>
      </c>
      <c r="B44" s="118" t="s">
        <v>1356</v>
      </c>
      <c r="C44" s="118" t="s">
        <v>1316</v>
      </c>
      <c r="D44" s="70">
        <v>233</v>
      </c>
      <c r="E44" s="70">
        <v>0</v>
      </c>
      <c r="F44" s="70">
        <v>233</v>
      </c>
      <c r="G44" s="102">
        <v>139.80000000000001</v>
      </c>
      <c r="H44" s="72"/>
      <c r="I44" s="70">
        <v>93.2</v>
      </c>
      <c r="J44" s="70">
        <v>0</v>
      </c>
      <c r="K44" s="102">
        <v>73.2</v>
      </c>
      <c r="L44" s="72"/>
      <c r="M44" s="70">
        <v>20</v>
      </c>
      <c r="N44" s="70">
        <v>0</v>
      </c>
      <c r="O44" s="102">
        <v>20</v>
      </c>
      <c r="P44" s="72"/>
      <c r="Q44" s="70">
        <v>0</v>
      </c>
      <c r="R44" s="72"/>
      <c r="S44" s="216">
        <v>44439</v>
      </c>
      <c r="T44" s="216">
        <v>44455</v>
      </c>
      <c r="U44" s="218" t="s">
        <v>77</v>
      </c>
      <c r="V44" s="190"/>
      <c r="W44" s="190"/>
      <c r="X44" s="190"/>
      <c r="Y44" s="190"/>
      <c r="Z44" s="190"/>
    </row>
    <row r="45" spans="1:26">
      <c r="A45" s="156">
        <v>35</v>
      </c>
      <c r="B45" s="118" t="s">
        <v>1357</v>
      </c>
      <c r="C45" s="118" t="s">
        <v>1327</v>
      </c>
      <c r="D45" s="70">
        <v>298.25</v>
      </c>
      <c r="E45" s="70">
        <v>0</v>
      </c>
      <c r="F45" s="70">
        <v>298.25</v>
      </c>
      <c r="G45" s="102">
        <v>178.95</v>
      </c>
      <c r="H45" s="72"/>
      <c r="I45" s="70">
        <v>119.3</v>
      </c>
      <c r="J45" s="70">
        <v>0</v>
      </c>
      <c r="K45" s="102">
        <v>59.65</v>
      </c>
      <c r="L45" s="72"/>
      <c r="M45" s="70">
        <v>59.65</v>
      </c>
      <c r="N45" s="70">
        <v>0</v>
      </c>
      <c r="O45" s="102">
        <v>59.65</v>
      </c>
      <c r="P45" s="72"/>
      <c r="Q45" s="70">
        <v>0</v>
      </c>
      <c r="R45" s="72"/>
      <c r="S45" s="218" t="s">
        <v>77</v>
      </c>
      <c r="T45" s="218" t="s">
        <v>77</v>
      </c>
      <c r="U45" s="218" t="s">
        <v>77</v>
      </c>
      <c r="V45" s="190"/>
      <c r="W45" s="190"/>
      <c r="X45" s="190"/>
      <c r="Y45" s="190"/>
      <c r="Z45" s="190"/>
    </row>
    <row r="46" spans="1:26">
      <c r="A46" s="220"/>
      <c r="B46" s="283" t="s">
        <v>160</v>
      </c>
      <c r="C46" s="263"/>
      <c r="D46" s="284">
        <f t="shared" ref="D46:R46" si="98">SUM(D43:D45)</f>
        <v>721.51</v>
      </c>
      <c r="E46" s="284">
        <f t="shared" si="98"/>
        <v>0</v>
      </c>
      <c r="F46" s="284">
        <f t="shared" si="98"/>
        <v>721.51</v>
      </c>
      <c r="G46" s="284">
        <f t="shared" si="98"/>
        <v>432.90999999999997</v>
      </c>
      <c r="H46" s="284">
        <f t="shared" si="98"/>
        <v>0</v>
      </c>
      <c r="I46" s="284">
        <f t="shared" si="98"/>
        <v>288.60000000000002</v>
      </c>
      <c r="J46" s="284">
        <f t="shared" si="98"/>
        <v>0</v>
      </c>
      <c r="K46" s="284">
        <f t="shared" si="98"/>
        <v>170.9</v>
      </c>
      <c r="L46" s="284">
        <f t="shared" si="98"/>
        <v>0</v>
      </c>
      <c r="M46" s="284">
        <f t="shared" si="98"/>
        <v>117.69999999999999</v>
      </c>
      <c r="N46" s="284">
        <f t="shared" si="98"/>
        <v>0</v>
      </c>
      <c r="O46" s="284">
        <f t="shared" si="98"/>
        <v>117.69999999999999</v>
      </c>
      <c r="P46" s="284">
        <f t="shared" si="98"/>
        <v>0</v>
      </c>
      <c r="Q46" s="284">
        <f t="shared" si="98"/>
        <v>0</v>
      </c>
      <c r="R46" s="284">
        <f t="shared" si="98"/>
        <v>0</v>
      </c>
      <c r="S46" s="221"/>
      <c r="T46" s="221"/>
      <c r="U46" s="221"/>
      <c r="V46" s="151"/>
      <c r="W46" s="151"/>
      <c r="X46" s="151"/>
      <c r="Y46" s="151"/>
      <c r="Z46" s="151"/>
    </row>
    <row r="47" spans="1:26">
      <c r="A47" s="550" t="s">
        <v>1358</v>
      </c>
      <c r="B47" s="520"/>
      <c r="C47" s="538"/>
      <c r="D47" s="113">
        <f t="shared" ref="D47:R47" si="99">D46+D41</f>
        <v>8593.2799999999988</v>
      </c>
      <c r="E47" s="113">
        <f t="shared" si="99"/>
        <v>2362.33</v>
      </c>
      <c r="F47" s="113">
        <f t="shared" si="99"/>
        <v>928.18000000000006</v>
      </c>
      <c r="G47" s="113">
        <f t="shared" si="99"/>
        <v>5155.71</v>
      </c>
      <c r="H47" s="113">
        <f t="shared" si="99"/>
        <v>1555.9</v>
      </c>
      <c r="I47" s="113">
        <f t="shared" si="99"/>
        <v>3437.57</v>
      </c>
      <c r="J47" s="113">
        <f t="shared" si="99"/>
        <v>806.43000000000006</v>
      </c>
      <c r="K47" s="113">
        <f t="shared" si="99"/>
        <v>1753.6999999999998</v>
      </c>
      <c r="L47" s="113">
        <f t="shared" si="99"/>
        <v>485.75</v>
      </c>
      <c r="M47" s="113">
        <f t="shared" si="99"/>
        <v>1683.8700000000003</v>
      </c>
      <c r="N47" s="113">
        <f t="shared" si="99"/>
        <v>320.68</v>
      </c>
      <c r="O47" s="113">
        <f t="shared" si="99"/>
        <v>1681.2000000000003</v>
      </c>
      <c r="P47" s="113">
        <f t="shared" si="99"/>
        <v>320.68</v>
      </c>
      <c r="Q47" s="113">
        <f t="shared" si="99"/>
        <v>2.67</v>
      </c>
      <c r="R47" s="113">
        <f t="shared" si="99"/>
        <v>0</v>
      </c>
      <c r="S47" s="99"/>
      <c r="T47" s="99"/>
      <c r="U47" s="99"/>
      <c r="V47" s="99"/>
      <c r="W47" s="99"/>
      <c r="X47" s="171"/>
      <c r="Y47" s="171"/>
      <c r="Z47" s="171"/>
    </row>
  </sheetData>
  <mergeCells count="28">
    <mergeCell ref="T1:T5"/>
    <mergeCell ref="U1:U5"/>
    <mergeCell ref="V1:V5"/>
    <mergeCell ref="W1:W5"/>
    <mergeCell ref="X1:X5"/>
    <mergeCell ref="I1:R1"/>
    <mergeCell ref="K2:R2"/>
    <mergeCell ref="K3:L4"/>
    <mergeCell ref="M3:R3"/>
    <mergeCell ref="M4:N4"/>
    <mergeCell ref="O4:P4"/>
    <mergeCell ref="Q4:R4"/>
    <mergeCell ref="D4:D5"/>
    <mergeCell ref="E4:E5"/>
    <mergeCell ref="A41:C41"/>
    <mergeCell ref="A42:Z42"/>
    <mergeCell ref="A47:C47"/>
    <mergeCell ref="F4:F5"/>
    <mergeCell ref="A7:Z8"/>
    <mergeCell ref="A1:A5"/>
    <mergeCell ref="B1:B5"/>
    <mergeCell ref="C1:C5"/>
    <mergeCell ref="D1:F3"/>
    <mergeCell ref="G1:H4"/>
    <mergeCell ref="S1:S5"/>
    <mergeCell ref="I2:J4"/>
    <mergeCell ref="Y1:Y5"/>
    <mergeCell ref="Z1:Z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AB63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4.42578125" customWidth="1"/>
    <col min="2" max="2" width="37.85546875" customWidth="1"/>
    <col min="21" max="21" width="16.28515625" customWidth="1"/>
    <col min="24" max="24" width="18" customWidth="1"/>
    <col min="25" max="25" width="14.5703125" customWidth="1"/>
    <col min="26" max="26" width="15" customWidth="1"/>
  </cols>
  <sheetData>
    <row r="1" spans="1:28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>
      <c r="A7" s="563" t="s">
        <v>1359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  <c r="AA7" s="395"/>
      <c r="AB7" s="395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  <c r="AA8" s="395"/>
      <c r="AB8" s="395"/>
    </row>
    <row r="9" spans="1:28">
      <c r="A9" s="564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  <c r="AA9" s="395"/>
      <c r="AB9" s="395"/>
    </row>
    <row r="10" spans="1:28">
      <c r="A10" s="160">
        <v>1</v>
      </c>
      <c r="B10" s="412" t="s">
        <v>1360</v>
      </c>
      <c r="C10" s="413" t="s">
        <v>1361</v>
      </c>
      <c r="D10" s="398">
        <f t="shared" ref="D10:E10" si="0">G10+I10</f>
        <v>1485.1</v>
      </c>
      <c r="E10" s="398">
        <f t="shared" si="0"/>
        <v>1485.21623</v>
      </c>
      <c r="F10" s="398">
        <f t="shared" ref="F10:F47" si="1">IF(E10&gt;0,D10-E10,0)</f>
        <v>-0.11623000000008687</v>
      </c>
      <c r="G10" s="200">
        <v>891.1</v>
      </c>
      <c r="H10" s="287">
        <v>891.13</v>
      </c>
      <c r="I10" s="398">
        <f t="shared" ref="I10:J10" si="2">K10+M10</f>
        <v>594</v>
      </c>
      <c r="J10" s="398">
        <f t="shared" si="2"/>
        <v>594.08623</v>
      </c>
      <c r="K10" s="200">
        <v>446</v>
      </c>
      <c r="L10" s="287">
        <v>446.04</v>
      </c>
      <c r="M10" s="398">
        <f t="shared" ref="M10:N10" si="3">O10+Q10</f>
        <v>148</v>
      </c>
      <c r="N10" s="398">
        <f t="shared" si="3"/>
        <v>148.04623000000001</v>
      </c>
      <c r="O10" s="200">
        <v>148</v>
      </c>
      <c r="P10" s="287">
        <v>148.04623000000001</v>
      </c>
      <c r="Q10" s="398">
        <v>0</v>
      </c>
      <c r="R10" s="398">
        <v>0</v>
      </c>
      <c r="S10" s="414">
        <v>44293</v>
      </c>
      <c r="T10" s="414">
        <v>44313</v>
      </c>
      <c r="U10" s="215" t="s">
        <v>1362</v>
      </c>
      <c r="V10" s="414">
        <v>44347</v>
      </c>
      <c r="W10" s="414">
        <v>44377</v>
      </c>
      <c r="X10" s="237"/>
      <c r="Y10" s="237" t="s">
        <v>64</v>
      </c>
      <c r="Z10" s="209" t="s">
        <v>99</v>
      </c>
      <c r="AA10" s="128" t="s">
        <v>66</v>
      </c>
      <c r="AB10" s="128">
        <f>COUNTIF(X10:X100,"Отказ")</f>
        <v>0</v>
      </c>
    </row>
    <row r="11" spans="1:28">
      <c r="A11" s="101">
        <v>2</v>
      </c>
      <c r="B11" s="118" t="s">
        <v>1363</v>
      </c>
      <c r="C11" s="415" t="s">
        <v>1361</v>
      </c>
      <c r="D11" s="398">
        <f t="shared" ref="D11:E11" si="4">G11+I11</f>
        <v>6247.7999999999993</v>
      </c>
      <c r="E11" s="398">
        <f t="shared" si="4"/>
        <v>4144.2587999999996</v>
      </c>
      <c r="F11" s="398">
        <f t="shared" si="1"/>
        <v>2103.5411999999997</v>
      </c>
      <c r="G11" s="82">
        <v>3748.7</v>
      </c>
      <c r="H11" s="69">
        <v>2486.55528</v>
      </c>
      <c r="I11" s="398">
        <f t="shared" ref="I11:J11" si="5">K11+M11</f>
        <v>2499.1</v>
      </c>
      <c r="J11" s="398">
        <f t="shared" si="5"/>
        <v>1657.70352</v>
      </c>
      <c r="K11" s="82">
        <v>2154.1</v>
      </c>
      <c r="L11" s="69">
        <v>1428.9404300000001</v>
      </c>
      <c r="M11" s="398">
        <f t="shared" ref="M11:N11" si="6">O11+Q11</f>
        <v>345</v>
      </c>
      <c r="N11" s="398">
        <f t="shared" si="6"/>
        <v>228.76309000000001</v>
      </c>
      <c r="O11" s="82">
        <v>345</v>
      </c>
      <c r="P11" s="69">
        <v>228.76309000000001</v>
      </c>
      <c r="Q11" s="398">
        <v>0</v>
      </c>
      <c r="R11" s="398">
        <v>0</v>
      </c>
      <c r="S11" s="238">
        <v>44330</v>
      </c>
      <c r="T11" s="237" t="s">
        <v>1364</v>
      </c>
      <c r="U11" s="237" t="s">
        <v>1365</v>
      </c>
      <c r="V11" s="238">
        <v>44445</v>
      </c>
      <c r="W11" s="238">
        <v>44490</v>
      </c>
      <c r="X11" s="237"/>
      <c r="Y11" s="79"/>
      <c r="Z11" s="416" t="s">
        <v>99</v>
      </c>
      <c r="AA11" s="50" t="s">
        <v>69</v>
      </c>
      <c r="AB11" s="128">
        <f>COUNTA(Z10:Z100)</f>
        <v>37</v>
      </c>
    </row>
    <row r="12" spans="1:28">
      <c r="A12" s="101">
        <v>3</v>
      </c>
      <c r="B12" s="118" t="s">
        <v>1366</v>
      </c>
      <c r="C12" s="417" t="s">
        <v>1367</v>
      </c>
      <c r="D12" s="398">
        <f t="shared" ref="D12:E12" si="7">G12+I12</f>
        <v>1061.5999999999999</v>
      </c>
      <c r="E12" s="398">
        <f t="shared" si="7"/>
        <v>1061.6300000000001</v>
      </c>
      <c r="F12" s="398">
        <f t="shared" si="1"/>
        <v>-3.0000000000200089E-2</v>
      </c>
      <c r="G12" s="82">
        <v>637</v>
      </c>
      <c r="H12" s="69">
        <v>636.98</v>
      </c>
      <c r="I12" s="398">
        <f t="shared" ref="I12:J12" si="8">K12+M12</f>
        <v>424.6</v>
      </c>
      <c r="J12" s="398">
        <f t="shared" si="8"/>
        <v>424.65000000000003</v>
      </c>
      <c r="K12" s="82">
        <v>368</v>
      </c>
      <c r="L12" s="69">
        <v>368.17</v>
      </c>
      <c r="M12" s="398">
        <f t="shared" ref="M12:N12" si="9">O12+Q12</f>
        <v>56.6</v>
      </c>
      <c r="N12" s="398">
        <f t="shared" si="9"/>
        <v>56.48</v>
      </c>
      <c r="O12" s="82">
        <v>56.6</v>
      </c>
      <c r="P12" s="69">
        <v>56.48</v>
      </c>
      <c r="Q12" s="398">
        <v>0</v>
      </c>
      <c r="R12" s="398">
        <v>0</v>
      </c>
      <c r="S12" s="238">
        <v>44315</v>
      </c>
      <c r="T12" s="238">
        <v>44341</v>
      </c>
      <c r="U12" s="237" t="s">
        <v>1368</v>
      </c>
      <c r="V12" s="238">
        <v>44368</v>
      </c>
      <c r="W12" s="238">
        <v>44427</v>
      </c>
      <c r="X12" s="237"/>
      <c r="Y12" s="132" t="s">
        <v>64</v>
      </c>
      <c r="Z12" s="49" t="s">
        <v>99</v>
      </c>
      <c r="AA12" s="128" t="s">
        <v>12</v>
      </c>
      <c r="AB12" s="128">
        <f>COUNTA(U10:U100)-AB11</f>
        <v>11</v>
      </c>
    </row>
    <row r="13" spans="1:28">
      <c r="A13" s="101">
        <v>4</v>
      </c>
      <c r="B13" s="118" t="s">
        <v>1369</v>
      </c>
      <c r="C13" s="415" t="s">
        <v>1367</v>
      </c>
      <c r="D13" s="398">
        <f t="shared" ref="D13:E13" si="10">G13+I13</f>
        <v>526.20000000000005</v>
      </c>
      <c r="E13" s="398">
        <f t="shared" si="10"/>
        <v>526.20000000000005</v>
      </c>
      <c r="F13" s="398">
        <f t="shared" si="1"/>
        <v>0</v>
      </c>
      <c r="G13" s="82">
        <v>315.7</v>
      </c>
      <c r="H13" s="69">
        <v>315.72000000000003</v>
      </c>
      <c r="I13" s="398">
        <f t="shared" ref="I13:J13" si="11">K13+M13</f>
        <v>210.5</v>
      </c>
      <c r="J13" s="398">
        <f t="shared" si="11"/>
        <v>210.48000000000002</v>
      </c>
      <c r="K13" s="69">
        <v>183.9</v>
      </c>
      <c r="L13" s="69">
        <v>183.96</v>
      </c>
      <c r="M13" s="398">
        <f t="shared" ref="M13:N13" si="12">O13+Q13</f>
        <v>26.6</v>
      </c>
      <c r="N13" s="398">
        <f t="shared" si="12"/>
        <v>26.52</v>
      </c>
      <c r="O13" s="82">
        <v>26.6</v>
      </c>
      <c r="P13" s="69">
        <v>26.52</v>
      </c>
      <c r="Q13" s="398">
        <v>0</v>
      </c>
      <c r="R13" s="398">
        <v>0</v>
      </c>
      <c r="S13" s="238">
        <v>44315</v>
      </c>
      <c r="T13" s="238">
        <v>44336</v>
      </c>
      <c r="U13" s="237" t="s">
        <v>1370</v>
      </c>
      <c r="V13" s="238">
        <v>44364</v>
      </c>
      <c r="W13" s="238">
        <v>44424</v>
      </c>
      <c r="X13" s="237"/>
      <c r="Y13" s="132" t="s">
        <v>64</v>
      </c>
      <c r="Z13" s="49" t="s">
        <v>99</v>
      </c>
      <c r="AA13" s="128" t="s">
        <v>75</v>
      </c>
      <c r="AB13" s="128">
        <f>COUNTA(T10:T100)-AB11-AB12</f>
        <v>0</v>
      </c>
    </row>
    <row r="14" spans="1:28">
      <c r="A14" s="101">
        <v>5</v>
      </c>
      <c r="B14" s="118" t="s">
        <v>1371</v>
      </c>
      <c r="C14" s="417" t="s">
        <v>1367</v>
      </c>
      <c r="D14" s="398">
        <f t="shared" ref="D14:E14" si="13">G14+I14</f>
        <v>1596.3</v>
      </c>
      <c r="E14" s="398">
        <f t="shared" si="13"/>
        <v>1596.38</v>
      </c>
      <c r="F14" s="398">
        <f t="shared" si="1"/>
        <v>-8.0000000000154614E-2</v>
      </c>
      <c r="G14" s="82">
        <v>957.8</v>
      </c>
      <c r="H14" s="69">
        <v>957.83</v>
      </c>
      <c r="I14" s="398">
        <f t="shared" ref="I14:J14" si="14">K14+M14</f>
        <v>638.5</v>
      </c>
      <c r="J14" s="398">
        <f t="shared" si="14"/>
        <v>638.54999999999995</v>
      </c>
      <c r="K14" s="82">
        <v>554.5</v>
      </c>
      <c r="L14" s="69">
        <v>554.9</v>
      </c>
      <c r="M14" s="398">
        <f t="shared" ref="M14:N14" si="15">O14+Q14</f>
        <v>84</v>
      </c>
      <c r="N14" s="398">
        <f t="shared" si="15"/>
        <v>83.65</v>
      </c>
      <c r="O14" s="82">
        <v>84</v>
      </c>
      <c r="P14" s="69">
        <v>83.65</v>
      </c>
      <c r="Q14" s="398">
        <v>0</v>
      </c>
      <c r="R14" s="398">
        <v>0</v>
      </c>
      <c r="S14" s="238">
        <v>44315</v>
      </c>
      <c r="T14" s="238">
        <v>44335</v>
      </c>
      <c r="U14" s="237" t="s">
        <v>1372</v>
      </c>
      <c r="V14" s="238">
        <v>44364</v>
      </c>
      <c r="W14" s="238">
        <v>44425</v>
      </c>
      <c r="X14" s="237"/>
      <c r="Y14" s="132" t="s">
        <v>64</v>
      </c>
      <c r="Z14" s="49" t="s">
        <v>99</v>
      </c>
      <c r="AA14" s="128" t="s">
        <v>79</v>
      </c>
      <c r="AB14" s="128">
        <f>COUNTA(S10:S100)-AB11-AB12-AB13</f>
        <v>0</v>
      </c>
    </row>
    <row r="15" spans="1:28">
      <c r="A15" s="101">
        <v>6</v>
      </c>
      <c r="B15" s="118" t="s">
        <v>1373</v>
      </c>
      <c r="C15" s="415" t="s">
        <v>1367</v>
      </c>
      <c r="D15" s="398">
        <f t="shared" ref="D15:E15" si="16">G15+I15</f>
        <v>1969.5</v>
      </c>
      <c r="E15" s="398">
        <f t="shared" si="16"/>
        <v>2493.2125000000001</v>
      </c>
      <c r="F15" s="398">
        <f t="shared" si="1"/>
        <v>-523.71250000000009</v>
      </c>
      <c r="G15" s="82">
        <v>1181.7</v>
      </c>
      <c r="H15" s="69">
        <v>1181.6600000000001</v>
      </c>
      <c r="I15" s="398">
        <f t="shared" ref="I15:J15" si="17">K15+M15</f>
        <v>787.80000000000007</v>
      </c>
      <c r="J15" s="398">
        <f t="shared" si="17"/>
        <v>1311.5525</v>
      </c>
      <c r="K15" s="69">
        <v>673.1</v>
      </c>
      <c r="L15" s="69">
        <v>1196.5425</v>
      </c>
      <c r="M15" s="398">
        <f t="shared" ref="M15:N15" si="18">O15+Q15</f>
        <v>114.7</v>
      </c>
      <c r="N15" s="398">
        <f t="shared" si="18"/>
        <v>115.01</v>
      </c>
      <c r="O15" s="82">
        <v>114.7</v>
      </c>
      <c r="P15" s="69">
        <v>115.01</v>
      </c>
      <c r="Q15" s="398">
        <v>0</v>
      </c>
      <c r="R15" s="398">
        <v>0</v>
      </c>
      <c r="S15" s="238">
        <v>44315</v>
      </c>
      <c r="T15" s="237" t="s">
        <v>1374</v>
      </c>
      <c r="U15" s="237" t="s">
        <v>1375</v>
      </c>
      <c r="V15" s="238">
        <v>44452</v>
      </c>
      <c r="W15" s="238">
        <v>44482</v>
      </c>
      <c r="X15" s="237"/>
      <c r="Y15" s="79"/>
      <c r="Z15" s="80"/>
      <c r="AA15" s="50" t="s">
        <v>64</v>
      </c>
      <c r="AB15" s="128">
        <f>COUNTA(Y10:Y100)</f>
        <v>33</v>
      </c>
    </row>
    <row r="16" spans="1:28">
      <c r="A16" s="101">
        <v>7</v>
      </c>
      <c r="B16" s="118" t="s">
        <v>1376</v>
      </c>
      <c r="C16" s="415" t="s">
        <v>1367</v>
      </c>
      <c r="D16" s="398">
        <f t="shared" ref="D16:E16" si="19">G16+I16</f>
        <v>1376</v>
      </c>
      <c r="E16" s="398">
        <f t="shared" si="19"/>
        <v>1377.3000000000002</v>
      </c>
      <c r="F16" s="398">
        <f t="shared" si="1"/>
        <v>-1.3000000000001819</v>
      </c>
      <c r="G16" s="82">
        <v>825.6</v>
      </c>
      <c r="H16" s="69">
        <v>825.58</v>
      </c>
      <c r="I16" s="398">
        <f t="shared" ref="I16:J16" si="20">K16+M16</f>
        <v>550.4</v>
      </c>
      <c r="J16" s="398">
        <f t="shared" si="20"/>
        <v>551.72</v>
      </c>
      <c r="K16" s="82">
        <v>414.9</v>
      </c>
      <c r="L16" s="69">
        <v>413.79</v>
      </c>
      <c r="M16" s="398">
        <f t="shared" ref="M16:N16" si="21">O16+Q16</f>
        <v>135.5</v>
      </c>
      <c r="N16" s="398">
        <f t="shared" si="21"/>
        <v>137.93</v>
      </c>
      <c r="O16" s="82">
        <v>135.5</v>
      </c>
      <c r="P16" s="69">
        <v>137.93</v>
      </c>
      <c r="Q16" s="398">
        <v>0</v>
      </c>
      <c r="R16" s="398">
        <v>0</v>
      </c>
      <c r="S16" s="238">
        <v>44336</v>
      </c>
      <c r="T16" s="238">
        <v>44347</v>
      </c>
      <c r="U16" s="237" t="s">
        <v>1377</v>
      </c>
      <c r="V16" s="238">
        <v>44369</v>
      </c>
      <c r="W16" s="238">
        <v>44431</v>
      </c>
      <c r="X16" s="237"/>
      <c r="Y16" s="132" t="s">
        <v>64</v>
      </c>
      <c r="Z16" s="49" t="s">
        <v>1378</v>
      </c>
    </row>
    <row r="17" spans="1:26">
      <c r="A17" s="101">
        <v>8</v>
      </c>
      <c r="B17" s="118" t="s">
        <v>1379</v>
      </c>
      <c r="C17" s="415" t="s">
        <v>1367</v>
      </c>
      <c r="D17" s="398">
        <f t="shared" ref="D17:E17" si="22">G17+I17</f>
        <v>606.70000000000005</v>
      </c>
      <c r="E17" s="398">
        <f t="shared" si="22"/>
        <v>774.03</v>
      </c>
      <c r="F17" s="398">
        <f t="shared" si="1"/>
        <v>-167.32999999999993</v>
      </c>
      <c r="G17" s="82">
        <v>364</v>
      </c>
      <c r="H17" s="69">
        <v>464.42</v>
      </c>
      <c r="I17" s="398">
        <f t="shared" ref="I17:J17" si="23">K17+M17</f>
        <v>242.7</v>
      </c>
      <c r="J17" s="398">
        <f t="shared" si="23"/>
        <v>309.61</v>
      </c>
      <c r="K17" s="82">
        <v>209.4</v>
      </c>
      <c r="L17" s="69">
        <v>267.12</v>
      </c>
      <c r="M17" s="398">
        <f t="shared" ref="M17:N17" si="24">O17+Q17</f>
        <v>33.299999999999997</v>
      </c>
      <c r="N17" s="398">
        <f t="shared" si="24"/>
        <v>42.49</v>
      </c>
      <c r="O17" s="82">
        <v>33.299999999999997</v>
      </c>
      <c r="P17" s="69">
        <v>42.49</v>
      </c>
      <c r="Q17" s="398">
        <v>0</v>
      </c>
      <c r="R17" s="398">
        <v>0</v>
      </c>
      <c r="S17" s="238">
        <v>44355</v>
      </c>
      <c r="T17" s="238">
        <v>44362</v>
      </c>
      <c r="U17" s="237" t="s">
        <v>1380</v>
      </c>
      <c r="V17" s="238">
        <v>44386</v>
      </c>
      <c r="W17" s="238">
        <v>44446</v>
      </c>
      <c r="X17" s="237"/>
      <c r="Y17" s="79"/>
      <c r="Z17" s="80"/>
    </row>
    <row r="18" spans="1:26">
      <c r="A18" s="101">
        <v>9</v>
      </c>
      <c r="B18" s="118" t="s">
        <v>1381</v>
      </c>
      <c r="C18" s="415" t="s">
        <v>1367</v>
      </c>
      <c r="D18" s="398">
        <f t="shared" ref="D18:E18" si="25">G18+I18</f>
        <v>774</v>
      </c>
      <c r="E18" s="398">
        <f t="shared" si="25"/>
        <v>594.51</v>
      </c>
      <c r="F18" s="398">
        <f t="shared" si="1"/>
        <v>179.49</v>
      </c>
      <c r="G18" s="82">
        <v>464.4</v>
      </c>
      <c r="H18" s="69">
        <v>356.71</v>
      </c>
      <c r="I18" s="398">
        <f t="shared" ref="I18:J18" si="26">K18+M18</f>
        <v>309.59999999999997</v>
      </c>
      <c r="J18" s="398">
        <f t="shared" si="26"/>
        <v>237.8</v>
      </c>
      <c r="K18" s="82">
        <v>263.2</v>
      </c>
      <c r="L18" s="69">
        <v>202.13</v>
      </c>
      <c r="M18" s="398">
        <f t="shared" ref="M18:N18" si="27">O18+Q18</f>
        <v>46.4</v>
      </c>
      <c r="N18" s="398">
        <f t="shared" si="27"/>
        <v>35.67</v>
      </c>
      <c r="O18" s="82">
        <v>46.4</v>
      </c>
      <c r="P18" s="69">
        <v>35.67</v>
      </c>
      <c r="Q18" s="398">
        <v>0</v>
      </c>
      <c r="R18" s="398">
        <v>0</v>
      </c>
      <c r="S18" s="238">
        <v>44355</v>
      </c>
      <c r="T18" s="238">
        <v>44357</v>
      </c>
      <c r="U18" s="237" t="s">
        <v>1382</v>
      </c>
      <c r="V18" s="238">
        <v>44384</v>
      </c>
      <c r="W18" s="238">
        <v>44445</v>
      </c>
      <c r="X18" s="237"/>
      <c r="Y18" s="132" t="s">
        <v>64</v>
      </c>
      <c r="Z18" s="49" t="s">
        <v>69</v>
      </c>
    </row>
    <row r="19" spans="1:26">
      <c r="A19" s="101">
        <v>10</v>
      </c>
      <c r="B19" s="118" t="s">
        <v>1383</v>
      </c>
      <c r="C19" s="415" t="s">
        <v>1384</v>
      </c>
      <c r="D19" s="398">
        <f t="shared" ref="D19:E19" si="28">G19+I19</f>
        <v>1496.2</v>
      </c>
      <c r="E19" s="398">
        <f t="shared" si="28"/>
        <v>1496.12</v>
      </c>
      <c r="F19" s="398">
        <f t="shared" si="1"/>
        <v>8.0000000000154614E-2</v>
      </c>
      <c r="G19" s="82">
        <v>897.7</v>
      </c>
      <c r="H19" s="69">
        <v>897.67</v>
      </c>
      <c r="I19" s="398">
        <f t="shared" ref="I19:J19" si="29">K19+M19</f>
        <v>598.5</v>
      </c>
      <c r="J19" s="398">
        <f t="shared" si="29"/>
        <v>598.45000000000005</v>
      </c>
      <c r="K19" s="82">
        <v>523.70000000000005</v>
      </c>
      <c r="L19" s="69">
        <v>523.64</v>
      </c>
      <c r="M19" s="398">
        <f t="shared" ref="M19:N19" si="30">O19+Q19</f>
        <v>74.8</v>
      </c>
      <c r="N19" s="398">
        <f t="shared" si="30"/>
        <v>74.81</v>
      </c>
      <c r="O19" s="82">
        <v>74.8</v>
      </c>
      <c r="P19" s="69">
        <v>74.81</v>
      </c>
      <c r="Q19" s="339">
        <v>0</v>
      </c>
      <c r="R19" s="339">
        <v>0</v>
      </c>
      <c r="S19" s="238">
        <v>44287</v>
      </c>
      <c r="T19" s="238">
        <v>44313</v>
      </c>
      <c r="U19" s="237" t="s">
        <v>1385</v>
      </c>
      <c r="V19" s="238">
        <v>44350</v>
      </c>
      <c r="W19" s="238">
        <v>44410</v>
      </c>
      <c r="X19" s="237"/>
      <c r="Y19" s="132" t="s">
        <v>64</v>
      </c>
      <c r="Z19" s="49" t="s">
        <v>69</v>
      </c>
    </row>
    <row r="20" spans="1:26">
      <c r="A20" s="101">
        <v>11</v>
      </c>
      <c r="B20" s="118" t="s">
        <v>1386</v>
      </c>
      <c r="C20" s="415" t="s">
        <v>1384</v>
      </c>
      <c r="D20" s="398">
        <f t="shared" ref="D20:E20" si="31">G20+I20</f>
        <v>1415.8</v>
      </c>
      <c r="E20" s="398">
        <f t="shared" si="31"/>
        <v>1415.87</v>
      </c>
      <c r="F20" s="398">
        <f t="shared" si="1"/>
        <v>-6.9999999999936335E-2</v>
      </c>
      <c r="G20" s="82">
        <v>849.5</v>
      </c>
      <c r="H20" s="69">
        <v>849.52</v>
      </c>
      <c r="I20" s="398">
        <f t="shared" ref="I20:J20" si="32">K20+M20</f>
        <v>566.29999999999995</v>
      </c>
      <c r="J20" s="398">
        <f t="shared" si="32"/>
        <v>566.35</v>
      </c>
      <c r="K20" s="82">
        <v>483.9</v>
      </c>
      <c r="L20" s="69">
        <v>481.4</v>
      </c>
      <c r="M20" s="398">
        <f t="shared" ref="M20:N20" si="33">O20+Q20</f>
        <v>82.4</v>
      </c>
      <c r="N20" s="398">
        <f t="shared" si="33"/>
        <v>84.95</v>
      </c>
      <c r="O20" s="82">
        <v>82.4</v>
      </c>
      <c r="P20" s="69">
        <v>84.95</v>
      </c>
      <c r="Q20" s="398">
        <v>0</v>
      </c>
      <c r="R20" s="398">
        <v>0</v>
      </c>
      <c r="S20" s="238">
        <v>44329</v>
      </c>
      <c r="T20" s="238">
        <v>44334</v>
      </c>
      <c r="U20" s="237" t="s">
        <v>1387</v>
      </c>
      <c r="V20" s="238">
        <v>44363</v>
      </c>
      <c r="W20" s="238">
        <v>44424</v>
      </c>
      <c r="X20" s="237"/>
      <c r="Y20" s="237" t="s">
        <v>64</v>
      </c>
      <c r="Z20" s="49" t="s">
        <v>65</v>
      </c>
    </row>
    <row r="21" spans="1:26">
      <c r="A21" s="101">
        <v>12</v>
      </c>
      <c r="B21" s="118" t="s">
        <v>1388</v>
      </c>
      <c r="C21" s="415" t="s">
        <v>1389</v>
      </c>
      <c r="D21" s="398">
        <f t="shared" ref="D21:E21" si="34">G21+I21</f>
        <v>680.2</v>
      </c>
      <c r="E21" s="398">
        <f t="shared" si="34"/>
        <v>680.23</v>
      </c>
      <c r="F21" s="398">
        <f t="shared" si="1"/>
        <v>-2.9999999999972715E-2</v>
      </c>
      <c r="G21" s="82">
        <v>408.1</v>
      </c>
      <c r="H21" s="69">
        <v>408.14</v>
      </c>
      <c r="I21" s="398">
        <f t="shared" ref="I21:J21" si="35">K21+M21</f>
        <v>272.10000000000002</v>
      </c>
      <c r="J21" s="398">
        <f t="shared" si="35"/>
        <v>272.09000000000003</v>
      </c>
      <c r="K21" s="82">
        <v>238.1</v>
      </c>
      <c r="L21" s="69">
        <v>238.08</v>
      </c>
      <c r="M21" s="398">
        <f t="shared" ref="M21:N21" si="36">O21+Q21</f>
        <v>34</v>
      </c>
      <c r="N21" s="398">
        <f t="shared" si="36"/>
        <v>34.01</v>
      </c>
      <c r="O21" s="82">
        <v>34</v>
      </c>
      <c r="P21" s="69">
        <v>34.01</v>
      </c>
      <c r="Q21" s="398">
        <v>0</v>
      </c>
      <c r="R21" s="398">
        <v>0</v>
      </c>
      <c r="S21" s="238">
        <v>44294</v>
      </c>
      <c r="T21" s="238">
        <v>44316</v>
      </c>
      <c r="U21" s="237" t="s">
        <v>1390</v>
      </c>
      <c r="V21" s="238">
        <v>44354</v>
      </c>
      <c r="W21" s="238">
        <v>44399</v>
      </c>
      <c r="X21" s="237"/>
      <c r="Y21" s="132" t="s">
        <v>64</v>
      </c>
      <c r="Z21" s="49" t="s">
        <v>65</v>
      </c>
    </row>
    <row r="22" spans="1:26">
      <c r="A22" s="101">
        <v>13</v>
      </c>
      <c r="B22" s="118" t="s">
        <v>1391</v>
      </c>
      <c r="C22" s="415" t="s">
        <v>1389</v>
      </c>
      <c r="D22" s="398">
        <f t="shared" ref="D22:E22" si="37">G22+I22</f>
        <v>722.3</v>
      </c>
      <c r="E22" s="398">
        <f t="shared" si="37"/>
        <v>722.29</v>
      </c>
      <c r="F22" s="398">
        <f t="shared" si="1"/>
        <v>9.9999999999909051E-3</v>
      </c>
      <c r="G22" s="82">
        <v>433.4</v>
      </c>
      <c r="H22" s="69">
        <v>433.38</v>
      </c>
      <c r="I22" s="398">
        <f t="shared" ref="I22:J22" si="38">K22+M22</f>
        <v>288.90000000000003</v>
      </c>
      <c r="J22" s="398">
        <f t="shared" si="38"/>
        <v>288.91000000000003</v>
      </c>
      <c r="K22" s="82">
        <v>252.8</v>
      </c>
      <c r="L22" s="69">
        <v>252.8</v>
      </c>
      <c r="M22" s="398">
        <f t="shared" ref="M22:N22" si="39">O22+Q22</f>
        <v>36.1</v>
      </c>
      <c r="N22" s="398">
        <f t="shared" si="39"/>
        <v>36.11</v>
      </c>
      <c r="O22" s="82">
        <v>36.1</v>
      </c>
      <c r="P22" s="69">
        <v>36.11</v>
      </c>
      <c r="Q22" s="398">
        <v>0</v>
      </c>
      <c r="R22" s="398">
        <v>0</v>
      </c>
      <c r="S22" s="238">
        <v>44343</v>
      </c>
      <c r="T22" s="238">
        <v>44347</v>
      </c>
      <c r="U22" s="237" t="s">
        <v>1392</v>
      </c>
      <c r="V22" s="238">
        <v>44378</v>
      </c>
      <c r="W22" s="238">
        <v>44438</v>
      </c>
      <c r="X22" s="237"/>
      <c r="Y22" s="237" t="s">
        <v>64</v>
      </c>
      <c r="Z22" s="49" t="s">
        <v>65</v>
      </c>
    </row>
    <row r="23" spans="1:26">
      <c r="A23" s="101">
        <v>14</v>
      </c>
      <c r="B23" s="118" t="s">
        <v>1393</v>
      </c>
      <c r="C23" s="415" t="s">
        <v>1389</v>
      </c>
      <c r="D23" s="398">
        <f t="shared" ref="D23:E23" si="40">G23+I23</f>
        <v>762.8</v>
      </c>
      <c r="E23" s="398">
        <f t="shared" si="40"/>
        <v>758.94320999999991</v>
      </c>
      <c r="F23" s="398">
        <f t="shared" si="1"/>
        <v>3.8567900000000463</v>
      </c>
      <c r="G23" s="82">
        <v>457.7</v>
      </c>
      <c r="H23" s="69">
        <v>455.36592999999999</v>
      </c>
      <c r="I23" s="398">
        <f t="shared" ref="I23:J23" si="41">K23+M23</f>
        <v>305.10000000000002</v>
      </c>
      <c r="J23" s="398">
        <f t="shared" si="41"/>
        <v>303.57727999999997</v>
      </c>
      <c r="K23" s="82">
        <v>267</v>
      </c>
      <c r="L23" s="69">
        <v>265.63011999999998</v>
      </c>
      <c r="M23" s="398">
        <f t="shared" ref="M23:N23" si="42">O23+Q23</f>
        <v>38.1</v>
      </c>
      <c r="N23" s="398">
        <f t="shared" si="42"/>
        <v>37.947159999999997</v>
      </c>
      <c r="O23" s="82">
        <v>38.1</v>
      </c>
      <c r="P23" s="69">
        <v>37.947159999999997</v>
      </c>
      <c r="Q23" s="398">
        <v>0</v>
      </c>
      <c r="R23" s="398">
        <v>0</v>
      </c>
      <c r="S23" s="238">
        <v>44343</v>
      </c>
      <c r="T23" s="238">
        <v>44406</v>
      </c>
      <c r="U23" s="237" t="s">
        <v>1394</v>
      </c>
      <c r="V23" s="238">
        <v>44433</v>
      </c>
      <c r="W23" s="238">
        <v>44480</v>
      </c>
      <c r="X23" s="237"/>
      <c r="Y23" s="79"/>
      <c r="Z23" s="49" t="s">
        <v>99</v>
      </c>
    </row>
    <row r="24" spans="1:26">
      <c r="A24" s="101">
        <v>15</v>
      </c>
      <c r="B24" s="118" t="s">
        <v>1395</v>
      </c>
      <c r="C24" s="415" t="s">
        <v>1396</v>
      </c>
      <c r="D24" s="398">
        <f t="shared" ref="D24:E24" si="43">G24+I24</f>
        <v>492.70000000000005</v>
      </c>
      <c r="E24" s="398">
        <f t="shared" si="43"/>
        <v>492.6</v>
      </c>
      <c r="F24" s="398">
        <f t="shared" si="1"/>
        <v>0.10000000000002274</v>
      </c>
      <c r="G24" s="82">
        <v>295.60000000000002</v>
      </c>
      <c r="H24" s="69">
        <v>295.56</v>
      </c>
      <c r="I24" s="398">
        <f t="shared" ref="I24:J24" si="44">K24+M24</f>
        <v>197.10000000000002</v>
      </c>
      <c r="J24" s="398">
        <f t="shared" si="44"/>
        <v>197.04</v>
      </c>
      <c r="K24" s="82">
        <v>147.80000000000001</v>
      </c>
      <c r="L24" s="69">
        <v>147.78</v>
      </c>
      <c r="M24" s="398">
        <f t="shared" ref="M24:N24" si="45">O24+Q24</f>
        <v>49.3</v>
      </c>
      <c r="N24" s="398">
        <f t="shared" si="45"/>
        <v>49.26</v>
      </c>
      <c r="O24" s="82">
        <v>49.3</v>
      </c>
      <c r="P24" s="69">
        <v>49.26</v>
      </c>
      <c r="Q24" s="398">
        <v>0</v>
      </c>
      <c r="R24" s="398">
        <v>0</v>
      </c>
      <c r="S24" s="238">
        <v>44329</v>
      </c>
      <c r="T24" s="238">
        <v>44343</v>
      </c>
      <c r="U24" s="237" t="s">
        <v>1397</v>
      </c>
      <c r="V24" s="238">
        <v>44369</v>
      </c>
      <c r="W24" s="238">
        <v>44431</v>
      </c>
      <c r="X24" s="237"/>
      <c r="Y24" s="132" t="s">
        <v>64</v>
      </c>
      <c r="Z24" s="49" t="s">
        <v>99</v>
      </c>
    </row>
    <row r="25" spans="1:26">
      <c r="A25" s="101">
        <v>16</v>
      </c>
      <c r="B25" s="118" t="s">
        <v>1398</v>
      </c>
      <c r="C25" s="415" t="s">
        <v>1399</v>
      </c>
      <c r="D25" s="398">
        <f t="shared" ref="D25:E25" si="46">G25+I25</f>
        <v>3562.7</v>
      </c>
      <c r="E25" s="398">
        <f t="shared" si="46"/>
        <v>3562.67</v>
      </c>
      <c r="F25" s="398">
        <f t="shared" si="1"/>
        <v>2.9999999999745341E-2</v>
      </c>
      <c r="G25" s="82">
        <v>2137.6</v>
      </c>
      <c r="H25" s="69">
        <v>2137.6</v>
      </c>
      <c r="I25" s="398">
        <f t="shared" ref="I25:J25" si="47">K25+M25</f>
        <v>1425.1</v>
      </c>
      <c r="J25" s="398">
        <f t="shared" si="47"/>
        <v>1425.07</v>
      </c>
      <c r="K25" s="82">
        <v>1115.7</v>
      </c>
      <c r="L25" s="69">
        <v>1115.83</v>
      </c>
      <c r="M25" s="398">
        <f t="shared" ref="M25:N25" si="48">O25+Q25</f>
        <v>309.39999999999998</v>
      </c>
      <c r="N25" s="398">
        <f t="shared" si="48"/>
        <v>309.24</v>
      </c>
      <c r="O25" s="82">
        <v>309.39999999999998</v>
      </c>
      <c r="P25" s="69">
        <v>309.24</v>
      </c>
      <c r="Q25" s="398">
        <v>0</v>
      </c>
      <c r="R25" s="398">
        <v>0</v>
      </c>
      <c r="S25" s="238">
        <v>44295</v>
      </c>
      <c r="T25" s="238">
        <v>44328</v>
      </c>
      <c r="U25" s="237" t="s">
        <v>1400</v>
      </c>
      <c r="V25" s="238">
        <v>44354</v>
      </c>
      <c r="W25" s="238">
        <v>44414</v>
      </c>
      <c r="X25" s="237"/>
      <c r="Y25" s="237" t="s">
        <v>64</v>
      </c>
      <c r="Z25" s="49" t="s">
        <v>99</v>
      </c>
    </row>
    <row r="26" spans="1:26">
      <c r="A26" s="101">
        <v>17</v>
      </c>
      <c r="B26" s="118" t="s">
        <v>1401</v>
      </c>
      <c r="C26" s="415" t="s">
        <v>1399</v>
      </c>
      <c r="D26" s="398">
        <f t="shared" ref="D26:E26" si="49">G26+I26</f>
        <v>3153</v>
      </c>
      <c r="E26" s="398">
        <f t="shared" si="49"/>
        <v>2790.35</v>
      </c>
      <c r="F26" s="398">
        <f t="shared" si="1"/>
        <v>362.65000000000009</v>
      </c>
      <c r="G26" s="82">
        <v>1891.8</v>
      </c>
      <c r="H26" s="69">
        <v>1674.21</v>
      </c>
      <c r="I26" s="398">
        <f t="shared" ref="I26:J26" si="50">K26+M26</f>
        <v>1261.2</v>
      </c>
      <c r="J26" s="398">
        <f t="shared" si="50"/>
        <v>1116.1399999999999</v>
      </c>
      <c r="K26" s="82">
        <v>1011.2</v>
      </c>
      <c r="L26" s="69">
        <v>892.91</v>
      </c>
      <c r="M26" s="398">
        <f t="shared" ref="M26:N26" si="51">O26+Q26</f>
        <v>250</v>
      </c>
      <c r="N26" s="398">
        <f t="shared" si="51"/>
        <v>223.23</v>
      </c>
      <c r="O26" s="82">
        <v>250</v>
      </c>
      <c r="P26" s="69">
        <v>223.23</v>
      </c>
      <c r="Q26" s="398">
        <v>0</v>
      </c>
      <c r="R26" s="398">
        <v>0</v>
      </c>
      <c r="S26" s="238">
        <v>44343</v>
      </c>
      <c r="T26" s="238">
        <v>44347</v>
      </c>
      <c r="U26" s="237" t="s">
        <v>1402</v>
      </c>
      <c r="V26" s="238">
        <v>44382</v>
      </c>
      <c r="W26" s="238">
        <v>44442</v>
      </c>
      <c r="X26" s="237"/>
      <c r="Y26" s="79"/>
      <c r="Z26" s="49" t="s">
        <v>99</v>
      </c>
    </row>
    <row r="27" spans="1:26">
      <c r="A27" s="101">
        <v>18</v>
      </c>
      <c r="B27" s="118" t="s">
        <v>1403</v>
      </c>
      <c r="C27" s="415" t="s">
        <v>1399</v>
      </c>
      <c r="D27" s="398">
        <f t="shared" ref="D27:E27" si="52">G27+I27</f>
        <v>3209.2</v>
      </c>
      <c r="E27" s="398">
        <f t="shared" si="52"/>
        <v>3209.2</v>
      </c>
      <c r="F27" s="398">
        <f t="shared" si="1"/>
        <v>0</v>
      </c>
      <c r="G27" s="82">
        <v>1925.5</v>
      </c>
      <c r="H27" s="69">
        <v>1925.52</v>
      </c>
      <c r="I27" s="398">
        <f t="shared" ref="I27:J27" si="53">K27+M27</f>
        <v>1283.7</v>
      </c>
      <c r="J27" s="398">
        <f t="shared" si="53"/>
        <v>1283.68</v>
      </c>
      <c r="K27" s="82">
        <v>1114.7</v>
      </c>
      <c r="L27" s="69">
        <v>1114.23</v>
      </c>
      <c r="M27" s="398">
        <f t="shared" ref="M27:N27" si="54">O27+Q27</f>
        <v>169</v>
      </c>
      <c r="N27" s="398">
        <f t="shared" si="54"/>
        <v>169.45</v>
      </c>
      <c r="O27" s="82">
        <v>169</v>
      </c>
      <c r="P27" s="69">
        <v>169.45</v>
      </c>
      <c r="Q27" s="398">
        <v>0</v>
      </c>
      <c r="R27" s="398">
        <v>0</v>
      </c>
      <c r="S27" s="238">
        <v>44315</v>
      </c>
      <c r="T27" s="238">
        <v>44328</v>
      </c>
      <c r="U27" s="237" t="s">
        <v>1400</v>
      </c>
      <c r="V27" s="238">
        <v>44354</v>
      </c>
      <c r="W27" s="238">
        <v>44414</v>
      </c>
      <c r="X27" s="237"/>
      <c r="Y27" s="237" t="s">
        <v>64</v>
      </c>
      <c r="Z27" s="49" t="s">
        <v>99</v>
      </c>
    </row>
    <row r="28" spans="1:26">
      <c r="A28" s="101">
        <v>19</v>
      </c>
      <c r="B28" s="118" t="s">
        <v>1404</v>
      </c>
      <c r="C28" s="415" t="s">
        <v>1405</v>
      </c>
      <c r="D28" s="398">
        <f t="shared" ref="D28:E28" si="55">G28+I28</f>
        <v>946.6</v>
      </c>
      <c r="E28" s="398">
        <f t="shared" si="55"/>
        <v>946.61</v>
      </c>
      <c r="F28" s="398">
        <f t="shared" si="1"/>
        <v>-9.9999999999909051E-3</v>
      </c>
      <c r="G28" s="82">
        <v>568</v>
      </c>
      <c r="H28" s="69">
        <v>567.97</v>
      </c>
      <c r="I28" s="398">
        <f t="shared" ref="I28:J28" si="56">K28+M28</f>
        <v>378.6</v>
      </c>
      <c r="J28" s="398">
        <f t="shared" si="56"/>
        <v>378.64</v>
      </c>
      <c r="K28" s="82">
        <v>331.3</v>
      </c>
      <c r="L28" s="69">
        <v>331.31</v>
      </c>
      <c r="M28" s="398">
        <f t="shared" ref="M28:N28" si="57">O28+Q28</f>
        <v>47.3</v>
      </c>
      <c r="N28" s="398">
        <f t="shared" si="57"/>
        <v>47.33</v>
      </c>
      <c r="O28" s="82">
        <v>47.3</v>
      </c>
      <c r="P28" s="69">
        <v>47.33</v>
      </c>
      <c r="Q28" s="398">
        <v>0</v>
      </c>
      <c r="R28" s="398">
        <v>0</v>
      </c>
      <c r="S28" s="238">
        <v>44294</v>
      </c>
      <c r="T28" s="238">
        <v>44316</v>
      </c>
      <c r="U28" s="237" t="s">
        <v>1406</v>
      </c>
      <c r="V28" s="238">
        <v>44350</v>
      </c>
      <c r="W28" s="238">
        <v>44410</v>
      </c>
      <c r="X28" s="237"/>
      <c r="Y28" s="132" t="s">
        <v>64</v>
      </c>
      <c r="Z28" s="49" t="s">
        <v>99</v>
      </c>
    </row>
    <row r="29" spans="1:26">
      <c r="A29" s="101">
        <v>20</v>
      </c>
      <c r="B29" s="118" t="s">
        <v>1407</v>
      </c>
      <c r="C29" s="415" t="s">
        <v>1405</v>
      </c>
      <c r="D29" s="398">
        <f t="shared" ref="D29:E29" si="58">G29+I29</f>
        <v>885.40000000000009</v>
      </c>
      <c r="E29" s="398">
        <f t="shared" si="58"/>
        <v>885.39</v>
      </c>
      <c r="F29" s="398">
        <f t="shared" si="1"/>
        <v>1.0000000000104592E-2</v>
      </c>
      <c r="G29" s="82">
        <v>531.20000000000005</v>
      </c>
      <c r="H29" s="69">
        <v>531.23</v>
      </c>
      <c r="I29" s="398">
        <f t="shared" ref="I29:J29" si="59">K29+M29</f>
        <v>354.2</v>
      </c>
      <c r="J29" s="398">
        <f t="shared" si="59"/>
        <v>354.15999999999997</v>
      </c>
      <c r="K29" s="82">
        <v>309.89999999999998</v>
      </c>
      <c r="L29" s="69">
        <v>309.89</v>
      </c>
      <c r="M29" s="398">
        <f t="shared" ref="M29:N29" si="60">O29+Q29</f>
        <v>44.3</v>
      </c>
      <c r="N29" s="398">
        <f t="shared" si="60"/>
        <v>44.27</v>
      </c>
      <c r="O29" s="82">
        <v>44.3</v>
      </c>
      <c r="P29" s="69">
        <v>44.27</v>
      </c>
      <c r="Q29" s="398">
        <v>0</v>
      </c>
      <c r="R29" s="398">
        <v>0</v>
      </c>
      <c r="S29" s="238">
        <v>44294</v>
      </c>
      <c r="T29" s="238">
        <v>44322</v>
      </c>
      <c r="U29" s="237" t="s">
        <v>1408</v>
      </c>
      <c r="V29" s="238">
        <v>44351</v>
      </c>
      <c r="W29" s="238">
        <v>44411</v>
      </c>
      <c r="X29" s="237"/>
      <c r="Y29" s="132" t="s">
        <v>64</v>
      </c>
      <c r="Z29" s="49" t="s">
        <v>99</v>
      </c>
    </row>
    <row r="30" spans="1:26">
      <c r="A30" s="101">
        <v>21</v>
      </c>
      <c r="B30" s="118" t="s">
        <v>1409</v>
      </c>
      <c r="C30" s="415" t="s">
        <v>1405</v>
      </c>
      <c r="D30" s="398">
        <f t="shared" ref="D30:E30" si="61">G30+I30</f>
        <v>1436</v>
      </c>
      <c r="E30" s="398">
        <f t="shared" si="61"/>
        <v>1436</v>
      </c>
      <c r="F30" s="398">
        <f t="shared" si="1"/>
        <v>0</v>
      </c>
      <c r="G30" s="82">
        <v>861.6</v>
      </c>
      <c r="H30" s="69">
        <v>861.6</v>
      </c>
      <c r="I30" s="398">
        <f t="shared" ref="I30:J30" si="62">K30+M30</f>
        <v>574.4</v>
      </c>
      <c r="J30" s="398">
        <f t="shared" si="62"/>
        <v>574.4</v>
      </c>
      <c r="K30" s="82">
        <v>502.6</v>
      </c>
      <c r="L30" s="69">
        <v>502.6</v>
      </c>
      <c r="M30" s="398">
        <f t="shared" ref="M30:N30" si="63">O30+Q30</f>
        <v>71.8</v>
      </c>
      <c r="N30" s="398">
        <f t="shared" si="63"/>
        <v>71.8</v>
      </c>
      <c r="O30" s="82">
        <v>71.8</v>
      </c>
      <c r="P30" s="69">
        <v>71.8</v>
      </c>
      <c r="Q30" s="398">
        <v>0</v>
      </c>
      <c r="R30" s="398">
        <v>0</v>
      </c>
      <c r="S30" s="238">
        <v>44349</v>
      </c>
      <c r="T30" s="238">
        <v>44354</v>
      </c>
      <c r="U30" s="237" t="s">
        <v>1410</v>
      </c>
      <c r="V30" s="238">
        <v>44386</v>
      </c>
      <c r="W30" s="238">
        <v>44446</v>
      </c>
      <c r="X30" s="237"/>
      <c r="Y30" s="132" t="s">
        <v>64</v>
      </c>
      <c r="Z30" s="49" t="s">
        <v>99</v>
      </c>
    </row>
    <row r="31" spans="1:26">
      <c r="A31" s="101">
        <v>22</v>
      </c>
      <c r="B31" s="118" t="s">
        <v>1411</v>
      </c>
      <c r="C31" s="415" t="s">
        <v>1405</v>
      </c>
      <c r="D31" s="398">
        <f t="shared" ref="D31:E31" si="64">G31+I31</f>
        <v>392.7</v>
      </c>
      <c r="E31" s="398">
        <f t="shared" si="64"/>
        <v>392.73</v>
      </c>
      <c r="F31" s="398">
        <f t="shared" si="1"/>
        <v>-3.0000000000029559E-2</v>
      </c>
      <c r="G31" s="82">
        <v>235.6</v>
      </c>
      <c r="H31" s="69">
        <v>235.64</v>
      </c>
      <c r="I31" s="398">
        <f t="shared" ref="I31:J31" si="65">K31+M31</f>
        <v>157.1</v>
      </c>
      <c r="J31" s="398">
        <f t="shared" si="65"/>
        <v>157.09</v>
      </c>
      <c r="K31" s="82">
        <v>122.1</v>
      </c>
      <c r="L31" s="69">
        <v>122.09</v>
      </c>
      <c r="M31" s="398">
        <f t="shared" ref="M31:N31" si="66">O31+Q31</f>
        <v>35</v>
      </c>
      <c r="N31" s="398">
        <f t="shared" si="66"/>
        <v>35</v>
      </c>
      <c r="O31" s="82">
        <v>35</v>
      </c>
      <c r="P31" s="69">
        <v>35</v>
      </c>
      <c r="Q31" s="398">
        <v>0</v>
      </c>
      <c r="R31" s="398">
        <v>0</v>
      </c>
      <c r="S31" s="237" t="s">
        <v>375</v>
      </c>
      <c r="T31" s="237" t="s">
        <v>375</v>
      </c>
      <c r="U31" s="237" t="s">
        <v>1412</v>
      </c>
      <c r="V31" s="238">
        <v>44385</v>
      </c>
      <c r="W31" s="238">
        <v>44417</v>
      </c>
      <c r="X31" s="237"/>
      <c r="Y31" s="132" t="s">
        <v>64</v>
      </c>
      <c r="Z31" s="49" t="s">
        <v>99</v>
      </c>
    </row>
    <row r="32" spans="1:26">
      <c r="A32" s="101">
        <v>23</v>
      </c>
      <c r="B32" s="118" t="s">
        <v>1413</v>
      </c>
      <c r="C32" s="415" t="s">
        <v>1405</v>
      </c>
      <c r="D32" s="398">
        <f t="shared" ref="D32:E32" si="67">G32+I32</f>
        <v>4610.2</v>
      </c>
      <c r="E32" s="398">
        <f t="shared" si="67"/>
        <v>4610.1099999999997</v>
      </c>
      <c r="F32" s="398">
        <f t="shared" si="1"/>
        <v>9.0000000000145519E-2</v>
      </c>
      <c r="G32" s="82">
        <v>2766.1</v>
      </c>
      <c r="H32" s="69">
        <v>2766.06</v>
      </c>
      <c r="I32" s="398">
        <f t="shared" ref="I32:J32" si="68">K32+M32</f>
        <v>1844.1</v>
      </c>
      <c r="J32" s="398">
        <f t="shared" si="68"/>
        <v>1844.05</v>
      </c>
      <c r="K32" s="82">
        <v>1613.6</v>
      </c>
      <c r="L32" s="69">
        <v>1613.54</v>
      </c>
      <c r="M32" s="398">
        <f t="shared" ref="M32:N32" si="69">O32+Q32</f>
        <v>230.5</v>
      </c>
      <c r="N32" s="398">
        <f t="shared" si="69"/>
        <v>230.51</v>
      </c>
      <c r="O32" s="82">
        <v>230.5</v>
      </c>
      <c r="P32" s="69">
        <v>230.51</v>
      </c>
      <c r="Q32" s="398">
        <v>0</v>
      </c>
      <c r="R32" s="398">
        <v>0</v>
      </c>
      <c r="S32" s="238">
        <v>44349</v>
      </c>
      <c r="T32" s="237" t="s">
        <v>1414</v>
      </c>
      <c r="U32" s="237" t="s">
        <v>1415</v>
      </c>
      <c r="V32" s="418">
        <v>44405</v>
      </c>
      <c r="W32" s="238">
        <v>44466</v>
      </c>
      <c r="X32" s="237"/>
      <c r="Y32" s="79"/>
      <c r="Z32" s="419" t="s">
        <v>99</v>
      </c>
    </row>
    <row r="33" spans="1:26">
      <c r="A33" s="101">
        <v>24</v>
      </c>
      <c r="B33" s="118" t="s">
        <v>1416</v>
      </c>
      <c r="C33" s="415" t="s">
        <v>1417</v>
      </c>
      <c r="D33" s="398">
        <f t="shared" ref="D33:E33" si="70">G33+I33</f>
        <v>160</v>
      </c>
      <c r="E33" s="398">
        <f t="shared" si="70"/>
        <v>160</v>
      </c>
      <c r="F33" s="398">
        <f t="shared" si="1"/>
        <v>0</v>
      </c>
      <c r="G33" s="82">
        <v>96</v>
      </c>
      <c r="H33" s="69">
        <v>96</v>
      </c>
      <c r="I33" s="398">
        <f t="shared" ref="I33:J33" si="71">K33+M33</f>
        <v>64</v>
      </c>
      <c r="J33" s="398">
        <f t="shared" si="71"/>
        <v>64</v>
      </c>
      <c r="K33" s="82">
        <v>56</v>
      </c>
      <c r="L33" s="69">
        <v>56</v>
      </c>
      <c r="M33" s="398">
        <f t="shared" ref="M33:N33" si="72">O33+Q33</f>
        <v>8</v>
      </c>
      <c r="N33" s="398">
        <f t="shared" si="72"/>
        <v>8</v>
      </c>
      <c r="O33" s="82">
        <v>8</v>
      </c>
      <c r="P33" s="69">
        <v>8</v>
      </c>
      <c r="Q33" s="398">
        <v>0</v>
      </c>
      <c r="R33" s="398">
        <v>0</v>
      </c>
      <c r="S33" s="237" t="s">
        <v>375</v>
      </c>
      <c r="T33" s="237" t="s">
        <v>375</v>
      </c>
      <c r="U33" s="237" t="s">
        <v>1418</v>
      </c>
      <c r="V33" s="418">
        <v>44399</v>
      </c>
      <c r="W33" s="238">
        <v>44431</v>
      </c>
      <c r="X33" s="237"/>
      <c r="Y33" s="132" t="s">
        <v>64</v>
      </c>
      <c r="Z33" s="49" t="s">
        <v>65</v>
      </c>
    </row>
    <row r="34" spans="1:26">
      <c r="A34" s="101">
        <v>25</v>
      </c>
      <c r="B34" s="118" t="s">
        <v>1419</v>
      </c>
      <c r="C34" s="415" t="s">
        <v>1417</v>
      </c>
      <c r="D34" s="398">
        <f t="shared" ref="D34:E34" si="73">G34+I34</f>
        <v>1127.4000000000001</v>
      </c>
      <c r="E34" s="398">
        <f t="shared" si="73"/>
        <v>1127.3399999999999</v>
      </c>
      <c r="F34" s="398">
        <f t="shared" si="1"/>
        <v>6.0000000000172804E-2</v>
      </c>
      <c r="G34" s="82">
        <v>676.4</v>
      </c>
      <c r="H34" s="69">
        <v>676.4</v>
      </c>
      <c r="I34" s="398">
        <f t="shared" ref="I34:J34" si="74">K34+M34</f>
        <v>451</v>
      </c>
      <c r="J34" s="398">
        <f t="shared" si="74"/>
        <v>450.94</v>
      </c>
      <c r="K34" s="82">
        <v>394.6</v>
      </c>
      <c r="L34" s="69">
        <v>394.57</v>
      </c>
      <c r="M34" s="398">
        <f t="shared" ref="M34:N34" si="75">O34+Q34</f>
        <v>56.4</v>
      </c>
      <c r="N34" s="398">
        <f t="shared" si="75"/>
        <v>56.37</v>
      </c>
      <c r="O34" s="82">
        <v>56.4</v>
      </c>
      <c r="P34" s="69">
        <v>56.37</v>
      </c>
      <c r="Q34" s="398">
        <v>0</v>
      </c>
      <c r="R34" s="398">
        <v>0</v>
      </c>
      <c r="S34" s="238">
        <v>44343</v>
      </c>
      <c r="T34" s="238">
        <v>44350</v>
      </c>
      <c r="U34" s="237" t="s">
        <v>1420</v>
      </c>
      <c r="V34" s="238">
        <v>44376</v>
      </c>
      <c r="W34" s="238">
        <v>44435</v>
      </c>
      <c r="X34" s="237"/>
      <c r="Y34" s="237" t="s">
        <v>64</v>
      </c>
      <c r="Z34" s="80"/>
    </row>
    <row r="35" spans="1:26">
      <c r="A35" s="101">
        <v>26</v>
      </c>
      <c r="B35" s="118" t="s">
        <v>1421</v>
      </c>
      <c r="C35" s="415" t="s">
        <v>1417</v>
      </c>
      <c r="D35" s="398">
        <f t="shared" ref="D35:E35" si="76">G35+I35</f>
        <v>3895.3999999999996</v>
      </c>
      <c r="E35" s="398">
        <f t="shared" si="76"/>
        <v>3895.37</v>
      </c>
      <c r="F35" s="398">
        <f t="shared" si="1"/>
        <v>2.9999999999745341E-2</v>
      </c>
      <c r="G35" s="82">
        <v>2337.1999999999998</v>
      </c>
      <c r="H35" s="69">
        <v>2337.2199999999998</v>
      </c>
      <c r="I35" s="398">
        <f t="shared" ref="I35:J35" si="77">K35+M35</f>
        <v>1558.2</v>
      </c>
      <c r="J35" s="398">
        <f t="shared" si="77"/>
        <v>1558.15</v>
      </c>
      <c r="K35" s="82">
        <v>1363.4</v>
      </c>
      <c r="L35" s="69">
        <v>1363.38</v>
      </c>
      <c r="M35" s="398">
        <f t="shared" ref="M35:N35" si="78">O35+Q35</f>
        <v>194.8</v>
      </c>
      <c r="N35" s="398">
        <f t="shared" si="78"/>
        <v>194.77</v>
      </c>
      <c r="O35" s="82">
        <v>194.8</v>
      </c>
      <c r="P35" s="69">
        <v>194.77</v>
      </c>
      <c r="Q35" s="398">
        <v>0</v>
      </c>
      <c r="R35" s="398">
        <v>0</v>
      </c>
      <c r="S35" s="238">
        <v>44294</v>
      </c>
      <c r="T35" s="238">
        <v>44343</v>
      </c>
      <c r="U35" s="237" t="s">
        <v>1422</v>
      </c>
      <c r="V35" s="238">
        <v>44371</v>
      </c>
      <c r="W35" s="238">
        <v>44431</v>
      </c>
      <c r="X35" s="237"/>
      <c r="Y35" s="132" t="s">
        <v>64</v>
      </c>
      <c r="Z35" s="49" t="s">
        <v>65</v>
      </c>
    </row>
    <row r="36" spans="1:26">
      <c r="A36" s="101">
        <v>27</v>
      </c>
      <c r="B36" s="118" t="s">
        <v>1423</v>
      </c>
      <c r="C36" s="415" t="s">
        <v>1227</v>
      </c>
      <c r="D36" s="398">
        <f t="shared" ref="D36:E36" si="79">G36+I36</f>
        <v>419.5</v>
      </c>
      <c r="E36" s="398">
        <f t="shared" si="79"/>
        <v>419.46500000000003</v>
      </c>
      <c r="F36" s="398">
        <f t="shared" si="1"/>
        <v>3.4999999999968168E-2</v>
      </c>
      <c r="G36" s="82">
        <v>251.7</v>
      </c>
      <c r="H36" s="82">
        <v>251.679</v>
      </c>
      <c r="I36" s="398">
        <f t="shared" ref="I36:J36" si="80">K36+M36</f>
        <v>167.8</v>
      </c>
      <c r="J36" s="398">
        <f t="shared" si="80"/>
        <v>167.786</v>
      </c>
      <c r="K36" s="82">
        <v>107.8</v>
      </c>
      <c r="L36" s="420">
        <v>107.78573</v>
      </c>
      <c r="M36" s="398">
        <f t="shared" ref="M36:N36" si="81">O36+Q36</f>
        <v>60</v>
      </c>
      <c r="N36" s="398">
        <f t="shared" si="81"/>
        <v>60.00027</v>
      </c>
      <c r="O36" s="82">
        <v>60</v>
      </c>
      <c r="P36" s="420">
        <v>60.00027</v>
      </c>
      <c r="Q36" s="398">
        <v>0</v>
      </c>
      <c r="R36" s="351"/>
      <c r="S36" s="237" t="s">
        <v>375</v>
      </c>
      <c r="T36" s="237" t="s">
        <v>375</v>
      </c>
      <c r="U36" s="237" t="s">
        <v>1424</v>
      </c>
      <c r="V36" s="421"/>
      <c r="W36" s="252"/>
      <c r="X36" s="237"/>
      <c r="Y36" s="237" t="s">
        <v>64</v>
      </c>
      <c r="Z36" s="49" t="s">
        <v>65</v>
      </c>
    </row>
    <row r="37" spans="1:26">
      <c r="A37" s="101">
        <v>28</v>
      </c>
      <c r="B37" s="118" t="s">
        <v>1425</v>
      </c>
      <c r="C37" s="415" t="s">
        <v>1227</v>
      </c>
      <c r="D37" s="398">
        <f t="shared" ref="D37:E37" si="82">G37+I37</f>
        <v>2833.5</v>
      </c>
      <c r="E37" s="398">
        <f t="shared" si="82"/>
        <v>2833.45</v>
      </c>
      <c r="F37" s="398">
        <f t="shared" si="1"/>
        <v>5.0000000000181899E-2</v>
      </c>
      <c r="G37" s="82">
        <v>1700.1</v>
      </c>
      <c r="H37" s="69">
        <v>1700.07</v>
      </c>
      <c r="I37" s="398">
        <f t="shared" ref="I37:J37" si="83">K37+M37</f>
        <v>1133.4000000000001</v>
      </c>
      <c r="J37" s="398">
        <f t="shared" si="83"/>
        <v>1133.3799999999999</v>
      </c>
      <c r="K37" s="82">
        <v>951.7</v>
      </c>
      <c r="L37" s="69">
        <v>952.04</v>
      </c>
      <c r="M37" s="398">
        <f t="shared" ref="M37:N37" si="84">O37+Q37</f>
        <v>181.7</v>
      </c>
      <c r="N37" s="398">
        <f t="shared" si="84"/>
        <v>181.34</v>
      </c>
      <c r="O37" s="82">
        <v>181.7</v>
      </c>
      <c r="P37" s="69">
        <v>181.34</v>
      </c>
      <c r="Q37" s="398">
        <v>0</v>
      </c>
      <c r="R37" s="398">
        <v>0</v>
      </c>
      <c r="S37" s="238">
        <v>44336</v>
      </c>
      <c r="T37" s="238">
        <v>44350</v>
      </c>
      <c r="U37" s="237" t="s">
        <v>1426</v>
      </c>
      <c r="V37" s="238">
        <v>44379</v>
      </c>
      <c r="W37" s="238">
        <v>44439</v>
      </c>
      <c r="X37" s="237"/>
      <c r="Y37" s="237" t="s">
        <v>64</v>
      </c>
      <c r="Z37" s="49" t="s">
        <v>99</v>
      </c>
    </row>
    <row r="38" spans="1:26">
      <c r="A38" s="101">
        <v>29</v>
      </c>
      <c r="B38" s="118" t="s">
        <v>1427</v>
      </c>
      <c r="C38" s="415" t="s">
        <v>1428</v>
      </c>
      <c r="D38" s="398">
        <f t="shared" ref="D38:E38" si="85">G38+I38</f>
        <v>850</v>
      </c>
      <c r="E38" s="398">
        <f t="shared" si="85"/>
        <v>850</v>
      </c>
      <c r="F38" s="398">
        <f t="shared" si="1"/>
        <v>0</v>
      </c>
      <c r="G38" s="82">
        <v>510</v>
      </c>
      <c r="H38" s="69">
        <v>510</v>
      </c>
      <c r="I38" s="398">
        <f t="shared" ref="I38:J38" si="86">K38+M38</f>
        <v>340</v>
      </c>
      <c r="J38" s="398">
        <f t="shared" si="86"/>
        <v>340</v>
      </c>
      <c r="K38" s="82">
        <v>285</v>
      </c>
      <c r="L38" s="69">
        <v>285</v>
      </c>
      <c r="M38" s="398">
        <f t="shared" ref="M38:N38" si="87">O38+Q38</f>
        <v>55</v>
      </c>
      <c r="N38" s="398">
        <f t="shared" si="87"/>
        <v>55</v>
      </c>
      <c r="O38" s="82">
        <v>55</v>
      </c>
      <c r="P38" s="69">
        <v>55</v>
      </c>
      <c r="Q38" s="398">
        <v>0</v>
      </c>
      <c r="R38" s="398">
        <v>0</v>
      </c>
      <c r="S38" s="238">
        <v>44329</v>
      </c>
      <c r="T38" s="238">
        <v>44335</v>
      </c>
      <c r="U38" s="237" t="s">
        <v>1429</v>
      </c>
      <c r="V38" s="238">
        <v>44358</v>
      </c>
      <c r="W38" s="238">
        <v>44448</v>
      </c>
      <c r="X38" s="237"/>
      <c r="Y38" s="132" t="s">
        <v>64</v>
      </c>
      <c r="Z38" s="49" t="s">
        <v>99</v>
      </c>
    </row>
    <row r="39" spans="1:26">
      <c r="A39" s="101">
        <v>30</v>
      </c>
      <c r="B39" s="118" t="s">
        <v>1430</v>
      </c>
      <c r="C39" s="415" t="s">
        <v>1428</v>
      </c>
      <c r="D39" s="398">
        <f t="shared" ref="D39:E39" si="88">G39+I39</f>
        <v>566.29999999999995</v>
      </c>
      <c r="E39" s="398">
        <f t="shared" si="88"/>
        <v>566.29999999999995</v>
      </c>
      <c r="F39" s="398">
        <f t="shared" si="1"/>
        <v>0</v>
      </c>
      <c r="G39" s="82">
        <v>339.8</v>
      </c>
      <c r="H39" s="69">
        <v>339.78</v>
      </c>
      <c r="I39" s="398">
        <f t="shared" ref="I39:J39" si="89">K39+M39</f>
        <v>226.5</v>
      </c>
      <c r="J39" s="398">
        <f t="shared" si="89"/>
        <v>226.52</v>
      </c>
      <c r="K39" s="82">
        <v>196.5</v>
      </c>
      <c r="L39" s="69">
        <v>196.52</v>
      </c>
      <c r="M39" s="398">
        <f t="shared" ref="M39:N39" si="90">O39+Q39</f>
        <v>30</v>
      </c>
      <c r="N39" s="398">
        <f t="shared" si="90"/>
        <v>30</v>
      </c>
      <c r="O39" s="82">
        <v>30</v>
      </c>
      <c r="P39" s="69">
        <v>30</v>
      </c>
      <c r="Q39" s="398">
        <v>0</v>
      </c>
      <c r="R39" s="398">
        <v>0</v>
      </c>
      <c r="S39" s="237" t="s">
        <v>375</v>
      </c>
      <c r="T39" s="237" t="s">
        <v>375</v>
      </c>
      <c r="U39" s="237" t="s">
        <v>1431</v>
      </c>
      <c r="V39" s="238">
        <v>44378</v>
      </c>
      <c r="W39" s="238">
        <v>44445</v>
      </c>
      <c r="X39" s="237"/>
      <c r="Y39" s="132" t="s">
        <v>64</v>
      </c>
      <c r="Z39" s="49" t="s">
        <v>99</v>
      </c>
    </row>
    <row r="40" spans="1:26">
      <c r="A40" s="101">
        <v>31</v>
      </c>
      <c r="B40" s="118" t="s">
        <v>1432</v>
      </c>
      <c r="C40" s="415" t="s">
        <v>1433</v>
      </c>
      <c r="D40" s="398">
        <f t="shared" ref="D40:E40" si="91">G40+I40</f>
        <v>1399.8</v>
      </c>
      <c r="E40" s="398">
        <f t="shared" si="91"/>
        <v>1399.8</v>
      </c>
      <c r="F40" s="398">
        <f t="shared" si="1"/>
        <v>0</v>
      </c>
      <c r="G40" s="82">
        <v>839.9</v>
      </c>
      <c r="H40" s="69">
        <v>839.88</v>
      </c>
      <c r="I40" s="398">
        <f t="shared" ref="I40:J40" si="92">K40+M40</f>
        <v>559.9</v>
      </c>
      <c r="J40" s="398">
        <f t="shared" si="92"/>
        <v>559.91999999999996</v>
      </c>
      <c r="K40" s="82">
        <v>489.9</v>
      </c>
      <c r="L40" s="69">
        <v>489.93</v>
      </c>
      <c r="M40" s="398">
        <f t="shared" ref="M40:N40" si="93">O40+Q40</f>
        <v>70</v>
      </c>
      <c r="N40" s="398">
        <f t="shared" si="93"/>
        <v>69.989999999999995</v>
      </c>
      <c r="O40" s="82">
        <v>70</v>
      </c>
      <c r="P40" s="69">
        <v>69.989999999999995</v>
      </c>
      <c r="Q40" s="398">
        <v>0</v>
      </c>
      <c r="R40" s="398">
        <v>0</v>
      </c>
      <c r="S40" s="238">
        <v>44329</v>
      </c>
      <c r="T40" s="238">
        <v>44350</v>
      </c>
      <c r="U40" s="237" t="s">
        <v>1434</v>
      </c>
      <c r="V40" s="238">
        <v>44378</v>
      </c>
      <c r="W40" s="238">
        <v>44468</v>
      </c>
      <c r="X40" s="237"/>
      <c r="Y40" s="132"/>
      <c r="Z40" s="49"/>
    </row>
    <row r="41" spans="1:26">
      <c r="A41" s="101">
        <v>32</v>
      </c>
      <c r="B41" s="118" t="s">
        <v>1435</v>
      </c>
      <c r="C41" s="415" t="s">
        <v>1433</v>
      </c>
      <c r="D41" s="398">
        <f t="shared" ref="D41:E41" si="94">G41+I41</f>
        <v>950</v>
      </c>
      <c r="E41" s="398">
        <f t="shared" si="94"/>
        <v>950</v>
      </c>
      <c r="F41" s="398">
        <f t="shared" si="1"/>
        <v>0</v>
      </c>
      <c r="G41" s="82">
        <v>570</v>
      </c>
      <c r="H41" s="69">
        <v>570</v>
      </c>
      <c r="I41" s="398">
        <f t="shared" ref="I41:J41" si="95">K41+M41</f>
        <v>380</v>
      </c>
      <c r="J41" s="398">
        <f t="shared" si="95"/>
        <v>380</v>
      </c>
      <c r="K41" s="82">
        <v>332.5</v>
      </c>
      <c r="L41" s="69">
        <v>332.5</v>
      </c>
      <c r="M41" s="398">
        <f t="shared" ref="M41:N41" si="96">O41+Q41</f>
        <v>47.5</v>
      </c>
      <c r="N41" s="398">
        <f t="shared" si="96"/>
        <v>47.5</v>
      </c>
      <c r="O41" s="82">
        <v>47.5</v>
      </c>
      <c r="P41" s="69">
        <v>47.5</v>
      </c>
      <c r="Q41" s="398">
        <v>0</v>
      </c>
      <c r="R41" s="398">
        <v>0</v>
      </c>
      <c r="S41" s="238">
        <v>44329</v>
      </c>
      <c r="T41" s="238">
        <v>44335</v>
      </c>
      <c r="U41" s="237" t="s">
        <v>1429</v>
      </c>
      <c r="V41" s="238">
        <v>44358</v>
      </c>
      <c r="W41" s="238">
        <v>44448</v>
      </c>
      <c r="X41" s="237"/>
      <c r="Y41" s="132" t="s">
        <v>64</v>
      </c>
      <c r="Z41" s="49" t="s">
        <v>99</v>
      </c>
    </row>
    <row r="42" spans="1:26">
      <c r="A42" s="101">
        <v>33</v>
      </c>
      <c r="B42" s="118" t="s">
        <v>1436</v>
      </c>
      <c r="C42" s="415" t="s">
        <v>1433</v>
      </c>
      <c r="D42" s="398">
        <f t="shared" ref="D42:E42" si="97">G42+I42</f>
        <v>1548</v>
      </c>
      <c r="E42" s="398">
        <f t="shared" si="97"/>
        <v>1548</v>
      </c>
      <c r="F42" s="398">
        <f t="shared" si="1"/>
        <v>0</v>
      </c>
      <c r="G42" s="82">
        <v>928.8</v>
      </c>
      <c r="H42" s="69">
        <v>928.8</v>
      </c>
      <c r="I42" s="398">
        <f t="shared" ref="I42:J42" si="98">K42+M42</f>
        <v>619.19999999999993</v>
      </c>
      <c r="J42" s="398">
        <f t="shared" si="98"/>
        <v>619.19999999999993</v>
      </c>
      <c r="K42" s="82">
        <v>541.79999999999995</v>
      </c>
      <c r="L42" s="69">
        <v>541.79999999999995</v>
      </c>
      <c r="M42" s="398">
        <f t="shared" ref="M42:N42" si="99">O42+Q42</f>
        <v>77.400000000000006</v>
      </c>
      <c r="N42" s="398">
        <f t="shared" si="99"/>
        <v>77.400000000000006</v>
      </c>
      <c r="O42" s="82">
        <v>77.400000000000006</v>
      </c>
      <c r="P42" s="69">
        <v>77.400000000000006</v>
      </c>
      <c r="Q42" s="398">
        <v>0</v>
      </c>
      <c r="R42" s="398">
        <v>0</v>
      </c>
      <c r="S42" s="238">
        <v>44321</v>
      </c>
      <c r="T42" s="238">
        <v>44349</v>
      </c>
      <c r="U42" s="237" t="s">
        <v>1437</v>
      </c>
      <c r="V42" s="238">
        <v>44376</v>
      </c>
      <c r="W42" s="238">
        <v>44438</v>
      </c>
      <c r="X42" s="237"/>
      <c r="Y42" s="237" t="s">
        <v>64</v>
      </c>
      <c r="Z42" s="49"/>
    </row>
    <row r="43" spans="1:26">
      <c r="A43" s="101">
        <v>34</v>
      </c>
      <c r="B43" s="118" t="s">
        <v>1438</v>
      </c>
      <c r="C43" s="415" t="s">
        <v>1439</v>
      </c>
      <c r="D43" s="398">
        <f t="shared" ref="D43:E43" si="100">G43+I43</f>
        <v>324.89999999999998</v>
      </c>
      <c r="E43" s="398">
        <f t="shared" si="100"/>
        <v>325</v>
      </c>
      <c r="F43" s="398">
        <f t="shared" si="1"/>
        <v>-0.10000000000002274</v>
      </c>
      <c r="G43" s="82">
        <v>195</v>
      </c>
      <c r="H43" s="69">
        <v>195</v>
      </c>
      <c r="I43" s="398">
        <f t="shared" ref="I43:J43" si="101">K43+M43</f>
        <v>129.9</v>
      </c>
      <c r="J43" s="398">
        <f t="shared" si="101"/>
        <v>130</v>
      </c>
      <c r="K43" s="82">
        <v>113.7</v>
      </c>
      <c r="L43" s="69">
        <v>113.75</v>
      </c>
      <c r="M43" s="398">
        <f t="shared" ref="M43:N43" si="102">O43+Q43</f>
        <v>16.2</v>
      </c>
      <c r="N43" s="398">
        <f t="shared" si="102"/>
        <v>16.25</v>
      </c>
      <c r="O43" s="82">
        <v>16.2</v>
      </c>
      <c r="P43" s="69">
        <v>16.25</v>
      </c>
      <c r="Q43" s="398">
        <v>0</v>
      </c>
      <c r="R43" s="398">
        <v>0</v>
      </c>
      <c r="S43" s="237" t="s">
        <v>375</v>
      </c>
      <c r="T43" s="237" t="s">
        <v>375</v>
      </c>
      <c r="U43" s="237" t="s">
        <v>375</v>
      </c>
      <c r="V43" s="238">
        <v>44343</v>
      </c>
      <c r="W43" s="238">
        <v>44375</v>
      </c>
      <c r="X43" s="237"/>
      <c r="Y43" s="132" t="s">
        <v>64</v>
      </c>
      <c r="Z43" s="49" t="s">
        <v>65</v>
      </c>
    </row>
    <row r="44" spans="1:26">
      <c r="A44" s="101">
        <v>35</v>
      </c>
      <c r="B44" s="118" t="s">
        <v>1440</v>
      </c>
      <c r="C44" s="415" t="s">
        <v>1441</v>
      </c>
      <c r="D44" s="398">
        <f t="shared" ref="D44:E44" si="103">G44+I44</f>
        <v>835.5</v>
      </c>
      <c r="E44" s="398">
        <f t="shared" si="103"/>
        <v>835.53</v>
      </c>
      <c r="F44" s="398">
        <f t="shared" si="1"/>
        <v>-2.9999999999972715E-2</v>
      </c>
      <c r="G44" s="82">
        <v>501.3</v>
      </c>
      <c r="H44" s="69">
        <v>501.32</v>
      </c>
      <c r="I44" s="398">
        <f t="shared" ref="I44:J44" si="104">K44+M44</f>
        <v>334.2</v>
      </c>
      <c r="J44" s="398">
        <f t="shared" si="104"/>
        <v>334.21</v>
      </c>
      <c r="K44" s="82">
        <v>208.9</v>
      </c>
      <c r="L44" s="69">
        <v>208.88</v>
      </c>
      <c r="M44" s="398">
        <f t="shared" ref="M44:N44" si="105">O44+Q44</f>
        <v>125.3</v>
      </c>
      <c r="N44" s="398">
        <f t="shared" si="105"/>
        <v>125.33</v>
      </c>
      <c r="O44" s="82">
        <v>125.3</v>
      </c>
      <c r="P44" s="69">
        <v>125.33</v>
      </c>
      <c r="Q44" s="398">
        <v>0</v>
      </c>
      <c r="R44" s="398">
        <v>0</v>
      </c>
      <c r="S44" s="238">
        <v>44294</v>
      </c>
      <c r="T44" s="238">
        <v>44335</v>
      </c>
      <c r="U44" s="237" t="s">
        <v>1442</v>
      </c>
      <c r="V44" s="238">
        <v>44356</v>
      </c>
      <c r="W44" s="238">
        <v>44403</v>
      </c>
      <c r="X44" s="237"/>
      <c r="Y44" s="132" t="s">
        <v>64</v>
      </c>
      <c r="Z44" s="49" t="s">
        <v>65</v>
      </c>
    </row>
    <row r="45" spans="1:26">
      <c r="A45" s="101">
        <v>36</v>
      </c>
      <c r="B45" s="118" t="s">
        <v>1443</v>
      </c>
      <c r="C45" s="415" t="s">
        <v>1444</v>
      </c>
      <c r="D45" s="398">
        <f t="shared" ref="D45:E45" si="106">G45+I45</f>
        <v>1338.8</v>
      </c>
      <c r="E45" s="398">
        <f t="shared" si="106"/>
        <v>1338.88</v>
      </c>
      <c r="F45" s="398">
        <f t="shared" si="1"/>
        <v>-8.0000000000154614E-2</v>
      </c>
      <c r="G45" s="82">
        <v>803.3</v>
      </c>
      <c r="H45" s="69">
        <v>803.33</v>
      </c>
      <c r="I45" s="398">
        <f t="shared" ref="I45:J45" si="107">K45+M45</f>
        <v>535.5</v>
      </c>
      <c r="J45" s="398">
        <f t="shared" si="107"/>
        <v>535.54999999999995</v>
      </c>
      <c r="K45" s="82">
        <v>438.8</v>
      </c>
      <c r="L45" s="69">
        <v>438.62</v>
      </c>
      <c r="M45" s="398">
        <f t="shared" ref="M45:N45" si="108">O45+Q45</f>
        <v>96.7</v>
      </c>
      <c r="N45" s="398">
        <f t="shared" si="108"/>
        <v>96.929999999999993</v>
      </c>
      <c r="O45" s="82">
        <v>61.7</v>
      </c>
      <c r="P45" s="69">
        <v>70.69</v>
      </c>
      <c r="Q45" s="339">
        <v>35</v>
      </c>
      <c r="R45" s="287">
        <v>26.24</v>
      </c>
      <c r="S45" s="238">
        <v>44329</v>
      </c>
      <c r="T45" s="238">
        <v>44349</v>
      </c>
      <c r="U45" s="237" t="s">
        <v>1445</v>
      </c>
      <c r="V45" s="238">
        <v>44375</v>
      </c>
      <c r="W45" s="238">
        <v>44435</v>
      </c>
      <c r="X45" s="237"/>
      <c r="Y45" s="132" t="s">
        <v>64</v>
      </c>
      <c r="Z45" s="49" t="s">
        <v>65</v>
      </c>
    </row>
    <row r="46" spans="1:26">
      <c r="A46" s="101">
        <v>37</v>
      </c>
      <c r="B46" s="118" t="s">
        <v>1446</v>
      </c>
      <c r="C46" s="415" t="s">
        <v>1444</v>
      </c>
      <c r="D46" s="398">
        <f t="shared" ref="D46:E46" si="109">G46+I46</f>
        <v>140.30000000000001</v>
      </c>
      <c r="E46" s="398">
        <f t="shared" si="109"/>
        <v>140.39999999999998</v>
      </c>
      <c r="F46" s="398">
        <f t="shared" si="1"/>
        <v>-9.9999999999965894E-2</v>
      </c>
      <c r="G46" s="82">
        <v>84.2</v>
      </c>
      <c r="H46" s="69">
        <v>84.24</v>
      </c>
      <c r="I46" s="398">
        <f t="shared" ref="I46:J46" si="110">K46+M46</f>
        <v>56.1</v>
      </c>
      <c r="J46" s="398">
        <f t="shared" si="110"/>
        <v>56.16</v>
      </c>
      <c r="K46" s="82">
        <v>46.2</v>
      </c>
      <c r="L46" s="69">
        <v>46.25</v>
      </c>
      <c r="M46" s="398">
        <f t="shared" ref="M46:N46" si="111">O46+Q46</f>
        <v>9.9</v>
      </c>
      <c r="N46" s="398">
        <f t="shared" si="111"/>
        <v>9.91</v>
      </c>
      <c r="O46" s="82">
        <v>9.9</v>
      </c>
      <c r="P46" s="69">
        <v>9.91</v>
      </c>
      <c r="Q46" s="398">
        <v>0</v>
      </c>
      <c r="R46" s="69">
        <v>0</v>
      </c>
      <c r="S46" s="237" t="s">
        <v>375</v>
      </c>
      <c r="T46" s="237" t="s">
        <v>375</v>
      </c>
      <c r="U46" s="237" t="s">
        <v>1447</v>
      </c>
      <c r="V46" s="422">
        <v>44363</v>
      </c>
      <c r="W46" s="238">
        <v>44393</v>
      </c>
      <c r="X46" s="237"/>
      <c r="Y46" s="132" t="s">
        <v>64</v>
      </c>
      <c r="Z46" s="49" t="s">
        <v>65</v>
      </c>
    </row>
    <row r="47" spans="1:26">
      <c r="A47" s="101">
        <v>38</v>
      </c>
      <c r="B47" s="118" t="s">
        <v>1448</v>
      </c>
      <c r="C47" s="415" t="s">
        <v>1444</v>
      </c>
      <c r="D47" s="398">
        <f t="shared" ref="D47:E47" si="112">G47+I47</f>
        <v>845.9</v>
      </c>
      <c r="E47" s="398">
        <f t="shared" si="112"/>
        <v>845.75</v>
      </c>
      <c r="F47" s="398">
        <f t="shared" si="1"/>
        <v>0.14999999999997726</v>
      </c>
      <c r="G47" s="82">
        <v>507.5</v>
      </c>
      <c r="H47" s="69">
        <v>507.45</v>
      </c>
      <c r="I47" s="398">
        <f t="shared" ref="I47:J47" si="113">K47+M47</f>
        <v>338.4</v>
      </c>
      <c r="J47" s="398">
        <f t="shared" si="113"/>
        <v>338.3</v>
      </c>
      <c r="K47" s="82">
        <v>272.7</v>
      </c>
      <c r="L47" s="69">
        <v>272.67</v>
      </c>
      <c r="M47" s="398">
        <f t="shared" ref="M47:N47" si="114">O47+Q47</f>
        <v>65.7</v>
      </c>
      <c r="N47" s="398">
        <f t="shared" si="114"/>
        <v>65.63</v>
      </c>
      <c r="O47" s="82">
        <v>45.7</v>
      </c>
      <c r="P47" s="69">
        <v>45.67</v>
      </c>
      <c r="Q47" s="339">
        <v>20</v>
      </c>
      <c r="R47" s="69">
        <v>19.96</v>
      </c>
      <c r="S47" s="238">
        <v>44315</v>
      </c>
      <c r="T47" s="238">
        <v>44329</v>
      </c>
      <c r="U47" s="237" t="s">
        <v>1449</v>
      </c>
      <c r="V47" s="422">
        <v>44354</v>
      </c>
      <c r="W47" s="422">
        <v>44445</v>
      </c>
      <c r="X47" s="237"/>
      <c r="Y47" s="79"/>
      <c r="Z47" s="49" t="s">
        <v>65</v>
      </c>
    </row>
    <row r="48" spans="1:26">
      <c r="A48" s="336"/>
      <c r="B48" s="106" t="s">
        <v>160</v>
      </c>
      <c r="C48" s="97"/>
      <c r="D48" s="113">
        <f t="shared" ref="D48:R48" si="115">SUM(D10:D47)</f>
        <v>56644.30000000001</v>
      </c>
      <c r="E48" s="113">
        <f t="shared" si="115"/>
        <v>54687.135739999998</v>
      </c>
      <c r="F48" s="113">
        <f t="shared" si="115"/>
        <v>1957.1642599999996</v>
      </c>
      <c r="G48" s="113">
        <f t="shared" si="115"/>
        <v>33986.6</v>
      </c>
      <c r="H48" s="113">
        <f t="shared" si="115"/>
        <v>32497.220210000003</v>
      </c>
      <c r="I48" s="113">
        <f t="shared" si="115"/>
        <v>22657.700000000008</v>
      </c>
      <c r="J48" s="113">
        <f t="shared" si="115"/>
        <v>22189.915529999998</v>
      </c>
      <c r="K48" s="113">
        <f t="shared" si="115"/>
        <v>19101.000000000004</v>
      </c>
      <c r="L48" s="113">
        <f t="shared" si="115"/>
        <v>18773.018779999999</v>
      </c>
      <c r="M48" s="113">
        <f t="shared" si="115"/>
        <v>3556.7000000000003</v>
      </c>
      <c r="N48" s="113">
        <f t="shared" si="115"/>
        <v>3416.8967499999999</v>
      </c>
      <c r="O48" s="113">
        <f t="shared" si="115"/>
        <v>3501.7000000000003</v>
      </c>
      <c r="P48" s="113">
        <f t="shared" si="115"/>
        <v>3370.6967500000001</v>
      </c>
      <c r="Q48" s="113">
        <f t="shared" si="115"/>
        <v>55</v>
      </c>
      <c r="R48" s="113">
        <f t="shared" si="115"/>
        <v>46.2</v>
      </c>
      <c r="S48" s="423"/>
      <c r="T48" s="423"/>
      <c r="U48" s="423"/>
      <c r="V48" s="423"/>
      <c r="W48" s="423"/>
      <c r="X48" s="423"/>
      <c r="Y48" s="423"/>
      <c r="Z48" s="423"/>
    </row>
    <row r="49" spans="1:26">
      <c r="A49" s="539" t="s">
        <v>256</v>
      </c>
      <c r="B49" s="520"/>
      <c r="C49" s="520"/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20"/>
      <c r="Q49" s="520"/>
      <c r="R49" s="520"/>
      <c r="S49" s="520"/>
      <c r="T49" s="520"/>
      <c r="U49" s="520"/>
      <c r="V49" s="520"/>
      <c r="W49" s="520"/>
      <c r="X49" s="520"/>
      <c r="Y49" s="520"/>
      <c r="Z49" s="538"/>
    </row>
    <row r="50" spans="1:26">
      <c r="A50" s="101">
        <v>39</v>
      </c>
      <c r="B50" s="118" t="s">
        <v>1450</v>
      </c>
      <c r="C50" s="415" t="s">
        <v>1389</v>
      </c>
      <c r="D50" s="339">
        <f t="shared" ref="D50:E50" si="116">G50+I50</f>
        <v>4217.3999999999996</v>
      </c>
      <c r="E50" s="339">
        <f t="shared" si="116"/>
        <v>4175.13591</v>
      </c>
      <c r="F50" s="339">
        <f t="shared" ref="F50:F58" si="117">IF(E50&gt;0,D50-E50,0)</f>
        <v>42.264089999999669</v>
      </c>
      <c r="G50" s="200">
        <v>2530.4</v>
      </c>
      <c r="H50" s="287">
        <v>2505.0815400000001</v>
      </c>
      <c r="I50" s="339">
        <f t="shared" ref="I50:J50" si="118">K50+M50</f>
        <v>1687</v>
      </c>
      <c r="J50" s="339">
        <f t="shared" si="118"/>
        <v>1670.0543699999998</v>
      </c>
      <c r="K50" s="200">
        <v>1476.1</v>
      </c>
      <c r="L50" s="287">
        <v>1461.29757</v>
      </c>
      <c r="M50" s="339">
        <f t="shared" ref="M50:N50" si="119">O50+Q50</f>
        <v>210.9</v>
      </c>
      <c r="N50" s="318">
        <f t="shared" si="119"/>
        <v>208.7568</v>
      </c>
      <c r="O50" s="200">
        <v>210.9</v>
      </c>
      <c r="P50" s="287">
        <v>208.7568</v>
      </c>
      <c r="Q50" s="339">
        <v>0</v>
      </c>
      <c r="R50" s="339">
        <v>0</v>
      </c>
      <c r="S50" s="424">
        <v>44364</v>
      </c>
      <c r="T50" s="424">
        <v>44390</v>
      </c>
      <c r="U50" s="425" t="s">
        <v>1451</v>
      </c>
      <c r="V50" s="426">
        <v>44419</v>
      </c>
      <c r="W50" s="426">
        <v>44480</v>
      </c>
      <c r="X50" s="427"/>
      <c r="Y50" s="79"/>
      <c r="Z50" s="132" t="s">
        <v>65</v>
      </c>
    </row>
    <row r="51" spans="1:26">
      <c r="A51" s="101">
        <v>40</v>
      </c>
      <c r="B51" s="118" t="s">
        <v>1452</v>
      </c>
      <c r="C51" s="415" t="s">
        <v>1405</v>
      </c>
      <c r="D51" s="339">
        <f t="shared" ref="D51:E51" si="120">G51+I51</f>
        <v>3825</v>
      </c>
      <c r="E51" s="339">
        <f t="shared" si="120"/>
        <v>3767.5424400000002</v>
      </c>
      <c r="F51" s="339">
        <f t="shared" si="117"/>
        <v>57.45755999999983</v>
      </c>
      <c r="G51" s="82">
        <v>2295</v>
      </c>
      <c r="H51" s="69">
        <v>2260.5254500000001</v>
      </c>
      <c r="I51" s="339">
        <f t="shared" ref="I51:J51" si="121">K51+M51</f>
        <v>1530</v>
      </c>
      <c r="J51" s="339">
        <f t="shared" si="121"/>
        <v>1507.0169900000001</v>
      </c>
      <c r="K51" s="82">
        <v>1338.7</v>
      </c>
      <c r="L51" s="69">
        <v>1318.63984</v>
      </c>
      <c r="M51" s="339">
        <f t="shared" ref="M51:N51" si="122">O51+Q51</f>
        <v>191.3</v>
      </c>
      <c r="N51" s="318">
        <f t="shared" si="122"/>
        <v>188.37715</v>
      </c>
      <c r="O51" s="82">
        <v>191.3</v>
      </c>
      <c r="P51" s="69">
        <v>188.37715</v>
      </c>
      <c r="Q51" s="339">
        <v>0</v>
      </c>
      <c r="R51" s="339">
        <v>0</v>
      </c>
      <c r="S51" s="238">
        <v>44389</v>
      </c>
      <c r="T51" s="238">
        <v>44390</v>
      </c>
      <c r="U51" s="237" t="s">
        <v>1453</v>
      </c>
      <c r="V51" s="418">
        <v>44419</v>
      </c>
      <c r="W51" s="418">
        <v>44480</v>
      </c>
      <c r="X51" s="428"/>
      <c r="Y51" s="79"/>
      <c r="Z51" s="79"/>
    </row>
    <row r="52" spans="1:26">
      <c r="A52" s="101">
        <v>41</v>
      </c>
      <c r="B52" s="118" t="s">
        <v>1454</v>
      </c>
      <c r="C52" s="415" t="s">
        <v>1441</v>
      </c>
      <c r="D52" s="339">
        <f t="shared" ref="D52:E52" si="123">G52+I52</f>
        <v>3416.5</v>
      </c>
      <c r="E52" s="339">
        <f t="shared" si="123"/>
        <v>3228.6474200000002</v>
      </c>
      <c r="F52" s="339">
        <f t="shared" si="117"/>
        <v>187.85257999999976</v>
      </c>
      <c r="G52" s="82">
        <v>2049.9</v>
      </c>
      <c r="H52" s="69">
        <v>1937.1884500000001</v>
      </c>
      <c r="I52" s="339">
        <f t="shared" ref="I52:J52" si="124">K52+M52</f>
        <v>1366.6</v>
      </c>
      <c r="J52" s="339">
        <f t="shared" si="124"/>
        <v>1291.4589699999999</v>
      </c>
      <c r="K52" s="82">
        <v>1195.8</v>
      </c>
      <c r="L52" s="69">
        <v>1130.0265999999999</v>
      </c>
      <c r="M52" s="339">
        <f t="shared" ref="M52:N52" si="125">O52+Q52</f>
        <v>170.8</v>
      </c>
      <c r="N52" s="318">
        <f t="shared" si="125"/>
        <v>161.43236999999999</v>
      </c>
      <c r="O52" s="82">
        <v>170.8</v>
      </c>
      <c r="P52" s="69">
        <v>161.43236999999999</v>
      </c>
      <c r="Q52" s="339">
        <v>0</v>
      </c>
      <c r="R52" s="339">
        <v>0</v>
      </c>
      <c r="S52" s="238">
        <v>44392</v>
      </c>
      <c r="T52" s="238">
        <v>44399</v>
      </c>
      <c r="U52" s="237" t="s">
        <v>1455</v>
      </c>
      <c r="V52" s="418">
        <v>44425</v>
      </c>
      <c r="W52" s="429">
        <v>44487</v>
      </c>
      <c r="X52" s="428"/>
      <c r="Y52" s="79"/>
      <c r="Z52" s="79"/>
    </row>
    <row r="53" spans="1:26">
      <c r="A53" s="101">
        <v>42</v>
      </c>
      <c r="B53" s="118" t="s">
        <v>1456</v>
      </c>
      <c r="C53" s="415" t="s">
        <v>1441</v>
      </c>
      <c r="D53" s="339">
        <f t="shared" ref="D53:E53" si="126">G53+I53</f>
        <v>1712.1999999999998</v>
      </c>
      <c r="E53" s="339">
        <f t="shared" si="126"/>
        <v>1540.9349999999999</v>
      </c>
      <c r="F53" s="339">
        <f t="shared" si="117"/>
        <v>171.26499999999987</v>
      </c>
      <c r="G53" s="82">
        <v>1027.3</v>
      </c>
      <c r="H53" s="69">
        <v>924.56100000000004</v>
      </c>
      <c r="I53" s="339">
        <f t="shared" ref="I53:J53" si="127">K53+M53</f>
        <v>684.9</v>
      </c>
      <c r="J53" s="339">
        <f t="shared" si="127"/>
        <v>616.37400000000002</v>
      </c>
      <c r="K53" s="82">
        <v>599.29999999999995</v>
      </c>
      <c r="L53" s="69">
        <v>539.32725000000005</v>
      </c>
      <c r="M53" s="339">
        <f t="shared" ref="M53:N53" si="128">O53+Q53</f>
        <v>85.6</v>
      </c>
      <c r="N53" s="318">
        <f t="shared" si="128"/>
        <v>77.046750000000003</v>
      </c>
      <c r="O53" s="82">
        <v>85.6</v>
      </c>
      <c r="P53" s="69">
        <v>77.046750000000003</v>
      </c>
      <c r="Q53" s="339">
        <v>0</v>
      </c>
      <c r="R53" s="339">
        <v>0</v>
      </c>
      <c r="S53" s="238">
        <v>44358</v>
      </c>
      <c r="T53" s="238">
        <v>44390</v>
      </c>
      <c r="U53" s="237" t="s">
        <v>1457</v>
      </c>
      <c r="V53" s="418">
        <v>44424</v>
      </c>
      <c r="W53" s="418">
        <v>44484</v>
      </c>
      <c r="X53" s="428"/>
      <c r="Y53" s="79"/>
      <c r="Z53" s="79"/>
    </row>
    <row r="54" spans="1:26">
      <c r="A54" s="101">
        <v>43</v>
      </c>
      <c r="B54" s="118" t="s">
        <v>1458</v>
      </c>
      <c r="C54" s="415" t="s">
        <v>1361</v>
      </c>
      <c r="D54" s="339">
        <f t="shared" ref="D54:E54" si="129">G54+I54</f>
        <v>1583.5</v>
      </c>
      <c r="E54" s="339">
        <f t="shared" si="129"/>
        <v>1583.45</v>
      </c>
      <c r="F54" s="339">
        <f t="shared" si="117"/>
        <v>4.9999999999954525E-2</v>
      </c>
      <c r="G54" s="82">
        <v>950.1</v>
      </c>
      <c r="H54" s="69">
        <v>950.07</v>
      </c>
      <c r="I54" s="339">
        <f t="shared" ref="I54:J54" si="130">K54+M54</f>
        <v>633.4</v>
      </c>
      <c r="J54" s="339">
        <f t="shared" si="130"/>
        <v>633.38</v>
      </c>
      <c r="K54" s="82">
        <v>448.8</v>
      </c>
      <c r="L54" s="69">
        <v>448.76</v>
      </c>
      <c r="M54" s="339">
        <f t="shared" ref="M54:N54" si="131">O54+Q54</f>
        <v>184.6</v>
      </c>
      <c r="N54" s="318">
        <f t="shared" si="131"/>
        <v>184.62</v>
      </c>
      <c r="O54" s="82">
        <v>184.6</v>
      </c>
      <c r="P54" s="69">
        <v>184.62</v>
      </c>
      <c r="Q54" s="339">
        <v>0</v>
      </c>
      <c r="R54" s="339">
        <v>0</v>
      </c>
      <c r="S54" s="238">
        <v>44358</v>
      </c>
      <c r="T54" s="238">
        <v>44365</v>
      </c>
      <c r="U54" s="237" t="s">
        <v>1459</v>
      </c>
      <c r="V54" s="422">
        <v>44392</v>
      </c>
      <c r="W54" s="422">
        <v>44452</v>
      </c>
      <c r="X54" s="428"/>
      <c r="Y54" s="132" t="s">
        <v>64</v>
      </c>
      <c r="Z54" s="132" t="s">
        <v>65</v>
      </c>
    </row>
    <row r="55" spans="1:26">
      <c r="A55" s="101">
        <v>44</v>
      </c>
      <c r="B55" s="118" t="s">
        <v>1460</v>
      </c>
      <c r="C55" s="415" t="s">
        <v>1433</v>
      </c>
      <c r="D55" s="339">
        <f t="shared" ref="D55:E55" si="132">G55+I55</f>
        <v>1627</v>
      </c>
      <c r="E55" s="339">
        <f t="shared" si="132"/>
        <v>1407.3200000000002</v>
      </c>
      <c r="F55" s="339">
        <f t="shared" si="117"/>
        <v>219.67999999999984</v>
      </c>
      <c r="G55" s="82">
        <v>976.2</v>
      </c>
      <c r="H55" s="69">
        <v>844.39</v>
      </c>
      <c r="I55" s="339">
        <f t="shared" ref="I55:J55" si="133">K55+M55</f>
        <v>650.79999999999995</v>
      </c>
      <c r="J55" s="339">
        <f t="shared" si="133"/>
        <v>562.93000000000006</v>
      </c>
      <c r="K55" s="82">
        <v>569.4</v>
      </c>
      <c r="L55" s="69">
        <v>492.56</v>
      </c>
      <c r="M55" s="339">
        <f t="shared" ref="M55:N55" si="134">O55+Q55</f>
        <v>81.400000000000006</v>
      </c>
      <c r="N55" s="318">
        <f t="shared" si="134"/>
        <v>70.37</v>
      </c>
      <c r="O55" s="82">
        <v>81.400000000000006</v>
      </c>
      <c r="P55" s="69">
        <v>70.37</v>
      </c>
      <c r="Q55" s="339">
        <v>0</v>
      </c>
      <c r="R55" s="339">
        <v>0</v>
      </c>
      <c r="S55" s="238">
        <v>44358</v>
      </c>
      <c r="T55" s="238">
        <v>44370</v>
      </c>
      <c r="U55" s="237" t="s">
        <v>1461</v>
      </c>
      <c r="V55" s="422">
        <v>44396</v>
      </c>
      <c r="W55" s="422">
        <v>44456</v>
      </c>
      <c r="X55" s="428"/>
      <c r="Y55" s="132" t="s">
        <v>64</v>
      </c>
      <c r="Z55" s="132" t="s">
        <v>65</v>
      </c>
    </row>
    <row r="56" spans="1:26">
      <c r="A56" s="101">
        <v>45</v>
      </c>
      <c r="B56" s="118" t="s">
        <v>1462</v>
      </c>
      <c r="C56" s="415" t="s">
        <v>1444</v>
      </c>
      <c r="D56" s="339">
        <f t="shared" ref="D56:E56" si="135">G56+I56</f>
        <v>869.69999999999993</v>
      </c>
      <c r="E56" s="339">
        <f t="shared" si="135"/>
        <v>734.81</v>
      </c>
      <c r="F56" s="339">
        <f t="shared" si="117"/>
        <v>134.88999999999999</v>
      </c>
      <c r="G56" s="82">
        <v>521.79999999999995</v>
      </c>
      <c r="H56" s="69">
        <v>440.88600000000002</v>
      </c>
      <c r="I56" s="339">
        <f t="shared" ref="I56:J56" si="136">K56+M56</f>
        <v>347.9</v>
      </c>
      <c r="J56" s="339">
        <f t="shared" si="136"/>
        <v>293.92399999999998</v>
      </c>
      <c r="K56" s="82">
        <v>262.89999999999998</v>
      </c>
      <c r="L56" s="69">
        <v>220.44300000000001</v>
      </c>
      <c r="M56" s="339">
        <f t="shared" ref="M56:N56" si="137">O56+Q56</f>
        <v>85</v>
      </c>
      <c r="N56" s="318">
        <f t="shared" si="137"/>
        <v>73.480999999999995</v>
      </c>
      <c r="O56" s="82">
        <v>50</v>
      </c>
      <c r="P56" s="69">
        <v>44.0886</v>
      </c>
      <c r="Q56" s="339">
        <v>35</v>
      </c>
      <c r="R56" s="339">
        <v>29.392399999999999</v>
      </c>
      <c r="S56" s="238">
        <v>44364</v>
      </c>
      <c r="T56" s="238">
        <v>44385</v>
      </c>
      <c r="U56" s="237" t="s">
        <v>1463</v>
      </c>
      <c r="V56" s="418">
        <v>44419</v>
      </c>
      <c r="W56" s="418">
        <v>44480</v>
      </c>
      <c r="X56" s="428"/>
      <c r="Y56" s="79"/>
      <c r="Z56" s="79"/>
    </row>
    <row r="57" spans="1:26">
      <c r="A57" s="101">
        <v>46</v>
      </c>
      <c r="B57" s="118" t="s">
        <v>1464</v>
      </c>
      <c r="C57" s="415" t="s">
        <v>1433</v>
      </c>
      <c r="D57" s="339">
        <f t="shared" ref="D57:E57" si="138">G57+I57</f>
        <v>4264.8</v>
      </c>
      <c r="E57" s="339">
        <f t="shared" si="138"/>
        <v>3795.6808999999998</v>
      </c>
      <c r="F57" s="339">
        <f t="shared" si="117"/>
        <v>469.11910000000034</v>
      </c>
      <c r="G57" s="82">
        <v>2558.9</v>
      </c>
      <c r="H57" s="69">
        <v>2277.4085399999999</v>
      </c>
      <c r="I57" s="339">
        <f t="shared" ref="I57:J57" si="139">K57+M57</f>
        <v>1705.9</v>
      </c>
      <c r="J57" s="339">
        <f t="shared" si="139"/>
        <v>1518.2723599999999</v>
      </c>
      <c r="K57" s="82">
        <v>1492.7</v>
      </c>
      <c r="L57" s="69">
        <v>1328.48831</v>
      </c>
      <c r="M57" s="339">
        <f t="shared" ref="M57:N57" si="140">O57+Q57</f>
        <v>213.2</v>
      </c>
      <c r="N57" s="318">
        <f t="shared" si="140"/>
        <v>189.78405000000001</v>
      </c>
      <c r="O57" s="82">
        <v>213.2</v>
      </c>
      <c r="P57" s="69">
        <v>189.78405000000001</v>
      </c>
      <c r="Q57" s="339">
        <v>0</v>
      </c>
      <c r="R57" s="339">
        <v>0</v>
      </c>
      <c r="S57" s="238">
        <v>44385</v>
      </c>
      <c r="T57" s="237" t="s">
        <v>1465</v>
      </c>
      <c r="U57" s="237" t="s">
        <v>1466</v>
      </c>
      <c r="V57" s="418">
        <v>44431</v>
      </c>
      <c r="W57" s="418">
        <v>44490</v>
      </c>
      <c r="X57" s="428"/>
      <c r="Y57" s="79"/>
      <c r="Z57" s="79"/>
    </row>
    <row r="58" spans="1:26">
      <c r="A58" s="101">
        <v>47</v>
      </c>
      <c r="B58" s="118" t="s">
        <v>1467</v>
      </c>
      <c r="C58" s="415" t="s">
        <v>1468</v>
      </c>
      <c r="D58" s="339">
        <f t="shared" ref="D58:E58" si="141">G58+I58</f>
        <v>4006.3</v>
      </c>
      <c r="E58" s="339">
        <f t="shared" si="141"/>
        <v>3345.2710000000002</v>
      </c>
      <c r="F58" s="339">
        <f t="shared" si="117"/>
        <v>661.029</v>
      </c>
      <c r="G58" s="82">
        <v>2403.8000000000002</v>
      </c>
      <c r="H58" s="69">
        <v>2007.1626000000001</v>
      </c>
      <c r="I58" s="339">
        <f t="shared" ref="I58:J58" si="142">K58+M58</f>
        <v>1602.5</v>
      </c>
      <c r="J58" s="339">
        <f t="shared" si="142"/>
        <v>1338.1084000000001</v>
      </c>
      <c r="K58" s="82">
        <v>1402.2</v>
      </c>
      <c r="L58" s="69">
        <v>1170.84485</v>
      </c>
      <c r="M58" s="339">
        <f t="shared" ref="M58:N58" si="143">O58+Q58</f>
        <v>200.3</v>
      </c>
      <c r="N58" s="318">
        <f t="shared" si="143"/>
        <v>167.26355000000001</v>
      </c>
      <c r="O58" s="82">
        <v>200.3</v>
      </c>
      <c r="P58" s="69">
        <v>167.26355000000001</v>
      </c>
      <c r="Q58" s="339">
        <v>0</v>
      </c>
      <c r="R58" s="339">
        <v>0</v>
      </c>
      <c r="S58" s="238">
        <v>44364</v>
      </c>
      <c r="T58" s="238">
        <v>44400</v>
      </c>
      <c r="U58" s="237" t="s">
        <v>1469</v>
      </c>
      <c r="V58" s="418">
        <v>44428</v>
      </c>
      <c r="W58" s="429">
        <v>44488</v>
      </c>
      <c r="X58" s="428"/>
      <c r="Y58" s="132" t="s">
        <v>64</v>
      </c>
      <c r="Z58" s="132" t="s">
        <v>65</v>
      </c>
    </row>
    <row r="59" spans="1:26">
      <c r="A59" s="220"/>
      <c r="B59" s="106" t="s">
        <v>160</v>
      </c>
      <c r="C59" s="430"/>
      <c r="D59" s="107">
        <f t="shared" ref="D59:R59" si="144">SUM(D50:D58)</f>
        <v>25522.399999999998</v>
      </c>
      <c r="E59" s="107">
        <f t="shared" si="144"/>
        <v>23578.792669999999</v>
      </c>
      <c r="F59" s="107">
        <f t="shared" si="144"/>
        <v>1943.6073299999994</v>
      </c>
      <c r="G59" s="107">
        <f t="shared" si="144"/>
        <v>15313.399999999998</v>
      </c>
      <c r="H59" s="107">
        <f t="shared" si="144"/>
        <v>14147.273579999999</v>
      </c>
      <c r="I59" s="107">
        <f t="shared" si="144"/>
        <v>10209</v>
      </c>
      <c r="J59" s="107">
        <f t="shared" si="144"/>
        <v>9431.5190899999998</v>
      </c>
      <c r="K59" s="107">
        <f t="shared" si="144"/>
        <v>8785.9</v>
      </c>
      <c r="L59" s="107">
        <f t="shared" si="144"/>
        <v>8110.3874200000009</v>
      </c>
      <c r="M59" s="107">
        <f t="shared" si="144"/>
        <v>1423.1</v>
      </c>
      <c r="N59" s="107">
        <f t="shared" si="144"/>
        <v>1321.1316700000002</v>
      </c>
      <c r="O59" s="107">
        <f t="shared" si="144"/>
        <v>1388.1</v>
      </c>
      <c r="P59" s="107">
        <f t="shared" si="144"/>
        <v>1291.73927</v>
      </c>
      <c r="Q59" s="107">
        <f t="shared" si="144"/>
        <v>35</v>
      </c>
      <c r="R59" s="107">
        <f t="shared" si="144"/>
        <v>29.392399999999999</v>
      </c>
      <c r="S59" s="431"/>
      <c r="T59" s="431"/>
      <c r="U59" s="431"/>
      <c r="V59" s="432"/>
      <c r="W59" s="432"/>
      <c r="X59" s="431"/>
      <c r="Y59" s="431"/>
      <c r="Z59" s="431"/>
    </row>
    <row r="60" spans="1:26">
      <c r="A60" s="524" t="s">
        <v>177</v>
      </c>
      <c r="B60" s="520"/>
      <c r="C60" s="520"/>
      <c r="D60" s="520"/>
      <c r="E60" s="520"/>
      <c r="F60" s="520"/>
      <c r="G60" s="520"/>
      <c r="H60" s="520"/>
      <c r="I60" s="520"/>
      <c r="J60" s="520"/>
      <c r="K60" s="520"/>
      <c r="L60" s="520"/>
      <c r="M60" s="520"/>
      <c r="N60" s="520"/>
      <c r="O60" s="520"/>
      <c r="P60" s="520"/>
      <c r="Q60" s="520"/>
      <c r="R60" s="520"/>
      <c r="S60" s="520"/>
      <c r="T60" s="520"/>
      <c r="U60" s="520"/>
      <c r="V60" s="520"/>
      <c r="W60" s="520"/>
      <c r="X60" s="520"/>
      <c r="Y60" s="520"/>
      <c r="Z60" s="538"/>
    </row>
    <row r="61" spans="1:26">
      <c r="A61" s="101">
        <v>48</v>
      </c>
      <c r="B61" s="118" t="s">
        <v>1470</v>
      </c>
      <c r="C61" s="118" t="s">
        <v>1227</v>
      </c>
      <c r="D61" s="147">
        <f t="shared" ref="D61:E61" si="145">G61+I61</f>
        <v>2844.42</v>
      </c>
      <c r="E61" s="147">
        <f t="shared" si="145"/>
        <v>2830.1979000000001</v>
      </c>
      <c r="F61" s="147">
        <f>IF(E61&gt;0,D61-E61,0)</f>
        <v>14.222099999999955</v>
      </c>
      <c r="G61" s="147">
        <v>1706.65</v>
      </c>
      <c r="H61" s="147">
        <v>1698.1187399999999</v>
      </c>
      <c r="I61" s="147">
        <f t="shared" ref="I61:J61" si="146">K61+M61</f>
        <v>1137.77</v>
      </c>
      <c r="J61" s="147">
        <f t="shared" si="146"/>
        <v>1132.07916</v>
      </c>
      <c r="K61" s="147">
        <v>992.77</v>
      </c>
      <c r="L61" s="147">
        <v>996.22965999999997</v>
      </c>
      <c r="M61" s="147">
        <f t="shared" ref="M61:N61" si="147">O61+Q61</f>
        <v>145</v>
      </c>
      <c r="N61" s="172">
        <f t="shared" si="147"/>
        <v>135.84950000000001</v>
      </c>
      <c r="O61" s="147">
        <v>145</v>
      </c>
      <c r="P61" s="147">
        <v>135.84950000000001</v>
      </c>
      <c r="Q61" s="147">
        <v>0</v>
      </c>
      <c r="R61" s="147">
        <v>0</v>
      </c>
      <c r="S61" s="379">
        <v>44463</v>
      </c>
      <c r="T61" s="379">
        <v>44468</v>
      </c>
      <c r="U61" s="237" t="s">
        <v>1471</v>
      </c>
      <c r="V61" s="433">
        <v>44489</v>
      </c>
      <c r="W61" s="433">
        <v>44550</v>
      </c>
      <c r="X61" s="133"/>
      <c r="Y61" s="79"/>
      <c r="Z61" s="79"/>
    </row>
    <row r="62" spans="1:26">
      <c r="A62" s="220"/>
      <c r="B62" s="106" t="s">
        <v>160</v>
      </c>
      <c r="C62" s="430"/>
      <c r="D62" s="107">
        <f t="shared" ref="D62:R62" si="148">SUM(D61)</f>
        <v>2844.42</v>
      </c>
      <c r="E62" s="107">
        <f t="shared" si="148"/>
        <v>2830.1979000000001</v>
      </c>
      <c r="F62" s="107">
        <f t="shared" si="148"/>
        <v>14.222099999999955</v>
      </c>
      <c r="G62" s="107">
        <f t="shared" si="148"/>
        <v>1706.65</v>
      </c>
      <c r="H62" s="107">
        <f t="shared" si="148"/>
        <v>1698.1187399999999</v>
      </c>
      <c r="I62" s="107">
        <f t="shared" si="148"/>
        <v>1137.77</v>
      </c>
      <c r="J62" s="107">
        <f t="shared" si="148"/>
        <v>1132.07916</v>
      </c>
      <c r="K62" s="107">
        <f t="shared" si="148"/>
        <v>992.77</v>
      </c>
      <c r="L62" s="107">
        <f t="shared" si="148"/>
        <v>996.22965999999997</v>
      </c>
      <c r="M62" s="107">
        <f t="shared" si="148"/>
        <v>145</v>
      </c>
      <c r="N62" s="107">
        <f t="shared" si="148"/>
        <v>135.84950000000001</v>
      </c>
      <c r="O62" s="107">
        <f t="shared" si="148"/>
        <v>145</v>
      </c>
      <c r="P62" s="107">
        <f t="shared" si="148"/>
        <v>135.84950000000001</v>
      </c>
      <c r="Q62" s="107">
        <f t="shared" si="148"/>
        <v>0</v>
      </c>
      <c r="R62" s="107">
        <f t="shared" si="148"/>
        <v>0</v>
      </c>
      <c r="S62" s="221"/>
      <c r="T62" s="221"/>
      <c r="U62" s="221"/>
      <c r="V62" s="434"/>
      <c r="W62" s="434"/>
      <c r="X62" s="151"/>
      <c r="Y62" s="151"/>
      <c r="Z62" s="151"/>
    </row>
    <row r="63" spans="1:26">
      <c r="A63" s="550" t="s">
        <v>1472</v>
      </c>
      <c r="B63" s="520"/>
      <c r="C63" s="538"/>
      <c r="D63" s="113">
        <f t="shared" ref="D63:R63" si="149">D62+D59+D48</f>
        <v>85011.12000000001</v>
      </c>
      <c r="E63" s="113">
        <f t="shared" si="149"/>
        <v>81096.126309999992</v>
      </c>
      <c r="F63" s="113">
        <f t="shared" si="149"/>
        <v>3914.9936899999989</v>
      </c>
      <c r="G63" s="113">
        <f t="shared" si="149"/>
        <v>51006.649999999994</v>
      </c>
      <c r="H63" s="113">
        <f t="shared" si="149"/>
        <v>48342.612529999999</v>
      </c>
      <c r="I63" s="113">
        <f t="shared" si="149"/>
        <v>34004.470000000008</v>
      </c>
      <c r="J63" s="113">
        <f t="shared" si="149"/>
        <v>32753.513779999997</v>
      </c>
      <c r="K63" s="113">
        <f t="shared" si="149"/>
        <v>28879.670000000006</v>
      </c>
      <c r="L63" s="113">
        <f t="shared" si="149"/>
        <v>27879.635859999999</v>
      </c>
      <c r="M63" s="113">
        <f t="shared" si="149"/>
        <v>5124.8</v>
      </c>
      <c r="N63" s="113">
        <f t="shared" si="149"/>
        <v>4873.8779199999999</v>
      </c>
      <c r="O63" s="113">
        <f t="shared" si="149"/>
        <v>5034.8</v>
      </c>
      <c r="P63" s="113">
        <f t="shared" si="149"/>
        <v>4798.2855200000004</v>
      </c>
      <c r="Q63" s="113">
        <f t="shared" si="149"/>
        <v>90</v>
      </c>
      <c r="R63" s="113">
        <f t="shared" si="149"/>
        <v>75.592399999999998</v>
      </c>
      <c r="S63" s="435"/>
      <c r="T63" s="171"/>
      <c r="U63" s="435"/>
      <c r="V63" s="435"/>
      <c r="W63" s="435"/>
      <c r="X63" s="435"/>
      <c r="Y63" s="435"/>
      <c r="Z63" s="435"/>
    </row>
  </sheetData>
  <mergeCells count="29"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A49:Z49"/>
    <mergeCell ref="A60:Z60"/>
    <mergeCell ref="A63:C63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F4:F5"/>
    <mergeCell ref="A7:Z8"/>
    <mergeCell ref="A9:Z9"/>
    <mergeCell ref="Y1:Y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AB999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4.85546875" customWidth="1"/>
    <col min="2" max="2" width="36.140625" customWidth="1"/>
    <col min="19" max="19" width="14.140625" customWidth="1"/>
    <col min="20" max="20" width="14.42578125" customWidth="1"/>
    <col min="24" max="24" width="19" customWidth="1"/>
    <col min="25" max="25" width="15" customWidth="1"/>
    <col min="26" max="26" width="15.85546875" customWidth="1"/>
  </cols>
  <sheetData>
    <row r="1" spans="1:28" ht="12.75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</row>
    <row r="2" spans="1:28" ht="12.75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 ht="12.75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 ht="12.75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 ht="12.75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 ht="12.75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436">
        <v>26</v>
      </c>
      <c r="Z6" s="436">
        <v>27</v>
      </c>
    </row>
    <row r="7" spans="1:28" ht="12.75">
      <c r="A7" s="554" t="s">
        <v>1473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 ht="12.75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 ht="12.75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 ht="63.75">
      <c r="A10" s="101"/>
      <c r="B10" s="118" t="s">
        <v>1474</v>
      </c>
      <c r="C10" s="118"/>
      <c r="D10" s="339">
        <v>859.1</v>
      </c>
      <c r="E10" s="339">
        <v>0</v>
      </c>
      <c r="F10" s="339">
        <v>0</v>
      </c>
      <c r="G10" s="200">
        <v>514.29999999999995</v>
      </c>
      <c r="H10" s="342">
        <v>514.29999999999995</v>
      </c>
      <c r="I10" s="339">
        <v>344.8</v>
      </c>
      <c r="J10" s="339">
        <v>0</v>
      </c>
      <c r="K10" s="287">
        <v>172.4</v>
      </c>
      <c r="L10" s="342">
        <v>171.43</v>
      </c>
      <c r="M10" s="339">
        <v>172.4</v>
      </c>
      <c r="N10" s="339"/>
      <c r="O10" s="200">
        <v>172.4</v>
      </c>
      <c r="P10" s="342">
        <v>171.43</v>
      </c>
      <c r="Q10" s="200">
        <v>0</v>
      </c>
      <c r="R10" s="342">
        <v>0</v>
      </c>
      <c r="S10" s="216"/>
      <c r="T10" s="216"/>
      <c r="U10" s="218"/>
      <c r="V10" s="216"/>
      <c r="W10" s="216"/>
      <c r="X10" s="218"/>
      <c r="Y10" s="132" t="s">
        <v>1475</v>
      </c>
      <c r="Z10" s="132" t="s">
        <v>65</v>
      </c>
      <c r="AA10" s="395"/>
      <c r="AB10" s="395"/>
    </row>
    <row r="11" spans="1:28" ht="51">
      <c r="A11" s="101">
        <v>1</v>
      </c>
      <c r="B11" s="206" t="s">
        <v>1476</v>
      </c>
      <c r="C11" s="118" t="s">
        <v>1477</v>
      </c>
      <c r="D11" s="339">
        <f t="shared" ref="D11:E11" si="0">G11+I11</f>
        <v>3920.2999999999997</v>
      </c>
      <c r="E11" s="339">
        <f t="shared" si="0"/>
        <v>3945.3999999999996</v>
      </c>
      <c r="F11" s="339">
        <f t="shared" ref="F11:F45" si="1">IF(E11&gt;0,D11-E11,0)</f>
        <v>-25.099999999999909</v>
      </c>
      <c r="G11" s="200">
        <v>2352.1999999999998</v>
      </c>
      <c r="H11" s="342">
        <v>2352.1999999999998</v>
      </c>
      <c r="I11" s="339">
        <f t="shared" ref="I11:J11" si="2">K11+M11</f>
        <v>1568.1</v>
      </c>
      <c r="J11" s="339">
        <f t="shared" si="2"/>
        <v>1593.2</v>
      </c>
      <c r="K11" s="287">
        <v>1372.1</v>
      </c>
      <c r="L11" s="342">
        <v>1395.9</v>
      </c>
      <c r="M11" s="339">
        <f t="shared" ref="M11:N11" si="3">O11+Q11</f>
        <v>196</v>
      </c>
      <c r="N11" s="339">
        <f t="shared" si="3"/>
        <v>197.3</v>
      </c>
      <c r="O11" s="200">
        <v>196</v>
      </c>
      <c r="P11" s="342">
        <v>197.3</v>
      </c>
      <c r="Q11" s="200">
        <v>0</v>
      </c>
      <c r="R11" s="339">
        <v>0</v>
      </c>
      <c r="S11" s="216">
        <v>44300</v>
      </c>
      <c r="T11" s="216">
        <v>44460</v>
      </c>
      <c r="U11" s="218" t="s">
        <v>1478</v>
      </c>
      <c r="V11" s="216">
        <v>44460</v>
      </c>
      <c r="W11" s="216">
        <v>44511</v>
      </c>
      <c r="X11" s="218" t="s">
        <v>64</v>
      </c>
      <c r="Y11" s="437"/>
      <c r="Z11" s="334" t="s">
        <v>65</v>
      </c>
      <c r="AA11" s="128" t="s">
        <v>66</v>
      </c>
      <c r="AB11" s="128">
        <f>COUNTIF(X:X,"Отказ")</f>
        <v>2</v>
      </c>
    </row>
    <row r="12" spans="1:28" ht="51">
      <c r="A12" s="101">
        <f t="shared" ref="A12:A45" si="4">A11+1</f>
        <v>2</v>
      </c>
      <c r="B12" s="118" t="s">
        <v>1479</v>
      </c>
      <c r="C12" s="415" t="s">
        <v>1480</v>
      </c>
      <c r="D12" s="339">
        <f t="shared" ref="D12:E12" si="5">G12+I12</f>
        <v>3973.3</v>
      </c>
      <c r="E12" s="339">
        <f t="shared" si="5"/>
        <v>3996.6800000000003</v>
      </c>
      <c r="F12" s="339">
        <f t="shared" si="1"/>
        <v>-23.380000000000109</v>
      </c>
      <c r="G12" s="82">
        <v>2384</v>
      </c>
      <c r="H12" s="339">
        <v>2383.98</v>
      </c>
      <c r="I12" s="339">
        <f t="shared" ref="I12:J12" si="6">K12+M12</f>
        <v>1589.3000000000002</v>
      </c>
      <c r="J12" s="339">
        <f t="shared" si="6"/>
        <v>1612.7</v>
      </c>
      <c r="K12" s="82">
        <v>1111.2</v>
      </c>
      <c r="L12" s="339">
        <v>1012.7</v>
      </c>
      <c r="M12" s="339">
        <f t="shared" ref="M12:N12" si="7">O12+Q12</f>
        <v>478.1</v>
      </c>
      <c r="N12" s="339">
        <f t="shared" si="7"/>
        <v>600</v>
      </c>
      <c r="O12" s="82">
        <v>428.1</v>
      </c>
      <c r="P12" s="339">
        <v>550</v>
      </c>
      <c r="Q12" s="82">
        <v>50</v>
      </c>
      <c r="R12" s="339">
        <v>50</v>
      </c>
      <c r="S12" s="216">
        <v>44286</v>
      </c>
      <c r="T12" s="216">
        <v>44313</v>
      </c>
      <c r="U12" s="218" t="s">
        <v>1481</v>
      </c>
      <c r="V12" s="216">
        <v>44340</v>
      </c>
      <c r="W12" s="216">
        <v>44399</v>
      </c>
      <c r="X12" s="218"/>
      <c r="Y12" s="132" t="s">
        <v>64</v>
      </c>
      <c r="Z12" s="49" t="s">
        <v>65</v>
      </c>
      <c r="AA12" s="50" t="s">
        <v>69</v>
      </c>
      <c r="AB12" s="128">
        <f>COUNTA(Z11:Z98)</f>
        <v>48</v>
      </c>
    </row>
    <row r="13" spans="1:28" ht="51">
      <c r="A13" s="101">
        <f t="shared" si="4"/>
        <v>3</v>
      </c>
      <c r="B13" s="118" t="s">
        <v>1482</v>
      </c>
      <c r="C13" s="415" t="s">
        <v>1483</v>
      </c>
      <c r="D13" s="339">
        <f t="shared" ref="D13:E13" si="8">G13+I13</f>
        <v>657.09999999999991</v>
      </c>
      <c r="E13" s="339">
        <f t="shared" si="8"/>
        <v>657.1</v>
      </c>
      <c r="F13" s="339">
        <f t="shared" si="1"/>
        <v>-1.1368683772161603E-13</v>
      </c>
      <c r="G13" s="82">
        <v>394.3</v>
      </c>
      <c r="H13" s="339">
        <v>394.26</v>
      </c>
      <c r="I13" s="339">
        <f t="shared" ref="I13:J13" si="9">K13+M13</f>
        <v>262.79999999999995</v>
      </c>
      <c r="J13" s="339">
        <f t="shared" si="9"/>
        <v>262.84000000000003</v>
      </c>
      <c r="K13" s="69">
        <v>157.69999999999999</v>
      </c>
      <c r="L13" s="339">
        <v>164.27</v>
      </c>
      <c r="M13" s="339">
        <f t="shared" ref="M13:N13" si="10">O13+Q13</f>
        <v>105.1</v>
      </c>
      <c r="N13" s="339">
        <f t="shared" si="10"/>
        <v>98.57</v>
      </c>
      <c r="O13" s="82">
        <v>105.1</v>
      </c>
      <c r="P13" s="339">
        <v>98.57</v>
      </c>
      <c r="Q13" s="82">
        <v>0</v>
      </c>
      <c r="R13" s="339">
        <v>0</v>
      </c>
      <c r="S13" s="216">
        <v>44265</v>
      </c>
      <c r="T13" s="216">
        <v>44271</v>
      </c>
      <c r="U13" s="218" t="s">
        <v>1484</v>
      </c>
      <c r="V13" s="216">
        <v>44295</v>
      </c>
      <c r="W13" s="216">
        <v>44367</v>
      </c>
      <c r="X13" s="218"/>
      <c r="Y13" s="132" t="s">
        <v>1475</v>
      </c>
      <c r="Z13" s="49" t="s">
        <v>65</v>
      </c>
      <c r="AA13" s="128" t="s">
        <v>12</v>
      </c>
      <c r="AB13" s="128">
        <f>COUNTA(U11:U98)-AB12</f>
        <v>15</v>
      </c>
    </row>
    <row r="14" spans="1:28" ht="63.75">
      <c r="A14" s="101">
        <f t="shared" si="4"/>
        <v>4</v>
      </c>
      <c r="B14" s="118" t="s">
        <v>1485</v>
      </c>
      <c r="C14" s="415" t="s">
        <v>1483</v>
      </c>
      <c r="D14" s="339">
        <f t="shared" ref="D14:E14" si="11">G14+I14</f>
        <v>798.09999999999991</v>
      </c>
      <c r="E14" s="339">
        <f t="shared" si="11"/>
        <v>798.24</v>
      </c>
      <c r="F14" s="339">
        <f t="shared" si="1"/>
        <v>-0.14000000000010004</v>
      </c>
      <c r="G14" s="82">
        <v>478.9</v>
      </c>
      <c r="H14" s="339">
        <v>478.94</v>
      </c>
      <c r="I14" s="339">
        <f t="shared" ref="I14:J14" si="12">K14+M14</f>
        <v>319.2</v>
      </c>
      <c r="J14" s="339">
        <f t="shared" si="12"/>
        <v>319.3</v>
      </c>
      <c r="K14" s="82">
        <v>159.6</v>
      </c>
      <c r="L14" s="339">
        <v>159.65</v>
      </c>
      <c r="M14" s="339">
        <f t="shared" ref="M14:N14" si="13">O14+Q14</f>
        <v>159.6</v>
      </c>
      <c r="N14" s="339">
        <f t="shared" si="13"/>
        <v>159.65</v>
      </c>
      <c r="O14" s="82">
        <v>159.6</v>
      </c>
      <c r="P14" s="339">
        <v>159.65</v>
      </c>
      <c r="Q14" s="82">
        <v>0</v>
      </c>
      <c r="R14" s="339">
        <v>0</v>
      </c>
      <c r="S14" s="216">
        <v>44265</v>
      </c>
      <c r="T14" s="216">
        <v>44271</v>
      </c>
      <c r="U14" s="218" t="s">
        <v>1484</v>
      </c>
      <c r="V14" s="216">
        <v>44295</v>
      </c>
      <c r="W14" s="216">
        <v>44367</v>
      </c>
      <c r="X14" s="218"/>
      <c r="Y14" s="132" t="s">
        <v>1475</v>
      </c>
      <c r="Z14" s="49" t="s">
        <v>65</v>
      </c>
      <c r="AA14" s="128" t="s">
        <v>75</v>
      </c>
      <c r="AB14" s="128">
        <f>COUNTA(T11:T98)-AB12-AB13</f>
        <v>0</v>
      </c>
    </row>
    <row r="15" spans="1:28" ht="63.75">
      <c r="A15" s="101">
        <f t="shared" si="4"/>
        <v>5</v>
      </c>
      <c r="B15" s="206" t="s">
        <v>1486</v>
      </c>
      <c r="C15" s="415" t="s">
        <v>1483</v>
      </c>
      <c r="D15" s="339">
        <f t="shared" ref="D15:E15" si="14">G15+I15</f>
        <v>410.6</v>
      </c>
      <c r="E15" s="339">
        <f t="shared" si="14"/>
        <v>410.69</v>
      </c>
      <c r="F15" s="339">
        <f t="shared" si="1"/>
        <v>-8.9999999999974989E-2</v>
      </c>
      <c r="G15" s="82">
        <v>246.4</v>
      </c>
      <c r="H15" s="339">
        <v>246.41</v>
      </c>
      <c r="I15" s="339">
        <f t="shared" ref="I15:J15" si="15">K15+M15</f>
        <v>164.2</v>
      </c>
      <c r="J15" s="339">
        <f t="shared" si="15"/>
        <v>164.28</v>
      </c>
      <c r="K15" s="82">
        <v>82.1</v>
      </c>
      <c r="L15" s="339">
        <v>82.14</v>
      </c>
      <c r="M15" s="339">
        <f t="shared" ref="M15:N15" si="16">O15+Q15</f>
        <v>82.1</v>
      </c>
      <c r="N15" s="339">
        <f t="shared" si="16"/>
        <v>82.14</v>
      </c>
      <c r="O15" s="82">
        <v>82.1</v>
      </c>
      <c r="P15" s="339">
        <v>82.14</v>
      </c>
      <c r="Q15" s="82">
        <v>0</v>
      </c>
      <c r="R15" s="339">
        <v>0</v>
      </c>
      <c r="S15" s="216">
        <v>44288</v>
      </c>
      <c r="T15" s="216">
        <v>44446</v>
      </c>
      <c r="U15" s="218" t="s">
        <v>1487</v>
      </c>
      <c r="V15" s="216">
        <v>44468</v>
      </c>
      <c r="W15" s="216">
        <v>44484</v>
      </c>
      <c r="X15" s="218"/>
      <c r="Y15" s="79"/>
      <c r="Z15" s="80"/>
      <c r="AA15" s="128" t="s">
        <v>79</v>
      </c>
      <c r="AB15" s="128">
        <f>COUNTA(S11:S98)-AB12-AB13-AB14</f>
        <v>0</v>
      </c>
    </row>
    <row r="16" spans="1:28" ht="63.75">
      <c r="A16" s="101">
        <f t="shared" si="4"/>
        <v>6</v>
      </c>
      <c r="B16" s="118" t="s">
        <v>1488</v>
      </c>
      <c r="C16" s="415" t="s">
        <v>1483</v>
      </c>
      <c r="D16" s="339">
        <f t="shared" ref="D16:E16" si="17">G16+I16</f>
        <v>1093.9000000000001</v>
      </c>
      <c r="E16" s="339">
        <f t="shared" si="17"/>
        <v>1025.04</v>
      </c>
      <c r="F16" s="339">
        <f t="shared" si="1"/>
        <v>68.860000000000127</v>
      </c>
      <c r="G16" s="82">
        <v>656.3</v>
      </c>
      <c r="H16" s="342">
        <v>615.02</v>
      </c>
      <c r="I16" s="339">
        <f t="shared" ref="I16:J16" si="18">K16+M16</f>
        <v>437.6</v>
      </c>
      <c r="J16" s="339">
        <f t="shared" si="18"/>
        <v>410.02</v>
      </c>
      <c r="K16" s="69">
        <v>273.5</v>
      </c>
      <c r="L16" s="342">
        <v>256.26</v>
      </c>
      <c r="M16" s="339">
        <f t="shared" ref="M16:N16" si="19">O16+Q16</f>
        <v>164.1</v>
      </c>
      <c r="N16" s="339">
        <f t="shared" si="19"/>
        <v>153.76</v>
      </c>
      <c r="O16" s="82">
        <v>164.1</v>
      </c>
      <c r="P16" s="342">
        <v>153.76</v>
      </c>
      <c r="Q16" s="82">
        <v>0</v>
      </c>
      <c r="R16" s="342">
        <v>0</v>
      </c>
      <c r="S16" s="216">
        <v>44288</v>
      </c>
      <c r="T16" s="216">
        <v>44298</v>
      </c>
      <c r="U16" s="218" t="s">
        <v>1489</v>
      </c>
      <c r="V16" s="216">
        <v>44327</v>
      </c>
      <c r="W16" s="216">
        <v>44392</v>
      </c>
      <c r="X16" s="218" t="s">
        <v>1490</v>
      </c>
      <c r="Y16" s="79"/>
      <c r="Z16" s="80"/>
      <c r="AA16" s="50" t="s">
        <v>64</v>
      </c>
      <c r="AB16" s="128">
        <f>COUNTA(Y11:Y98)</f>
        <v>43</v>
      </c>
    </row>
    <row r="17" spans="1:26" ht="63.75">
      <c r="A17" s="101">
        <f t="shared" si="4"/>
        <v>7</v>
      </c>
      <c r="B17" s="118" t="s">
        <v>1491</v>
      </c>
      <c r="C17" s="415" t="s">
        <v>1483</v>
      </c>
      <c r="D17" s="339">
        <f t="shared" ref="D17:E17" si="20">G17+I17</f>
        <v>558.6</v>
      </c>
      <c r="E17" s="339">
        <f t="shared" si="20"/>
        <v>558.58999999999992</v>
      </c>
      <c r="F17" s="339">
        <f t="shared" si="1"/>
        <v>1.0000000000104592E-2</v>
      </c>
      <c r="G17" s="82">
        <v>335.2</v>
      </c>
      <c r="H17" s="339">
        <v>335.15</v>
      </c>
      <c r="I17" s="339">
        <f t="shared" ref="I17:J17" si="21">K17+M17</f>
        <v>223.4</v>
      </c>
      <c r="J17" s="339">
        <f t="shared" si="21"/>
        <v>223.44</v>
      </c>
      <c r="K17" s="82">
        <v>111.7</v>
      </c>
      <c r="L17" s="339">
        <v>111.72</v>
      </c>
      <c r="M17" s="339">
        <f t="shared" ref="M17:N17" si="22">O17+Q17</f>
        <v>111.7</v>
      </c>
      <c r="N17" s="339">
        <f t="shared" si="22"/>
        <v>111.72</v>
      </c>
      <c r="O17" s="82">
        <v>111.7</v>
      </c>
      <c r="P17" s="339">
        <v>111.72</v>
      </c>
      <c r="Q17" s="82">
        <v>0</v>
      </c>
      <c r="R17" s="339">
        <v>0</v>
      </c>
      <c r="S17" s="216">
        <v>44265</v>
      </c>
      <c r="T17" s="216">
        <v>44271</v>
      </c>
      <c r="U17" s="218" t="s">
        <v>1492</v>
      </c>
      <c r="V17" s="216">
        <v>44292</v>
      </c>
      <c r="W17" s="216">
        <v>44367</v>
      </c>
      <c r="X17" s="218"/>
      <c r="Y17" s="132" t="s">
        <v>1475</v>
      </c>
      <c r="Z17" s="49" t="s">
        <v>65</v>
      </c>
    </row>
    <row r="18" spans="1:26" ht="63.75">
      <c r="A18" s="101">
        <f t="shared" si="4"/>
        <v>8</v>
      </c>
      <c r="B18" s="118" t="s">
        <v>1493</v>
      </c>
      <c r="C18" s="415" t="s">
        <v>1483</v>
      </c>
      <c r="D18" s="339">
        <f t="shared" ref="D18:E18" si="23">G18+I18</f>
        <v>1629.3000000000002</v>
      </c>
      <c r="E18" s="339">
        <f t="shared" si="23"/>
        <v>1629.3600000000001</v>
      </c>
      <c r="F18" s="339">
        <f t="shared" si="1"/>
        <v>-5.999999999994543E-2</v>
      </c>
      <c r="G18" s="82">
        <v>977.6</v>
      </c>
      <c r="H18" s="339">
        <v>977.61</v>
      </c>
      <c r="I18" s="339">
        <f t="shared" ref="I18:J18" si="24">K18+M18</f>
        <v>651.70000000000005</v>
      </c>
      <c r="J18" s="339">
        <f t="shared" si="24"/>
        <v>651.75</v>
      </c>
      <c r="K18" s="69">
        <v>162.9</v>
      </c>
      <c r="L18" s="339">
        <v>162.94</v>
      </c>
      <c r="M18" s="339">
        <f t="shared" ref="M18:N18" si="25">O18+Q18</f>
        <v>488.8</v>
      </c>
      <c r="N18" s="339">
        <f t="shared" si="25"/>
        <v>488.81</v>
      </c>
      <c r="O18" s="82">
        <v>488.8</v>
      </c>
      <c r="P18" s="339">
        <v>488.81</v>
      </c>
      <c r="Q18" s="82">
        <v>0</v>
      </c>
      <c r="R18" s="339">
        <v>0</v>
      </c>
      <c r="S18" s="216">
        <v>44265</v>
      </c>
      <c r="T18" s="216">
        <v>44271</v>
      </c>
      <c r="U18" s="218" t="s">
        <v>1494</v>
      </c>
      <c r="V18" s="216">
        <v>44292</v>
      </c>
      <c r="W18" s="216">
        <v>44367</v>
      </c>
      <c r="X18" s="218"/>
      <c r="Y18" s="132" t="s">
        <v>64</v>
      </c>
      <c r="Z18" s="49" t="s">
        <v>65</v>
      </c>
    </row>
    <row r="19" spans="1:26" ht="63.75">
      <c r="A19" s="101">
        <f t="shared" si="4"/>
        <v>9</v>
      </c>
      <c r="B19" s="118" t="s">
        <v>1495</v>
      </c>
      <c r="C19" s="415" t="s">
        <v>1483</v>
      </c>
      <c r="D19" s="339">
        <f t="shared" ref="D19:E19" si="26">G19+I19</f>
        <v>1165.3000000000002</v>
      </c>
      <c r="E19" s="339">
        <f t="shared" si="26"/>
        <v>1096</v>
      </c>
      <c r="F19" s="339">
        <f t="shared" si="1"/>
        <v>69.300000000000182</v>
      </c>
      <c r="G19" s="82">
        <v>699.2</v>
      </c>
      <c r="H19" s="342">
        <v>657.6</v>
      </c>
      <c r="I19" s="339">
        <f t="shared" ref="I19:J19" si="27">K19+M19</f>
        <v>466.1</v>
      </c>
      <c r="J19" s="339">
        <f t="shared" si="27"/>
        <v>438.4</v>
      </c>
      <c r="K19" s="82">
        <v>291.3</v>
      </c>
      <c r="L19" s="342">
        <v>274</v>
      </c>
      <c r="M19" s="339">
        <f t="shared" ref="M19:N19" si="28">O19+Q19</f>
        <v>174.8</v>
      </c>
      <c r="N19" s="339">
        <f t="shared" si="28"/>
        <v>164.4</v>
      </c>
      <c r="O19" s="82">
        <v>174.8</v>
      </c>
      <c r="P19" s="342">
        <v>164.4</v>
      </c>
      <c r="Q19" s="82">
        <v>0</v>
      </c>
      <c r="R19" s="342">
        <v>0</v>
      </c>
      <c r="S19" s="216">
        <v>44288</v>
      </c>
      <c r="T19" s="216">
        <v>44298</v>
      </c>
      <c r="U19" s="218" t="s">
        <v>1496</v>
      </c>
      <c r="V19" s="216">
        <v>44328</v>
      </c>
      <c r="W19" s="216">
        <v>44392</v>
      </c>
      <c r="X19" s="218"/>
      <c r="Y19" s="132" t="s">
        <v>1475</v>
      </c>
      <c r="Z19" s="49" t="s">
        <v>65</v>
      </c>
    </row>
    <row r="20" spans="1:26" ht="63.75">
      <c r="A20" s="101">
        <f t="shared" si="4"/>
        <v>10</v>
      </c>
      <c r="B20" s="118" t="s">
        <v>1497</v>
      </c>
      <c r="C20" s="415" t="s">
        <v>1483</v>
      </c>
      <c r="D20" s="339">
        <f t="shared" ref="D20:E20" si="29">G20+I20</f>
        <v>1021</v>
      </c>
      <c r="E20" s="339">
        <f t="shared" si="29"/>
        <v>1020.96</v>
      </c>
      <c r="F20" s="339">
        <f t="shared" si="1"/>
        <v>3.999999999996362E-2</v>
      </c>
      <c r="G20" s="82">
        <v>612.6</v>
      </c>
      <c r="H20" s="339">
        <v>612.58000000000004</v>
      </c>
      <c r="I20" s="339">
        <f t="shared" ref="I20:J20" si="30">K20+M20</f>
        <v>408.4</v>
      </c>
      <c r="J20" s="339">
        <f t="shared" si="30"/>
        <v>408.38</v>
      </c>
      <c r="K20" s="82">
        <v>149.5</v>
      </c>
      <c r="L20" s="339">
        <v>153.13999999999999</v>
      </c>
      <c r="M20" s="339">
        <f t="shared" ref="M20:N20" si="31">O20+Q20</f>
        <v>258.89999999999998</v>
      </c>
      <c r="N20" s="339">
        <f t="shared" si="31"/>
        <v>255.24</v>
      </c>
      <c r="O20" s="82">
        <v>158.9</v>
      </c>
      <c r="P20" s="339">
        <v>255.24</v>
      </c>
      <c r="Q20" s="82">
        <v>100</v>
      </c>
      <c r="R20" s="339">
        <v>0</v>
      </c>
      <c r="S20" s="216">
        <v>44288</v>
      </c>
      <c r="T20" s="216">
        <v>44291</v>
      </c>
      <c r="U20" s="218" t="s">
        <v>1498</v>
      </c>
      <c r="V20" s="216">
        <v>44315</v>
      </c>
      <c r="W20" s="216">
        <v>44367</v>
      </c>
      <c r="X20" s="218"/>
      <c r="Y20" s="132" t="s">
        <v>1475</v>
      </c>
      <c r="Z20" s="49" t="s">
        <v>65</v>
      </c>
    </row>
    <row r="21" spans="1:26" ht="63.75">
      <c r="A21" s="101">
        <f t="shared" si="4"/>
        <v>11</v>
      </c>
      <c r="B21" s="118" t="s">
        <v>1499</v>
      </c>
      <c r="C21" s="415" t="s">
        <v>1500</v>
      </c>
      <c r="D21" s="339">
        <f t="shared" ref="D21:E21" si="32">G21+I21</f>
        <v>285.29999999999995</v>
      </c>
      <c r="E21" s="339">
        <f t="shared" si="32"/>
        <v>285.27999999999997</v>
      </c>
      <c r="F21" s="339">
        <f t="shared" si="1"/>
        <v>1.999999999998181E-2</v>
      </c>
      <c r="G21" s="82">
        <v>171.2</v>
      </c>
      <c r="H21" s="339">
        <v>171.17</v>
      </c>
      <c r="I21" s="339">
        <f t="shared" ref="I21:J21" si="33">K21+M21</f>
        <v>114.1</v>
      </c>
      <c r="J21" s="339">
        <f t="shared" si="33"/>
        <v>114.11</v>
      </c>
      <c r="K21" s="82">
        <v>99.1</v>
      </c>
      <c r="L21" s="339">
        <v>99.11</v>
      </c>
      <c r="M21" s="339">
        <f t="shared" ref="M21:N21" si="34">O21+Q21</f>
        <v>15</v>
      </c>
      <c r="N21" s="339">
        <f t="shared" si="34"/>
        <v>15</v>
      </c>
      <c r="O21" s="82">
        <v>15</v>
      </c>
      <c r="P21" s="339">
        <v>15</v>
      </c>
      <c r="Q21" s="82">
        <v>0</v>
      </c>
      <c r="R21" s="339">
        <v>0</v>
      </c>
      <c r="S21" s="218" t="s">
        <v>375</v>
      </c>
      <c r="T21" s="218" t="s">
        <v>375</v>
      </c>
      <c r="U21" s="218" t="s">
        <v>1501</v>
      </c>
      <c r="V21" s="216">
        <v>44271</v>
      </c>
      <c r="W21" s="216">
        <v>44330</v>
      </c>
      <c r="X21" s="218"/>
      <c r="Y21" s="132" t="s">
        <v>1475</v>
      </c>
      <c r="Z21" s="49" t="s">
        <v>65</v>
      </c>
    </row>
    <row r="22" spans="1:26" ht="76.5">
      <c r="A22" s="101">
        <f t="shared" si="4"/>
        <v>12</v>
      </c>
      <c r="B22" s="118" t="s">
        <v>1502</v>
      </c>
      <c r="C22" s="415" t="s">
        <v>1500</v>
      </c>
      <c r="D22" s="339">
        <f t="shared" ref="D22:E22" si="35">G22+I22</f>
        <v>287.5</v>
      </c>
      <c r="E22" s="339">
        <f t="shared" si="35"/>
        <v>287.45</v>
      </c>
      <c r="F22" s="339">
        <f t="shared" si="1"/>
        <v>5.0000000000011369E-2</v>
      </c>
      <c r="G22" s="82">
        <v>172.5</v>
      </c>
      <c r="H22" s="339">
        <v>172.47</v>
      </c>
      <c r="I22" s="339">
        <f t="shared" ref="I22:J22" si="36">K22+M22</f>
        <v>115</v>
      </c>
      <c r="J22" s="339">
        <f t="shared" si="36"/>
        <v>114.98</v>
      </c>
      <c r="K22" s="82">
        <v>98.5</v>
      </c>
      <c r="L22" s="339">
        <v>98.48</v>
      </c>
      <c r="M22" s="339">
        <f t="shared" ref="M22:N22" si="37">O22+Q22</f>
        <v>16.5</v>
      </c>
      <c r="N22" s="339">
        <f t="shared" si="37"/>
        <v>16.5</v>
      </c>
      <c r="O22" s="82">
        <v>14.5</v>
      </c>
      <c r="P22" s="339">
        <v>14.5</v>
      </c>
      <c r="Q22" s="82">
        <v>2</v>
      </c>
      <c r="R22" s="339">
        <v>2</v>
      </c>
      <c r="S22" s="218" t="s">
        <v>375</v>
      </c>
      <c r="T22" s="218" t="s">
        <v>375</v>
      </c>
      <c r="U22" s="218" t="s">
        <v>1503</v>
      </c>
      <c r="V22" s="216">
        <v>44270</v>
      </c>
      <c r="W22" s="216">
        <v>44359</v>
      </c>
      <c r="X22" s="218"/>
      <c r="Y22" s="132" t="s">
        <v>1475</v>
      </c>
      <c r="Z22" s="49" t="s">
        <v>65</v>
      </c>
    </row>
    <row r="23" spans="1:26" ht="51">
      <c r="A23" s="101">
        <f t="shared" si="4"/>
        <v>13</v>
      </c>
      <c r="B23" s="118" t="s">
        <v>1504</v>
      </c>
      <c r="C23" s="415" t="s">
        <v>1500</v>
      </c>
      <c r="D23" s="339">
        <f t="shared" ref="D23:E23" si="38">G23+I23</f>
        <v>2538.1999999999998</v>
      </c>
      <c r="E23" s="339">
        <f t="shared" si="38"/>
        <v>2538.1</v>
      </c>
      <c r="F23" s="339">
        <f t="shared" si="1"/>
        <v>9.9999999999909051E-2</v>
      </c>
      <c r="G23" s="82">
        <v>1522.9</v>
      </c>
      <c r="H23" s="339">
        <v>1522.86</v>
      </c>
      <c r="I23" s="339">
        <f t="shared" ref="I23:J23" si="39">K23+M23</f>
        <v>1015.3</v>
      </c>
      <c r="J23" s="339">
        <f t="shared" si="39"/>
        <v>1015.24</v>
      </c>
      <c r="K23" s="82">
        <v>888.5</v>
      </c>
      <c r="L23" s="339">
        <v>846.03</v>
      </c>
      <c r="M23" s="339">
        <f t="shared" ref="M23:N23" si="40">O23+Q23</f>
        <v>126.8</v>
      </c>
      <c r="N23" s="339">
        <f t="shared" si="40"/>
        <v>169.21</v>
      </c>
      <c r="O23" s="82">
        <v>126.8</v>
      </c>
      <c r="P23" s="339">
        <v>169.21</v>
      </c>
      <c r="Q23" s="82">
        <v>0</v>
      </c>
      <c r="R23" s="339">
        <v>0</v>
      </c>
      <c r="S23" s="216">
        <v>44271</v>
      </c>
      <c r="T23" s="216">
        <v>44277</v>
      </c>
      <c r="U23" s="218" t="s">
        <v>1505</v>
      </c>
      <c r="V23" s="216">
        <v>44298</v>
      </c>
      <c r="W23" s="216">
        <v>44407</v>
      </c>
      <c r="X23" s="218"/>
      <c r="Y23" s="132" t="s">
        <v>1475</v>
      </c>
      <c r="Z23" s="49" t="s">
        <v>65</v>
      </c>
    </row>
    <row r="24" spans="1:26" ht="38.25">
      <c r="A24" s="101">
        <f t="shared" si="4"/>
        <v>14</v>
      </c>
      <c r="B24" s="118" t="s">
        <v>1506</v>
      </c>
      <c r="C24" s="415" t="s">
        <v>1507</v>
      </c>
      <c r="D24" s="339">
        <f t="shared" ref="D24:E24" si="41">G24+I24</f>
        <v>200</v>
      </c>
      <c r="E24" s="339">
        <f t="shared" si="41"/>
        <v>200.05</v>
      </c>
      <c r="F24" s="339">
        <f t="shared" si="1"/>
        <v>-5.0000000000011369E-2</v>
      </c>
      <c r="G24" s="82">
        <v>120</v>
      </c>
      <c r="H24" s="339">
        <v>120.03</v>
      </c>
      <c r="I24" s="339">
        <f t="shared" ref="I24:J24" si="42">K24+M24</f>
        <v>80</v>
      </c>
      <c r="J24" s="339">
        <f t="shared" si="42"/>
        <v>80.02000000000001</v>
      </c>
      <c r="K24" s="82">
        <v>50</v>
      </c>
      <c r="L24" s="339">
        <v>50.02</v>
      </c>
      <c r="M24" s="339">
        <f t="shared" ref="M24:N24" si="43">O24+Q24</f>
        <v>30</v>
      </c>
      <c r="N24" s="339">
        <f t="shared" si="43"/>
        <v>30</v>
      </c>
      <c r="O24" s="82">
        <v>30</v>
      </c>
      <c r="P24" s="339">
        <v>30</v>
      </c>
      <c r="Q24" s="82">
        <v>0</v>
      </c>
      <c r="R24" s="339">
        <v>0</v>
      </c>
      <c r="S24" s="218" t="s">
        <v>375</v>
      </c>
      <c r="T24" s="218" t="s">
        <v>375</v>
      </c>
      <c r="U24" s="218" t="s">
        <v>1508</v>
      </c>
      <c r="V24" s="216">
        <v>44301</v>
      </c>
      <c r="W24" s="216">
        <v>44336</v>
      </c>
      <c r="X24" s="218"/>
      <c r="Y24" s="132" t="s">
        <v>1475</v>
      </c>
      <c r="Z24" s="49" t="s">
        <v>65</v>
      </c>
    </row>
    <row r="25" spans="1:26" ht="51">
      <c r="A25" s="101">
        <f t="shared" si="4"/>
        <v>15</v>
      </c>
      <c r="B25" s="118" t="s">
        <v>1509</v>
      </c>
      <c r="C25" s="415" t="s">
        <v>1500</v>
      </c>
      <c r="D25" s="339">
        <f t="shared" ref="D25:E25" si="44">G25+I25</f>
        <v>438</v>
      </c>
      <c r="E25" s="339">
        <f t="shared" si="44"/>
        <v>438</v>
      </c>
      <c r="F25" s="339">
        <f t="shared" si="1"/>
        <v>0</v>
      </c>
      <c r="G25" s="82">
        <v>262.8</v>
      </c>
      <c r="H25" s="339">
        <v>262.8</v>
      </c>
      <c r="I25" s="339">
        <f t="shared" ref="I25:J25" si="45">K25+M25</f>
        <v>175.20000000000002</v>
      </c>
      <c r="J25" s="339">
        <f t="shared" si="45"/>
        <v>175.20000000000002</v>
      </c>
      <c r="K25" s="82">
        <v>153.30000000000001</v>
      </c>
      <c r="L25" s="339">
        <v>153.30000000000001</v>
      </c>
      <c r="M25" s="339">
        <f t="shared" ref="M25:N25" si="46">O25+Q25</f>
        <v>21.9</v>
      </c>
      <c r="N25" s="339">
        <f t="shared" si="46"/>
        <v>21.9</v>
      </c>
      <c r="O25" s="82">
        <v>21.9</v>
      </c>
      <c r="P25" s="339">
        <v>21.9</v>
      </c>
      <c r="Q25" s="82">
        <v>0</v>
      </c>
      <c r="R25" s="339">
        <v>0</v>
      </c>
      <c r="S25" s="216">
        <v>44271</v>
      </c>
      <c r="T25" s="216">
        <v>44271</v>
      </c>
      <c r="U25" s="218" t="s">
        <v>1510</v>
      </c>
      <c r="V25" s="216">
        <v>44272</v>
      </c>
      <c r="W25" s="216">
        <v>44407</v>
      </c>
      <c r="X25" s="218"/>
      <c r="Y25" s="132" t="s">
        <v>1475</v>
      </c>
      <c r="Z25" s="49" t="s">
        <v>65</v>
      </c>
    </row>
    <row r="26" spans="1:26" ht="51">
      <c r="A26" s="101">
        <f t="shared" si="4"/>
        <v>16</v>
      </c>
      <c r="B26" s="118" t="s">
        <v>1511</v>
      </c>
      <c r="C26" s="415" t="s">
        <v>1512</v>
      </c>
      <c r="D26" s="339">
        <f t="shared" ref="D26:E26" si="47">G26+I26</f>
        <v>1791.8</v>
      </c>
      <c r="E26" s="339">
        <f t="shared" si="47"/>
        <v>1667.15</v>
      </c>
      <c r="F26" s="339">
        <f t="shared" si="1"/>
        <v>124.64999999999986</v>
      </c>
      <c r="G26" s="82">
        <v>1075.0999999999999</v>
      </c>
      <c r="H26" s="339">
        <v>1000.29</v>
      </c>
      <c r="I26" s="339">
        <f t="shared" ref="I26:J26" si="48">K26+M26</f>
        <v>716.7</v>
      </c>
      <c r="J26" s="339">
        <f t="shared" si="48"/>
        <v>666.86</v>
      </c>
      <c r="K26" s="82">
        <v>609.20000000000005</v>
      </c>
      <c r="L26" s="339">
        <v>566.83000000000004</v>
      </c>
      <c r="M26" s="339">
        <f t="shared" ref="M26:N26" si="49">O26+Q26</f>
        <v>107.5</v>
      </c>
      <c r="N26" s="339">
        <f t="shared" si="49"/>
        <v>100.03</v>
      </c>
      <c r="O26" s="82">
        <v>77.5</v>
      </c>
      <c r="P26" s="339">
        <v>70.03</v>
      </c>
      <c r="Q26" s="82">
        <v>30</v>
      </c>
      <c r="R26" s="339">
        <v>30</v>
      </c>
      <c r="S26" s="216">
        <v>44293</v>
      </c>
      <c r="T26" s="216">
        <v>44294</v>
      </c>
      <c r="U26" s="218" t="s">
        <v>1513</v>
      </c>
      <c r="V26" s="216">
        <v>44327</v>
      </c>
      <c r="W26" s="216">
        <v>44357</v>
      </c>
      <c r="X26" s="218"/>
      <c r="Y26" s="132" t="s">
        <v>1475</v>
      </c>
      <c r="Z26" s="49" t="s">
        <v>65</v>
      </c>
    </row>
    <row r="27" spans="1:26" ht="38.25">
      <c r="A27" s="101">
        <f t="shared" si="4"/>
        <v>17</v>
      </c>
      <c r="B27" s="118" t="s">
        <v>1514</v>
      </c>
      <c r="C27" s="415" t="s">
        <v>1512</v>
      </c>
      <c r="D27" s="339">
        <f t="shared" ref="D27:E27" si="50">G27+I27</f>
        <v>977.3</v>
      </c>
      <c r="E27" s="339">
        <f t="shared" si="50"/>
        <v>977.27</v>
      </c>
      <c r="F27" s="339">
        <f t="shared" si="1"/>
        <v>2.9999999999972715E-2</v>
      </c>
      <c r="G27" s="82">
        <v>586.4</v>
      </c>
      <c r="H27" s="339">
        <v>586.36</v>
      </c>
      <c r="I27" s="339">
        <f t="shared" ref="I27:J27" si="51">K27+M27</f>
        <v>390.90000000000003</v>
      </c>
      <c r="J27" s="339">
        <f t="shared" si="51"/>
        <v>390.90999999999997</v>
      </c>
      <c r="K27" s="82">
        <v>332.3</v>
      </c>
      <c r="L27" s="339">
        <v>332.27</v>
      </c>
      <c r="M27" s="339">
        <f t="shared" ref="M27:N27" si="52">O27+Q27</f>
        <v>58.6</v>
      </c>
      <c r="N27" s="339">
        <f t="shared" si="52"/>
        <v>58.64</v>
      </c>
      <c r="O27" s="82">
        <v>38.6</v>
      </c>
      <c r="P27" s="339">
        <v>38.64</v>
      </c>
      <c r="Q27" s="82">
        <v>20</v>
      </c>
      <c r="R27" s="339">
        <v>20</v>
      </c>
      <c r="S27" s="216">
        <v>44293</v>
      </c>
      <c r="T27" s="216">
        <v>44294</v>
      </c>
      <c r="U27" s="218" t="s">
        <v>1513</v>
      </c>
      <c r="V27" s="216">
        <v>44327</v>
      </c>
      <c r="W27" s="216">
        <v>44357</v>
      </c>
      <c r="X27" s="218"/>
      <c r="Y27" s="132" t="s">
        <v>1475</v>
      </c>
      <c r="Z27" s="49" t="s">
        <v>65</v>
      </c>
    </row>
    <row r="28" spans="1:26" ht="63.75">
      <c r="A28" s="101">
        <f t="shared" si="4"/>
        <v>18</v>
      </c>
      <c r="B28" s="118" t="s">
        <v>1515</v>
      </c>
      <c r="C28" s="415" t="s">
        <v>602</v>
      </c>
      <c r="D28" s="339">
        <f t="shared" ref="D28:E28" si="53">G28+I28</f>
        <v>1245.5</v>
      </c>
      <c r="E28" s="339">
        <f t="shared" si="53"/>
        <v>1132.24</v>
      </c>
      <c r="F28" s="339">
        <f t="shared" si="1"/>
        <v>113.25999999999999</v>
      </c>
      <c r="G28" s="82">
        <v>747.3</v>
      </c>
      <c r="H28" s="339">
        <v>679.35</v>
      </c>
      <c r="I28" s="339">
        <f t="shared" ref="I28:J28" si="54">K28+M28</f>
        <v>498.2</v>
      </c>
      <c r="J28" s="339">
        <f t="shared" si="54"/>
        <v>452.89</v>
      </c>
      <c r="K28" s="82">
        <v>372.2</v>
      </c>
      <c r="L28" s="339">
        <v>339.67</v>
      </c>
      <c r="M28" s="339">
        <f t="shared" ref="M28:N28" si="55">O28+Q28</f>
        <v>126</v>
      </c>
      <c r="N28" s="339">
        <f t="shared" si="55"/>
        <v>113.22</v>
      </c>
      <c r="O28" s="82">
        <v>53.5</v>
      </c>
      <c r="P28" s="339">
        <v>113.22</v>
      </c>
      <c r="Q28" s="82">
        <v>72.5</v>
      </c>
      <c r="R28" s="339">
        <v>0</v>
      </c>
      <c r="S28" s="216">
        <v>44286</v>
      </c>
      <c r="T28" s="216">
        <v>44292</v>
      </c>
      <c r="U28" s="218" t="s">
        <v>1516</v>
      </c>
      <c r="V28" s="216">
        <v>44314</v>
      </c>
      <c r="W28" s="216">
        <v>44358</v>
      </c>
      <c r="X28" s="438" t="s">
        <v>1490</v>
      </c>
      <c r="Y28" s="132"/>
      <c r="Z28" s="49"/>
    </row>
    <row r="29" spans="1:26" ht="89.25">
      <c r="A29" s="101">
        <f t="shared" si="4"/>
        <v>19</v>
      </c>
      <c r="B29" s="118" t="s">
        <v>1517</v>
      </c>
      <c r="C29" s="415" t="s">
        <v>602</v>
      </c>
      <c r="D29" s="339">
        <f t="shared" ref="D29:E29" si="56">G29+I29</f>
        <v>2466.5</v>
      </c>
      <c r="E29" s="339">
        <f t="shared" si="56"/>
        <v>2438.31</v>
      </c>
      <c r="F29" s="339">
        <f t="shared" si="1"/>
        <v>28.190000000000055</v>
      </c>
      <c r="G29" s="82">
        <v>1479.9</v>
      </c>
      <c r="H29" s="339">
        <v>1462.99</v>
      </c>
      <c r="I29" s="339">
        <f t="shared" ref="I29:J29" si="57">K29+M29</f>
        <v>986.6</v>
      </c>
      <c r="J29" s="339">
        <f t="shared" si="57"/>
        <v>975.31999999999994</v>
      </c>
      <c r="K29" s="82">
        <v>739.1</v>
      </c>
      <c r="L29" s="339">
        <v>731.49</v>
      </c>
      <c r="M29" s="339">
        <f t="shared" ref="M29:N29" si="58">O29+Q29</f>
        <v>247.5</v>
      </c>
      <c r="N29" s="339">
        <f t="shared" si="58"/>
        <v>243.82999999999998</v>
      </c>
      <c r="O29" s="82">
        <v>97.5</v>
      </c>
      <c r="P29" s="339">
        <v>93.83</v>
      </c>
      <c r="Q29" s="82">
        <v>150</v>
      </c>
      <c r="R29" s="339">
        <v>150</v>
      </c>
      <c r="S29" s="216">
        <v>44286</v>
      </c>
      <c r="T29" s="216">
        <v>44292</v>
      </c>
      <c r="U29" s="218" t="s">
        <v>1518</v>
      </c>
      <c r="V29" s="216">
        <v>44316</v>
      </c>
      <c r="W29" s="216">
        <v>44375</v>
      </c>
      <c r="X29" s="218"/>
      <c r="Y29" s="132" t="s">
        <v>1475</v>
      </c>
      <c r="Z29" s="49" t="s">
        <v>65</v>
      </c>
    </row>
    <row r="30" spans="1:26" ht="51">
      <c r="A30" s="101">
        <f t="shared" si="4"/>
        <v>20</v>
      </c>
      <c r="B30" s="118" t="s">
        <v>1519</v>
      </c>
      <c r="C30" s="415" t="s">
        <v>1520</v>
      </c>
      <c r="D30" s="339">
        <f t="shared" ref="D30:E30" si="59">G30+I30</f>
        <v>576.70000000000005</v>
      </c>
      <c r="E30" s="339">
        <f t="shared" si="59"/>
        <v>252.87</v>
      </c>
      <c r="F30" s="339">
        <f t="shared" si="1"/>
        <v>323.83000000000004</v>
      </c>
      <c r="G30" s="82">
        <v>346</v>
      </c>
      <c r="H30" s="343">
        <v>151.72</v>
      </c>
      <c r="I30" s="339">
        <f t="shared" ref="I30:J30" si="60">K30+M30</f>
        <v>230.7</v>
      </c>
      <c r="J30" s="339">
        <f t="shared" si="60"/>
        <v>101.15</v>
      </c>
      <c r="K30" s="82">
        <v>173</v>
      </c>
      <c r="L30" s="343">
        <v>83.06</v>
      </c>
      <c r="M30" s="339">
        <f t="shared" ref="M30:N30" si="61">O30+Q30</f>
        <v>57.7</v>
      </c>
      <c r="N30" s="339">
        <f t="shared" si="61"/>
        <v>18.09</v>
      </c>
      <c r="O30" s="82">
        <v>57.7</v>
      </c>
      <c r="P30" s="343">
        <v>18.09</v>
      </c>
      <c r="Q30" s="82">
        <v>0</v>
      </c>
      <c r="R30" s="343">
        <v>0</v>
      </c>
      <c r="S30" s="216">
        <v>44284</v>
      </c>
      <c r="T30" s="216">
        <v>44288</v>
      </c>
      <c r="U30" s="218" t="s">
        <v>1521</v>
      </c>
      <c r="V30" s="216">
        <v>44316</v>
      </c>
      <c r="W30" s="216">
        <v>44377</v>
      </c>
      <c r="X30" s="218"/>
      <c r="Y30" s="132" t="s">
        <v>1475</v>
      </c>
      <c r="Z30" s="49" t="s">
        <v>65</v>
      </c>
    </row>
    <row r="31" spans="1:26" ht="63.75">
      <c r="A31" s="101">
        <f t="shared" si="4"/>
        <v>21</v>
      </c>
      <c r="B31" s="118" t="s">
        <v>1522</v>
      </c>
      <c r="C31" s="415" t="s">
        <v>1520</v>
      </c>
      <c r="D31" s="339">
        <f t="shared" ref="D31:E31" si="62">G31+I31</f>
        <v>518.20000000000005</v>
      </c>
      <c r="E31" s="339">
        <f t="shared" si="62"/>
        <v>504.05</v>
      </c>
      <c r="F31" s="339">
        <f t="shared" si="1"/>
        <v>14.150000000000034</v>
      </c>
      <c r="G31" s="82">
        <v>310.89999999999998</v>
      </c>
      <c r="H31" s="339">
        <v>302.43</v>
      </c>
      <c r="I31" s="339">
        <f t="shared" ref="I31:J31" si="63">K31+M31</f>
        <v>207.3</v>
      </c>
      <c r="J31" s="339">
        <f t="shared" si="63"/>
        <v>201.62</v>
      </c>
      <c r="K31" s="82">
        <v>155.5</v>
      </c>
      <c r="L31" s="339">
        <v>151.62</v>
      </c>
      <c r="M31" s="339">
        <f t="shared" ref="M31:N31" si="64">O31+Q31</f>
        <v>51.8</v>
      </c>
      <c r="N31" s="339">
        <f t="shared" si="64"/>
        <v>50</v>
      </c>
      <c r="O31" s="82">
        <v>51.8</v>
      </c>
      <c r="P31" s="339">
        <v>50</v>
      </c>
      <c r="Q31" s="82">
        <v>0</v>
      </c>
      <c r="R31" s="339">
        <v>0</v>
      </c>
      <c r="S31" s="216">
        <v>44284</v>
      </c>
      <c r="T31" s="216">
        <v>44288</v>
      </c>
      <c r="U31" s="218" t="s">
        <v>1523</v>
      </c>
      <c r="V31" s="216">
        <v>44317</v>
      </c>
      <c r="W31" s="216">
        <v>44377</v>
      </c>
      <c r="X31" s="218"/>
      <c r="Y31" s="132" t="s">
        <v>1475</v>
      </c>
      <c r="Z31" s="49" t="s">
        <v>65</v>
      </c>
    </row>
    <row r="32" spans="1:26" ht="63.75">
      <c r="A32" s="101">
        <f t="shared" si="4"/>
        <v>22</v>
      </c>
      <c r="B32" s="118" t="s">
        <v>1524</v>
      </c>
      <c r="C32" s="415" t="s">
        <v>1525</v>
      </c>
      <c r="D32" s="339">
        <f t="shared" ref="D32:E32" si="65">G32+I32</f>
        <v>3454</v>
      </c>
      <c r="E32" s="339">
        <f t="shared" si="65"/>
        <v>3437</v>
      </c>
      <c r="F32" s="339">
        <f t="shared" si="1"/>
        <v>17</v>
      </c>
      <c r="G32" s="82">
        <v>2072.4</v>
      </c>
      <c r="H32" s="343">
        <v>2062.1999999999998</v>
      </c>
      <c r="I32" s="339">
        <f t="shared" ref="I32:J32" si="66">K32+M32</f>
        <v>1381.6</v>
      </c>
      <c r="J32" s="339">
        <f t="shared" si="66"/>
        <v>1374.8</v>
      </c>
      <c r="K32" s="82">
        <v>690.8</v>
      </c>
      <c r="L32" s="343">
        <v>687.4</v>
      </c>
      <c r="M32" s="339">
        <f t="shared" ref="M32:N32" si="67">O32+Q32</f>
        <v>690.8</v>
      </c>
      <c r="N32" s="339">
        <f t="shared" si="67"/>
        <v>687.4</v>
      </c>
      <c r="O32" s="82">
        <v>690.8</v>
      </c>
      <c r="P32" s="343">
        <v>687.4</v>
      </c>
      <c r="Q32" s="82">
        <v>0</v>
      </c>
      <c r="R32" s="343">
        <v>0</v>
      </c>
      <c r="S32" s="216">
        <v>44264</v>
      </c>
      <c r="T32" s="216">
        <v>44274</v>
      </c>
      <c r="U32" s="218" t="s">
        <v>1526</v>
      </c>
      <c r="V32" s="216">
        <v>44298</v>
      </c>
      <c r="W32" s="216">
        <v>44407</v>
      </c>
      <c r="X32" s="218"/>
      <c r="Y32" s="132" t="s">
        <v>1475</v>
      </c>
      <c r="Z32" s="49" t="s">
        <v>65</v>
      </c>
    </row>
    <row r="33" spans="1:26" ht="63.75">
      <c r="A33" s="101">
        <f t="shared" si="4"/>
        <v>23</v>
      </c>
      <c r="B33" s="118" t="s">
        <v>1527</v>
      </c>
      <c r="C33" s="415" t="s">
        <v>1525</v>
      </c>
      <c r="D33" s="339">
        <f t="shared" ref="D33:E33" si="68">G33+I33</f>
        <v>1828.6</v>
      </c>
      <c r="E33" s="339">
        <f t="shared" si="68"/>
        <v>1770.3000000000002</v>
      </c>
      <c r="F33" s="339">
        <f t="shared" si="1"/>
        <v>58.299999999999727</v>
      </c>
      <c r="G33" s="82">
        <v>1097.2</v>
      </c>
      <c r="H33" s="339">
        <v>1062.18</v>
      </c>
      <c r="I33" s="339">
        <f t="shared" ref="I33:J33" si="69">K33+M33</f>
        <v>731.4</v>
      </c>
      <c r="J33" s="339">
        <f t="shared" si="69"/>
        <v>708.12</v>
      </c>
      <c r="K33" s="82">
        <v>365.7</v>
      </c>
      <c r="L33" s="339">
        <v>354.06</v>
      </c>
      <c r="M33" s="339">
        <f t="shared" ref="M33:N33" si="70">O33+Q33</f>
        <v>365.7</v>
      </c>
      <c r="N33" s="339">
        <f t="shared" si="70"/>
        <v>354.06</v>
      </c>
      <c r="O33" s="82">
        <v>365.7</v>
      </c>
      <c r="P33" s="339">
        <v>354.06</v>
      </c>
      <c r="Q33" s="82">
        <v>0</v>
      </c>
      <c r="R33" s="339">
        <v>0</v>
      </c>
      <c r="S33" s="216">
        <v>44300</v>
      </c>
      <c r="T33" s="216">
        <v>44301</v>
      </c>
      <c r="U33" s="218" t="s">
        <v>1528</v>
      </c>
      <c r="V33" s="216">
        <v>44327</v>
      </c>
      <c r="W33" s="216">
        <v>44407</v>
      </c>
      <c r="X33" s="218"/>
      <c r="Y33" s="132" t="s">
        <v>1475</v>
      </c>
      <c r="Z33" s="49" t="s">
        <v>65</v>
      </c>
    </row>
    <row r="34" spans="1:26" ht="51">
      <c r="A34" s="101">
        <f t="shared" si="4"/>
        <v>24</v>
      </c>
      <c r="B34" s="118" t="s">
        <v>1529</v>
      </c>
      <c r="C34" s="415" t="s">
        <v>1525</v>
      </c>
      <c r="D34" s="339">
        <f t="shared" ref="D34:E34" si="71">G34+I34</f>
        <v>3220.1</v>
      </c>
      <c r="E34" s="339">
        <f t="shared" si="71"/>
        <v>3193.81</v>
      </c>
      <c r="F34" s="339">
        <f t="shared" si="1"/>
        <v>26.289999999999964</v>
      </c>
      <c r="G34" s="82">
        <v>1932.1</v>
      </c>
      <c r="H34" s="339">
        <v>1905.49</v>
      </c>
      <c r="I34" s="339">
        <f t="shared" ref="I34:J34" si="72">K34+M34</f>
        <v>1288</v>
      </c>
      <c r="J34" s="339">
        <f t="shared" si="72"/>
        <v>1288.32</v>
      </c>
      <c r="K34" s="82">
        <v>644</v>
      </c>
      <c r="L34" s="339">
        <v>653.16</v>
      </c>
      <c r="M34" s="339">
        <f t="shared" ref="M34:N34" si="73">O34+Q34</f>
        <v>644</v>
      </c>
      <c r="N34" s="339">
        <f t="shared" si="73"/>
        <v>635.16</v>
      </c>
      <c r="O34" s="82">
        <v>644</v>
      </c>
      <c r="P34" s="339">
        <v>635.16</v>
      </c>
      <c r="Q34" s="82">
        <v>0</v>
      </c>
      <c r="R34" s="82">
        <v>0</v>
      </c>
      <c r="S34" s="216">
        <v>44247</v>
      </c>
      <c r="T34" s="216">
        <v>44265</v>
      </c>
      <c r="U34" s="218" t="s">
        <v>1530</v>
      </c>
      <c r="V34" s="216">
        <v>44291</v>
      </c>
      <c r="W34" s="216">
        <v>44407</v>
      </c>
      <c r="X34" s="218"/>
      <c r="Y34" s="132" t="s">
        <v>1475</v>
      </c>
      <c r="Z34" s="49" t="s">
        <v>65</v>
      </c>
    </row>
    <row r="35" spans="1:26" ht="38.25">
      <c r="A35" s="101">
        <f t="shared" si="4"/>
        <v>25</v>
      </c>
      <c r="B35" s="118" t="s">
        <v>1531</v>
      </c>
      <c r="C35" s="415" t="s">
        <v>1532</v>
      </c>
      <c r="D35" s="339">
        <f t="shared" ref="D35:E35" si="74">G35+I35</f>
        <v>1596.5</v>
      </c>
      <c r="E35" s="339">
        <f t="shared" si="74"/>
        <v>0</v>
      </c>
      <c r="F35" s="339">
        <f t="shared" si="1"/>
        <v>0</v>
      </c>
      <c r="G35" s="439">
        <v>957.9</v>
      </c>
      <c r="H35" s="351"/>
      <c r="I35" s="339">
        <f t="shared" ref="I35:J35" si="75">K35+M35</f>
        <v>638.6</v>
      </c>
      <c r="J35" s="339">
        <f t="shared" si="75"/>
        <v>0</v>
      </c>
      <c r="K35" s="439">
        <v>383.2</v>
      </c>
      <c r="L35" s="351"/>
      <c r="M35" s="356">
        <f t="shared" ref="M35:N35" si="76">O35+Q35</f>
        <v>255.4</v>
      </c>
      <c r="N35" s="339">
        <f t="shared" si="76"/>
        <v>0</v>
      </c>
      <c r="O35" s="439">
        <v>235.4</v>
      </c>
      <c r="P35" s="351"/>
      <c r="Q35" s="439">
        <v>20</v>
      </c>
      <c r="R35" s="351"/>
      <c r="S35" s="216"/>
      <c r="T35" s="216"/>
      <c r="U35" s="218"/>
      <c r="V35" s="219"/>
      <c r="W35" s="219"/>
      <c r="X35" s="49" t="s">
        <v>1047</v>
      </c>
      <c r="Y35" s="132"/>
      <c r="Z35" s="49" t="s">
        <v>1047</v>
      </c>
    </row>
    <row r="36" spans="1:26" ht="51">
      <c r="A36" s="101">
        <f t="shared" si="4"/>
        <v>26</v>
      </c>
      <c r="B36" s="118" t="s">
        <v>1533</v>
      </c>
      <c r="C36" s="415" t="s">
        <v>1534</v>
      </c>
      <c r="D36" s="339">
        <f t="shared" ref="D36:E36" si="77">G36+I36</f>
        <v>893.8</v>
      </c>
      <c r="E36" s="339">
        <f t="shared" si="77"/>
        <v>893.91000000000008</v>
      </c>
      <c r="F36" s="339">
        <f t="shared" si="1"/>
        <v>-0.11000000000012733</v>
      </c>
      <c r="G36" s="82">
        <v>536.29999999999995</v>
      </c>
      <c r="H36" s="339">
        <v>536.35</v>
      </c>
      <c r="I36" s="339">
        <f t="shared" ref="I36:J36" si="78">K36+M36</f>
        <v>357.5</v>
      </c>
      <c r="J36" s="339">
        <f t="shared" si="78"/>
        <v>357.56</v>
      </c>
      <c r="K36" s="82">
        <v>268.5</v>
      </c>
      <c r="L36" s="339">
        <v>268.17</v>
      </c>
      <c r="M36" s="339">
        <f t="shared" ref="M36:N36" si="79">O36+Q36</f>
        <v>89</v>
      </c>
      <c r="N36" s="339">
        <f t="shared" si="79"/>
        <v>89.39</v>
      </c>
      <c r="O36" s="82">
        <v>59</v>
      </c>
      <c r="P36" s="339">
        <v>89.39</v>
      </c>
      <c r="Q36" s="82">
        <v>30</v>
      </c>
      <c r="R36" s="339">
        <v>0</v>
      </c>
      <c r="S36" s="216">
        <v>44286</v>
      </c>
      <c r="T36" s="216">
        <v>44298</v>
      </c>
      <c r="U36" s="218" t="s">
        <v>1535</v>
      </c>
      <c r="V36" s="216">
        <v>44327</v>
      </c>
      <c r="W36" s="216">
        <v>44377</v>
      </c>
      <c r="X36" s="218"/>
      <c r="Y36" s="132" t="s">
        <v>1475</v>
      </c>
      <c r="Z36" s="49" t="s">
        <v>65</v>
      </c>
    </row>
    <row r="37" spans="1:26" ht="51">
      <c r="A37" s="101">
        <f t="shared" si="4"/>
        <v>27</v>
      </c>
      <c r="B37" s="118" t="s">
        <v>1536</v>
      </c>
      <c r="C37" s="415" t="s">
        <v>1534</v>
      </c>
      <c r="D37" s="339">
        <f t="shared" ref="D37:E37" si="80">G37+I37</f>
        <v>1418.5</v>
      </c>
      <c r="E37" s="339">
        <f t="shared" si="80"/>
        <v>1418.5</v>
      </c>
      <c r="F37" s="339">
        <f t="shared" si="1"/>
        <v>0</v>
      </c>
      <c r="G37" s="82">
        <v>851.1</v>
      </c>
      <c r="H37" s="339">
        <v>851.1</v>
      </c>
      <c r="I37" s="339">
        <f t="shared" ref="I37:J37" si="81">K37+M37</f>
        <v>567.4</v>
      </c>
      <c r="J37" s="339">
        <f t="shared" si="81"/>
        <v>567.4</v>
      </c>
      <c r="K37" s="82">
        <v>478.7</v>
      </c>
      <c r="L37" s="339">
        <v>482.29</v>
      </c>
      <c r="M37" s="339">
        <f t="shared" ref="M37:N37" si="82">O37+Q37</f>
        <v>88.7</v>
      </c>
      <c r="N37" s="339">
        <f t="shared" si="82"/>
        <v>85.11</v>
      </c>
      <c r="O37" s="82">
        <v>73.7</v>
      </c>
      <c r="P37" s="339">
        <v>85.11</v>
      </c>
      <c r="Q37" s="82">
        <v>15</v>
      </c>
      <c r="R37" s="339">
        <v>0</v>
      </c>
      <c r="S37" s="216">
        <v>44286</v>
      </c>
      <c r="T37" s="216">
        <v>44298</v>
      </c>
      <c r="U37" s="218" t="s">
        <v>1537</v>
      </c>
      <c r="V37" s="216">
        <v>44328</v>
      </c>
      <c r="W37" s="216">
        <v>44377</v>
      </c>
      <c r="X37" s="218"/>
      <c r="Y37" s="132" t="s">
        <v>1475</v>
      </c>
      <c r="Z37" s="49" t="s">
        <v>65</v>
      </c>
    </row>
    <row r="38" spans="1:26" ht="51">
      <c r="A38" s="101">
        <f t="shared" si="4"/>
        <v>28</v>
      </c>
      <c r="B38" s="118" t="s">
        <v>1538</v>
      </c>
      <c r="C38" s="415" t="s">
        <v>1534</v>
      </c>
      <c r="D38" s="339">
        <f t="shared" ref="D38:E38" si="83">G38+I38</f>
        <v>715.6</v>
      </c>
      <c r="E38" s="339">
        <f t="shared" si="83"/>
        <v>714.23</v>
      </c>
      <c r="F38" s="339">
        <f t="shared" si="1"/>
        <v>1.3700000000000045</v>
      </c>
      <c r="G38" s="82">
        <v>428.5</v>
      </c>
      <c r="H38" s="339">
        <v>428.54</v>
      </c>
      <c r="I38" s="339">
        <f t="shared" ref="I38:J38" si="84">K38+M38</f>
        <v>287.10000000000002</v>
      </c>
      <c r="J38" s="339">
        <f t="shared" si="84"/>
        <v>285.69</v>
      </c>
      <c r="K38" s="82">
        <v>222.5</v>
      </c>
      <c r="L38" s="339">
        <v>221.41</v>
      </c>
      <c r="M38" s="339">
        <f t="shared" ref="M38:N38" si="85">O38+Q38</f>
        <v>64.599999999999994</v>
      </c>
      <c r="N38" s="339">
        <f t="shared" si="85"/>
        <v>64.28</v>
      </c>
      <c r="O38" s="82">
        <v>64.599999999999994</v>
      </c>
      <c r="P38" s="339">
        <v>64.28</v>
      </c>
      <c r="Q38" s="82">
        <v>0</v>
      </c>
      <c r="R38" s="339">
        <v>0</v>
      </c>
      <c r="S38" s="216">
        <v>44286</v>
      </c>
      <c r="T38" s="216">
        <v>44294</v>
      </c>
      <c r="U38" s="218" t="s">
        <v>1539</v>
      </c>
      <c r="V38" s="216">
        <v>44328</v>
      </c>
      <c r="W38" s="216">
        <v>44377</v>
      </c>
      <c r="X38" s="218"/>
      <c r="Y38" s="132" t="s">
        <v>1475</v>
      </c>
      <c r="Z38" s="49" t="s">
        <v>65</v>
      </c>
    </row>
    <row r="39" spans="1:26" ht="63.75">
      <c r="A39" s="101">
        <f t="shared" si="4"/>
        <v>29</v>
      </c>
      <c r="B39" s="118" t="s">
        <v>1540</v>
      </c>
      <c r="C39" s="415" t="s">
        <v>1541</v>
      </c>
      <c r="D39" s="339">
        <f t="shared" ref="D39:E39" si="86">G39+I39</f>
        <v>1207.5</v>
      </c>
      <c r="E39" s="339">
        <f t="shared" si="86"/>
        <v>1207.45</v>
      </c>
      <c r="F39" s="339">
        <f t="shared" si="1"/>
        <v>4.9999999999954525E-2</v>
      </c>
      <c r="G39" s="82">
        <v>724.5</v>
      </c>
      <c r="H39" s="339">
        <v>724.47</v>
      </c>
      <c r="I39" s="339">
        <f t="shared" ref="I39:J39" si="87">K39+M39</f>
        <v>483</v>
      </c>
      <c r="J39" s="339">
        <f t="shared" si="87"/>
        <v>482.98</v>
      </c>
      <c r="K39" s="82">
        <v>422.6</v>
      </c>
      <c r="L39" s="339">
        <v>419.98</v>
      </c>
      <c r="M39" s="339">
        <f t="shared" ref="M39:N39" si="88">O39+Q39</f>
        <v>60.4</v>
      </c>
      <c r="N39" s="339">
        <f t="shared" si="88"/>
        <v>63</v>
      </c>
      <c r="O39" s="82">
        <v>60.4</v>
      </c>
      <c r="P39" s="339">
        <v>63</v>
      </c>
      <c r="Q39" s="82">
        <v>0</v>
      </c>
      <c r="R39" s="339">
        <v>0</v>
      </c>
      <c r="S39" s="216">
        <v>44270</v>
      </c>
      <c r="T39" s="216">
        <v>44277</v>
      </c>
      <c r="U39" s="218" t="s">
        <v>1542</v>
      </c>
      <c r="V39" s="216">
        <v>44298</v>
      </c>
      <c r="W39" s="216">
        <v>44357</v>
      </c>
      <c r="X39" s="218"/>
      <c r="Y39" s="132" t="s">
        <v>1475</v>
      </c>
      <c r="Z39" s="49" t="s">
        <v>65</v>
      </c>
    </row>
    <row r="40" spans="1:26" ht="63.75">
      <c r="A40" s="101">
        <f t="shared" si="4"/>
        <v>30</v>
      </c>
      <c r="B40" s="118" t="s">
        <v>1543</v>
      </c>
      <c r="C40" s="415" t="s">
        <v>1544</v>
      </c>
      <c r="D40" s="339">
        <f t="shared" ref="D40:E40" si="89">G40+I40</f>
        <v>1770.8000000000002</v>
      </c>
      <c r="E40" s="339">
        <f t="shared" si="89"/>
        <v>1770.74</v>
      </c>
      <c r="F40" s="339">
        <f t="shared" si="1"/>
        <v>6.0000000000172804E-2</v>
      </c>
      <c r="G40" s="82">
        <v>1062.5</v>
      </c>
      <c r="H40" s="339">
        <v>1062.45</v>
      </c>
      <c r="I40" s="339">
        <f t="shared" ref="I40:J40" si="90">K40+M40</f>
        <v>708.30000000000007</v>
      </c>
      <c r="J40" s="339">
        <f t="shared" si="90"/>
        <v>708.29</v>
      </c>
      <c r="K40" s="82">
        <v>531.20000000000005</v>
      </c>
      <c r="L40" s="339">
        <v>531.22</v>
      </c>
      <c r="M40" s="339">
        <f t="shared" ref="M40:N40" si="91">O40+Q40</f>
        <v>177.1</v>
      </c>
      <c r="N40" s="339">
        <f t="shared" si="91"/>
        <v>177.07</v>
      </c>
      <c r="O40" s="82">
        <v>177.1</v>
      </c>
      <c r="P40" s="339">
        <v>177.07</v>
      </c>
      <c r="Q40" s="82">
        <v>0</v>
      </c>
      <c r="R40" s="339">
        <v>0</v>
      </c>
      <c r="S40" s="216">
        <v>44285</v>
      </c>
      <c r="T40" s="217">
        <v>44378</v>
      </c>
      <c r="U40" s="218" t="s">
        <v>1545</v>
      </c>
      <c r="V40" s="216">
        <v>44397</v>
      </c>
      <c r="W40" s="218" t="s">
        <v>1546</v>
      </c>
      <c r="X40" s="218"/>
      <c r="Y40" s="132" t="s">
        <v>1475</v>
      </c>
      <c r="Z40" s="49" t="s">
        <v>65</v>
      </c>
    </row>
    <row r="41" spans="1:26" ht="66.75" customHeight="1">
      <c r="A41" s="101">
        <f t="shared" si="4"/>
        <v>31</v>
      </c>
      <c r="B41" s="118" t="s">
        <v>1547</v>
      </c>
      <c r="C41" s="415" t="s">
        <v>1544</v>
      </c>
      <c r="D41" s="339">
        <f t="shared" ref="D41:E41" si="92">G41+I41</f>
        <v>1021.8000000000001</v>
      </c>
      <c r="E41" s="339">
        <f t="shared" si="92"/>
        <v>1021.7800000000001</v>
      </c>
      <c r="F41" s="339">
        <f t="shared" si="1"/>
        <v>1.999999999998181E-2</v>
      </c>
      <c r="G41" s="82">
        <v>613.1</v>
      </c>
      <c r="H41" s="339">
        <v>613.07000000000005</v>
      </c>
      <c r="I41" s="339">
        <f t="shared" ref="I41:J41" si="93">K41+M41</f>
        <v>408.70000000000005</v>
      </c>
      <c r="J41" s="339">
        <f t="shared" si="93"/>
        <v>408.71000000000004</v>
      </c>
      <c r="K41" s="82">
        <v>357.6</v>
      </c>
      <c r="L41" s="339">
        <v>357.62</v>
      </c>
      <c r="M41" s="339">
        <f t="shared" ref="M41:N41" si="94">O41+Q41</f>
        <v>51.1</v>
      </c>
      <c r="N41" s="339">
        <f t="shared" si="94"/>
        <v>51.09</v>
      </c>
      <c r="O41" s="82">
        <v>51.1</v>
      </c>
      <c r="P41" s="339">
        <v>51.09</v>
      </c>
      <c r="Q41" s="82">
        <v>0</v>
      </c>
      <c r="R41" s="339">
        <v>0</v>
      </c>
      <c r="S41" s="216">
        <v>44285</v>
      </c>
      <c r="T41" s="216">
        <v>44294</v>
      </c>
      <c r="U41" s="218" t="s">
        <v>1548</v>
      </c>
      <c r="V41" s="216">
        <v>44331</v>
      </c>
      <c r="W41" s="216">
        <v>44377</v>
      </c>
      <c r="X41" s="218"/>
      <c r="Y41" s="132" t="s">
        <v>1475</v>
      </c>
      <c r="Z41" s="49" t="s">
        <v>65</v>
      </c>
    </row>
    <row r="42" spans="1:26" ht="51">
      <c r="A42" s="101">
        <f t="shared" si="4"/>
        <v>32</v>
      </c>
      <c r="B42" s="118" t="s">
        <v>1549</v>
      </c>
      <c r="C42" s="415" t="s">
        <v>1544</v>
      </c>
      <c r="D42" s="339">
        <f t="shared" ref="D42:E42" si="95">G42+I42</f>
        <v>2726.3</v>
      </c>
      <c r="E42" s="339">
        <f t="shared" si="95"/>
        <v>2726.3999999999996</v>
      </c>
      <c r="F42" s="339">
        <f t="shared" si="1"/>
        <v>-9.9999999999454303E-2</v>
      </c>
      <c r="G42" s="82">
        <v>1635.8</v>
      </c>
      <c r="H42" s="339">
        <v>1635.84</v>
      </c>
      <c r="I42" s="339">
        <f t="shared" ref="I42:J42" si="96">K42+M42</f>
        <v>1090.5</v>
      </c>
      <c r="J42" s="339">
        <f t="shared" si="96"/>
        <v>1090.56</v>
      </c>
      <c r="K42" s="82">
        <v>954.2</v>
      </c>
      <c r="L42" s="339">
        <v>954.24</v>
      </c>
      <c r="M42" s="339">
        <f t="shared" ref="M42:N42" si="97">O42+Q42</f>
        <v>136.30000000000001</v>
      </c>
      <c r="N42" s="339">
        <f t="shared" si="97"/>
        <v>136.32</v>
      </c>
      <c r="O42" s="82">
        <v>136.30000000000001</v>
      </c>
      <c r="P42" s="339">
        <v>136.32</v>
      </c>
      <c r="Q42" s="82">
        <v>0</v>
      </c>
      <c r="R42" s="339">
        <v>0</v>
      </c>
      <c r="S42" s="216">
        <v>44285</v>
      </c>
      <c r="T42" s="216">
        <v>44295</v>
      </c>
      <c r="U42" s="218" t="s">
        <v>1550</v>
      </c>
      <c r="V42" s="216">
        <v>44331</v>
      </c>
      <c r="W42" s="216">
        <v>44377</v>
      </c>
      <c r="X42" s="218"/>
      <c r="Y42" s="79"/>
      <c r="Z42" s="80"/>
    </row>
    <row r="43" spans="1:26" ht="51">
      <c r="A43" s="101">
        <f t="shared" si="4"/>
        <v>33</v>
      </c>
      <c r="B43" s="118" t="s">
        <v>1551</v>
      </c>
      <c r="C43" s="415" t="s">
        <v>1544</v>
      </c>
      <c r="D43" s="339">
        <f t="shared" ref="D43:E43" si="98">G43+I43</f>
        <v>1020.5</v>
      </c>
      <c r="E43" s="339">
        <f t="shared" si="98"/>
        <v>1020.58</v>
      </c>
      <c r="F43" s="339">
        <f t="shared" si="1"/>
        <v>-8.0000000000040927E-2</v>
      </c>
      <c r="G43" s="82">
        <v>612.29999999999995</v>
      </c>
      <c r="H43" s="339">
        <v>612.35</v>
      </c>
      <c r="I43" s="339">
        <f t="shared" ref="I43:J43" si="99">K43+M43</f>
        <v>408.2</v>
      </c>
      <c r="J43" s="339">
        <f t="shared" si="99"/>
        <v>408.23</v>
      </c>
      <c r="K43" s="82">
        <v>357.2</v>
      </c>
      <c r="L43" s="339">
        <v>357.2</v>
      </c>
      <c r="M43" s="339">
        <f t="shared" ref="M43:N43" si="100">O43+Q43</f>
        <v>51</v>
      </c>
      <c r="N43" s="339">
        <f t="shared" si="100"/>
        <v>51.03</v>
      </c>
      <c r="O43" s="82">
        <v>51</v>
      </c>
      <c r="P43" s="339">
        <v>51.03</v>
      </c>
      <c r="Q43" s="82">
        <v>0</v>
      </c>
      <c r="R43" s="339">
        <v>0</v>
      </c>
      <c r="S43" s="216">
        <v>44285</v>
      </c>
      <c r="T43" s="216">
        <v>44293</v>
      </c>
      <c r="U43" s="218" t="s">
        <v>1548</v>
      </c>
      <c r="V43" s="216">
        <v>44331</v>
      </c>
      <c r="W43" s="216">
        <v>44377</v>
      </c>
      <c r="X43" s="218"/>
      <c r="Y43" s="132" t="s">
        <v>1475</v>
      </c>
      <c r="Z43" s="49" t="s">
        <v>65</v>
      </c>
    </row>
    <row r="44" spans="1:26" ht="38.25">
      <c r="A44" s="101">
        <f t="shared" si="4"/>
        <v>34</v>
      </c>
      <c r="B44" s="118" t="s">
        <v>1552</v>
      </c>
      <c r="C44" s="415" t="s">
        <v>1553</v>
      </c>
      <c r="D44" s="339">
        <f t="shared" ref="D44:E44" si="101">G44+I44</f>
        <v>1482.6</v>
      </c>
      <c r="E44" s="339">
        <f t="shared" si="101"/>
        <v>1482.75</v>
      </c>
      <c r="F44" s="339">
        <f t="shared" si="1"/>
        <v>-0.15000000000009095</v>
      </c>
      <c r="G44" s="82">
        <v>889.6</v>
      </c>
      <c r="H44" s="342">
        <v>889.65</v>
      </c>
      <c r="I44" s="339">
        <f t="shared" ref="I44:J44" si="102">K44+M44</f>
        <v>593</v>
      </c>
      <c r="J44" s="339">
        <f t="shared" si="102"/>
        <v>593.1</v>
      </c>
      <c r="K44" s="82">
        <v>518.9</v>
      </c>
      <c r="L44" s="342">
        <v>518.59</v>
      </c>
      <c r="M44" s="339">
        <f t="shared" ref="M44:N44" si="103">O44+Q44</f>
        <v>74.099999999999994</v>
      </c>
      <c r="N44" s="339">
        <f t="shared" si="103"/>
        <v>74.510000000000005</v>
      </c>
      <c r="O44" s="82">
        <v>74.099999999999994</v>
      </c>
      <c r="P44" s="342">
        <v>74.510000000000005</v>
      </c>
      <c r="Q44" s="82">
        <v>0</v>
      </c>
      <c r="R44" s="342">
        <v>0</v>
      </c>
      <c r="S44" s="216">
        <v>44285</v>
      </c>
      <c r="T44" s="216">
        <v>44293</v>
      </c>
      <c r="U44" s="218" t="s">
        <v>1554</v>
      </c>
      <c r="V44" s="216">
        <v>44320</v>
      </c>
      <c r="W44" s="216">
        <v>44428</v>
      </c>
      <c r="X44" s="218"/>
      <c r="Y44" s="132" t="s">
        <v>1475</v>
      </c>
      <c r="Z44" s="49" t="s">
        <v>65</v>
      </c>
    </row>
    <row r="45" spans="1:26" ht="63.75">
      <c r="A45" s="101">
        <f t="shared" si="4"/>
        <v>35</v>
      </c>
      <c r="B45" s="118" t="s">
        <v>1555</v>
      </c>
      <c r="C45" s="415" t="s">
        <v>1553</v>
      </c>
      <c r="D45" s="339">
        <f t="shared" ref="D45:E45" si="104">G45+I45</f>
        <v>1414.8</v>
      </c>
      <c r="E45" s="339">
        <f t="shared" si="104"/>
        <v>1414.85</v>
      </c>
      <c r="F45" s="339">
        <f t="shared" si="1"/>
        <v>-4.9999999999954525E-2</v>
      </c>
      <c r="G45" s="82">
        <v>848.9</v>
      </c>
      <c r="H45" s="339">
        <v>848.91</v>
      </c>
      <c r="I45" s="339">
        <f t="shared" ref="I45:J45" si="105">K45+M45</f>
        <v>565.9</v>
      </c>
      <c r="J45" s="339">
        <f t="shared" si="105"/>
        <v>565.93999999999994</v>
      </c>
      <c r="K45" s="69">
        <v>495.2</v>
      </c>
      <c r="L45" s="339">
        <v>494.84</v>
      </c>
      <c r="M45" s="339">
        <f t="shared" ref="M45:N45" si="106">O45+Q45</f>
        <v>70.7</v>
      </c>
      <c r="N45" s="339">
        <f t="shared" si="106"/>
        <v>71.099999999999994</v>
      </c>
      <c r="O45" s="82">
        <v>70.7</v>
      </c>
      <c r="P45" s="339">
        <v>71.099999999999994</v>
      </c>
      <c r="Q45" s="82">
        <v>0</v>
      </c>
      <c r="R45" s="339">
        <v>0</v>
      </c>
      <c r="S45" s="216">
        <v>44285</v>
      </c>
      <c r="T45" s="216">
        <v>44293</v>
      </c>
      <c r="U45" s="218" t="s">
        <v>1556</v>
      </c>
      <c r="V45" s="216">
        <v>44320</v>
      </c>
      <c r="W45" s="216">
        <v>44367</v>
      </c>
      <c r="X45" s="218"/>
      <c r="Y45" s="132" t="s">
        <v>1475</v>
      </c>
      <c r="Z45" s="49" t="s">
        <v>65</v>
      </c>
    </row>
    <row r="46" spans="1:26" ht="12.75">
      <c r="A46" s="220"/>
      <c r="B46" s="106" t="s">
        <v>160</v>
      </c>
      <c r="C46" s="430"/>
      <c r="D46" s="107">
        <f t="shared" ref="D46:R46" si="107">SUM(D11:D45)</f>
        <v>50323.900000000009</v>
      </c>
      <c r="E46" s="107">
        <f t="shared" si="107"/>
        <v>47931.130000000005</v>
      </c>
      <c r="F46" s="107">
        <f t="shared" si="107"/>
        <v>796.27000000000021</v>
      </c>
      <c r="G46" s="107">
        <f t="shared" si="107"/>
        <v>30193.899999999994</v>
      </c>
      <c r="H46" s="107">
        <f t="shared" si="107"/>
        <v>28718.82</v>
      </c>
      <c r="I46" s="107">
        <f t="shared" si="107"/>
        <v>20130.000000000004</v>
      </c>
      <c r="J46" s="107">
        <f t="shared" si="107"/>
        <v>19212.309999999994</v>
      </c>
      <c r="K46" s="107">
        <f t="shared" si="107"/>
        <v>14232.600000000006</v>
      </c>
      <c r="L46" s="107">
        <f t="shared" si="107"/>
        <v>13524.78</v>
      </c>
      <c r="M46" s="107">
        <f t="shared" si="107"/>
        <v>5897.4000000000005</v>
      </c>
      <c r="N46" s="107">
        <f t="shared" si="107"/>
        <v>5687.53</v>
      </c>
      <c r="O46" s="107">
        <f t="shared" si="107"/>
        <v>5407.9000000000005</v>
      </c>
      <c r="P46" s="107">
        <f t="shared" si="107"/>
        <v>5435.53</v>
      </c>
      <c r="Q46" s="107">
        <f t="shared" si="107"/>
        <v>489.5</v>
      </c>
      <c r="R46" s="107">
        <f t="shared" si="107"/>
        <v>252</v>
      </c>
      <c r="S46" s="107"/>
      <c r="T46" s="221"/>
      <c r="U46" s="221"/>
      <c r="V46" s="440"/>
      <c r="W46" s="440"/>
      <c r="X46" s="151"/>
      <c r="Y46" s="151"/>
      <c r="Z46" s="151"/>
    </row>
    <row r="47" spans="1:26" ht="12.75">
      <c r="A47" s="539" t="s">
        <v>256</v>
      </c>
      <c r="B47" s="520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154"/>
      <c r="T47" s="154"/>
      <c r="U47" s="154"/>
      <c r="V47" s="154"/>
      <c r="W47" s="154"/>
      <c r="X47" s="154"/>
      <c r="Y47" s="388"/>
      <c r="Z47" s="441"/>
    </row>
    <row r="48" spans="1:26" ht="51">
      <c r="A48" s="101">
        <f>A45+1</f>
        <v>36</v>
      </c>
      <c r="B48" s="118" t="s">
        <v>1557</v>
      </c>
      <c r="C48" s="415" t="s">
        <v>1534</v>
      </c>
      <c r="D48" s="339">
        <f t="shared" ref="D48:E48" si="108">G48+I48</f>
        <v>2246.1999999999998</v>
      </c>
      <c r="E48" s="339">
        <f t="shared" si="108"/>
        <v>2246.2200000000003</v>
      </c>
      <c r="F48" s="339">
        <f t="shared" ref="F48:F65" si="109">IF(E48&gt;0,D48-E48,0)</f>
        <v>-2.0000000000436557E-2</v>
      </c>
      <c r="G48" s="200">
        <v>1347.7</v>
      </c>
      <c r="H48" s="339">
        <v>1347.73</v>
      </c>
      <c r="I48" s="339">
        <f t="shared" ref="I48:J48" si="110">K48+M48</f>
        <v>898.5</v>
      </c>
      <c r="J48" s="318">
        <f t="shared" si="110"/>
        <v>898.49</v>
      </c>
      <c r="K48" s="287">
        <v>786.2</v>
      </c>
      <c r="L48" s="339">
        <v>786.18</v>
      </c>
      <c r="M48" s="339">
        <f t="shared" ref="M48:N48" si="111">O48+Q48</f>
        <v>112.3</v>
      </c>
      <c r="N48" s="318">
        <f t="shared" si="111"/>
        <v>112.31</v>
      </c>
      <c r="O48" s="200">
        <v>112.3</v>
      </c>
      <c r="P48" s="339">
        <v>112.31</v>
      </c>
      <c r="Q48" s="339">
        <v>0</v>
      </c>
      <c r="R48" s="339">
        <v>0</v>
      </c>
      <c r="S48" s="216">
        <v>44322</v>
      </c>
      <c r="T48" s="216">
        <v>44349</v>
      </c>
      <c r="U48" s="218" t="s">
        <v>1558</v>
      </c>
      <c r="V48" s="216">
        <v>44376</v>
      </c>
      <c r="W48" s="216">
        <v>44439</v>
      </c>
      <c r="X48" s="181" t="s">
        <v>1490</v>
      </c>
      <c r="Y48" s="79"/>
      <c r="Z48" s="209" t="s">
        <v>65</v>
      </c>
    </row>
    <row r="49" spans="1:26" ht="51">
      <c r="A49" s="101">
        <f t="shared" ref="A49:A65" si="112">A48+1</f>
        <v>37</v>
      </c>
      <c r="B49" s="118" t="s">
        <v>1559</v>
      </c>
      <c r="C49" s="415" t="s">
        <v>1534</v>
      </c>
      <c r="D49" s="339">
        <f t="shared" ref="D49:E49" si="113">G49+I49</f>
        <v>528.6</v>
      </c>
      <c r="E49" s="339">
        <f t="shared" si="113"/>
        <v>510.17</v>
      </c>
      <c r="F49" s="339">
        <f t="shared" si="109"/>
        <v>18.430000000000007</v>
      </c>
      <c r="G49" s="82">
        <v>317.2</v>
      </c>
      <c r="H49" s="339">
        <v>306.10000000000002</v>
      </c>
      <c r="I49" s="339">
        <f t="shared" ref="I49:J49" si="114">K49+M49</f>
        <v>211.4</v>
      </c>
      <c r="J49" s="318">
        <f t="shared" si="114"/>
        <v>204.07</v>
      </c>
      <c r="K49" s="69">
        <v>185</v>
      </c>
      <c r="L49" s="339">
        <v>178.56</v>
      </c>
      <c r="M49" s="339">
        <f t="shared" ref="M49:N49" si="115">O49+Q49</f>
        <v>26.4</v>
      </c>
      <c r="N49" s="318">
        <f t="shared" si="115"/>
        <v>25.51</v>
      </c>
      <c r="O49" s="82">
        <v>26.4</v>
      </c>
      <c r="P49" s="339">
        <v>25.51</v>
      </c>
      <c r="Q49" s="339">
        <v>0</v>
      </c>
      <c r="R49" s="339">
        <v>0</v>
      </c>
      <c r="S49" s="216">
        <v>44322</v>
      </c>
      <c r="T49" s="216">
        <v>44350</v>
      </c>
      <c r="U49" s="218" t="s">
        <v>1560</v>
      </c>
      <c r="V49" s="216">
        <v>44377</v>
      </c>
      <c r="W49" s="216">
        <v>44439</v>
      </c>
      <c r="X49" s="145"/>
      <c r="Y49" s="132" t="s">
        <v>1475</v>
      </c>
      <c r="Z49" s="49" t="s">
        <v>65</v>
      </c>
    </row>
    <row r="50" spans="1:26" ht="51">
      <c r="A50" s="101">
        <f t="shared" si="112"/>
        <v>38</v>
      </c>
      <c r="B50" s="118" t="s">
        <v>1561</v>
      </c>
      <c r="C50" s="415" t="s">
        <v>1534</v>
      </c>
      <c r="D50" s="339">
        <f t="shared" ref="D50:E50" si="116">G50+I50</f>
        <v>2578.8000000000002</v>
      </c>
      <c r="E50" s="339">
        <f t="shared" si="116"/>
        <v>2578.88</v>
      </c>
      <c r="F50" s="339">
        <f t="shared" si="109"/>
        <v>-7.999999999992724E-2</v>
      </c>
      <c r="G50" s="82">
        <v>1547.3</v>
      </c>
      <c r="H50" s="339">
        <v>1547.33</v>
      </c>
      <c r="I50" s="339">
        <f t="shared" ref="I50:J50" si="117">K50+M50</f>
        <v>1031.5</v>
      </c>
      <c r="J50" s="318">
        <f t="shared" si="117"/>
        <v>1031.55</v>
      </c>
      <c r="K50" s="69">
        <v>902.6</v>
      </c>
      <c r="L50" s="339">
        <v>902.61</v>
      </c>
      <c r="M50" s="339">
        <f t="shared" ref="M50:N50" si="118">O50+Q50</f>
        <v>128.9</v>
      </c>
      <c r="N50" s="318">
        <f t="shared" si="118"/>
        <v>128.94</v>
      </c>
      <c r="O50" s="82">
        <v>128.9</v>
      </c>
      <c r="P50" s="339">
        <v>128.94</v>
      </c>
      <c r="Q50" s="339">
        <v>0</v>
      </c>
      <c r="R50" s="339">
        <v>0</v>
      </c>
      <c r="S50" s="216">
        <v>44322</v>
      </c>
      <c r="T50" s="216">
        <v>44356</v>
      </c>
      <c r="U50" s="218" t="s">
        <v>1562</v>
      </c>
      <c r="V50" s="216">
        <v>44376</v>
      </c>
      <c r="W50" s="216">
        <v>44439</v>
      </c>
      <c r="X50" s="145"/>
      <c r="Y50" s="79"/>
      <c r="Z50" s="80"/>
    </row>
    <row r="51" spans="1:26" ht="76.5">
      <c r="A51" s="101">
        <f t="shared" si="112"/>
        <v>39</v>
      </c>
      <c r="B51" s="118" t="s">
        <v>1563</v>
      </c>
      <c r="C51" s="415" t="s">
        <v>1553</v>
      </c>
      <c r="D51" s="339">
        <f t="shared" ref="D51:E51" si="119">G51+I51</f>
        <v>1589.5</v>
      </c>
      <c r="E51" s="339">
        <f t="shared" si="119"/>
        <v>1589.5700000000002</v>
      </c>
      <c r="F51" s="339">
        <f t="shared" si="109"/>
        <v>-7.0000000000163709E-2</v>
      </c>
      <c r="G51" s="82">
        <v>953.7</v>
      </c>
      <c r="H51" s="339">
        <v>953.74</v>
      </c>
      <c r="I51" s="339">
        <f t="shared" ref="I51:J51" si="120">K51+M51</f>
        <v>635.79999999999995</v>
      </c>
      <c r="J51" s="318">
        <f t="shared" si="120"/>
        <v>635.83000000000004</v>
      </c>
      <c r="K51" s="69">
        <v>556.29999999999995</v>
      </c>
      <c r="L51" s="339">
        <v>556.35</v>
      </c>
      <c r="M51" s="339">
        <f t="shared" ref="M51:N51" si="121">O51+Q51</f>
        <v>79.5</v>
      </c>
      <c r="N51" s="318">
        <f t="shared" si="121"/>
        <v>79.48</v>
      </c>
      <c r="O51" s="82">
        <v>79.5</v>
      </c>
      <c r="P51" s="339">
        <v>79.48</v>
      </c>
      <c r="Q51" s="339">
        <v>0</v>
      </c>
      <c r="R51" s="339">
        <v>0</v>
      </c>
      <c r="S51" s="216">
        <v>44342</v>
      </c>
      <c r="T51" s="216">
        <v>44343</v>
      </c>
      <c r="U51" s="218" t="s">
        <v>1564</v>
      </c>
      <c r="V51" s="216">
        <v>44372</v>
      </c>
      <c r="W51" s="216">
        <v>44401</v>
      </c>
      <c r="X51" s="145"/>
      <c r="Y51" s="132" t="s">
        <v>1475</v>
      </c>
      <c r="Z51" s="49" t="s">
        <v>65</v>
      </c>
    </row>
    <row r="52" spans="1:26" ht="76.5">
      <c r="A52" s="101">
        <f t="shared" si="112"/>
        <v>40</v>
      </c>
      <c r="B52" s="118" t="s">
        <v>1565</v>
      </c>
      <c r="C52" s="415" t="s">
        <v>1553</v>
      </c>
      <c r="D52" s="339">
        <f t="shared" ref="D52:E52" si="122">G52+I52</f>
        <v>877.1</v>
      </c>
      <c r="E52" s="339">
        <f t="shared" si="122"/>
        <v>1897.1999999999998</v>
      </c>
      <c r="F52" s="339">
        <f t="shared" si="109"/>
        <v>-1020.0999999999998</v>
      </c>
      <c r="G52" s="82">
        <v>526.20000000000005</v>
      </c>
      <c r="H52" s="339">
        <v>1138.32</v>
      </c>
      <c r="I52" s="339">
        <f t="shared" ref="I52:J52" si="123">K52+M52</f>
        <v>350.9</v>
      </c>
      <c r="J52" s="318">
        <f t="shared" si="123"/>
        <v>758.88</v>
      </c>
      <c r="K52" s="69">
        <v>307</v>
      </c>
      <c r="L52" s="339">
        <v>664.02</v>
      </c>
      <c r="M52" s="339">
        <f t="shared" ref="M52:N52" si="124">O52+Q52</f>
        <v>43.9</v>
      </c>
      <c r="N52" s="318">
        <f t="shared" si="124"/>
        <v>94.86</v>
      </c>
      <c r="O52" s="82">
        <v>43.9</v>
      </c>
      <c r="P52" s="339">
        <v>94.86</v>
      </c>
      <c r="Q52" s="339">
        <v>0</v>
      </c>
      <c r="R52" s="339">
        <v>0</v>
      </c>
      <c r="S52" s="216">
        <v>44342</v>
      </c>
      <c r="T52" s="216">
        <v>44343</v>
      </c>
      <c r="U52" s="218" t="s">
        <v>1566</v>
      </c>
      <c r="V52" s="216">
        <v>44375</v>
      </c>
      <c r="W52" s="216">
        <v>44404</v>
      </c>
      <c r="X52" s="181" t="s">
        <v>1490</v>
      </c>
      <c r="Y52" s="79"/>
      <c r="Z52" s="49" t="s">
        <v>65</v>
      </c>
    </row>
    <row r="53" spans="1:26" ht="63.75">
      <c r="A53" s="101">
        <f t="shared" si="112"/>
        <v>41</v>
      </c>
      <c r="B53" s="118" t="s">
        <v>1567</v>
      </c>
      <c r="C53" s="415" t="s">
        <v>1541</v>
      </c>
      <c r="D53" s="339">
        <f t="shared" ref="D53:E53" si="125">G53+I53</f>
        <v>1301.8</v>
      </c>
      <c r="E53" s="339">
        <f t="shared" si="125"/>
        <v>1301.52</v>
      </c>
      <c r="F53" s="339">
        <f t="shared" si="109"/>
        <v>0.27999999999997272</v>
      </c>
      <c r="G53" s="82">
        <v>781.1</v>
      </c>
      <c r="H53" s="339">
        <v>780.91</v>
      </c>
      <c r="I53" s="339">
        <f t="shared" ref="I53:J53" si="126">K53+M53</f>
        <v>520.69999999999993</v>
      </c>
      <c r="J53" s="318">
        <f t="shared" si="126"/>
        <v>520.61</v>
      </c>
      <c r="K53" s="69">
        <v>454.9</v>
      </c>
      <c r="L53" s="339">
        <v>455.33</v>
      </c>
      <c r="M53" s="339">
        <f t="shared" ref="M53:N53" si="127">O53+Q53</f>
        <v>65.8</v>
      </c>
      <c r="N53" s="318">
        <f t="shared" si="127"/>
        <v>65.28</v>
      </c>
      <c r="O53" s="82">
        <v>65.8</v>
      </c>
      <c r="P53" s="339">
        <v>65.28</v>
      </c>
      <c r="Q53" s="339">
        <v>0</v>
      </c>
      <c r="R53" s="339">
        <v>0</v>
      </c>
      <c r="S53" s="216">
        <v>44334</v>
      </c>
      <c r="T53" s="216">
        <v>44342</v>
      </c>
      <c r="U53" s="218" t="s">
        <v>1568</v>
      </c>
      <c r="V53" s="216">
        <v>44365</v>
      </c>
      <c r="W53" s="216">
        <v>44425</v>
      </c>
      <c r="X53" s="190"/>
      <c r="Y53" s="132" t="s">
        <v>1475</v>
      </c>
      <c r="Z53" s="49" t="s">
        <v>65</v>
      </c>
    </row>
    <row r="54" spans="1:26" ht="63.75">
      <c r="A54" s="101">
        <f t="shared" si="112"/>
        <v>42</v>
      </c>
      <c r="B54" s="118" t="s">
        <v>1569</v>
      </c>
      <c r="C54" s="415" t="s">
        <v>1483</v>
      </c>
      <c r="D54" s="339">
        <f t="shared" ref="D54:E54" si="128">G54+I54</f>
        <v>2068.6999999999998</v>
      </c>
      <c r="E54" s="339">
        <f t="shared" si="128"/>
        <v>2406.8500000000004</v>
      </c>
      <c r="F54" s="339">
        <f t="shared" si="109"/>
        <v>-338.15000000000055</v>
      </c>
      <c r="G54" s="82">
        <v>1241.2</v>
      </c>
      <c r="H54" s="343">
        <v>1241.2</v>
      </c>
      <c r="I54" s="339">
        <f t="shared" ref="I54:J54" si="129">K54+M54</f>
        <v>827.5</v>
      </c>
      <c r="J54" s="318">
        <f t="shared" si="129"/>
        <v>1165.6500000000001</v>
      </c>
      <c r="K54" s="69">
        <v>496.5</v>
      </c>
      <c r="L54" s="343">
        <v>804.62</v>
      </c>
      <c r="M54" s="339">
        <f t="shared" ref="M54:N54" si="130">O54+Q54</f>
        <v>331</v>
      </c>
      <c r="N54" s="318">
        <f t="shared" si="130"/>
        <v>361.03</v>
      </c>
      <c r="O54" s="82">
        <v>331</v>
      </c>
      <c r="P54" s="343">
        <v>361.03</v>
      </c>
      <c r="Q54" s="339">
        <v>0</v>
      </c>
      <c r="R54" s="343">
        <v>0</v>
      </c>
      <c r="S54" s="216">
        <v>44337</v>
      </c>
      <c r="T54" s="216">
        <v>44355</v>
      </c>
      <c r="U54" s="218" t="s">
        <v>1570</v>
      </c>
      <c r="V54" s="216">
        <v>44377</v>
      </c>
      <c r="W54" s="216">
        <v>44392</v>
      </c>
      <c r="X54" s="145"/>
      <c r="Y54" s="132" t="s">
        <v>1475</v>
      </c>
      <c r="Z54" s="49" t="s">
        <v>65</v>
      </c>
    </row>
    <row r="55" spans="1:26" ht="51">
      <c r="A55" s="101">
        <f t="shared" si="112"/>
        <v>43</v>
      </c>
      <c r="B55" s="118" t="s">
        <v>1571</v>
      </c>
      <c r="C55" s="415" t="s">
        <v>1572</v>
      </c>
      <c r="D55" s="339">
        <f t="shared" ref="D55:E55" si="131">G55+I55</f>
        <v>839.8</v>
      </c>
      <c r="E55" s="339">
        <f t="shared" si="131"/>
        <v>709.63</v>
      </c>
      <c r="F55" s="339">
        <f t="shared" si="109"/>
        <v>130.16999999999996</v>
      </c>
      <c r="G55" s="82">
        <v>503.9</v>
      </c>
      <c r="H55" s="342">
        <v>425.78</v>
      </c>
      <c r="I55" s="339">
        <f t="shared" ref="I55:J55" si="132">K55+M55</f>
        <v>335.9</v>
      </c>
      <c r="J55" s="318">
        <f t="shared" si="132"/>
        <v>283.85000000000002</v>
      </c>
      <c r="K55" s="69">
        <v>293.89999999999998</v>
      </c>
      <c r="L55" s="342">
        <v>248.37</v>
      </c>
      <c r="M55" s="339">
        <f t="shared" ref="M55:N55" si="133">O55+Q55</f>
        <v>42</v>
      </c>
      <c r="N55" s="318">
        <f t="shared" si="133"/>
        <v>35.479999999999997</v>
      </c>
      <c r="O55" s="82">
        <v>42</v>
      </c>
      <c r="P55" s="342">
        <v>35.479999999999997</v>
      </c>
      <c r="Q55" s="339">
        <v>0</v>
      </c>
      <c r="R55" s="318"/>
      <c r="S55" s="216">
        <v>44328</v>
      </c>
      <c r="T55" s="216">
        <v>44340</v>
      </c>
      <c r="U55" s="218" t="s">
        <v>1564</v>
      </c>
      <c r="V55" s="216">
        <v>44372</v>
      </c>
      <c r="W55" s="216">
        <v>44401</v>
      </c>
      <c r="X55" s="190"/>
      <c r="Y55" s="132" t="s">
        <v>1475</v>
      </c>
      <c r="Z55" s="49" t="s">
        <v>65</v>
      </c>
    </row>
    <row r="56" spans="1:26" ht="63.75">
      <c r="A56" s="101">
        <f t="shared" si="112"/>
        <v>44</v>
      </c>
      <c r="B56" s="118" t="s">
        <v>1573</v>
      </c>
      <c r="C56" s="415" t="s">
        <v>1553</v>
      </c>
      <c r="D56" s="339">
        <f t="shared" ref="D56:E56" si="134">G56+I56</f>
        <v>1897.1999999999998</v>
      </c>
      <c r="E56" s="339">
        <f t="shared" si="134"/>
        <v>876.99</v>
      </c>
      <c r="F56" s="339">
        <f t="shared" si="109"/>
        <v>1020.2099999999998</v>
      </c>
      <c r="G56" s="82">
        <v>1138.3</v>
      </c>
      <c r="H56" s="339">
        <v>526.19000000000005</v>
      </c>
      <c r="I56" s="339">
        <f t="shared" ref="I56:J56" si="135">K56+M56</f>
        <v>758.9</v>
      </c>
      <c r="J56" s="318">
        <f t="shared" si="135"/>
        <v>350.8</v>
      </c>
      <c r="K56" s="69">
        <v>664</v>
      </c>
      <c r="L56" s="339">
        <v>306.95</v>
      </c>
      <c r="M56" s="339">
        <f t="shared" ref="M56:N56" si="136">O56+Q56</f>
        <v>94.9</v>
      </c>
      <c r="N56" s="318">
        <f t="shared" si="136"/>
        <v>43.85</v>
      </c>
      <c r="O56" s="82">
        <v>94.9</v>
      </c>
      <c r="P56" s="339">
        <v>43.85</v>
      </c>
      <c r="Q56" s="339">
        <v>0</v>
      </c>
      <c r="R56" s="339">
        <v>0</v>
      </c>
      <c r="S56" s="216">
        <v>44342</v>
      </c>
      <c r="T56" s="216">
        <v>44343</v>
      </c>
      <c r="U56" s="218" t="s">
        <v>1564</v>
      </c>
      <c r="V56" s="216">
        <v>44372</v>
      </c>
      <c r="W56" s="216">
        <v>44401</v>
      </c>
      <c r="X56" s="181" t="s">
        <v>64</v>
      </c>
      <c r="Y56" s="79"/>
      <c r="Z56" s="49" t="s">
        <v>65</v>
      </c>
    </row>
    <row r="57" spans="1:26" ht="51">
      <c r="A57" s="101">
        <f t="shared" si="112"/>
        <v>45</v>
      </c>
      <c r="B57" s="118" t="s">
        <v>1574</v>
      </c>
      <c r="C57" s="415" t="s">
        <v>1575</v>
      </c>
      <c r="D57" s="339">
        <f t="shared" ref="D57:E57" si="137">G57+I57</f>
        <v>1805.1999999999998</v>
      </c>
      <c r="E57" s="339">
        <f t="shared" si="137"/>
        <v>1805.21</v>
      </c>
      <c r="F57" s="339">
        <f t="shared" si="109"/>
        <v>-1.0000000000218279E-2</v>
      </c>
      <c r="G57" s="82">
        <v>1083.0999999999999</v>
      </c>
      <c r="H57" s="339">
        <v>1083.1300000000001</v>
      </c>
      <c r="I57" s="339">
        <f t="shared" ref="I57:J57" si="138">K57+M57</f>
        <v>722.09999999999991</v>
      </c>
      <c r="J57" s="318">
        <f t="shared" si="138"/>
        <v>722.07999999999993</v>
      </c>
      <c r="K57" s="69">
        <v>631.79999999999995</v>
      </c>
      <c r="L57" s="339">
        <v>451.3</v>
      </c>
      <c r="M57" s="339">
        <f t="shared" ref="M57:N57" si="139">O57+Q57</f>
        <v>90.3</v>
      </c>
      <c r="N57" s="318">
        <f t="shared" si="139"/>
        <v>270.77999999999997</v>
      </c>
      <c r="O57" s="82">
        <v>90.3</v>
      </c>
      <c r="P57" s="339">
        <v>270.77999999999997</v>
      </c>
      <c r="Q57" s="339">
        <v>0</v>
      </c>
      <c r="R57" s="339">
        <v>0</v>
      </c>
      <c r="S57" s="216">
        <v>44351</v>
      </c>
      <c r="T57" s="216">
        <v>44355</v>
      </c>
      <c r="U57" s="218" t="s">
        <v>1576</v>
      </c>
      <c r="V57" s="216">
        <v>44377</v>
      </c>
      <c r="W57" s="216">
        <v>44406</v>
      </c>
      <c r="X57" s="190"/>
      <c r="Y57" s="132" t="s">
        <v>1475</v>
      </c>
      <c r="Z57" s="49" t="s">
        <v>65</v>
      </c>
    </row>
    <row r="58" spans="1:26" ht="51">
      <c r="A58" s="101">
        <f t="shared" si="112"/>
        <v>46</v>
      </c>
      <c r="B58" s="118" t="s">
        <v>1577</v>
      </c>
      <c r="C58" s="415" t="s">
        <v>1575</v>
      </c>
      <c r="D58" s="339">
        <f t="shared" ref="D58:E58" si="140">G58+I58</f>
        <v>2221.8000000000002</v>
      </c>
      <c r="E58" s="339">
        <f t="shared" si="140"/>
        <v>2221.77</v>
      </c>
      <c r="F58" s="339">
        <f t="shared" si="109"/>
        <v>3.0000000000200089E-2</v>
      </c>
      <c r="G58" s="82">
        <v>1333.1</v>
      </c>
      <c r="H58" s="339">
        <v>1333.06</v>
      </c>
      <c r="I58" s="339">
        <f t="shared" ref="I58:J58" si="141">K58+M58</f>
        <v>888.7</v>
      </c>
      <c r="J58" s="318">
        <f t="shared" si="141"/>
        <v>888.71</v>
      </c>
      <c r="K58" s="69">
        <v>777.6</v>
      </c>
      <c r="L58" s="339">
        <v>666.53</v>
      </c>
      <c r="M58" s="339">
        <f t="shared" ref="M58:N58" si="142">O58+Q58</f>
        <v>111.1</v>
      </c>
      <c r="N58" s="318">
        <f t="shared" si="142"/>
        <v>222.18</v>
      </c>
      <c r="O58" s="82">
        <v>111.1</v>
      </c>
      <c r="P58" s="339">
        <v>222.18</v>
      </c>
      <c r="Q58" s="339">
        <v>0</v>
      </c>
      <c r="R58" s="339">
        <v>0</v>
      </c>
      <c r="S58" s="216">
        <v>44351</v>
      </c>
      <c r="T58" s="216">
        <v>44355</v>
      </c>
      <c r="U58" s="218" t="s">
        <v>1578</v>
      </c>
      <c r="V58" s="216">
        <v>44375</v>
      </c>
      <c r="W58" s="216">
        <v>44404</v>
      </c>
      <c r="X58" s="181" t="s">
        <v>64</v>
      </c>
      <c r="Y58" s="79"/>
      <c r="Z58" s="80"/>
    </row>
    <row r="59" spans="1:26" ht="38.25">
      <c r="A59" s="101">
        <f t="shared" si="112"/>
        <v>47</v>
      </c>
      <c r="B59" s="118" t="s">
        <v>1579</v>
      </c>
      <c r="C59" s="415" t="s">
        <v>1580</v>
      </c>
      <c r="D59" s="339">
        <f t="shared" ref="D59:E59" si="143">G59+I59</f>
        <v>2788.8999999999996</v>
      </c>
      <c r="E59" s="339">
        <f t="shared" si="143"/>
        <v>2774.89</v>
      </c>
      <c r="F59" s="339">
        <f t="shared" si="109"/>
        <v>14.009999999999764</v>
      </c>
      <c r="G59" s="82">
        <v>1673.3</v>
      </c>
      <c r="H59" s="339">
        <v>1673.3</v>
      </c>
      <c r="I59" s="339">
        <f t="shared" ref="I59:J59" si="144">K59+M59</f>
        <v>1115.5999999999999</v>
      </c>
      <c r="J59" s="318">
        <f t="shared" si="144"/>
        <v>1101.5899999999999</v>
      </c>
      <c r="K59" s="69">
        <v>906.4</v>
      </c>
      <c r="L59" s="339">
        <v>962.15</v>
      </c>
      <c r="M59" s="339">
        <f t="shared" ref="M59:N59" si="145">O59+Q59</f>
        <v>209.2</v>
      </c>
      <c r="N59" s="318">
        <f t="shared" si="145"/>
        <v>139.44</v>
      </c>
      <c r="O59" s="82">
        <v>209.2</v>
      </c>
      <c r="P59" s="339">
        <v>139.44</v>
      </c>
      <c r="Q59" s="339">
        <v>0</v>
      </c>
      <c r="R59" s="339">
        <v>0</v>
      </c>
      <c r="S59" s="216">
        <v>44322</v>
      </c>
      <c r="T59" s="216">
        <v>44328</v>
      </c>
      <c r="U59" s="218" t="s">
        <v>1581</v>
      </c>
      <c r="V59" s="216">
        <v>44354</v>
      </c>
      <c r="W59" s="216">
        <v>44408</v>
      </c>
      <c r="X59" s="190"/>
      <c r="Y59" s="132" t="s">
        <v>64</v>
      </c>
      <c r="Z59" s="49" t="s">
        <v>99</v>
      </c>
    </row>
    <row r="60" spans="1:26" ht="63.75">
      <c r="A60" s="101">
        <f t="shared" si="112"/>
        <v>48</v>
      </c>
      <c r="B60" s="118" t="s">
        <v>1582</v>
      </c>
      <c r="C60" s="415" t="s">
        <v>1575</v>
      </c>
      <c r="D60" s="339">
        <f t="shared" ref="D60:E60" si="146">G60+I60</f>
        <v>1295.6999999999998</v>
      </c>
      <c r="E60" s="339">
        <f t="shared" si="146"/>
        <v>1030.02</v>
      </c>
      <c r="F60" s="339">
        <f t="shared" si="109"/>
        <v>265.67999999999984</v>
      </c>
      <c r="G60" s="82">
        <v>777.4</v>
      </c>
      <c r="H60" s="339">
        <v>618.01</v>
      </c>
      <c r="I60" s="339">
        <f t="shared" ref="I60:J60" si="147">K60+M60</f>
        <v>518.29999999999995</v>
      </c>
      <c r="J60" s="318">
        <f t="shared" si="147"/>
        <v>412.01</v>
      </c>
      <c r="K60" s="69">
        <v>453.5</v>
      </c>
      <c r="L60" s="339">
        <v>257.51</v>
      </c>
      <c r="M60" s="339">
        <f t="shared" ref="M60:N60" si="148">O60+Q60</f>
        <v>64.8</v>
      </c>
      <c r="N60" s="318">
        <f t="shared" si="148"/>
        <v>154.5</v>
      </c>
      <c r="O60" s="82">
        <v>64.8</v>
      </c>
      <c r="P60" s="339">
        <v>154.5</v>
      </c>
      <c r="Q60" s="339">
        <v>0</v>
      </c>
      <c r="R60" s="339">
        <v>0</v>
      </c>
      <c r="S60" s="216">
        <v>44351</v>
      </c>
      <c r="T60" s="216">
        <v>44355</v>
      </c>
      <c r="U60" s="218" t="s">
        <v>1583</v>
      </c>
      <c r="V60" s="216">
        <v>44384</v>
      </c>
      <c r="W60" s="216">
        <v>44415</v>
      </c>
      <c r="X60" s="190"/>
      <c r="Y60" s="132" t="s">
        <v>64</v>
      </c>
      <c r="Z60" s="49" t="s">
        <v>99</v>
      </c>
    </row>
    <row r="61" spans="1:26" ht="51">
      <c r="A61" s="101">
        <f t="shared" si="112"/>
        <v>49</v>
      </c>
      <c r="B61" s="118" t="s">
        <v>1584</v>
      </c>
      <c r="C61" s="415" t="s">
        <v>1575</v>
      </c>
      <c r="D61" s="339">
        <f t="shared" ref="D61:E61" si="149">G61+I61</f>
        <v>3154.2</v>
      </c>
      <c r="E61" s="339">
        <f t="shared" si="149"/>
        <v>3154.25</v>
      </c>
      <c r="F61" s="339">
        <f t="shared" si="109"/>
        <v>-5.0000000000181899E-2</v>
      </c>
      <c r="G61" s="82">
        <v>1892.5</v>
      </c>
      <c r="H61" s="339">
        <v>1892.55</v>
      </c>
      <c r="I61" s="339">
        <f t="shared" ref="I61:J61" si="150">K61+M61</f>
        <v>1261.7</v>
      </c>
      <c r="J61" s="318">
        <f t="shared" si="150"/>
        <v>1261.7</v>
      </c>
      <c r="K61" s="69">
        <v>1104</v>
      </c>
      <c r="L61" s="339">
        <v>1103.99</v>
      </c>
      <c r="M61" s="339">
        <f t="shared" ref="M61:N61" si="151">O61+Q61</f>
        <v>157.69999999999999</v>
      </c>
      <c r="N61" s="318">
        <f t="shared" si="151"/>
        <v>157.71</v>
      </c>
      <c r="O61" s="82">
        <v>157.69999999999999</v>
      </c>
      <c r="P61" s="339">
        <v>157.71</v>
      </c>
      <c r="Q61" s="339">
        <v>0</v>
      </c>
      <c r="R61" s="339">
        <v>0</v>
      </c>
      <c r="S61" s="216">
        <v>44351</v>
      </c>
      <c r="T61" s="216">
        <v>44355</v>
      </c>
      <c r="U61" s="218" t="s">
        <v>1585</v>
      </c>
      <c r="V61" s="216">
        <v>44377</v>
      </c>
      <c r="W61" s="216">
        <v>44406</v>
      </c>
      <c r="X61" s="190"/>
      <c r="Y61" s="132" t="s">
        <v>64</v>
      </c>
      <c r="Z61" s="49" t="s">
        <v>99</v>
      </c>
    </row>
    <row r="62" spans="1:26" ht="38.25">
      <c r="A62" s="101">
        <f t="shared" si="112"/>
        <v>50</v>
      </c>
      <c r="B62" s="118" t="s">
        <v>1586</v>
      </c>
      <c r="C62" s="415" t="s">
        <v>1580</v>
      </c>
      <c r="D62" s="339">
        <f t="shared" ref="D62:E62" si="152">G62+I62</f>
        <v>1823.19</v>
      </c>
      <c r="E62" s="339">
        <f t="shared" si="152"/>
        <v>1663.35</v>
      </c>
      <c r="F62" s="339">
        <f t="shared" si="109"/>
        <v>159.84000000000015</v>
      </c>
      <c r="G62" s="82">
        <v>998</v>
      </c>
      <c r="H62" s="339">
        <v>998.01</v>
      </c>
      <c r="I62" s="339">
        <f t="shared" ref="I62:J62" si="153">K62+M62</f>
        <v>825.18999999999994</v>
      </c>
      <c r="J62" s="318">
        <f t="shared" si="153"/>
        <v>665.34</v>
      </c>
      <c r="K62" s="69">
        <v>732.06</v>
      </c>
      <c r="L62" s="339">
        <v>572.21</v>
      </c>
      <c r="M62" s="339">
        <f t="shared" ref="M62:N62" si="154">O62+Q62</f>
        <v>93.13</v>
      </c>
      <c r="N62" s="318">
        <f t="shared" si="154"/>
        <v>93.13</v>
      </c>
      <c r="O62" s="82">
        <v>93.13</v>
      </c>
      <c r="P62" s="339">
        <v>93.13</v>
      </c>
      <c r="Q62" s="339">
        <v>0</v>
      </c>
      <c r="R62" s="339">
        <v>0</v>
      </c>
      <c r="S62" s="216">
        <v>44322</v>
      </c>
      <c r="T62" s="216">
        <v>44323</v>
      </c>
      <c r="U62" s="218" t="s">
        <v>1587</v>
      </c>
      <c r="V62" s="216">
        <v>44348</v>
      </c>
      <c r="W62" s="216">
        <v>44408</v>
      </c>
      <c r="X62" s="145"/>
      <c r="Y62" s="132" t="s">
        <v>1475</v>
      </c>
      <c r="Z62" s="49" t="s">
        <v>99</v>
      </c>
    </row>
    <row r="63" spans="1:26" ht="38.25">
      <c r="A63" s="101">
        <f t="shared" si="112"/>
        <v>51</v>
      </c>
      <c r="B63" s="118" t="s">
        <v>1588</v>
      </c>
      <c r="C63" s="415" t="s">
        <v>1580</v>
      </c>
      <c r="D63" s="339">
        <f t="shared" ref="D63:E63" si="155">G63+I63</f>
        <v>1579</v>
      </c>
      <c r="E63" s="339">
        <f t="shared" si="155"/>
        <v>1578.94</v>
      </c>
      <c r="F63" s="339">
        <f t="shared" si="109"/>
        <v>5.999999999994543E-2</v>
      </c>
      <c r="G63" s="82">
        <v>947.4</v>
      </c>
      <c r="H63" s="339">
        <v>947.36</v>
      </c>
      <c r="I63" s="339">
        <f t="shared" ref="I63:J63" si="156">K63+M63</f>
        <v>631.6</v>
      </c>
      <c r="J63" s="318">
        <f t="shared" si="156"/>
        <v>631.58000000000004</v>
      </c>
      <c r="K63" s="69">
        <v>552.70000000000005</v>
      </c>
      <c r="L63" s="339">
        <v>545.22</v>
      </c>
      <c r="M63" s="339">
        <f t="shared" ref="M63:N63" si="157">O63+Q63</f>
        <v>78.900000000000006</v>
      </c>
      <c r="N63" s="318">
        <f t="shared" si="157"/>
        <v>86.36</v>
      </c>
      <c r="O63" s="82">
        <v>78.900000000000006</v>
      </c>
      <c r="P63" s="339">
        <v>86.36</v>
      </c>
      <c r="Q63" s="339">
        <v>0</v>
      </c>
      <c r="R63" s="339">
        <v>0</v>
      </c>
      <c r="S63" s="216">
        <v>44322</v>
      </c>
      <c r="T63" s="216">
        <v>44329</v>
      </c>
      <c r="U63" s="218" t="s">
        <v>1589</v>
      </c>
      <c r="V63" s="216">
        <v>44355</v>
      </c>
      <c r="W63" s="216">
        <v>44408</v>
      </c>
      <c r="X63" s="190"/>
      <c r="Y63" s="132" t="s">
        <v>1475</v>
      </c>
      <c r="Z63" s="49" t="s">
        <v>99</v>
      </c>
    </row>
    <row r="64" spans="1:26" ht="38.25">
      <c r="A64" s="101">
        <f t="shared" si="112"/>
        <v>52</v>
      </c>
      <c r="B64" s="118" t="s">
        <v>1590</v>
      </c>
      <c r="C64" s="415" t="s">
        <v>1580</v>
      </c>
      <c r="D64" s="339">
        <f t="shared" ref="D64:E64" si="158">G64+I64</f>
        <v>279.10000000000002</v>
      </c>
      <c r="E64" s="339">
        <f t="shared" si="158"/>
        <v>278.97000000000003</v>
      </c>
      <c r="F64" s="339">
        <f t="shared" si="109"/>
        <v>0.12999999999999545</v>
      </c>
      <c r="G64" s="82">
        <v>167.4</v>
      </c>
      <c r="H64" s="339">
        <v>167.38</v>
      </c>
      <c r="I64" s="339">
        <f t="shared" ref="I64:J64" si="159">K64+M64</f>
        <v>111.7</v>
      </c>
      <c r="J64" s="318">
        <f t="shared" si="159"/>
        <v>111.59</v>
      </c>
      <c r="K64" s="69">
        <v>97.7</v>
      </c>
      <c r="L64" s="339">
        <v>97.64</v>
      </c>
      <c r="M64" s="339">
        <f t="shared" ref="M64:N64" si="160">O64+Q64</f>
        <v>14</v>
      </c>
      <c r="N64" s="318">
        <f t="shared" si="160"/>
        <v>13.95</v>
      </c>
      <c r="O64" s="82">
        <v>14</v>
      </c>
      <c r="P64" s="339">
        <v>13.95</v>
      </c>
      <c r="Q64" s="339">
        <v>0</v>
      </c>
      <c r="R64" s="339">
        <v>0</v>
      </c>
      <c r="S64" s="216">
        <v>44298</v>
      </c>
      <c r="T64" s="216">
        <v>44299</v>
      </c>
      <c r="U64" s="218" t="s">
        <v>1591</v>
      </c>
      <c r="V64" s="216">
        <v>44313</v>
      </c>
      <c r="W64" s="216">
        <v>44408</v>
      </c>
      <c r="X64" s="190"/>
      <c r="Y64" s="132" t="s">
        <v>64</v>
      </c>
      <c r="Z64" s="49" t="s">
        <v>99</v>
      </c>
    </row>
    <row r="65" spans="1:26" ht="38.25">
      <c r="A65" s="101">
        <f t="shared" si="112"/>
        <v>53</v>
      </c>
      <c r="B65" s="118" t="s">
        <v>1592</v>
      </c>
      <c r="C65" s="415" t="s">
        <v>1580</v>
      </c>
      <c r="D65" s="339">
        <f t="shared" ref="D65:E65" si="161">G65+I65</f>
        <v>3209.3999999999996</v>
      </c>
      <c r="E65" s="339">
        <f t="shared" si="161"/>
        <v>3209.33</v>
      </c>
      <c r="F65" s="339">
        <f t="shared" si="109"/>
        <v>6.9999999999708962E-2</v>
      </c>
      <c r="G65" s="82">
        <v>1925.6</v>
      </c>
      <c r="H65" s="339">
        <v>1925.6</v>
      </c>
      <c r="I65" s="339">
        <f t="shared" ref="I65:J65" si="162">K65+M65</f>
        <v>1283.8</v>
      </c>
      <c r="J65" s="318">
        <f t="shared" si="162"/>
        <v>1283.73</v>
      </c>
      <c r="K65" s="69">
        <v>1123.3</v>
      </c>
      <c r="L65" s="339">
        <v>1119.1500000000001</v>
      </c>
      <c r="M65" s="339">
        <f t="shared" ref="M65:N65" si="163">O65+Q65</f>
        <v>160.5</v>
      </c>
      <c r="N65" s="318">
        <f t="shared" si="163"/>
        <v>164.58</v>
      </c>
      <c r="O65" s="82">
        <v>160.5</v>
      </c>
      <c r="P65" s="339">
        <v>164.58</v>
      </c>
      <c r="Q65" s="339">
        <v>0</v>
      </c>
      <c r="R65" s="339">
        <v>0</v>
      </c>
      <c r="S65" s="216">
        <v>44322</v>
      </c>
      <c r="T65" s="216">
        <v>44334</v>
      </c>
      <c r="U65" s="218" t="s">
        <v>1593</v>
      </c>
      <c r="V65" s="216">
        <v>44355</v>
      </c>
      <c r="W65" s="216">
        <v>44408</v>
      </c>
      <c r="X65" s="190"/>
      <c r="Y65" s="132" t="s">
        <v>1475</v>
      </c>
      <c r="Z65" s="49" t="s">
        <v>99</v>
      </c>
    </row>
    <row r="66" spans="1:26" ht="12.75">
      <c r="A66" s="105"/>
      <c r="B66" s="106" t="s">
        <v>160</v>
      </c>
      <c r="C66" s="442"/>
      <c r="D66" s="107">
        <f t="shared" ref="D66:R66" si="164">SUM(D48:D65)</f>
        <v>32084.189999999995</v>
      </c>
      <c r="E66" s="107">
        <f t="shared" si="164"/>
        <v>31833.760000000002</v>
      </c>
      <c r="F66" s="107">
        <f t="shared" si="164"/>
        <v>250.42999999999813</v>
      </c>
      <c r="G66" s="107">
        <f t="shared" si="164"/>
        <v>19154.399999999998</v>
      </c>
      <c r="H66" s="107">
        <f t="shared" si="164"/>
        <v>18905.699999999997</v>
      </c>
      <c r="I66" s="107">
        <f t="shared" si="164"/>
        <v>12929.789999999999</v>
      </c>
      <c r="J66" s="107">
        <f t="shared" si="164"/>
        <v>12928.060000000001</v>
      </c>
      <c r="K66" s="107">
        <f t="shared" si="164"/>
        <v>11025.460000000001</v>
      </c>
      <c r="L66" s="107">
        <f t="shared" si="164"/>
        <v>10678.689999999999</v>
      </c>
      <c r="M66" s="107">
        <f t="shared" si="164"/>
        <v>1904.33</v>
      </c>
      <c r="N66" s="107">
        <f t="shared" si="164"/>
        <v>2249.37</v>
      </c>
      <c r="O66" s="107">
        <f t="shared" si="164"/>
        <v>1904.33</v>
      </c>
      <c r="P66" s="107">
        <f t="shared" si="164"/>
        <v>2249.37</v>
      </c>
      <c r="Q66" s="107">
        <f t="shared" si="164"/>
        <v>0</v>
      </c>
      <c r="R66" s="107">
        <f t="shared" si="164"/>
        <v>0</v>
      </c>
      <c r="S66" s="229"/>
      <c r="T66" s="229"/>
      <c r="U66" s="229"/>
      <c r="V66" s="443"/>
      <c r="W66" s="443"/>
      <c r="X66" s="108"/>
      <c r="Y66" s="444"/>
      <c r="Z66" s="444"/>
    </row>
    <row r="67" spans="1:26" ht="12.75">
      <c r="A67" s="524" t="s">
        <v>161</v>
      </c>
      <c r="B67" s="520"/>
      <c r="C67" s="520"/>
      <c r="D67" s="520"/>
      <c r="E67" s="520"/>
      <c r="F67" s="520"/>
      <c r="G67" s="520"/>
      <c r="H67" s="520"/>
      <c r="I67" s="520"/>
      <c r="J67" s="520"/>
      <c r="K67" s="520"/>
      <c r="L67" s="520"/>
      <c r="M67" s="520"/>
      <c r="N67" s="520"/>
      <c r="O67" s="520"/>
      <c r="P67" s="520"/>
      <c r="Q67" s="520"/>
      <c r="R67" s="520"/>
      <c r="S67" s="520"/>
      <c r="T67" s="520"/>
      <c r="U67" s="520"/>
      <c r="V67" s="520"/>
      <c r="W67" s="520"/>
      <c r="X67" s="520"/>
      <c r="Y67" s="520"/>
      <c r="Z67" s="538"/>
    </row>
    <row r="68" spans="1:26" ht="63.75">
      <c r="A68" s="101">
        <f>A65+1</f>
        <v>54</v>
      </c>
      <c r="B68" s="118" t="s">
        <v>1594</v>
      </c>
      <c r="C68" s="118" t="s">
        <v>1483</v>
      </c>
      <c r="D68" s="70">
        <v>1169.47</v>
      </c>
      <c r="E68" s="70">
        <v>0</v>
      </c>
      <c r="F68" s="70">
        <v>1169.47</v>
      </c>
      <c r="G68" s="70">
        <v>701.7</v>
      </c>
      <c r="H68" s="72"/>
      <c r="I68" s="70">
        <v>467.77</v>
      </c>
      <c r="J68" s="70">
        <v>0</v>
      </c>
      <c r="K68" s="70">
        <v>233.89</v>
      </c>
      <c r="L68" s="72"/>
      <c r="M68" s="70">
        <v>233.89</v>
      </c>
      <c r="N68" s="70">
        <v>0</v>
      </c>
      <c r="O68" s="70">
        <v>233.89</v>
      </c>
      <c r="P68" s="72"/>
      <c r="Q68" s="339">
        <v>0</v>
      </c>
      <c r="R68" s="72"/>
      <c r="S68" s="376">
        <v>44447</v>
      </c>
      <c r="T68" s="376">
        <v>44447</v>
      </c>
      <c r="U68" s="218" t="s">
        <v>1595</v>
      </c>
      <c r="V68" s="445">
        <v>44473</v>
      </c>
      <c r="W68" s="446">
        <v>44484</v>
      </c>
      <c r="X68" s="216"/>
      <c r="Y68" s="79"/>
      <c r="Z68" s="282"/>
    </row>
    <row r="69" spans="1:26" ht="63.75">
      <c r="A69" s="101">
        <f t="shared" ref="A69:A75" si="165">A68+1</f>
        <v>55</v>
      </c>
      <c r="B69" s="118" t="s">
        <v>1596</v>
      </c>
      <c r="C69" s="118" t="s">
        <v>1483</v>
      </c>
      <c r="D69" s="70">
        <v>1211.1600000000001</v>
      </c>
      <c r="E69" s="70">
        <v>0</v>
      </c>
      <c r="F69" s="70">
        <v>1211.1600000000001</v>
      </c>
      <c r="G69" s="70">
        <v>726.7</v>
      </c>
      <c r="H69" s="72"/>
      <c r="I69" s="70">
        <v>484.46</v>
      </c>
      <c r="J69" s="70">
        <v>0</v>
      </c>
      <c r="K69" s="70">
        <v>302.79000000000002</v>
      </c>
      <c r="L69" s="72"/>
      <c r="M69" s="70">
        <v>181.67</v>
      </c>
      <c r="N69" s="70">
        <v>0</v>
      </c>
      <c r="O69" s="70">
        <v>181.67</v>
      </c>
      <c r="P69" s="72"/>
      <c r="Q69" s="339">
        <v>0</v>
      </c>
      <c r="R69" s="72"/>
      <c r="S69" s="216">
        <v>44447</v>
      </c>
      <c r="T69" s="376">
        <v>44454</v>
      </c>
      <c r="U69" s="218" t="s">
        <v>1597</v>
      </c>
      <c r="V69" s="446">
        <v>44480</v>
      </c>
      <c r="W69" s="446">
        <v>44510</v>
      </c>
      <c r="X69" s="218"/>
      <c r="Y69" s="79"/>
      <c r="Z69" s="80"/>
    </row>
    <row r="70" spans="1:26" ht="46.5" customHeight="1">
      <c r="A70" s="101">
        <f t="shared" si="165"/>
        <v>56</v>
      </c>
      <c r="B70" s="118" t="s">
        <v>1598</v>
      </c>
      <c r="C70" s="118" t="s">
        <v>1500</v>
      </c>
      <c r="D70" s="70">
        <v>2645.67</v>
      </c>
      <c r="E70" s="70">
        <v>0</v>
      </c>
      <c r="F70" s="70">
        <v>2645.67</v>
      </c>
      <c r="G70" s="70">
        <v>1586.2</v>
      </c>
      <c r="H70" s="72"/>
      <c r="I70" s="70">
        <v>1059.47</v>
      </c>
      <c r="J70" s="70">
        <v>0</v>
      </c>
      <c r="K70" s="70">
        <v>655.47</v>
      </c>
      <c r="L70" s="72"/>
      <c r="M70" s="70">
        <v>404</v>
      </c>
      <c r="N70" s="70">
        <v>0</v>
      </c>
      <c r="O70" s="70">
        <v>404</v>
      </c>
      <c r="P70" s="72"/>
      <c r="Q70" s="339">
        <v>0</v>
      </c>
      <c r="R70" s="72"/>
      <c r="S70" s="216">
        <v>44419</v>
      </c>
      <c r="T70" s="376">
        <v>44476</v>
      </c>
      <c r="U70" s="218" t="s">
        <v>1599</v>
      </c>
      <c r="V70" s="445"/>
      <c r="W70" s="445"/>
      <c r="X70" s="181" t="s">
        <v>1600</v>
      </c>
      <c r="Y70" s="79"/>
      <c r="Z70" s="80"/>
    </row>
    <row r="71" spans="1:26" ht="51">
      <c r="A71" s="101">
        <f t="shared" si="165"/>
        <v>57</v>
      </c>
      <c r="B71" s="118" t="s">
        <v>1601</v>
      </c>
      <c r="C71" s="118" t="s">
        <v>1575</v>
      </c>
      <c r="D71" s="70">
        <v>4140.6899999999996</v>
      </c>
      <c r="E71" s="70">
        <v>0</v>
      </c>
      <c r="F71" s="70">
        <v>4140.6899999999996</v>
      </c>
      <c r="G71" s="70">
        <v>2484.4</v>
      </c>
      <c r="H71" s="72"/>
      <c r="I71" s="70">
        <v>1656.29</v>
      </c>
      <c r="J71" s="70">
        <v>0</v>
      </c>
      <c r="K71" s="70">
        <v>656.29</v>
      </c>
      <c r="L71" s="72"/>
      <c r="M71" s="70">
        <v>1000</v>
      </c>
      <c r="N71" s="70">
        <v>0</v>
      </c>
      <c r="O71" s="70">
        <v>1000</v>
      </c>
      <c r="P71" s="72"/>
      <c r="Q71" s="339">
        <v>0</v>
      </c>
      <c r="R71" s="72"/>
      <c r="S71" s="216">
        <v>44431</v>
      </c>
      <c r="T71" s="376">
        <v>44432</v>
      </c>
      <c r="U71" s="218" t="s">
        <v>1602</v>
      </c>
      <c r="V71" s="445">
        <v>44456</v>
      </c>
      <c r="W71" s="446">
        <v>44485</v>
      </c>
      <c r="X71" s="190"/>
      <c r="Y71" s="79"/>
      <c r="Z71" s="80"/>
    </row>
    <row r="72" spans="1:26" ht="51">
      <c r="A72" s="101">
        <f t="shared" si="165"/>
        <v>58</v>
      </c>
      <c r="B72" s="118" t="s">
        <v>1603</v>
      </c>
      <c r="C72" s="118" t="s">
        <v>1525</v>
      </c>
      <c r="D72" s="70">
        <v>2580.5300000000002</v>
      </c>
      <c r="E72" s="70">
        <v>0</v>
      </c>
      <c r="F72" s="70">
        <v>2580.5300000000002</v>
      </c>
      <c r="G72" s="70">
        <v>1548.3</v>
      </c>
      <c r="H72" s="72"/>
      <c r="I72" s="70">
        <v>1032.23</v>
      </c>
      <c r="J72" s="70">
        <v>0</v>
      </c>
      <c r="K72" s="70">
        <v>516.12</v>
      </c>
      <c r="L72" s="72"/>
      <c r="M72" s="70">
        <v>516.12</v>
      </c>
      <c r="N72" s="70">
        <v>0</v>
      </c>
      <c r="O72" s="70">
        <v>516.12</v>
      </c>
      <c r="P72" s="72"/>
      <c r="Q72" s="339">
        <v>0</v>
      </c>
      <c r="R72" s="72"/>
      <c r="S72" s="376">
        <v>44435</v>
      </c>
      <c r="T72" s="376">
        <v>44435</v>
      </c>
      <c r="U72" s="218" t="s">
        <v>1604</v>
      </c>
      <c r="V72" s="447"/>
      <c r="W72" s="447"/>
      <c r="X72" s="216"/>
      <c r="Y72" s="79"/>
      <c r="Z72" s="80"/>
    </row>
    <row r="73" spans="1:26" ht="51">
      <c r="A73" s="101">
        <f t="shared" si="165"/>
        <v>59</v>
      </c>
      <c r="B73" s="118" t="s">
        <v>1605</v>
      </c>
      <c r="C73" s="118" t="s">
        <v>1525</v>
      </c>
      <c r="D73" s="70">
        <v>2239.84</v>
      </c>
      <c r="E73" s="70">
        <v>0</v>
      </c>
      <c r="F73" s="70">
        <v>2239.84</v>
      </c>
      <c r="G73" s="70">
        <v>1343.9</v>
      </c>
      <c r="H73" s="72"/>
      <c r="I73" s="70">
        <v>895.94</v>
      </c>
      <c r="J73" s="70">
        <v>0</v>
      </c>
      <c r="K73" s="70">
        <v>447.97</v>
      </c>
      <c r="L73" s="72"/>
      <c r="M73" s="70">
        <v>447.97</v>
      </c>
      <c r="N73" s="70">
        <v>0</v>
      </c>
      <c r="O73" s="70">
        <v>447.97</v>
      </c>
      <c r="P73" s="72"/>
      <c r="Q73" s="339">
        <v>0</v>
      </c>
      <c r="R73" s="72"/>
      <c r="S73" s="376">
        <v>44435</v>
      </c>
      <c r="T73" s="376">
        <v>44435</v>
      </c>
      <c r="U73" s="218" t="s">
        <v>1606</v>
      </c>
      <c r="V73" s="445">
        <v>44460</v>
      </c>
      <c r="W73" s="446">
        <v>44489</v>
      </c>
      <c r="X73" s="216"/>
      <c r="Y73" s="79"/>
      <c r="Z73" s="80"/>
    </row>
    <row r="74" spans="1:26" ht="63.75">
      <c r="A74" s="101">
        <f t="shared" si="165"/>
        <v>60</v>
      </c>
      <c r="B74" s="118" t="s">
        <v>1607</v>
      </c>
      <c r="C74" s="118" t="s">
        <v>1525</v>
      </c>
      <c r="D74" s="70">
        <v>550</v>
      </c>
      <c r="E74" s="70">
        <v>0</v>
      </c>
      <c r="F74" s="70">
        <v>550</v>
      </c>
      <c r="G74" s="70">
        <v>330</v>
      </c>
      <c r="H74" s="72"/>
      <c r="I74" s="70">
        <v>220</v>
      </c>
      <c r="J74" s="70">
        <v>0</v>
      </c>
      <c r="K74" s="70">
        <v>110</v>
      </c>
      <c r="L74" s="72"/>
      <c r="M74" s="70">
        <v>110</v>
      </c>
      <c r="N74" s="70">
        <v>0</v>
      </c>
      <c r="O74" s="70">
        <v>110</v>
      </c>
      <c r="P74" s="72"/>
      <c r="Q74" s="339">
        <v>0</v>
      </c>
      <c r="R74" s="72"/>
      <c r="S74" s="218" t="s">
        <v>375</v>
      </c>
      <c r="T74" s="218" t="s">
        <v>375</v>
      </c>
      <c r="U74" s="218" t="s">
        <v>1608</v>
      </c>
      <c r="V74" s="447"/>
      <c r="W74" s="447"/>
      <c r="X74" s="216"/>
      <c r="Y74" s="132" t="s">
        <v>1475</v>
      </c>
      <c r="Z74" s="49" t="s">
        <v>99</v>
      </c>
    </row>
    <row r="75" spans="1:26" ht="51">
      <c r="A75" s="101">
        <f t="shared" si="165"/>
        <v>61</v>
      </c>
      <c r="B75" s="118" t="s">
        <v>1609</v>
      </c>
      <c r="C75" s="118" t="s">
        <v>1553</v>
      </c>
      <c r="D75" s="70">
        <v>1601.47</v>
      </c>
      <c r="E75" s="70">
        <v>0</v>
      </c>
      <c r="F75" s="70">
        <v>1601.47</v>
      </c>
      <c r="G75" s="70">
        <v>960.9</v>
      </c>
      <c r="H75" s="72"/>
      <c r="I75" s="70">
        <v>640.57000000000005</v>
      </c>
      <c r="J75" s="70">
        <v>0</v>
      </c>
      <c r="K75" s="70">
        <v>528.47</v>
      </c>
      <c r="L75" s="72"/>
      <c r="M75" s="70">
        <v>112.1</v>
      </c>
      <c r="N75" s="70">
        <v>0</v>
      </c>
      <c r="O75" s="70">
        <v>112.1</v>
      </c>
      <c r="P75" s="72"/>
      <c r="Q75" s="339">
        <v>0</v>
      </c>
      <c r="R75" s="70"/>
      <c r="S75" s="216">
        <v>44419</v>
      </c>
      <c r="T75" s="376">
        <v>44425</v>
      </c>
      <c r="U75" s="218" t="s">
        <v>1610</v>
      </c>
      <c r="V75" s="445">
        <v>44445</v>
      </c>
      <c r="W75" s="445">
        <v>44506</v>
      </c>
      <c r="X75" s="190"/>
      <c r="Y75" s="79"/>
      <c r="Z75" s="80"/>
    </row>
    <row r="76" spans="1:26" ht="12.75">
      <c r="A76" s="105"/>
      <c r="B76" s="106" t="s">
        <v>160</v>
      </c>
      <c r="C76" s="442"/>
      <c r="D76" s="107">
        <f t="shared" ref="D76:R76" si="166">SUM(D68:D75)</f>
        <v>16138.83</v>
      </c>
      <c r="E76" s="107">
        <f t="shared" si="166"/>
        <v>0</v>
      </c>
      <c r="F76" s="107">
        <f t="shared" si="166"/>
        <v>16138.83</v>
      </c>
      <c r="G76" s="107">
        <f t="shared" si="166"/>
        <v>9682.1</v>
      </c>
      <c r="H76" s="107">
        <f t="shared" si="166"/>
        <v>0</v>
      </c>
      <c r="I76" s="107">
        <f t="shared" si="166"/>
        <v>6456.73</v>
      </c>
      <c r="J76" s="107">
        <f t="shared" si="166"/>
        <v>0</v>
      </c>
      <c r="K76" s="107">
        <f t="shared" si="166"/>
        <v>3451</v>
      </c>
      <c r="L76" s="107">
        <f t="shared" si="166"/>
        <v>0</v>
      </c>
      <c r="M76" s="107">
        <f t="shared" si="166"/>
        <v>3005.7499999999995</v>
      </c>
      <c r="N76" s="107">
        <f t="shared" si="166"/>
        <v>0</v>
      </c>
      <c r="O76" s="107">
        <f t="shared" si="166"/>
        <v>3005.7499999999995</v>
      </c>
      <c r="P76" s="107">
        <f t="shared" si="166"/>
        <v>0</v>
      </c>
      <c r="Q76" s="107">
        <f t="shared" si="166"/>
        <v>0</v>
      </c>
      <c r="R76" s="107">
        <f t="shared" si="166"/>
        <v>0</v>
      </c>
      <c r="S76" s="229"/>
      <c r="T76" s="229"/>
      <c r="U76" s="229"/>
      <c r="V76" s="443"/>
      <c r="W76" s="443"/>
      <c r="X76" s="108"/>
      <c r="Y76" s="444"/>
      <c r="Z76" s="444"/>
    </row>
    <row r="77" spans="1:26" ht="12.75">
      <c r="A77" s="524" t="s">
        <v>177</v>
      </c>
      <c r="B77" s="520"/>
      <c r="C77" s="520"/>
      <c r="D77" s="520"/>
      <c r="E77" s="520"/>
      <c r="F77" s="520"/>
      <c r="G77" s="520"/>
      <c r="H77" s="520"/>
      <c r="I77" s="520"/>
      <c r="J77" s="520"/>
      <c r="K77" s="520"/>
      <c r="L77" s="520"/>
      <c r="M77" s="520"/>
      <c r="N77" s="520"/>
      <c r="O77" s="520"/>
      <c r="P77" s="520"/>
      <c r="Q77" s="520"/>
      <c r="R77" s="520"/>
      <c r="S77" s="520"/>
      <c r="T77" s="520"/>
      <c r="U77" s="520"/>
      <c r="V77" s="520"/>
      <c r="W77" s="520"/>
      <c r="X77" s="520"/>
      <c r="Y77" s="520"/>
      <c r="Z77" s="538"/>
    </row>
    <row r="78" spans="1:26" ht="51">
      <c r="A78" s="101">
        <f>A75+1</f>
        <v>62</v>
      </c>
      <c r="B78" s="118" t="s">
        <v>1611</v>
      </c>
      <c r="C78" s="118" t="s">
        <v>1480</v>
      </c>
      <c r="D78" s="147">
        <v>1447.67</v>
      </c>
      <c r="E78" s="147">
        <v>0</v>
      </c>
      <c r="F78" s="147">
        <v>1447.67</v>
      </c>
      <c r="G78" s="242">
        <v>868.61</v>
      </c>
      <c r="H78" s="172"/>
      <c r="I78" s="147">
        <v>579.07000000000005</v>
      </c>
      <c r="J78" s="147">
        <v>0</v>
      </c>
      <c r="K78" s="242">
        <v>419.07</v>
      </c>
      <c r="L78" s="172"/>
      <c r="M78" s="242">
        <v>160</v>
      </c>
      <c r="N78" s="147">
        <v>0</v>
      </c>
      <c r="O78" s="147">
        <v>160</v>
      </c>
      <c r="P78" s="172"/>
      <c r="Q78" s="356">
        <v>0</v>
      </c>
      <c r="R78" s="172"/>
      <c r="S78" s="216"/>
      <c r="T78" s="216"/>
      <c r="U78" s="216"/>
      <c r="V78" s="216"/>
      <c r="W78" s="216"/>
      <c r="X78" s="157" t="s">
        <v>1047</v>
      </c>
      <c r="Y78" s="133"/>
      <c r="Z78" s="133"/>
    </row>
    <row r="79" spans="1:26" ht="60">
      <c r="A79" s="101">
        <f t="shared" ref="A79:A81" si="167">A78+1</f>
        <v>63</v>
      </c>
      <c r="B79" s="118" t="s">
        <v>1612</v>
      </c>
      <c r="C79" s="118" t="s">
        <v>1525</v>
      </c>
      <c r="D79" s="147">
        <v>3931.26</v>
      </c>
      <c r="E79" s="147">
        <v>0</v>
      </c>
      <c r="F79" s="147">
        <v>3931.26</v>
      </c>
      <c r="G79" s="147">
        <v>2358.7600000000002</v>
      </c>
      <c r="H79" s="172"/>
      <c r="I79" s="147">
        <v>1572.5</v>
      </c>
      <c r="J79" s="147">
        <v>0</v>
      </c>
      <c r="K79" s="147">
        <v>786.25</v>
      </c>
      <c r="L79" s="172"/>
      <c r="M79" s="147">
        <v>786.25</v>
      </c>
      <c r="N79" s="147">
        <v>0</v>
      </c>
      <c r="O79" s="147">
        <v>786.25</v>
      </c>
      <c r="P79" s="172"/>
      <c r="Q79" s="339">
        <v>0</v>
      </c>
      <c r="R79" s="172"/>
      <c r="S79" s="216">
        <v>44466</v>
      </c>
      <c r="T79" s="216">
        <v>44466</v>
      </c>
      <c r="U79" s="218" t="s">
        <v>1613</v>
      </c>
      <c r="V79" s="216">
        <v>44483</v>
      </c>
      <c r="W79" s="216">
        <v>44543</v>
      </c>
      <c r="X79" s="218"/>
      <c r="Y79" s="286"/>
      <c r="Z79" s="286"/>
    </row>
    <row r="80" spans="1:26" ht="51">
      <c r="A80" s="101">
        <f t="shared" si="167"/>
        <v>64</v>
      </c>
      <c r="B80" s="118" t="s">
        <v>1614</v>
      </c>
      <c r="C80" s="118" t="s">
        <v>1500</v>
      </c>
      <c r="D80" s="147">
        <v>252.34</v>
      </c>
      <c r="E80" s="147">
        <v>0</v>
      </c>
      <c r="F80" s="147">
        <v>252.34</v>
      </c>
      <c r="G80" s="147">
        <v>151.4</v>
      </c>
      <c r="H80" s="172"/>
      <c r="I80" s="147">
        <v>100.94</v>
      </c>
      <c r="J80" s="147">
        <v>0</v>
      </c>
      <c r="K80" s="147">
        <v>86.94</v>
      </c>
      <c r="L80" s="172"/>
      <c r="M80" s="147">
        <v>14</v>
      </c>
      <c r="N80" s="147">
        <v>0</v>
      </c>
      <c r="O80" s="147">
        <v>14</v>
      </c>
      <c r="P80" s="172"/>
      <c r="Q80" s="339">
        <v>0</v>
      </c>
      <c r="R80" s="172"/>
      <c r="S80" s="218" t="s">
        <v>375</v>
      </c>
      <c r="T80" s="218" t="s">
        <v>375</v>
      </c>
      <c r="U80" s="218" t="s">
        <v>375</v>
      </c>
      <c r="V80" s="216"/>
      <c r="W80" s="216"/>
      <c r="X80" s="218" t="s">
        <v>375</v>
      </c>
      <c r="Y80" s="286"/>
      <c r="Z80" s="286"/>
    </row>
    <row r="81" spans="1:26" ht="63.75">
      <c r="A81" s="101">
        <f t="shared" si="167"/>
        <v>65</v>
      </c>
      <c r="B81" s="118" t="s">
        <v>1615</v>
      </c>
      <c r="C81" s="118" t="s">
        <v>1483</v>
      </c>
      <c r="D81" s="147">
        <v>591.33000000000004</v>
      </c>
      <c r="E81" s="147">
        <v>0</v>
      </c>
      <c r="F81" s="147">
        <v>591.33000000000004</v>
      </c>
      <c r="G81" s="147">
        <v>354.8</v>
      </c>
      <c r="H81" s="172"/>
      <c r="I81" s="147">
        <v>236.53</v>
      </c>
      <c r="J81" s="147">
        <v>0</v>
      </c>
      <c r="K81" s="147">
        <v>118.27</v>
      </c>
      <c r="L81" s="172"/>
      <c r="M81" s="147">
        <v>118.27</v>
      </c>
      <c r="N81" s="147">
        <v>0</v>
      </c>
      <c r="O81" s="147">
        <v>118.27</v>
      </c>
      <c r="P81" s="172"/>
      <c r="Q81" s="339">
        <v>0</v>
      </c>
      <c r="R81" s="172"/>
      <c r="S81" s="216">
        <v>44466</v>
      </c>
      <c r="T81" s="216">
        <v>44466</v>
      </c>
      <c r="U81" s="218" t="s">
        <v>1616</v>
      </c>
      <c r="V81" s="216">
        <v>44488</v>
      </c>
      <c r="W81" s="216">
        <v>44500</v>
      </c>
      <c r="X81" s="218"/>
      <c r="Y81" s="286"/>
      <c r="Z81" s="286"/>
    </row>
    <row r="82" spans="1:26" ht="12.75">
      <c r="A82" s="105"/>
      <c r="B82" s="97"/>
      <c r="C82" s="442"/>
      <c r="D82" s="107">
        <f t="shared" ref="D82:R82" si="168">SUM(D78:D81)</f>
        <v>6222.6</v>
      </c>
      <c r="E82" s="107">
        <f t="shared" si="168"/>
        <v>0</v>
      </c>
      <c r="F82" s="107">
        <f t="shared" si="168"/>
        <v>6222.6</v>
      </c>
      <c r="G82" s="107">
        <f t="shared" si="168"/>
        <v>3733.5700000000006</v>
      </c>
      <c r="H82" s="107">
        <f t="shared" si="168"/>
        <v>0</v>
      </c>
      <c r="I82" s="107">
        <f t="shared" si="168"/>
        <v>2489.0400000000004</v>
      </c>
      <c r="J82" s="107">
        <f t="shared" si="168"/>
        <v>0</v>
      </c>
      <c r="K82" s="107">
        <f t="shared" si="168"/>
        <v>1410.53</v>
      </c>
      <c r="L82" s="107">
        <f t="shared" si="168"/>
        <v>0</v>
      </c>
      <c r="M82" s="107">
        <f t="shared" si="168"/>
        <v>1078.52</v>
      </c>
      <c r="N82" s="107">
        <f t="shared" si="168"/>
        <v>0</v>
      </c>
      <c r="O82" s="107">
        <f t="shared" si="168"/>
        <v>1078.52</v>
      </c>
      <c r="P82" s="107">
        <f t="shared" si="168"/>
        <v>0</v>
      </c>
      <c r="Q82" s="107">
        <f t="shared" si="168"/>
        <v>0</v>
      </c>
      <c r="R82" s="107">
        <f t="shared" si="168"/>
        <v>0</v>
      </c>
      <c r="S82" s="229"/>
      <c r="T82" s="229"/>
      <c r="U82" s="229"/>
      <c r="V82" s="443"/>
      <c r="W82" s="443"/>
      <c r="X82" s="108"/>
      <c r="Y82" s="444"/>
      <c r="Z82" s="444"/>
    </row>
    <row r="83" spans="1:26" ht="12.75">
      <c r="A83" s="550" t="s">
        <v>1617</v>
      </c>
      <c r="B83" s="520"/>
      <c r="C83" s="538"/>
      <c r="D83" s="113">
        <f t="shared" ref="D83:R83" si="169">D82+D76+D66+D46</f>
        <v>104769.52</v>
      </c>
      <c r="E83" s="113">
        <f t="shared" si="169"/>
        <v>79764.890000000014</v>
      </c>
      <c r="F83" s="113">
        <f t="shared" si="169"/>
        <v>23408.129999999997</v>
      </c>
      <c r="G83" s="113">
        <f t="shared" si="169"/>
        <v>62763.969999999994</v>
      </c>
      <c r="H83" s="113">
        <f t="shared" si="169"/>
        <v>47624.52</v>
      </c>
      <c r="I83" s="113">
        <f t="shared" si="169"/>
        <v>42005.56</v>
      </c>
      <c r="J83" s="113">
        <f t="shared" si="169"/>
        <v>32140.369999999995</v>
      </c>
      <c r="K83" s="113">
        <f t="shared" si="169"/>
        <v>30119.590000000007</v>
      </c>
      <c r="L83" s="113">
        <f t="shared" si="169"/>
        <v>24203.47</v>
      </c>
      <c r="M83" s="113">
        <f t="shared" si="169"/>
        <v>11886</v>
      </c>
      <c r="N83" s="113">
        <f t="shared" si="169"/>
        <v>7936.9</v>
      </c>
      <c r="O83" s="113">
        <f t="shared" si="169"/>
        <v>11396.5</v>
      </c>
      <c r="P83" s="113">
        <f t="shared" si="169"/>
        <v>7684.9</v>
      </c>
      <c r="Q83" s="113">
        <f t="shared" si="169"/>
        <v>489.5</v>
      </c>
      <c r="R83" s="113">
        <f t="shared" si="169"/>
        <v>252</v>
      </c>
      <c r="S83" s="183"/>
      <c r="T83" s="183"/>
      <c r="U83" s="183"/>
      <c r="V83" s="183"/>
      <c r="W83" s="178"/>
      <c r="X83" s="171"/>
      <c r="Y83" s="387"/>
      <c r="Z83" s="387"/>
    </row>
    <row r="84" spans="1:26" ht="12.75">
      <c r="Y84" s="448"/>
      <c r="Z84" s="448"/>
    </row>
    <row r="85" spans="1:26" ht="12.75">
      <c r="Y85" s="448"/>
      <c r="Z85" s="448"/>
    </row>
    <row r="86" spans="1:26" ht="12.75">
      <c r="Y86" s="448"/>
      <c r="Z86" s="448"/>
    </row>
    <row r="87" spans="1:26" ht="12.75">
      <c r="Y87" s="448"/>
      <c r="Z87" s="448"/>
    </row>
    <row r="88" spans="1:26" ht="12.75">
      <c r="Y88" s="448"/>
      <c r="Z88" s="448"/>
    </row>
    <row r="89" spans="1:26" ht="12.75">
      <c r="Y89" s="448"/>
      <c r="Z89" s="448"/>
    </row>
    <row r="90" spans="1:26" ht="12.75">
      <c r="Y90" s="448"/>
      <c r="Z90" s="448"/>
    </row>
    <row r="91" spans="1:26" ht="12.75">
      <c r="Y91" s="448"/>
      <c r="Z91" s="448"/>
    </row>
    <row r="92" spans="1:26" ht="12.75">
      <c r="Y92" s="448"/>
      <c r="Z92" s="448"/>
    </row>
    <row r="93" spans="1:26" ht="12.75">
      <c r="Y93" s="448"/>
      <c r="Z93" s="448"/>
    </row>
    <row r="94" spans="1:26" ht="12.75">
      <c r="Y94" s="448"/>
      <c r="Z94" s="448"/>
    </row>
    <row r="95" spans="1:26" ht="12.75">
      <c r="Y95" s="448"/>
      <c r="Z95" s="448"/>
    </row>
    <row r="96" spans="1:26" ht="12.75">
      <c r="Y96" s="448"/>
      <c r="Z96" s="448"/>
    </row>
    <row r="97" spans="25:26" ht="12.75">
      <c r="Y97" s="448"/>
      <c r="Z97" s="448"/>
    </row>
    <row r="98" spans="25:26" ht="12.75">
      <c r="Y98" s="448"/>
      <c r="Z98" s="448"/>
    </row>
    <row r="99" spans="25:26" ht="12.75">
      <c r="Y99" s="448"/>
      <c r="Z99" s="448"/>
    </row>
    <row r="100" spans="25:26" ht="12.75">
      <c r="Y100" s="448"/>
      <c r="Z100" s="448"/>
    </row>
    <row r="101" spans="25:26" ht="12.75">
      <c r="Y101" s="448"/>
      <c r="Z101" s="448"/>
    </row>
    <row r="102" spans="25:26" ht="12.75">
      <c r="Y102" s="448"/>
      <c r="Z102" s="448"/>
    </row>
    <row r="103" spans="25:26" ht="12.75">
      <c r="Y103" s="448"/>
      <c r="Z103" s="448"/>
    </row>
    <row r="104" spans="25:26" ht="12.75">
      <c r="Y104" s="448"/>
      <c r="Z104" s="448"/>
    </row>
    <row r="105" spans="25:26" ht="12.75">
      <c r="Y105" s="448"/>
      <c r="Z105" s="448"/>
    </row>
    <row r="106" spans="25:26" ht="12.75">
      <c r="Y106" s="448"/>
      <c r="Z106" s="448"/>
    </row>
    <row r="107" spans="25:26" ht="12.75">
      <c r="Y107" s="448"/>
      <c r="Z107" s="448"/>
    </row>
    <row r="108" spans="25:26" ht="12.75">
      <c r="Y108" s="448"/>
      <c r="Z108" s="448"/>
    </row>
    <row r="109" spans="25:26" ht="12.75">
      <c r="Y109" s="448"/>
      <c r="Z109" s="448"/>
    </row>
    <row r="110" spans="25:26" ht="12.75">
      <c r="Y110" s="448"/>
      <c r="Z110" s="448"/>
    </row>
    <row r="111" spans="25:26" ht="12.75">
      <c r="Y111" s="448"/>
      <c r="Z111" s="448"/>
    </row>
    <row r="112" spans="25:26" ht="12.75">
      <c r="Y112" s="448"/>
      <c r="Z112" s="448"/>
    </row>
    <row r="113" spans="25:26" ht="12.75">
      <c r="Y113" s="448"/>
      <c r="Z113" s="448"/>
    </row>
    <row r="114" spans="25:26" ht="12.75">
      <c r="Y114" s="448"/>
      <c r="Z114" s="448"/>
    </row>
    <row r="115" spans="25:26" ht="12.75">
      <c r="Y115" s="448"/>
      <c r="Z115" s="448"/>
    </row>
    <row r="116" spans="25:26" ht="12.75">
      <c r="Y116" s="448"/>
      <c r="Z116" s="448"/>
    </row>
    <row r="117" spans="25:26" ht="12.75">
      <c r="Y117" s="448"/>
      <c r="Z117" s="448"/>
    </row>
    <row r="118" spans="25:26" ht="12.75">
      <c r="Y118" s="448"/>
      <c r="Z118" s="448"/>
    </row>
    <row r="119" spans="25:26" ht="12.75">
      <c r="Y119" s="448"/>
      <c r="Z119" s="448"/>
    </row>
    <row r="120" spans="25:26" ht="12.75">
      <c r="Y120" s="448"/>
      <c r="Z120" s="448"/>
    </row>
    <row r="121" spans="25:26" ht="12.75">
      <c r="Y121" s="448"/>
      <c r="Z121" s="448"/>
    </row>
    <row r="122" spans="25:26" ht="12.75">
      <c r="Y122" s="448"/>
      <c r="Z122" s="448"/>
    </row>
    <row r="123" spans="25:26" ht="12.75">
      <c r="Y123" s="448"/>
      <c r="Z123" s="448"/>
    </row>
    <row r="124" spans="25:26" ht="12.75">
      <c r="Y124" s="448"/>
      <c r="Z124" s="448"/>
    </row>
    <row r="125" spans="25:26" ht="12.75">
      <c r="Y125" s="448"/>
      <c r="Z125" s="448"/>
    </row>
    <row r="126" spans="25:26" ht="12.75">
      <c r="Y126" s="448"/>
      <c r="Z126" s="448"/>
    </row>
    <row r="127" spans="25:26" ht="12.75">
      <c r="Y127" s="448"/>
      <c r="Z127" s="448"/>
    </row>
    <row r="128" spans="25:26" ht="12.75">
      <c r="Y128" s="448"/>
      <c r="Z128" s="448"/>
    </row>
    <row r="129" spans="25:26" ht="12.75">
      <c r="Y129" s="448"/>
      <c r="Z129" s="448"/>
    </row>
    <row r="130" spans="25:26" ht="12.75">
      <c r="Y130" s="448"/>
      <c r="Z130" s="448"/>
    </row>
    <row r="131" spans="25:26" ht="12.75">
      <c r="Y131" s="448"/>
      <c r="Z131" s="448"/>
    </row>
    <row r="132" spans="25:26" ht="12.75">
      <c r="Y132" s="448"/>
      <c r="Z132" s="448"/>
    </row>
    <row r="133" spans="25:26" ht="12.75">
      <c r="Y133" s="448"/>
      <c r="Z133" s="448"/>
    </row>
    <row r="134" spans="25:26" ht="12.75">
      <c r="Y134" s="448"/>
      <c r="Z134" s="448"/>
    </row>
    <row r="135" spans="25:26" ht="12.75">
      <c r="Y135" s="448"/>
      <c r="Z135" s="448"/>
    </row>
    <row r="136" spans="25:26" ht="12.75">
      <c r="Y136" s="448"/>
      <c r="Z136" s="448"/>
    </row>
    <row r="137" spans="25:26" ht="12.75">
      <c r="Y137" s="448"/>
      <c r="Z137" s="448"/>
    </row>
    <row r="138" spans="25:26" ht="12.75">
      <c r="Y138" s="448"/>
      <c r="Z138" s="448"/>
    </row>
    <row r="139" spans="25:26" ht="12.75">
      <c r="Y139" s="448"/>
      <c r="Z139" s="448"/>
    </row>
    <row r="140" spans="25:26" ht="12.75">
      <c r="Y140" s="448"/>
      <c r="Z140" s="448"/>
    </row>
    <row r="141" spans="25:26" ht="12.75">
      <c r="Y141" s="448"/>
      <c r="Z141" s="448"/>
    </row>
    <row r="142" spans="25:26" ht="12.75">
      <c r="Y142" s="448"/>
      <c r="Z142" s="448"/>
    </row>
    <row r="143" spans="25:26" ht="12.75">
      <c r="Y143" s="448"/>
      <c r="Z143" s="448"/>
    </row>
    <row r="144" spans="25:26" ht="12.75">
      <c r="Y144" s="448"/>
      <c r="Z144" s="448"/>
    </row>
    <row r="145" spans="25:26" ht="12.75">
      <c r="Y145" s="448"/>
      <c r="Z145" s="448"/>
    </row>
    <row r="146" spans="25:26" ht="12.75">
      <c r="Y146" s="448"/>
      <c r="Z146" s="448"/>
    </row>
    <row r="147" spans="25:26" ht="12.75">
      <c r="Y147" s="448"/>
      <c r="Z147" s="448"/>
    </row>
    <row r="148" spans="25:26" ht="12.75">
      <c r="Y148" s="448"/>
      <c r="Z148" s="448"/>
    </row>
    <row r="149" spans="25:26" ht="12.75">
      <c r="Y149" s="448"/>
      <c r="Z149" s="448"/>
    </row>
    <row r="150" spans="25:26" ht="12.75">
      <c r="Y150" s="448"/>
      <c r="Z150" s="448"/>
    </row>
    <row r="151" spans="25:26" ht="12.75">
      <c r="Y151" s="448"/>
      <c r="Z151" s="448"/>
    </row>
    <row r="152" spans="25:26" ht="12.75">
      <c r="Y152" s="448"/>
      <c r="Z152" s="448"/>
    </row>
    <row r="153" spans="25:26" ht="12.75">
      <c r="Y153" s="448"/>
      <c r="Z153" s="448"/>
    </row>
    <row r="154" spans="25:26" ht="12.75">
      <c r="Y154" s="448"/>
      <c r="Z154" s="448"/>
    </row>
    <row r="155" spans="25:26" ht="12.75">
      <c r="Y155" s="448"/>
      <c r="Z155" s="448"/>
    </row>
    <row r="156" spans="25:26" ht="12.75">
      <c r="Y156" s="448"/>
      <c r="Z156" s="448"/>
    </row>
    <row r="157" spans="25:26" ht="12.75">
      <c r="Y157" s="448"/>
      <c r="Z157" s="448"/>
    </row>
    <row r="158" spans="25:26" ht="12.75">
      <c r="Y158" s="448"/>
      <c r="Z158" s="448"/>
    </row>
    <row r="159" spans="25:26" ht="12.75">
      <c r="Y159" s="448"/>
      <c r="Z159" s="448"/>
    </row>
    <row r="160" spans="25:26" ht="12.75">
      <c r="Y160" s="448"/>
      <c r="Z160" s="448"/>
    </row>
    <row r="161" spans="25:26" ht="12.75">
      <c r="Y161" s="448"/>
      <c r="Z161" s="448"/>
    </row>
    <row r="162" spans="25:26" ht="12.75">
      <c r="Y162" s="448"/>
      <c r="Z162" s="448"/>
    </row>
    <row r="163" spans="25:26" ht="12.75">
      <c r="Y163" s="448"/>
      <c r="Z163" s="448"/>
    </row>
    <row r="164" spans="25:26" ht="12.75">
      <c r="Y164" s="448"/>
      <c r="Z164" s="448"/>
    </row>
    <row r="165" spans="25:26" ht="12.75">
      <c r="Y165" s="448"/>
      <c r="Z165" s="448"/>
    </row>
    <row r="166" spans="25:26" ht="12.75">
      <c r="Y166" s="448"/>
      <c r="Z166" s="448"/>
    </row>
    <row r="167" spans="25:26" ht="12.75">
      <c r="Y167" s="448"/>
      <c r="Z167" s="448"/>
    </row>
    <row r="168" spans="25:26" ht="12.75">
      <c r="Y168" s="448"/>
      <c r="Z168" s="448"/>
    </row>
    <row r="169" spans="25:26" ht="12.75">
      <c r="Y169" s="448"/>
      <c r="Z169" s="448"/>
    </row>
    <row r="170" spans="25:26" ht="12.75">
      <c r="Y170" s="448"/>
      <c r="Z170" s="448"/>
    </row>
    <row r="171" spans="25:26" ht="12.75">
      <c r="Y171" s="448"/>
      <c r="Z171" s="448"/>
    </row>
    <row r="172" spans="25:26" ht="12.75">
      <c r="Y172" s="448"/>
      <c r="Z172" s="448"/>
    </row>
    <row r="173" spans="25:26" ht="12.75">
      <c r="Y173" s="448"/>
      <c r="Z173" s="448"/>
    </row>
    <row r="174" spans="25:26" ht="12.75">
      <c r="Y174" s="448"/>
      <c r="Z174" s="448"/>
    </row>
    <row r="175" spans="25:26" ht="12.75">
      <c r="Y175" s="448"/>
      <c r="Z175" s="448"/>
    </row>
    <row r="176" spans="25:26" ht="12.75">
      <c r="Y176" s="448"/>
      <c r="Z176" s="448"/>
    </row>
    <row r="177" spans="25:26" ht="12.75">
      <c r="Y177" s="448"/>
      <c r="Z177" s="448"/>
    </row>
    <row r="178" spans="25:26" ht="12.75">
      <c r="Y178" s="448"/>
      <c r="Z178" s="448"/>
    </row>
    <row r="179" spans="25:26" ht="12.75">
      <c r="Y179" s="448"/>
      <c r="Z179" s="448"/>
    </row>
    <row r="180" spans="25:26" ht="12.75">
      <c r="Y180" s="448"/>
      <c r="Z180" s="448"/>
    </row>
    <row r="181" spans="25:26" ht="12.75">
      <c r="Y181" s="448"/>
      <c r="Z181" s="448"/>
    </row>
    <row r="182" spans="25:26" ht="12.75">
      <c r="Y182" s="448"/>
      <c r="Z182" s="448"/>
    </row>
    <row r="183" spans="25:26" ht="12.75">
      <c r="Y183" s="448"/>
      <c r="Z183" s="448"/>
    </row>
    <row r="184" spans="25:26" ht="12.75">
      <c r="Y184" s="448"/>
      <c r="Z184" s="448"/>
    </row>
    <row r="185" spans="25:26" ht="12.75">
      <c r="Y185" s="448"/>
      <c r="Z185" s="448"/>
    </row>
    <row r="186" spans="25:26" ht="12.75">
      <c r="Y186" s="448"/>
      <c r="Z186" s="448"/>
    </row>
    <row r="187" spans="25:26" ht="12.75">
      <c r="Y187" s="448"/>
      <c r="Z187" s="448"/>
    </row>
    <row r="188" spans="25:26" ht="12.75">
      <c r="Y188" s="448"/>
      <c r="Z188" s="448"/>
    </row>
    <row r="189" spans="25:26" ht="12.75">
      <c r="Y189" s="448"/>
      <c r="Z189" s="448"/>
    </row>
    <row r="190" spans="25:26" ht="12.75">
      <c r="Y190" s="448"/>
      <c r="Z190" s="448"/>
    </row>
    <row r="191" spans="25:26" ht="12.75">
      <c r="Y191" s="448"/>
      <c r="Z191" s="448"/>
    </row>
    <row r="192" spans="25:26" ht="12.75">
      <c r="Y192" s="448"/>
      <c r="Z192" s="448"/>
    </row>
    <row r="193" spans="25:26" ht="12.75">
      <c r="Y193" s="448"/>
      <c r="Z193" s="448"/>
    </row>
    <row r="194" spans="25:26" ht="12.75">
      <c r="Y194" s="448"/>
      <c r="Z194" s="448"/>
    </row>
    <row r="195" spans="25:26" ht="12.75">
      <c r="Y195" s="448"/>
      <c r="Z195" s="448"/>
    </row>
    <row r="196" spans="25:26" ht="12.75">
      <c r="Y196" s="448"/>
      <c r="Z196" s="448"/>
    </row>
    <row r="197" spans="25:26" ht="12.75">
      <c r="Y197" s="448"/>
      <c r="Z197" s="448"/>
    </row>
    <row r="198" spans="25:26" ht="12.75">
      <c r="Y198" s="448"/>
      <c r="Z198" s="448"/>
    </row>
    <row r="199" spans="25:26" ht="12.75">
      <c r="Y199" s="448"/>
      <c r="Z199" s="448"/>
    </row>
    <row r="200" spans="25:26" ht="12.75">
      <c r="Y200" s="448"/>
      <c r="Z200" s="448"/>
    </row>
    <row r="201" spans="25:26" ht="12.75">
      <c r="Y201" s="448"/>
      <c r="Z201" s="448"/>
    </row>
    <row r="202" spans="25:26" ht="12.75">
      <c r="Y202" s="448"/>
      <c r="Z202" s="448"/>
    </row>
    <row r="203" spans="25:26" ht="12.75">
      <c r="Y203" s="448"/>
      <c r="Z203" s="448"/>
    </row>
    <row r="204" spans="25:26" ht="12.75">
      <c r="Y204" s="448"/>
      <c r="Z204" s="448"/>
    </row>
    <row r="205" spans="25:26" ht="12.75">
      <c r="Y205" s="448"/>
      <c r="Z205" s="448"/>
    </row>
    <row r="206" spans="25:26" ht="12.75">
      <c r="Y206" s="448"/>
      <c r="Z206" s="448"/>
    </row>
    <row r="207" spans="25:26" ht="12.75">
      <c r="Y207" s="448"/>
      <c r="Z207" s="448"/>
    </row>
    <row r="208" spans="25:26" ht="12.75">
      <c r="Y208" s="448"/>
      <c r="Z208" s="448"/>
    </row>
    <row r="209" spans="25:26" ht="12.75">
      <c r="Y209" s="448"/>
      <c r="Z209" s="448"/>
    </row>
    <row r="210" spans="25:26" ht="12.75">
      <c r="Y210" s="448"/>
      <c r="Z210" s="448"/>
    </row>
    <row r="211" spans="25:26" ht="12.75">
      <c r="Y211" s="448"/>
      <c r="Z211" s="448"/>
    </row>
    <row r="212" spans="25:26" ht="12.75">
      <c r="Y212" s="448"/>
      <c r="Z212" s="448"/>
    </row>
    <row r="213" spans="25:26" ht="12.75">
      <c r="Y213" s="448"/>
      <c r="Z213" s="448"/>
    </row>
    <row r="214" spans="25:26" ht="12.75">
      <c r="Y214" s="448"/>
      <c r="Z214" s="448"/>
    </row>
    <row r="215" spans="25:26" ht="12.75">
      <c r="Y215" s="448"/>
      <c r="Z215" s="448"/>
    </row>
    <row r="216" spans="25:26" ht="12.75">
      <c r="Y216" s="448"/>
      <c r="Z216" s="448"/>
    </row>
    <row r="217" spans="25:26" ht="12.75">
      <c r="Y217" s="448"/>
      <c r="Z217" s="448"/>
    </row>
    <row r="218" spans="25:26" ht="12.75">
      <c r="Y218" s="448"/>
      <c r="Z218" s="448"/>
    </row>
    <row r="219" spans="25:26" ht="12.75">
      <c r="Y219" s="448"/>
      <c r="Z219" s="448"/>
    </row>
    <row r="220" spans="25:26" ht="12.75">
      <c r="Y220" s="448"/>
      <c r="Z220" s="448"/>
    </row>
    <row r="221" spans="25:26" ht="12.75">
      <c r="Y221" s="448"/>
      <c r="Z221" s="448"/>
    </row>
    <row r="222" spans="25:26" ht="12.75">
      <c r="Y222" s="448"/>
      <c r="Z222" s="448"/>
    </row>
    <row r="223" spans="25:26" ht="12.75">
      <c r="Y223" s="448"/>
      <c r="Z223" s="448"/>
    </row>
    <row r="224" spans="25:26" ht="12.75">
      <c r="Y224" s="448"/>
      <c r="Z224" s="448"/>
    </row>
    <row r="225" spans="25:26" ht="12.75">
      <c r="Y225" s="448"/>
      <c r="Z225" s="448"/>
    </row>
    <row r="226" spans="25:26" ht="12.75">
      <c r="Y226" s="448"/>
      <c r="Z226" s="448"/>
    </row>
    <row r="227" spans="25:26" ht="12.75">
      <c r="Y227" s="448"/>
      <c r="Z227" s="448"/>
    </row>
    <row r="228" spans="25:26" ht="12.75">
      <c r="Y228" s="448"/>
      <c r="Z228" s="448"/>
    </row>
    <row r="229" spans="25:26" ht="12.75">
      <c r="Y229" s="448"/>
      <c r="Z229" s="448"/>
    </row>
    <row r="230" spans="25:26" ht="12.75">
      <c r="Y230" s="448"/>
      <c r="Z230" s="448"/>
    </row>
    <row r="231" spans="25:26" ht="12.75">
      <c r="Y231" s="448"/>
      <c r="Z231" s="448"/>
    </row>
    <row r="232" spans="25:26" ht="12.75">
      <c r="Y232" s="448"/>
      <c r="Z232" s="448"/>
    </row>
    <row r="233" spans="25:26" ht="12.75">
      <c r="Y233" s="448"/>
      <c r="Z233" s="448"/>
    </row>
    <row r="234" spans="25:26" ht="12.75">
      <c r="Y234" s="448"/>
      <c r="Z234" s="448"/>
    </row>
    <row r="235" spans="25:26" ht="12.75">
      <c r="Y235" s="448"/>
      <c r="Z235" s="448"/>
    </row>
    <row r="236" spans="25:26" ht="12.75">
      <c r="Y236" s="448"/>
      <c r="Z236" s="448"/>
    </row>
    <row r="237" spans="25:26" ht="12.75">
      <c r="Y237" s="448"/>
      <c r="Z237" s="448"/>
    </row>
    <row r="238" spans="25:26" ht="12.75">
      <c r="Y238" s="448"/>
      <c r="Z238" s="448"/>
    </row>
    <row r="239" spans="25:26" ht="12.75">
      <c r="Y239" s="448"/>
      <c r="Z239" s="448"/>
    </row>
    <row r="240" spans="25:26" ht="12.75">
      <c r="Y240" s="448"/>
      <c r="Z240" s="448"/>
    </row>
    <row r="241" spans="25:26" ht="12.75">
      <c r="Y241" s="448"/>
      <c r="Z241" s="448"/>
    </row>
    <row r="242" spans="25:26" ht="12.75">
      <c r="Y242" s="448"/>
      <c r="Z242" s="448"/>
    </row>
    <row r="243" spans="25:26" ht="12.75">
      <c r="Y243" s="448"/>
      <c r="Z243" s="448"/>
    </row>
    <row r="244" spans="25:26" ht="12.75">
      <c r="Y244" s="448"/>
      <c r="Z244" s="448"/>
    </row>
    <row r="245" spans="25:26" ht="12.75">
      <c r="Y245" s="448"/>
      <c r="Z245" s="448"/>
    </row>
    <row r="246" spans="25:26" ht="12.75">
      <c r="Y246" s="448"/>
      <c r="Z246" s="448"/>
    </row>
    <row r="247" spans="25:26" ht="12.75">
      <c r="Y247" s="448"/>
      <c r="Z247" s="448"/>
    </row>
    <row r="248" spans="25:26" ht="12.75">
      <c r="Y248" s="448"/>
      <c r="Z248" s="448"/>
    </row>
    <row r="249" spans="25:26" ht="12.75">
      <c r="Y249" s="448"/>
      <c r="Z249" s="448"/>
    </row>
    <row r="250" spans="25:26" ht="12.75">
      <c r="Y250" s="448"/>
      <c r="Z250" s="448"/>
    </row>
    <row r="251" spans="25:26" ht="12.75">
      <c r="Y251" s="448"/>
      <c r="Z251" s="448"/>
    </row>
    <row r="252" spans="25:26" ht="12.75">
      <c r="Y252" s="448"/>
      <c r="Z252" s="448"/>
    </row>
    <row r="253" spans="25:26" ht="12.75">
      <c r="Y253" s="448"/>
      <c r="Z253" s="448"/>
    </row>
    <row r="254" spans="25:26" ht="12.75">
      <c r="Y254" s="448"/>
      <c r="Z254" s="448"/>
    </row>
    <row r="255" spans="25:26" ht="12.75">
      <c r="Y255" s="448"/>
      <c r="Z255" s="448"/>
    </row>
    <row r="256" spans="25:26" ht="12.75">
      <c r="Y256" s="448"/>
      <c r="Z256" s="448"/>
    </row>
    <row r="257" spans="25:26" ht="12.75">
      <c r="Y257" s="448"/>
      <c r="Z257" s="448"/>
    </row>
    <row r="258" spans="25:26" ht="12.75">
      <c r="Y258" s="448"/>
      <c r="Z258" s="448"/>
    </row>
    <row r="259" spans="25:26" ht="12.75">
      <c r="Y259" s="448"/>
      <c r="Z259" s="448"/>
    </row>
    <row r="260" spans="25:26" ht="12.75">
      <c r="Y260" s="448"/>
      <c r="Z260" s="448"/>
    </row>
    <row r="261" spans="25:26" ht="12.75">
      <c r="Y261" s="448"/>
      <c r="Z261" s="448"/>
    </row>
    <row r="262" spans="25:26" ht="12.75">
      <c r="Y262" s="448"/>
      <c r="Z262" s="448"/>
    </row>
    <row r="263" spans="25:26" ht="12.75">
      <c r="Y263" s="448"/>
      <c r="Z263" s="448"/>
    </row>
    <row r="264" spans="25:26" ht="12.75">
      <c r="Y264" s="448"/>
      <c r="Z264" s="448"/>
    </row>
    <row r="265" spans="25:26" ht="12.75">
      <c r="Y265" s="448"/>
      <c r="Z265" s="448"/>
    </row>
    <row r="266" spans="25:26" ht="12.75">
      <c r="Y266" s="448"/>
      <c r="Z266" s="448"/>
    </row>
    <row r="267" spans="25:26" ht="12.75">
      <c r="Y267" s="448"/>
      <c r="Z267" s="448"/>
    </row>
    <row r="268" spans="25:26" ht="12.75">
      <c r="Y268" s="448"/>
      <c r="Z268" s="448"/>
    </row>
    <row r="269" spans="25:26" ht="12.75">
      <c r="Y269" s="448"/>
      <c r="Z269" s="448"/>
    </row>
    <row r="270" spans="25:26" ht="12.75">
      <c r="Y270" s="448"/>
      <c r="Z270" s="448"/>
    </row>
    <row r="271" spans="25:26" ht="12.75">
      <c r="Y271" s="448"/>
      <c r="Z271" s="448"/>
    </row>
    <row r="272" spans="25:26" ht="12.75">
      <c r="Y272" s="448"/>
      <c r="Z272" s="448"/>
    </row>
    <row r="273" spans="25:26" ht="12.75">
      <c r="Y273" s="448"/>
      <c r="Z273" s="448"/>
    </row>
    <row r="274" spans="25:26" ht="12.75">
      <c r="Y274" s="448"/>
      <c r="Z274" s="448"/>
    </row>
    <row r="275" spans="25:26" ht="12.75">
      <c r="Y275" s="448"/>
      <c r="Z275" s="448"/>
    </row>
    <row r="276" spans="25:26" ht="12.75">
      <c r="Y276" s="448"/>
      <c r="Z276" s="448"/>
    </row>
    <row r="277" spans="25:26" ht="12.75">
      <c r="Y277" s="448"/>
      <c r="Z277" s="448"/>
    </row>
    <row r="278" spans="25:26" ht="12.75">
      <c r="Y278" s="448"/>
      <c r="Z278" s="448"/>
    </row>
    <row r="279" spans="25:26" ht="12.75">
      <c r="Y279" s="448"/>
      <c r="Z279" s="448"/>
    </row>
    <row r="280" spans="25:26" ht="12.75">
      <c r="Y280" s="448"/>
      <c r="Z280" s="448"/>
    </row>
    <row r="281" spans="25:26" ht="12.75">
      <c r="Y281" s="448"/>
      <c r="Z281" s="448"/>
    </row>
    <row r="282" spans="25:26" ht="12.75">
      <c r="Y282" s="448"/>
      <c r="Z282" s="448"/>
    </row>
    <row r="283" spans="25:26" ht="12.75">
      <c r="Y283" s="448"/>
      <c r="Z283" s="448"/>
    </row>
    <row r="284" spans="25:26" ht="12.75">
      <c r="Y284" s="448"/>
      <c r="Z284" s="448"/>
    </row>
    <row r="285" spans="25:26" ht="12.75">
      <c r="Y285" s="448"/>
      <c r="Z285" s="448"/>
    </row>
    <row r="286" spans="25:26" ht="12.75">
      <c r="Y286" s="448"/>
      <c r="Z286" s="448"/>
    </row>
    <row r="287" spans="25:26" ht="12.75">
      <c r="Y287" s="448"/>
      <c r="Z287" s="448"/>
    </row>
    <row r="288" spans="25:26" ht="12.75">
      <c r="Y288" s="448"/>
      <c r="Z288" s="448"/>
    </row>
    <row r="289" spans="25:26" ht="12.75">
      <c r="Y289" s="448"/>
      <c r="Z289" s="448"/>
    </row>
    <row r="290" spans="25:26" ht="12.75">
      <c r="Y290" s="448"/>
      <c r="Z290" s="448"/>
    </row>
    <row r="291" spans="25:26" ht="12.75">
      <c r="Y291" s="448"/>
      <c r="Z291" s="448"/>
    </row>
    <row r="292" spans="25:26" ht="12.75">
      <c r="Y292" s="448"/>
      <c r="Z292" s="448"/>
    </row>
    <row r="293" spans="25:26" ht="12.75">
      <c r="Y293" s="448"/>
      <c r="Z293" s="448"/>
    </row>
    <row r="294" spans="25:26" ht="12.75">
      <c r="Y294" s="448"/>
      <c r="Z294" s="448"/>
    </row>
    <row r="295" spans="25:26" ht="12.75">
      <c r="Y295" s="448"/>
      <c r="Z295" s="448"/>
    </row>
    <row r="296" spans="25:26" ht="12.75">
      <c r="Y296" s="448"/>
      <c r="Z296" s="448"/>
    </row>
    <row r="297" spans="25:26" ht="12.75">
      <c r="Y297" s="448"/>
      <c r="Z297" s="448"/>
    </row>
    <row r="298" spans="25:26" ht="12.75">
      <c r="Y298" s="448"/>
      <c r="Z298" s="448"/>
    </row>
    <row r="299" spans="25:26" ht="12.75">
      <c r="Y299" s="448"/>
      <c r="Z299" s="448"/>
    </row>
    <row r="300" spans="25:26" ht="12.75">
      <c r="Y300" s="448"/>
      <c r="Z300" s="448"/>
    </row>
    <row r="301" spans="25:26" ht="12.75">
      <c r="Y301" s="448"/>
      <c r="Z301" s="448"/>
    </row>
    <row r="302" spans="25:26" ht="12.75">
      <c r="Y302" s="448"/>
      <c r="Z302" s="448"/>
    </row>
    <row r="303" spans="25:26" ht="12.75">
      <c r="Y303" s="448"/>
      <c r="Z303" s="448"/>
    </row>
    <row r="304" spans="25:26" ht="12.75">
      <c r="Y304" s="448"/>
      <c r="Z304" s="448"/>
    </row>
    <row r="305" spans="25:26" ht="12.75">
      <c r="Y305" s="448"/>
      <c r="Z305" s="448"/>
    </row>
    <row r="306" spans="25:26" ht="12.75">
      <c r="Y306" s="448"/>
      <c r="Z306" s="448"/>
    </row>
    <row r="307" spans="25:26" ht="12.75">
      <c r="Y307" s="448"/>
      <c r="Z307" s="448"/>
    </row>
    <row r="308" spans="25:26" ht="12.75">
      <c r="Y308" s="448"/>
      <c r="Z308" s="448"/>
    </row>
    <row r="309" spans="25:26" ht="12.75">
      <c r="Y309" s="448"/>
      <c r="Z309" s="448"/>
    </row>
    <row r="310" spans="25:26" ht="12.75">
      <c r="Y310" s="448"/>
      <c r="Z310" s="448"/>
    </row>
    <row r="311" spans="25:26" ht="12.75">
      <c r="Y311" s="448"/>
      <c r="Z311" s="448"/>
    </row>
    <row r="312" spans="25:26" ht="12.75">
      <c r="Y312" s="448"/>
      <c r="Z312" s="448"/>
    </row>
    <row r="313" spans="25:26" ht="12.75">
      <c r="Y313" s="448"/>
      <c r="Z313" s="448"/>
    </row>
    <row r="314" spans="25:26" ht="12.75">
      <c r="Y314" s="448"/>
      <c r="Z314" s="448"/>
    </row>
    <row r="315" spans="25:26" ht="12.75">
      <c r="Y315" s="448"/>
      <c r="Z315" s="448"/>
    </row>
    <row r="316" spans="25:26" ht="12.75">
      <c r="Y316" s="448"/>
      <c r="Z316" s="448"/>
    </row>
    <row r="317" spans="25:26" ht="12.75">
      <c r="Y317" s="448"/>
      <c r="Z317" s="448"/>
    </row>
    <row r="318" spans="25:26" ht="12.75">
      <c r="Y318" s="448"/>
      <c r="Z318" s="448"/>
    </row>
    <row r="319" spans="25:26" ht="12.75">
      <c r="Y319" s="448"/>
      <c r="Z319" s="448"/>
    </row>
    <row r="320" spans="25:26" ht="12.75">
      <c r="Y320" s="448"/>
      <c r="Z320" s="448"/>
    </row>
    <row r="321" spans="25:26" ht="12.75">
      <c r="Y321" s="448"/>
      <c r="Z321" s="448"/>
    </row>
    <row r="322" spans="25:26" ht="12.75">
      <c r="Y322" s="448"/>
      <c r="Z322" s="448"/>
    </row>
    <row r="323" spans="25:26" ht="12.75">
      <c r="Y323" s="448"/>
      <c r="Z323" s="448"/>
    </row>
    <row r="324" spans="25:26" ht="12.75">
      <c r="Y324" s="448"/>
      <c r="Z324" s="448"/>
    </row>
    <row r="325" spans="25:26" ht="12.75">
      <c r="Y325" s="448"/>
      <c r="Z325" s="448"/>
    </row>
    <row r="326" spans="25:26" ht="12.75">
      <c r="Y326" s="448"/>
      <c r="Z326" s="448"/>
    </row>
    <row r="327" spans="25:26" ht="12.75">
      <c r="Y327" s="448"/>
      <c r="Z327" s="448"/>
    </row>
    <row r="328" spans="25:26" ht="12.75">
      <c r="Y328" s="448"/>
      <c r="Z328" s="448"/>
    </row>
    <row r="329" spans="25:26" ht="12.75">
      <c r="Y329" s="448"/>
      <c r="Z329" s="448"/>
    </row>
    <row r="330" spans="25:26" ht="12.75">
      <c r="Y330" s="448"/>
      <c r="Z330" s="448"/>
    </row>
    <row r="331" spans="25:26" ht="12.75">
      <c r="Y331" s="448"/>
      <c r="Z331" s="448"/>
    </row>
    <row r="332" spans="25:26" ht="12.75">
      <c r="Y332" s="448"/>
      <c r="Z332" s="448"/>
    </row>
    <row r="333" spans="25:26" ht="12.75">
      <c r="Y333" s="448"/>
      <c r="Z333" s="448"/>
    </row>
    <row r="334" spans="25:26" ht="12.75">
      <c r="Y334" s="448"/>
      <c r="Z334" s="448"/>
    </row>
    <row r="335" spans="25:26" ht="12.75">
      <c r="Y335" s="448"/>
      <c r="Z335" s="448"/>
    </row>
    <row r="336" spans="25:26" ht="12.75">
      <c r="Y336" s="448"/>
      <c r="Z336" s="448"/>
    </row>
    <row r="337" spans="25:26" ht="12.75">
      <c r="Y337" s="448"/>
      <c r="Z337" s="448"/>
    </row>
    <row r="338" spans="25:26" ht="12.75">
      <c r="Y338" s="448"/>
      <c r="Z338" s="448"/>
    </row>
    <row r="339" spans="25:26" ht="12.75">
      <c r="Y339" s="448"/>
      <c r="Z339" s="448"/>
    </row>
    <row r="340" spans="25:26" ht="12.75">
      <c r="Y340" s="448"/>
      <c r="Z340" s="448"/>
    </row>
    <row r="341" spans="25:26" ht="12.75">
      <c r="Y341" s="448"/>
      <c r="Z341" s="448"/>
    </row>
    <row r="342" spans="25:26" ht="12.75">
      <c r="Y342" s="448"/>
      <c r="Z342" s="448"/>
    </row>
    <row r="343" spans="25:26" ht="12.75">
      <c r="Y343" s="448"/>
      <c r="Z343" s="448"/>
    </row>
    <row r="344" spans="25:26" ht="12.75">
      <c r="Y344" s="448"/>
      <c r="Z344" s="448"/>
    </row>
    <row r="345" spans="25:26" ht="12.75">
      <c r="Y345" s="448"/>
      <c r="Z345" s="448"/>
    </row>
    <row r="346" spans="25:26" ht="12.75">
      <c r="Y346" s="448"/>
      <c r="Z346" s="448"/>
    </row>
    <row r="347" spans="25:26" ht="12.75">
      <c r="Y347" s="448"/>
      <c r="Z347" s="448"/>
    </row>
    <row r="348" spans="25:26" ht="12.75">
      <c r="Y348" s="448"/>
      <c r="Z348" s="448"/>
    </row>
    <row r="349" spans="25:26" ht="12.75">
      <c r="Y349" s="448"/>
      <c r="Z349" s="448"/>
    </row>
    <row r="350" spans="25:26" ht="12.75">
      <c r="Y350" s="448"/>
      <c r="Z350" s="448"/>
    </row>
    <row r="351" spans="25:26" ht="12.75">
      <c r="Y351" s="448"/>
      <c r="Z351" s="448"/>
    </row>
    <row r="352" spans="25:26" ht="12.75">
      <c r="Y352" s="448"/>
      <c r="Z352" s="448"/>
    </row>
    <row r="353" spans="25:26" ht="12.75">
      <c r="Y353" s="448"/>
      <c r="Z353" s="448"/>
    </row>
    <row r="354" spans="25:26" ht="12.75">
      <c r="Y354" s="448"/>
      <c r="Z354" s="448"/>
    </row>
    <row r="355" spans="25:26" ht="12.75">
      <c r="Y355" s="448"/>
      <c r="Z355" s="448"/>
    </row>
    <row r="356" spans="25:26" ht="12.75">
      <c r="Y356" s="448"/>
      <c r="Z356" s="448"/>
    </row>
    <row r="357" spans="25:26" ht="12.75">
      <c r="Y357" s="448"/>
      <c r="Z357" s="448"/>
    </row>
    <row r="358" spans="25:26" ht="12.75">
      <c r="Y358" s="448"/>
      <c r="Z358" s="448"/>
    </row>
    <row r="359" spans="25:26" ht="12.75">
      <c r="Y359" s="448"/>
      <c r="Z359" s="448"/>
    </row>
    <row r="360" spans="25:26" ht="12.75">
      <c r="Y360" s="448"/>
      <c r="Z360" s="448"/>
    </row>
    <row r="361" spans="25:26" ht="12.75">
      <c r="Y361" s="448"/>
      <c r="Z361" s="448"/>
    </row>
    <row r="362" spans="25:26" ht="12.75">
      <c r="Y362" s="448"/>
      <c r="Z362" s="448"/>
    </row>
    <row r="363" spans="25:26" ht="12.75">
      <c r="Y363" s="448"/>
      <c r="Z363" s="448"/>
    </row>
    <row r="364" spans="25:26" ht="12.75">
      <c r="Y364" s="448"/>
      <c r="Z364" s="448"/>
    </row>
    <row r="365" spans="25:26" ht="12.75">
      <c r="Y365" s="448"/>
      <c r="Z365" s="448"/>
    </row>
    <row r="366" spans="25:26" ht="12.75">
      <c r="Y366" s="448"/>
      <c r="Z366" s="448"/>
    </row>
    <row r="367" spans="25:26" ht="12.75">
      <c r="Y367" s="448"/>
      <c r="Z367" s="448"/>
    </row>
    <row r="368" spans="25:26" ht="12.75">
      <c r="Y368" s="448"/>
      <c r="Z368" s="448"/>
    </row>
    <row r="369" spans="25:26" ht="12.75">
      <c r="Y369" s="448"/>
      <c r="Z369" s="448"/>
    </row>
    <row r="370" spans="25:26" ht="12.75">
      <c r="Y370" s="448"/>
      <c r="Z370" s="448"/>
    </row>
    <row r="371" spans="25:26" ht="12.75">
      <c r="Y371" s="448"/>
      <c r="Z371" s="448"/>
    </row>
    <row r="372" spans="25:26" ht="12.75">
      <c r="Y372" s="448"/>
      <c r="Z372" s="448"/>
    </row>
    <row r="373" spans="25:26" ht="12.75">
      <c r="Y373" s="448"/>
      <c r="Z373" s="448"/>
    </row>
    <row r="374" spans="25:26" ht="12.75">
      <c r="Y374" s="448"/>
      <c r="Z374" s="448"/>
    </row>
    <row r="375" spans="25:26" ht="12.75">
      <c r="Y375" s="448"/>
      <c r="Z375" s="448"/>
    </row>
    <row r="376" spans="25:26" ht="12.75">
      <c r="Y376" s="448"/>
      <c r="Z376" s="448"/>
    </row>
    <row r="377" spans="25:26" ht="12.75">
      <c r="Y377" s="448"/>
      <c r="Z377" s="448"/>
    </row>
    <row r="378" spans="25:26" ht="12.75">
      <c r="Y378" s="448"/>
      <c r="Z378" s="448"/>
    </row>
    <row r="379" spans="25:26" ht="12.75">
      <c r="Y379" s="448"/>
      <c r="Z379" s="448"/>
    </row>
    <row r="380" spans="25:26" ht="12.75">
      <c r="Y380" s="448"/>
      <c r="Z380" s="448"/>
    </row>
    <row r="381" spans="25:26" ht="12.75">
      <c r="Y381" s="448"/>
      <c r="Z381" s="448"/>
    </row>
    <row r="382" spans="25:26" ht="12.75">
      <c r="Y382" s="448"/>
      <c r="Z382" s="448"/>
    </row>
    <row r="383" spans="25:26" ht="12.75">
      <c r="Y383" s="448"/>
      <c r="Z383" s="448"/>
    </row>
    <row r="384" spans="25:26" ht="12.75">
      <c r="Y384" s="448"/>
      <c r="Z384" s="448"/>
    </row>
    <row r="385" spans="25:26" ht="12.75">
      <c r="Y385" s="448"/>
      <c r="Z385" s="448"/>
    </row>
    <row r="386" spans="25:26" ht="12.75">
      <c r="Y386" s="448"/>
      <c r="Z386" s="448"/>
    </row>
    <row r="387" spans="25:26" ht="12.75">
      <c r="Y387" s="448"/>
      <c r="Z387" s="448"/>
    </row>
    <row r="388" spans="25:26" ht="12.75">
      <c r="Y388" s="448"/>
      <c r="Z388" s="448"/>
    </row>
    <row r="389" spans="25:26" ht="12.75">
      <c r="Y389" s="448"/>
      <c r="Z389" s="448"/>
    </row>
    <row r="390" spans="25:26" ht="12.75">
      <c r="Y390" s="448"/>
      <c r="Z390" s="448"/>
    </row>
    <row r="391" spans="25:26" ht="12.75">
      <c r="Y391" s="448"/>
      <c r="Z391" s="448"/>
    </row>
    <row r="392" spans="25:26" ht="12.75">
      <c r="Y392" s="448"/>
      <c r="Z392" s="448"/>
    </row>
    <row r="393" spans="25:26" ht="12.75">
      <c r="Y393" s="448"/>
      <c r="Z393" s="448"/>
    </row>
    <row r="394" spans="25:26" ht="12.75">
      <c r="Y394" s="448"/>
      <c r="Z394" s="448"/>
    </row>
    <row r="395" spans="25:26" ht="12.75">
      <c r="Y395" s="448"/>
      <c r="Z395" s="448"/>
    </row>
    <row r="396" spans="25:26" ht="12.75">
      <c r="Y396" s="448"/>
      <c r="Z396" s="448"/>
    </row>
    <row r="397" spans="25:26" ht="12.75">
      <c r="Y397" s="448"/>
      <c r="Z397" s="448"/>
    </row>
    <row r="398" spans="25:26" ht="12.75">
      <c r="Y398" s="448"/>
      <c r="Z398" s="448"/>
    </row>
    <row r="399" spans="25:26" ht="12.75">
      <c r="Y399" s="448"/>
      <c r="Z399" s="448"/>
    </row>
    <row r="400" spans="25:26" ht="12.75">
      <c r="Y400" s="448"/>
      <c r="Z400" s="448"/>
    </row>
    <row r="401" spans="25:26" ht="12.75">
      <c r="Y401" s="448"/>
      <c r="Z401" s="448"/>
    </row>
    <row r="402" spans="25:26" ht="12.75">
      <c r="Y402" s="448"/>
      <c r="Z402" s="448"/>
    </row>
    <row r="403" spans="25:26" ht="12.75">
      <c r="Y403" s="448"/>
      <c r="Z403" s="448"/>
    </row>
    <row r="404" spans="25:26" ht="12.75">
      <c r="Y404" s="448"/>
      <c r="Z404" s="448"/>
    </row>
    <row r="405" spans="25:26" ht="12.75">
      <c r="Y405" s="448"/>
      <c r="Z405" s="448"/>
    </row>
    <row r="406" spans="25:26" ht="12.75">
      <c r="Y406" s="448"/>
      <c r="Z406" s="448"/>
    </row>
    <row r="407" spans="25:26" ht="12.75">
      <c r="Y407" s="448"/>
      <c r="Z407" s="448"/>
    </row>
    <row r="408" spans="25:26" ht="12.75">
      <c r="Y408" s="448"/>
      <c r="Z408" s="448"/>
    </row>
    <row r="409" spans="25:26" ht="12.75">
      <c r="Y409" s="448"/>
      <c r="Z409" s="448"/>
    </row>
    <row r="410" spans="25:26" ht="12.75">
      <c r="Y410" s="448"/>
      <c r="Z410" s="448"/>
    </row>
    <row r="411" spans="25:26" ht="12.75">
      <c r="Y411" s="448"/>
      <c r="Z411" s="448"/>
    </row>
    <row r="412" spans="25:26" ht="12.75">
      <c r="Y412" s="448"/>
      <c r="Z412" s="448"/>
    </row>
    <row r="413" spans="25:26" ht="12.75">
      <c r="Y413" s="448"/>
      <c r="Z413" s="448"/>
    </row>
    <row r="414" spans="25:26" ht="12.75">
      <c r="Y414" s="448"/>
      <c r="Z414" s="448"/>
    </row>
    <row r="415" spans="25:26" ht="12.75">
      <c r="Y415" s="448"/>
      <c r="Z415" s="448"/>
    </row>
    <row r="416" spans="25:26" ht="12.75">
      <c r="Y416" s="448"/>
      <c r="Z416" s="448"/>
    </row>
    <row r="417" spans="25:26" ht="12.75">
      <c r="Y417" s="448"/>
      <c r="Z417" s="448"/>
    </row>
    <row r="418" spans="25:26" ht="12.75">
      <c r="Y418" s="448"/>
      <c r="Z418" s="448"/>
    </row>
    <row r="419" spans="25:26" ht="12.75">
      <c r="Y419" s="448"/>
      <c r="Z419" s="448"/>
    </row>
    <row r="420" spans="25:26" ht="12.75">
      <c r="Y420" s="448"/>
      <c r="Z420" s="448"/>
    </row>
    <row r="421" spans="25:26" ht="12.75">
      <c r="Y421" s="448"/>
      <c r="Z421" s="448"/>
    </row>
    <row r="422" spans="25:26" ht="12.75">
      <c r="Y422" s="448"/>
      <c r="Z422" s="448"/>
    </row>
    <row r="423" spans="25:26" ht="12.75">
      <c r="Y423" s="448"/>
      <c r="Z423" s="448"/>
    </row>
    <row r="424" spans="25:26" ht="12.75">
      <c r="Y424" s="448"/>
      <c r="Z424" s="448"/>
    </row>
    <row r="425" spans="25:26" ht="12.75">
      <c r="Y425" s="448"/>
      <c r="Z425" s="448"/>
    </row>
    <row r="426" spans="25:26" ht="12.75">
      <c r="Y426" s="448"/>
      <c r="Z426" s="448"/>
    </row>
    <row r="427" spans="25:26" ht="12.75">
      <c r="Y427" s="448"/>
      <c r="Z427" s="448"/>
    </row>
    <row r="428" spans="25:26" ht="12.75">
      <c r="Y428" s="448"/>
      <c r="Z428" s="448"/>
    </row>
    <row r="429" spans="25:26" ht="12.75">
      <c r="Y429" s="448"/>
      <c r="Z429" s="448"/>
    </row>
    <row r="430" spans="25:26" ht="12.75">
      <c r="Y430" s="448"/>
      <c r="Z430" s="448"/>
    </row>
    <row r="431" spans="25:26" ht="12.75">
      <c r="Y431" s="448"/>
      <c r="Z431" s="448"/>
    </row>
    <row r="432" spans="25:26" ht="12.75">
      <c r="Y432" s="448"/>
      <c r="Z432" s="448"/>
    </row>
    <row r="433" spans="25:26" ht="12.75">
      <c r="Y433" s="448"/>
      <c r="Z433" s="448"/>
    </row>
    <row r="434" spans="25:26" ht="12.75">
      <c r="Y434" s="448"/>
      <c r="Z434" s="448"/>
    </row>
    <row r="435" spans="25:26" ht="12.75">
      <c r="Y435" s="448"/>
      <c r="Z435" s="448"/>
    </row>
    <row r="436" spans="25:26" ht="12.75">
      <c r="Y436" s="448"/>
      <c r="Z436" s="448"/>
    </row>
    <row r="437" spans="25:26" ht="12.75">
      <c r="Y437" s="448"/>
      <c r="Z437" s="448"/>
    </row>
    <row r="438" spans="25:26" ht="12.75">
      <c r="Y438" s="448"/>
      <c r="Z438" s="448"/>
    </row>
    <row r="439" spans="25:26" ht="12.75">
      <c r="Y439" s="448"/>
      <c r="Z439" s="448"/>
    </row>
    <row r="440" spans="25:26" ht="12.75">
      <c r="Y440" s="448"/>
      <c r="Z440" s="448"/>
    </row>
    <row r="441" spans="25:26" ht="12.75">
      <c r="Y441" s="448"/>
      <c r="Z441" s="448"/>
    </row>
    <row r="442" spans="25:26" ht="12.75">
      <c r="Y442" s="448"/>
      <c r="Z442" s="448"/>
    </row>
    <row r="443" spans="25:26" ht="12.75">
      <c r="Y443" s="448"/>
      <c r="Z443" s="448"/>
    </row>
    <row r="444" spans="25:26" ht="12.75">
      <c r="Y444" s="448"/>
      <c r="Z444" s="448"/>
    </row>
    <row r="445" spans="25:26" ht="12.75">
      <c r="Y445" s="448"/>
      <c r="Z445" s="448"/>
    </row>
    <row r="446" spans="25:26" ht="12.75">
      <c r="Y446" s="448"/>
      <c r="Z446" s="448"/>
    </row>
    <row r="447" spans="25:26" ht="12.75">
      <c r="Y447" s="448"/>
      <c r="Z447" s="448"/>
    </row>
    <row r="448" spans="25:26" ht="12.75">
      <c r="Y448" s="448"/>
      <c r="Z448" s="448"/>
    </row>
    <row r="449" spans="25:26" ht="12.75">
      <c r="Y449" s="448"/>
      <c r="Z449" s="448"/>
    </row>
    <row r="450" spans="25:26" ht="12.75">
      <c r="Y450" s="448"/>
      <c r="Z450" s="448"/>
    </row>
    <row r="451" spans="25:26" ht="12.75">
      <c r="Y451" s="448"/>
      <c r="Z451" s="448"/>
    </row>
    <row r="452" spans="25:26" ht="12.75">
      <c r="Y452" s="448"/>
      <c r="Z452" s="448"/>
    </row>
    <row r="453" spans="25:26" ht="12.75">
      <c r="Y453" s="448"/>
      <c r="Z453" s="448"/>
    </row>
    <row r="454" spans="25:26" ht="12.75">
      <c r="Y454" s="448"/>
      <c r="Z454" s="448"/>
    </row>
    <row r="455" spans="25:26" ht="12.75">
      <c r="Y455" s="448"/>
      <c r="Z455" s="448"/>
    </row>
    <row r="456" spans="25:26" ht="12.75">
      <c r="Y456" s="448"/>
      <c r="Z456" s="448"/>
    </row>
    <row r="457" spans="25:26" ht="12.75">
      <c r="Y457" s="448"/>
      <c r="Z457" s="448"/>
    </row>
    <row r="458" spans="25:26" ht="12.75">
      <c r="Y458" s="448"/>
      <c r="Z458" s="448"/>
    </row>
    <row r="459" spans="25:26" ht="12.75">
      <c r="Y459" s="448"/>
      <c r="Z459" s="448"/>
    </row>
    <row r="460" spans="25:26" ht="12.75">
      <c r="Y460" s="448"/>
      <c r="Z460" s="448"/>
    </row>
    <row r="461" spans="25:26" ht="12.75">
      <c r="Y461" s="448"/>
      <c r="Z461" s="448"/>
    </row>
    <row r="462" spans="25:26" ht="12.75">
      <c r="Y462" s="448"/>
      <c r="Z462" s="448"/>
    </row>
    <row r="463" spans="25:26" ht="12.75">
      <c r="Y463" s="448"/>
      <c r="Z463" s="448"/>
    </row>
    <row r="464" spans="25:26" ht="12.75">
      <c r="Y464" s="448"/>
      <c r="Z464" s="448"/>
    </row>
    <row r="465" spans="25:26" ht="12.75">
      <c r="Y465" s="448"/>
      <c r="Z465" s="448"/>
    </row>
    <row r="466" spans="25:26" ht="12.75">
      <c r="Y466" s="448"/>
      <c r="Z466" s="448"/>
    </row>
    <row r="467" spans="25:26" ht="12.75">
      <c r="Y467" s="448"/>
      <c r="Z467" s="448"/>
    </row>
    <row r="468" spans="25:26" ht="12.75">
      <c r="Y468" s="448"/>
      <c r="Z468" s="448"/>
    </row>
    <row r="469" spans="25:26" ht="12.75">
      <c r="Y469" s="448"/>
      <c r="Z469" s="448"/>
    </row>
    <row r="470" spans="25:26" ht="12.75">
      <c r="Y470" s="448"/>
      <c r="Z470" s="448"/>
    </row>
    <row r="471" spans="25:26" ht="12.75">
      <c r="Y471" s="448"/>
      <c r="Z471" s="448"/>
    </row>
    <row r="472" spans="25:26" ht="12.75">
      <c r="Y472" s="448"/>
      <c r="Z472" s="448"/>
    </row>
    <row r="473" spans="25:26" ht="12.75">
      <c r="Y473" s="448"/>
      <c r="Z473" s="448"/>
    </row>
    <row r="474" spans="25:26" ht="12.75">
      <c r="Y474" s="448"/>
      <c r="Z474" s="448"/>
    </row>
    <row r="475" spans="25:26" ht="12.75">
      <c r="Y475" s="448"/>
      <c r="Z475" s="448"/>
    </row>
    <row r="476" spans="25:26" ht="12.75">
      <c r="Y476" s="448"/>
      <c r="Z476" s="448"/>
    </row>
    <row r="477" spans="25:26" ht="12.75">
      <c r="Y477" s="448"/>
      <c r="Z477" s="448"/>
    </row>
    <row r="478" spans="25:26" ht="12.75">
      <c r="Y478" s="448"/>
      <c r="Z478" s="448"/>
    </row>
    <row r="479" spans="25:26" ht="12.75">
      <c r="Y479" s="448"/>
      <c r="Z479" s="448"/>
    </row>
    <row r="480" spans="25:26" ht="12.75">
      <c r="Y480" s="448"/>
      <c r="Z480" s="448"/>
    </row>
    <row r="481" spans="25:26" ht="12.75">
      <c r="Y481" s="448"/>
      <c r="Z481" s="448"/>
    </row>
    <row r="482" spans="25:26" ht="12.75">
      <c r="Y482" s="448"/>
      <c r="Z482" s="448"/>
    </row>
    <row r="483" spans="25:26" ht="12.75">
      <c r="Y483" s="448"/>
      <c r="Z483" s="448"/>
    </row>
    <row r="484" spans="25:26" ht="12.75">
      <c r="Y484" s="448"/>
      <c r="Z484" s="448"/>
    </row>
    <row r="485" spans="25:26" ht="12.75">
      <c r="Y485" s="448"/>
      <c r="Z485" s="448"/>
    </row>
    <row r="486" spans="25:26" ht="12.75">
      <c r="Y486" s="448"/>
      <c r="Z486" s="448"/>
    </row>
    <row r="487" spans="25:26" ht="12.75">
      <c r="Y487" s="448"/>
      <c r="Z487" s="448"/>
    </row>
    <row r="488" spans="25:26" ht="12.75">
      <c r="Y488" s="448"/>
      <c r="Z488" s="448"/>
    </row>
    <row r="489" spans="25:26" ht="12.75">
      <c r="Y489" s="448"/>
      <c r="Z489" s="448"/>
    </row>
    <row r="490" spans="25:26" ht="12.75">
      <c r="Y490" s="448"/>
      <c r="Z490" s="448"/>
    </row>
    <row r="491" spans="25:26" ht="12.75">
      <c r="Y491" s="448"/>
      <c r="Z491" s="448"/>
    </row>
    <row r="492" spans="25:26" ht="12.75">
      <c r="Y492" s="448"/>
      <c r="Z492" s="448"/>
    </row>
    <row r="493" spans="25:26" ht="12.75">
      <c r="Y493" s="448"/>
      <c r="Z493" s="448"/>
    </row>
    <row r="494" spans="25:26" ht="12.75">
      <c r="Y494" s="448"/>
      <c r="Z494" s="448"/>
    </row>
    <row r="495" spans="25:26" ht="12.75">
      <c r="Y495" s="448"/>
      <c r="Z495" s="448"/>
    </row>
    <row r="496" spans="25:26" ht="12.75">
      <c r="Y496" s="448"/>
      <c r="Z496" s="448"/>
    </row>
    <row r="497" spans="25:26" ht="12.75">
      <c r="Y497" s="448"/>
      <c r="Z497" s="448"/>
    </row>
    <row r="498" spans="25:26" ht="12.75">
      <c r="Y498" s="448"/>
      <c r="Z498" s="448"/>
    </row>
    <row r="499" spans="25:26" ht="12.75">
      <c r="Y499" s="448"/>
      <c r="Z499" s="448"/>
    </row>
    <row r="500" spans="25:26" ht="12.75">
      <c r="Y500" s="448"/>
      <c r="Z500" s="448"/>
    </row>
    <row r="501" spans="25:26" ht="12.75">
      <c r="Y501" s="448"/>
      <c r="Z501" s="448"/>
    </row>
    <row r="502" spans="25:26" ht="12.75">
      <c r="Y502" s="448"/>
      <c r="Z502" s="448"/>
    </row>
    <row r="503" spans="25:26" ht="12.75">
      <c r="Y503" s="448"/>
      <c r="Z503" s="448"/>
    </row>
    <row r="504" spans="25:26" ht="12.75">
      <c r="Y504" s="448"/>
      <c r="Z504" s="448"/>
    </row>
    <row r="505" spans="25:26" ht="12.75">
      <c r="Y505" s="448"/>
      <c r="Z505" s="448"/>
    </row>
    <row r="506" spans="25:26" ht="12.75">
      <c r="Y506" s="448"/>
      <c r="Z506" s="448"/>
    </row>
    <row r="507" spans="25:26" ht="12.75">
      <c r="Y507" s="448"/>
      <c r="Z507" s="448"/>
    </row>
    <row r="508" spans="25:26" ht="12.75">
      <c r="Y508" s="448"/>
      <c r="Z508" s="448"/>
    </row>
    <row r="509" spans="25:26" ht="12.75">
      <c r="Y509" s="448"/>
      <c r="Z509" s="448"/>
    </row>
    <row r="510" spans="25:26" ht="12.75">
      <c r="Y510" s="448"/>
      <c r="Z510" s="448"/>
    </row>
    <row r="511" spans="25:26" ht="12.75">
      <c r="Y511" s="448"/>
      <c r="Z511" s="448"/>
    </row>
    <row r="512" spans="25:26" ht="12.75">
      <c r="Y512" s="448"/>
      <c r="Z512" s="448"/>
    </row>
    <row r="513" spans="25:26" ht="12.75">
      <c r="Y513" s="448"/>
      <c r="Z513" s="448"/>
    </row>
    <row r="514" spans="25:26" ht="12.75">
      <c r="Y514" s="448"/>
      <c r="Z514" s="448"/>
    </row>
    <row r="515" spans="25:26" ht="12.75">
      <c r="Y515" s="448"/>
      <c r="Z515" s="448"/>
    </row>
    <row r="516" spans="25:26" ht="12.75">
      <c r="Y516" s="448"/>
      <c r="Z516" s="448"/>
    </row>
    <row r="517" spans="25:26" ht="12.75">
      <c r="Y517" s="448"/>
      <c r="Z517" s="448"/>
    </row>
    <row r="518" spans="25:26" ht="12.75">
      <c r="Y518" s="448"/>
      <c r="Z518" s="448"/>
    </row>
    <row r="519" spans="25:26" ht="12.75">
      <c r="Y519" s="448"/>
      <c r="Z519" s="448"/>
    </row>
    <row r="520" spans="25:26" ht="12.75">
      <c r="Y520" s="448"/>
      <c r="Z520" s="448"/>
    </row>
    <row r="521" spans="25:26" ht="12.75">
      <c r="Y521" s="448"/>
      <c r="Z521" s="448"/>
    </row>
    <row r="522" spans="25:26" ht="12.75">
      <c r="Y522" s="448"/>
      <c r="Z522" s="448"/>
    </row>
    <row r="523" spans="25:26" ht="12.75">
      <c r="Y523" s="448"/>
      <c r="Z523" s="448"/>
    </row>
    <row r="524" spans="25:26" ht="12.75">
      <c r="Y524" s="448"/>
      <c r="Z524" s="448"/>
    </row>
    <row r="525" spans="25:26" ht="12.75">
      <c r="Y525" s="448"/>
      <c r="Z525" s="448"/>
    </row>
    <row r="526" spans="25:26" ht="12.75">
      <c r="Y526" s="448"/>
      <c r="Z526" s="448"/>
    </row>
    <row r="527" spans="25:26" ht="12.75">
      <c r="Y527" s="448"/>
      <c r="Z527" s="448"/>
    </row>
    <row r="528" spans="25:26" ht="12.75">
      <c r="Y528" s="448"/>
      <c r="Z528" s="448"/>
    </row>
    <row r="529" spans="25:26" ht="12.75">
      <c r="Y529" s="448"/>
      <c r="Z529" s="448"/>
    </row>
    <row r="530" spans="25:26" ht="12.75">
      <c r="Y530" s="448"/>
      <c r="Z530" s="448"/>
    </row>
    <row r="531" spans="25:26" ht="12.75">
      <c r="Y531" s="448"/>
      <c r="Z531" s="448"/>
    </row>
    <row r="532" spans="25:26" ht="12.75">
      <c r="Y532" s="448"/>
      <c r="Z532" s="448"/>
    </row>
    <row r="533" spans="25:26" ht="12.75">
      <c r="Y533" s="448"/>
      <c r="Z533" s="448"/>
    </row>
    <row r="534" spans="25:26" ht="12.75">
      <c r="Y534" s="448"/>
      <c r="Z534" s="448"/>
    </row>
    <row r="535" spans="25:26" ht="12.75">
      <c r="Y535" s="448"/>
      <c r="Z535" s="448"/>
    </row>
    <row r="536" spans="25:26" ht="12.75">
      <c r="Y536" s="448"/>
      <c r="Z536" s="448"/>
    </row>
    <row r="537" spans="25:26" ht="12.75">
      <c r="Y537" s="448"/>
      <c r="Z537" s="448"/>
    </row>
    <row r="538" spans="25:26" ht="12.75">
      <c r="Y538" s="448"/>
      <c r="Z538" s="448"/>
    </row>
    <row r="539" spans="25:26" ht="12.75">
      <c r="Y539" s="448"/>
      <c r="Z539" s="448"/>
    </row>
    <row r="540" spans="25:26" ht="12.75">
      <c r="Y540" s="448"/>
      <c r="Z540" s="448"/>
    </row>
    <row r="541" spans="25:26" ht="12.75">
      <c r="Y541" s="448"/>
      <c r="Z541" s="448"/>
    </row>
    <row r="542" spans="25:26" ht="12.75">
      <c r="Y542" s="448"/>
      <c r="Z542" s="448"/>
    </row>
    <row r="543" spans="25:26" ht="12.75">
      <c r="Y543" s="448"/>
      <c r="Z543" s="448"/>
    </row>
    <row r="544" spans="25:26" ht="12.75">
      <c r="Y544" s="448"/>
      <c r="Z544" s="448"/>
    </row>
    <row r="545" spans="25:26" ht="12.75">
      <c r="Y545" s="448"/>
      <c r="Z545" s="448"/>
    </row>
    <row r="546" spans="25:26" ht="12.75">
      <c r="Y546" s="448"/>
      <c r="Z546" s="448"/>
    </row>
    <row r="547" spans="25:26" ht="12.75">
      <c r="Y547" s="448"/>
      <c r="Z547" s="448"/>
    </row>
    <row r="548" spans="25:26" ht="12.75">
      <c r="Y548" s="448"/>
      <c r="Z548" s="448"/>
    </row>
    <row r="549" spans="25:26" ht="12.75">
      <c r="Y549" s="448"/>
      <c r="Z549" s="448"/>
    </row>
    <row r="550" spans="25:26" ht="12.75">
      <c r="Y550" s="448"/>
      <c r="Z550" s="448"/>
    </row>
    <row r="551" spans="25:26" ht="12.75">
      <c r="Y551" s="448"/>
      <c r="Z551" s="448"/>
    </row>
    <row r="552" spans="25:26" ht="12.75">
      <c r="Y552" s="448"/>
      <c r="Z552" s="448"/>
    </row>
    <row r="553" spans="25:26" ht="12.75">
      <c r="Y553" s="448"/>
      <c r="Z553" s="448"/>
    </row>
    <row r="554" spans="25:26" ht="12.75">
      <c r="Y554" s="448"/>
      <c r="Z554" s="448"/>
    </row>
    <row r="555" spans="25:26" ht="12.75">
      <c r="Y555" s="448"/>
      <c r="Z555" s="448"/>
    </row>
    <row r="556" spans="25:26" ht="12.75">
      <c r="Y556" s="448"/>
      <c r="Z556" s="448"/>
    </row>
    <row r="557" spans="25:26" ht="12.75">
      <c r="Y557" s="448"/>
      <c r="Z557" s="448"/>
    </row>
    <row r="558" spans="25:26" ht="12.75">
      <c r="Y558" s="448"/>
      <c r="Z558" s="448"/>
    </row>
    <row r="559" spans="25:26" ht="12.75">
      <c r="Y559" s="448"/>
      <c r="Z559" s="448"/>
    </row>
    <row r="560" spans="25:26" ht="12.75">
      <c r="Y560" s="448"/>
      <c r="Z560" s="448"/>
    </row>
    <row r="561" spans="25:26" ht="12.75">
      <c r="Y561" s="448"/>
      <c r="Z561" s="448"/>
    </row>
    <row r="562" spans="25:26" ht="12.75">
      <c r="Y562" s="448"/>
      <c r="Z562" s="448"/>
    </row>
    <row r="563" spans="25:26" ht="12.75">
      <c r="Y563" s="448"/>
      <c r="Z563" s="448"/>
    </row>
    <row r="564" spans="25:26" ht="12.75">
      <c r="Y564" s="448"/>
      <c r="Z564" s="448"/>
    </row>
    <row r="565" spans="25:26" ht="12.75">
      <c r="Y565" s="448"/>
      <c r="Z565" s="448"/>
    </row>
    <row r="566" spans="25:26" ht="12.75">
      <c r="Y566" s="448"/>
      <c r="Z566" s="448"/>
    </row>
    <row r="567" spans="25:26" ht="12.75">
      <c r="Y567" s="448"/>
      <c r="Z567" s="448"/>
    </row>
    <row r="568" spans="25:26" ht="12.75">
      <c r="Y568" s="448"/>
      <c r="Z568" s="448"/>
    </row>
    <row r="569" spans="25:26" ht="12.75">
      <c r="Y569" s="448"/>
      <c r="Z569" s="448"/>
    </row>
    <row r="570" spans="25:26" ht="12.75">
      <c r="Y570" s="448"/>
      <c r="Z570" s="448"/>
    </row>
    <row r="571" spans="25:26" ht="12.75">
      <c r="Y571" s="448"/>
      <c r="Z571" s="448"/>
    </row>
    <row r="572" spans="25:26" ht="12.75">
      <c r="Y572" s="448"/>
      <c r="Z572" s="448"/>
    </row>
    <row r="573" spans="25:26" ht="12.75">
      <c r="Y573" s="448"/>
      <c r="Z573" s="448"/>
    </row>
    <row r="574" spans="25:26" ht="12.75">
      <c r="Y574" s="448"/>
      <c r="Z574" s="448"/>
    </row>
    <row r="575" spans="25:26" ht="12.75">
      <c r="Y575" s="448"/>
      <c r="Z575" s="448"/>
    </row>
    <row r="576" spans="25:26" ht="12.75">
      <c r="Y576" s="448"/>
      <c r="Z576" s="448"/>
    </row>
    <row r="577" spans="25:26" ht="12.75">
      <c r="Y577" s="448"/>
      <c r="Z577" s="448"/>
    </row>
    <row r="578" spans="25:26" ht="12.75">
      <c r="Y578" s="448"/>
      <c r="Z578" s="448"/>
    </row>
    <row r="579" spans="25:26" ht="12.75">
      <c r="Y579" s="448"/>
      <c r="Z579" s="448"/>
    </row>
    <row r="580" spans="25:26" ht="12.75">
      <c r="Y580" s="448"/>
      <c r="Z580" s="448"/>
    </row>
    <row r="581" spans="25:26" ht="12.75">
      <c r="Y581" s="448"/>
      <c r="Z581" s="448"/>
    </row>
    <row r="582" spans="25:26" ht="12.75">
      <c r="Y582" s="448"/>
      <c r="Z582" s="448"/>
    </row>
    <row r="583" spans="25:26" ht="12.75">
      <c r="Y583" s="448"/>
      <c r="Z583" s="448"/>
    </row>
    <row r="584" spans="25:26" ht="12.75">
      <c r="Y584" s="448"/>
      <c r="Z584" s="448"/>
    </row>
    <row r="585" spans="25:26" ht="12.75">
      <c r="Y585" s="448"/>
      <c r="Z585" s="448"/>
    </row>
    <row r="586" spans="25:26" ht="12.75">
      <c r="Y586" s="448"/>
      <c r="Z586" s="448"/>
    </row>
    <row r="587" spans="25:26" ht="12.75">
      <c r="Y587" s="448"/>
      <c r="Z587" s="448"/>
    </row>
    <row r="588" spans="25:26" ht="12.75">
      <c r="Y588" s="448"/>
      <c r="Z588" s="448"/>
    </row>
    <row r="589" spans="25:26" ht="12.75">
      <c r="Y589" s="448"/>
      <c r="Z589" s="448"/>
    </row>
    <row r="590" spans="25:26" ht="12.75">
      <c r="Y590" s="448"/>
      <c r="Z590" s="448"/>
    </row>
    <row r="591" spans="25:26" ht="12.75">
      <c r="Y591" s="448"/>
      <c r="Z591" s="448"/>
    </row>
    <row r="592" spans="25:26" ht="12.75">
      <c r="Y592" s="448"/>
      <c r="Z592" s="448"/>
    </row>
    <row r="593" spans="25:26" ht="12.75">
      <c r="Y593" s="448"/>
      <c r="Z593" s="448"/>
    </row>
    <row r="594" spans="25:26" ht="12.75">
      <c r="Y594" s="448"/>
      <c r="Z594" s="448"/>
    </row>
    <row r="595" spans="25:26" ht="12.75">
      <c r="Y595" s="448"/>
      <c r="Z595" s="448"/>
    </row>
    <row r="596" spans="25:26" ht="12.75">
      <c r="Y596" s="448"/>
      <c r="Z596" s="448"/>
    </row>
    <row r="597" spans="25:26" ht="12.75">
      <c r="Y597" s="448"/>
      <c r="Z597" s="448"/>
    </row>
    <row r="598" spans="25:26" ht="12.75">
      <c r="Y598" s="448"/>
      <c r="Z598" s="448"/>
    </row>
    <row r="599" spans="25:26" ht="12.75">
      <c r="Y599" s="448"/>
      <c r="Z599" s="448"/>
    </row>
    <row r="600" spans="25:26" ht="12.75">
      <c r="Y600" s="448"/>
      <c r="Z600" s="448"/>
    </row>
    <row r="601" spans="25:26" ht="12.75">
      <c r="Y601" s="448"/>
      <c r="Z601" s="448"/>
    </row>
    <row r="602" spans="25:26" ht="12.75">
      <c r="Y602" s="448"/>
      <c r="Z602" s="448"/>
    </row>
    <row r="603" spans="25:26" ht="12.75">
      <c r="Y603" s="448"/>
      <c r="Z603" s="448"/>
    </row>
    <row r="604" spans="25:26" ht="12.75">
      <c r="Y604" s="448"/>
      <c r="Z604" s="448"/>
    </row>
    <row r="605" spans="25:26" ht="12.75">
      <c r="Y605" s="448"/>
      <c r="Z605" s="448"/>
    </row>
    <row r="606" spans="25:26" ht="12.75">
      <c r="Y606" s="448"/>
      <c r="Z606" s="448"/>
    </row>
    <row r="607" spans="25:26" ht="12.75">
      <c r="Y607" s="448"/>
      <c r="Z607" s="448"/>
    </row>
    <row r="608" spans="25:26" ht="12.75">
      <c r="Y608" s="448"/>
      <c r="Z608" s="448"/>
    </row>
    <row r="609" spans="25:26" ht="12.75">
      <c r="Y609" s="448"/>
      <c r="Z609" s="448"/>
    </row>
    <row r="610" spans="25:26" ht="12.75">
      <c r="Y610" s="448"/>
      <c r="Z610" s="448"/>
    </row>
    <row r="611" spans="25:26" ht="12.75">
      <c r="Y611" s="448"/>
      <c r="Z611" s="448"/>
    </row>
    <row r="612" spans="25:26" ht="12.75">
      <c r="Y612" s="448"/>
      <c r="Z612" s="448"/>
    </row>
    <row r="613" spans="25:26" ht="12.75">
      <c r="Y613" s="448"/>
      <c r="Z613" s="448"/>
    </row>
    <row r="614" spans="25:26" ht="12.75">
      <c r="Y614" s="448"/>
      <c r="Z614" s="448"/>
    </row>
    <row r="615" spans="25:26" ht="12.75">
      <c r="Y615" s="448"/>
      <c r="Z615" s="448"/>
    </row>
    <row r="616" spans="25:26" ht="12.75">
      <c r="Y616" s="448"/>
      <c r="Z616" s="448"/>
    </row>
    <row r="617" spans="25:26" ht="12.75">
      <c r="Y617" s="448"/>
      <c r="Z617" s="448"/>
    </row>
    <row r="618" spans="25:26" ht="12.75">
      <c r="Y618" s="448"/>
      <c r="Z618" s="448"/>
    </row>
    <row r="619" spans="25:26" ht="12.75">
      <c r="Y619" s="448"/>
      <c r="Z619" s="448"/>
    </row>
    <row r="620" spans="25:26" ht="12.75">
      <c r="Y620" s="448"/>
      <c r="Z620" s="448"/>
    </row>
    <row r="621" spans="25:26" ht="12.75">
      <c r="Y621" s="448"/>
      <c r="Z621" s="448"/>
    </row>
    <row r="622" spans="25:26" ht="12.75">
      <c r="Y622" s="448"/>
      <c r="Z622" s="448"/>
    </row>
    <row r="623" spans="25:26" ht="12.75">
      <c r="Y623" s="448"/>
      <c r="Z623" s="448"/>
    </row>
    <row r="624" spans="25:26" ht="12.75">
      <c r="Y624" s="448"/>
      <c r="Z624" s="448"/>
    </row>
    <row r="625" spans="25:26" ht="12.75">
      <c r="Y625" s="448"/>
      <c r="Z625" s="448"/>
    </row>
    <row r="626" spans="25:26" ht="12.75">
      <c r="Y626" s="448"/>
      <c r="Z626" s="448"/>
    </row>
    <row r="627" spans="25:26" ht="12.75">
      <c r="Y627" s="448"/>
      <c r="Z627" s="448"/>
    </row>
    <row r="628" spans="25:26" ht="12.75">
      <c r="Y628" s="448"/>
      <c r="Z628" s="448"/>
    </row>
    <row r="629" spans="25:26" ht="12.75">
      <c r="Y629" s="448"/>
      <c r="Z629" s="448"/>
    </row>
    <row r="630" spans="25:26" ht="12.75">
      <c r="Y630" s="448"/>
      <c r="Z630" s="448"/>
    </row>
    <row r="631" spans="25:26" ht="12.75">
      <c r="Y631" s="448"/>
      <c r="Z631" s="448"/>
    </row>
    <row r="632" spans="25:26" ht="12.75">
      <c r="Y632" s="448"/>
      <c r="Z632" s="448"/>
    </row>
    <row r="633" spans="25:26" ht="12.75">
      <c r="Y633" s="448"/>
      <c r="Z633" s="448"/>
    </row>
    <row r="634" spans="25:26" ht="12.75">
      <c r="Y634" s="448"/>
      <c r="Z634" s="448"/>
    </row>
    <row r="635" spans="25:26" ht="12.75">
      <c r="Y635" s="448"/>
      <c r="Z635" s="448"/>
    </row>
    <row r="636" spans="25:26" ht="12.75">
      <c r="Y636" s="448"/>
      <c r="Z636" s="448"/>
    </row>
    <row r="637" spans="25:26" ht="12.75">
      <c r="Y637" s="448"/>
      <c r="Z637" s="448"/>
    </row>
    <row r="638" spans="25:26" ht="12.75">
      <c r="Y638" s="448"/>
      <c r="Z638" s="448"/>
    </row>
    <row r="639" spans="25:26" ht="12.75">
      <c r="Y639" s="448"/>
      <c r="Z639" s="448"/>
    </row>
    <row r="640" spans="25:26" ht="12.75">
      <c r="Y640" s="448"/>
      <c r="Z640" s="448"/>
    </row>
    <row r="641" spans="25:26" ht="12.75">
      <c r="Y641" s="448"/>
      <c r="Z641" s="448"/>
    </row>
    <row r="642" spans="25:26" ht="12.75">
      <c r="Y642" s="448"/>
      <c r="Z642" s="448"/>
    </row>
    <row r="643" spans="25:26" ht="12.75">
      <c r="Y643" s="448"/>
      <c r="Z643" s="448"/>
    </row>
    <row r="644" spans="25:26" ht="12.75">
      <c r="Y644" s="448"/>
      <c r="Z644" s="448"/>
    </row>
    <row r="645" spans="25:26" ht="12.75">
      <c r="Y645" s="448"/>
      <c r="Z645" s="448"/>
    </row>
    <row r="646" spans="25:26" ht="12.75">
      <c r="Y646" s="448"/>
      <c r="Z646" s="448"/>
    </row>
    <row r="647" spans="25:26" ht="12.75">
      <c r="Y647" s="448"/>
      <c r="Z647" s="448"/>
    </row>
    <row r="648" spans="25:26" ht="12.75">
      <c r="Y648" s="448"/>
      <c r="Z648" s="448"/>
    </row>
    <row r="649" spans="25:26" ht="12.75">
      <c r="Y649" s="448"/>
      <c r="Z649" s="448"/>
    </row>
    <row r="650" spans="25:26" ht="12.75">
      <c r="Y650" s="448"/>
      <c r="Z650" s="448"/>
    </row>
    <row r="651" spans="25:26" ht="12.75">
      <c r="Y651" s="448"/>
      <c r="Z651" s="448"/>
    </row>
    <row r="652" spans="25:26" ht="12.75">
      <c r="Y652" s="448"/>
      <c r="Z652" s="448"/>
    </row>
    <row r="653" spans="25:26" ht="12.75">
      <c r="Y653" s="448"/>
      <c r="Z653" s="448"/>
    </row>
    <row r="654" spans="25:26" ht="12.75">
      <c r="Y654" s="448"/>
      <c r="Z654" s="448"/>
    </row>
    <row r="655" spans="25:26" ht="12.75">
      <c r="Y655" s="448"/>
      <c r="Z655" s="448"/>
    </row>
    <row r="656" spans="25:26" ht="12.75">
      <c r="Y656" s="448"/>
      <c r="Z656" s="448"/>
    </row>
    <row r="657" spans="25:26" ht="12.75">
      <c r="Y657" s="448"/>
      <c r="Z657" s="448"/>
    </row>
    <row r="658" spans="25:26" ht="12.75">
      <c r="Y658" s="448"/>
      <c r="Z658" s="448"/>
    </row>
    <row r="659" spans="25:26" ht="12.75">
      <c r="Y659" s="448"/>
      <c r="Z659" s="448"/>
    </row>
    <row r="660" spans="25:26" ht="12.75">
      <c r="Y660" s="448"/>
      <c r="Z660" s="448"/>
    </row>
    <row r="661" spans="25:26" ht="12.75">
      <c r="Y661" s="448"/>
      <c r="Z661" s="448"/>
    </row>
    <row r="662" spans="25:26" ht="12.75">
      <c r="Y662" s="448"/>
      <c r="Z662" s="448"/>
    </row>
    <row r="663" spans="25:26" ht="12.75">
      <c r="Y663" s="448"/>
      <c r="Z663" s="448"/>
    </row>
    <row r="664" spans="25:26" ht="12.75">
      <c r="Y664" s="448"/>
      <c r="Z664" s="448"/>
    </row>
    <row r="665" spans="25:26" ht="12.75">
      <c r="Y665" s="448"/>
      <c r="Z665" s="448"/>
    </row>
    <row r="666" spans="25:26" ht="12.75">
      <c r="Y666" s="448"/>
      <c r="Z666" s="448"/>
    </row>
    <row r="667" spans="25:26" ht="12.75">
      <c r="Y667" s="448"/>
      <c r="Z667" s="448"/>
    </row>
    <row r="668" spans="25:26" ht="12.75">
      <c r="Y668" s="448"/>
      <c r="Z668" s="448"/>
    </row>
    <row r="669" spans="25:26" ht="12.75">
      <c r="Y669" s="448"/>
      <c r="Z669" s="448"/>
    </row>
    <row r="670" spans="25:26" ht="12.75">
      <c r="Y670" s="448"/>
      <c r="Z670" s="448"/>
    </row>
    <row r="671" spans="25:26" ht="12.75">
      <c r="Y671" s="448"/>
      <c r="Z671" s="448"/>
    </row>
    <row r="672" spans="25:26" ht="12.75">
      <c r="Y672" s="448"/>
      <c r="Z672" s="448"/>
    </row>
    <row r="673" spans="25:26" ht="12.75">
      <c r="Y673" s="448"/>
      <c r="Z673" s="448"/>
    </row>
    <row r="674" spans="25:26" ht="12.75">
      <c r="Y674" s="448"/>
      <c r="Z674" s="448"/>
    </row>
    <row r="675" spans="25:26" ht="12.75">
      <c r="Y675" s="448"/>
      <c r="Z675" s="448"/>
    </row>
    <row r="676" spans="25:26" ht="12.75">
      <c r="Y676" s="448"/>
      <c r="Z676" s="448"/>
    </row>
    <row r="677" spans="25:26" ht="12.75">
      <c r="Y677" s="448"/>
      <c r="Z677" s="448"/>
    </row>
    <row r="678" spans="25:26" ht="12.75">
      <c r="Y678" s="448"/>
      <c r="Z678" s="448"/>
    </row>
    <row r="679" spans="25:26" ht="12.75">
      <c r="Y679" s="448"/>
      <c r="Z679" s="448"/>
    </row>
    <row r="680" spans="25:26" ht="12.75">
      <c r="Y680" s="448"/>
      <c r="Z680" s="448"/>
    </row>
    <row r="681" spans="25:26" ht="12.75">
      <c r="Y681" s="448"/>
      <c r="Z681" s="448"/>
    </row>
    <row r="682" spans="25:26" ht="12.75">
      <c r="Y682" s="448"/>
      <c r="Z682" s="448"/>
    </row>
    <row r="683" spans="25:26" ht="12.75">
      <c r="Y683" s="448"/>
      <c r="Z683" s="448"/>
    </row>
    <row r="684" spans="25:26" ht="12.75">
      <c r="Y684" s="448"/>
      <c r="Z684" s="448"/>
    </row>
    <row r="685" spans="25:26" ht="12.75">
      <c r="Y685" s="448"/>
      <c r="Z685" s="448"/>
    </row>
    <row r="686" spans="25:26" ht="12.75">
      <c r="Y686" s="448"/>
      <c r="Z686" s="448"/>
    </row>
    <row r="687" spans="25:26" ht="12.75">
      <c r="Y687" s="448"/>
      <c r="Z687" s="448"/>
    </row>
    <row r="688" spans="25:26" ht="12.75">
      <c r="Y688" s="448"/>
      <c r="Z688" s="448"/>
    </row>
    <row r="689" spans="25:26" ht="12.75">
      <c r="Y689" s="448"/>
      <c r="Z689" s="448"/>
    </row>
    <row r="690" spans="25:26" ht="12.75">
      <c r="Y690" s="448"/>
      <c r="Z690" s="448"/>
    </row>
    <row r="691" spans="25:26" ht="12.75">
      <c r="Y691" s="448"/>
      <c r="Z691" s="448"/>
    </row>
    <row r="692" spans="25:26" ht="12.75">
      <c r="Y692" s="448"/>
      <c r="Z692" s="448"/>
    </row>
    <row r="693" spans="25:26" ht="12.75">
      <c r="Y693" s="448"/>
      <c r="Z693" s="448"/>
    </row>
    <row r="694" spans="25:26" ht="12.75">
      <c r="Y694" s="448"/>
      <c r="Z694" s="448"/>
    </row>
    <row r="695" spans="25:26" ht="12.75">
      <c r="Y695" s="448"/>
      <c r="Z695" s="448"/>
    </row>
    <row r="696" spans="25:26" ht="12.75">
      <c r="Y696" s="448"/>
      <c r="Z696" s="448"/>
    </row>
    <row r="697" spans="25:26" ht="12.75">
      <c r="Y697" s="448"/>
      <c r="Z697" s="448"/>
    </row>
    <row r="698" spans="25:26" ht="12.75">
      <c r="Y698" s="448"/>
      <c r="Z698" s="448"/>
    </row>
    <row r="699" spans="25:26" ht="12.75">
      <c r="Y699" s="448"/>
      <c r="Z699" s="448"/>
    </row>
    <row r="700" spans="25:26" ht="12.75">
      <c r="Y700" s="448"/>
      <c r="Z700" s="448"/>
    </row>
    <row r="701" spans="25:26" ht="12.75">
      <c r="Y701" s="448"/>
      <c r="Z701" s="448"/>
    </row>
    <row r="702" spans="25:26" ht="12.75">
      <c r="Y702" s="448"/>
      <c r="Z702" s="448"/>
    </row>
    <row r="703" spans="25:26" ht="12.75">
      <c r="Y703" s="448"/>
      <c r="Z703" s="448"/>
    </row>
    <row r="704" spans="25:26" ht="12.75">
      <c r="Y704" s="448"/>
      <c r="Z704" s="448"/>
    </row>
    <row r="705" spans="25:26" ht="12.75">
      <c r="Y705" s="448"/>
      <c r="Z705" s="448"/>
    </row>
    <row r="706" spans="25:26" ht="12.75">
      <c r="Y706" s="448"/>
      <c r="Z706" s="448"/>
    </row>
    <row r="707" spans="25:26" ht="12.75">
      <c r="Y707" s="448"/>
      <c r="Z707" s="448"/>
    </row>
    <row r="708" spans="25:26" ht="12.75">
      <c r="Y708" s="448"/>
      <c r="Z708" s="448"/>
    </row>
    <row r="709" spans="25:26" ht="12.75">
      <c r="Y709" s="448"/>
      <c r="Z709" s="448"/>
    </row>
    <row r="710" spans="25:26" ht="12.75">
      <c r="Y710" s="448"/>
      <c r="Z710" s="448"/>
    </row>
    <row r="711" spans="25:26" ht="12.75">
      <c r="Y711" s="448"/>
      <c r="Z711" s="448"/>
    </row>
    <row r="712" spans="25:26" ht="12.75">
      <c r="Y712" s="448"/>
      <c r="Z712" s="448"/>
    </row>
    <row r="713" spans="25:26" ht="12.75">
      <c r="Y713" s="448"/>
      <c r="Z713" s="448"/>
    </row>
    <row r="714" spans="25:26" ht="12.75">
      <c r="Y714" s="448"/>
      <c r="Z714" s="448"/>
    </row>
    <row r="715" spans="25:26" ht="12.75">
      <c r="Y715" s="448"/>
      <c r="Z715" s="448"/>
    </row>
    <row r="716" spans="25:26" ht="12.75">
      <c r="Y716" s="448"/>
      <c r="Z716" s="448"/>
    </row>
    <row r="717" spans="25:26" ht="12.75">
      <c r="Y717" s="448"/>
      <c r="Z717" s="448"/>
    </row>
    <row r="718" spans="25:26" ht="12.75">
      <c r="Y718" s="448"/>
      <c r="Z718" s="448"/>
    </row>
    <row r="719" spans="25:26" ht="12.75">
      <c r="Y719" s="448"/>
      <c r="Z719" s="448"/>
    </row>
    <row r="720" spans="25:26" ht="12.75">
      <c r="Y720" s="448"/>
      <c r="Z720" s="448"/>
    </row>
    <row r="721" spans="25:26" ht="12.75">
      <c r="Y721" s="448"/>
      <c r="Z721" s="448"/>
    </row>
    <row r="722" spans="25:26" ht="12.75">
      <c r="Y722" s="448"/>
      <c r="Z722" s="448"/>
    </row>
    <row r="723" spans="25:26" ht="12.75">
      <c r="Y723" s="448"/>
      <c r="Z723" s="448"/>
    </row>
    <row r="724" spans="25:26" ht="12.75">
      <c r="Y724" s="448"/>
      <c r="Z724" s="448"/>
    </row>
    <row r="725" spans="25:26" ht="12.75">
      <c r="Y725" s="448"/>
      <c r="Z725" s="448"/>
    </row>
    <row r="726" spans="25:26" ht="12.75">
      <c r="Y726" s="448"/>
      <c r="Z726" s="448"/>
    </row>
    <row r="727" spans="25:26" ht="12.75">
      <c r="Y727" s="448"/>
      <c r="Z727" s="448"/>
    </row>
    <row r="728" spans="25:26" ht="12.75">
      <c r="Y728" s="448"/>
      <c r="Z728" s="448"/>
    </row>
    <row r="729" spans="25:26" ht="12.75">
      <c r="Y729" s="448"/>
      <c r="Z729" s="448"/>
    </row>
    <row r="730" spans="25:26" ht="12.75">
      <c r="Y730" s="448"/>
      <c r="Z730" s="448"/>
    </row>
    <row r="731" spans="25:26" ht="12.75">
      <c r="Y731" s="448"/>
      <c r="Z731" s="448"/>
    </row>
    <row r="732" spans="25:26" ht="12.75">
      <c r="Y732" s="448"/>
      <c r="Z732" s="448"/>
    </row>
    <row r="733" spans="25:26" ht="12.75">
      <c r="Y733" s="448"/>
      <c r="Z733" s="448"/>
    </row>
    <row r="734" spans="25:26" ht="12.75">
      <c r="Y734" s="448"/>
      <c r="Z734" s="448"/>
    </row>
    <row r="735" spans="25:26" ht="12.75">
      <c r="Y735" s="448"/>
      <c r="Z735" s="448"/>
    </row>
    <row r="736" spans="25:26" ht="12.75">
      <c r="Y736" s="448"/>
      <c r="Z736" s="448"/>
    </row>
    <row r="737" spans="25:26" ht="12.75">
      <c r="Y737" s="448"/>
      <c r="Z737" s="448"/>
    </row>
    <row r="738" spans="25:26" ht="12.75">
      <c r="Y738" s="448"/>
      <c r="Z738" s="448"/>
    </row>
    <row r="739" spans="25:26" ht="12.75">
      <c r="Y739" s="448"/>
      <c r="Z739" s="448"/>
    </row>
    <row r="740" spans="25:26" ht="12.75">
      <c r="Y740" s="448"/>
      <c r="Z740" s="448"/>
    </row>
    <row r="741" spans="25:26" ht="12.75">
      <c r="Y741" s="448"/>
      <c r="Z741" s="448"/>
    </row>
    <row r="742" spans="25:26" ht="12.75">
      <c r="Y742" s="448"/>
      <c r="Z742" s="448"/>
    </row>
    <row r="743" spans="25:26" ht="12.75">
      <c r="Y743" s="448"/>
      <c r="Z743" s="448"/>
    </row>
    <row r="744" spans="25:26" ht="12.75">
      <c r="Y744" s="448"/>
      <c r="Z744" s="448"/>
    </row>
    <row r="745" spans="25:26" ht="12.75">
      <c r="Y745" s="448"/>
      <c r="Z745" s="448"/>
    </row>
    <row r="746" spans="25:26" ht="12.75">
      <c r="Y746" s="448"/>
      <c r="Z746" s="448"/>
    </row>
    <row r="747" spans="25:26" ht="12.75">
      <c r="Y747" s="448"/>
      <c r="Z747" s="448"/>
    </row>
    <row r="748" spans="25:26" ht="12.75">
      <c r="Y748" s="448"/>
      <c r="Z748" s="448"/>
    </row>
    <row r="749" spans="25:26" ht="12.75">
      <c r="Y749" s="448"/>
      <c r="Z749" s="448"/>
    </row>
    <row r="750" spans="25:26" ht="12.75">
      <c r="Y750" s="448"/>
      <c r="Z750" s="448"/>
    </row>
    <row r="751" spans="25:26" ht="12.75">
      <c r="Y751" s="448"/>
      <c r="Z751" s="448"/>
    </row>
    <row r="752" spans="25:26" ht="12.75">
      <c r="Y752" s="448"/>
      <c r="Z752" s="448"/>
    </row>
    <row r="753" spans="25:26" ht="12.75">
      <c r="Y753" s="448"/>
      <c r="Z753" s="448"/>
    </row>
    <row r="754" spans="25:26" ht="12.75">
      <c r="Y754" s="448"/>
      <c r="Z754" s="448"/>
    </row>
    <row r="755" spans="25:26" ht="12.75">
      <c r="Y755" s="448"/>
      <c r="Z755" s="448"/>
    </row>
    <row r="756" spans="25:26" ht="12.75">
      <c r="Y756" s="448"/>
      <c r="Z756" s="448"/>
    </row>
    <row r="757" spans="25:26" ht="12.75">
      <c r="Y757" s="448"/>
      <c r="Z757" s="448"/>
    </row>
    <row r="758" spans="25:26" ht="12.75">
      <c r="Y758" s="448"/>
      <c r="Z758" s="448"/>
    </row>
    <row r="759" spans="25:26" ht="12.75">
      <c r="Y759" s="448"/>
      <c r="Z759" s="448"/>
    </row>
    <row r="760" spans="25:26" ht="12.75">
      <c r="Y760" s="448"/>
      <c r="Z760" s="448"/>
    </row>
    <row r="761" spans="25:26" ht="12.75">
      <c r="Y761" s="448"/>
      <c r="Z761" s="448"/>
    </row>
    <row r="762" spans="25:26" ht="12.75">
      <c r="Y762" s="448"/>
      <c r="Z762" s="448"/>
    </row>
    <row r="763" spans="25:26" ht="12.75">
      <c r="Y763" s="448"/>
      <c r="Z763" s="448"/>
    </row>
    <row r="764" spans="25:26" ht="12.75">
      <c r="Y764" s="448"/>
      <c r="Z764" s="448"/>
    </row>
    <row r="765" spans="25:26" ht="12.75">
      <c r="Y765" s="448"/>
      <c r="Z765" s="448"/>
    </row>
    <row r="766" spans="25:26" ht="12.75">
      <c r="Y766" s="448"/>
      <c r="Z766" s="448"/>
    </row>
    <row r="767" spans="25:26" ht="12.75">
      <c r="Y767" s="448"/>
      <c r="Z767" s="448"/>
    </row>
    <row r="768" spans="25:26" ht="12.75">
      <c r="Y768" s="448"/>
      <c r="Z768" s="448"/>
    </row>
    <row r="769" spans="25:26" ht="12.75">
      <c r="Y769" s="448"/>
      <c r="Z769" s="448"/>
    </row>
    <row r="770" spans="25:26" ht="12.75">
      <c r="Y770" s="448"/>
      <c r="Z770" s="448"/>
    </row>
    <row r="771" spans="25:26" ht="12.75">
      <c r="Y771" s="448"/>
      <c r="Z771" s="448"/>
    </row>
    <row r="772" spans="25:26" ht="12.75">
      <c r="Y772" s="448"/>
      <c r="Z772" s="448"/>
    </row>
    <row r="773" spans="25:26" ht="12.75">
      <c r="Y773" s="448"/>
      <c r="Z773" s="448"/>
    </row>
    <row r="774" spans="25:26" ht="12.75">
      <c r="Y774" s="448"/>
      <c r="Z774" s="448"/>
    </row>
    <row r="775" spans="25:26" ht="12.75">
      <c r="Y775" s="448"/>
      <c r="Z775" s="448"/>
    </row>
    <row r="776" spans="25:26" ht="12.75">
      <c r="Y776" s="448"/>
      <c r="Z776" s="448"/>
    </row>
    <row r="777" spans="25:26" ht="12.75">
      <c r="Y777" s="448"/>
      <c r="Z777" s="448"/>
    </row>
    <row r="778" spans="25:26" ht="12.75">
      <c r="Y778" s="448"/>
      <c r="Z778" s="448"/>
    </row>
    <row r="779" spans="25:26" ht="12.75">
      <c r="Y779" s="448"/>
      <c r="Z779" s="448"/>
    </row>
    <row r="780" spans="25:26" ht="12.75">
      <c r="Y780" s="448"/>
      <c r="Z780" s="448"/>
    </row>
    <row r="781" spans="25:26" ht="12.75">
      <c r="Y781" s="448"/>
      <c r="Z781" s="448"/>
    </row>
    <row r="782" spans="25:26" ht="12.75">
      <c r="Y782" s="448"/>
      <c r="Z782" s="448"/>
    </row>
    <row r="783" spans="25:26" ht="12.75">
      <c r="Y783" s="448"/>
      <c r="Z783" s="448"/>
    </row>
    <row r="784" spans="25:26" ht="12.75">
      <c r="Y784" s="448"/>
      <c r="Z784" s="448"/>
    </row>
    <row r="785" spans="25:26" ht="12.75">
      <c r="Y785" s="448"/>
      <c r="Z785" s="448"/>
    </row>
    <row r="786" spans="25:26" ht="12.75">
      <c r="Y786" s="448"/>
      <c r="Z786" s="448"/>
    </row>
    <row r="787" spans="25:26" ht="12.75">
      <c r="Y787" s="448"/>
      <c r="Z787" s="448"/>
    </row>
    <row r="788" spans="25:26" ht="12.75">
      <c r="Y788" s="448"/>
      <c r="Z788" s="448"/>
    </row>
    <row r="789" spans="25:26" ht="12.75">
      <c r="Y789" s="448"/>
      <c r="Z789" s="448"/>
    </row>
    <row r="790" spans="25:26" ht="12.75">
      <c r="Y790" s="448"/>
      <c r="Z790" s="448"/>
    </row>
    <row r="791" spans="25:26" ht="12.75">
      <c r="Y791" s="448"/>
      <c r="Z791" s="448"/>
    </row>
    <row r="792" spans="25:26" ht="12.75">
      <c r="Y792" s="448"/>
      <c r="Z792" s="448"/>
    </row>
    <row r="793" spans="25:26" ht="12.75">
      <c r="Y793" s="448"/>
      <c r="Z793" s="448"/>
    </row>
    <row r="794" spans="25:26" ht="12.75">
      <c r="Y794" s="448"/>
      <c r="Z794" s="448"/>
    </row>
    <row r="795" spans="25:26" ht="12.75">
      <c r="Y795" s="448"/>
      <c r="Z795" s="448"/>
    </row>
    <row r="796" spans="25:26" ht="12.75">
      <c r="Y796" s="448"/>
      <c r="Z796" s="448"/>
    </row>
    <row r="797" spans="25:26" ht="12.75">
      <c r="Y797" s="448"/>
      <c r="Z797" s="448"/>
    </row>
    <row r="798" spans="25:26" ht="12.75">
      <c r="Y798" s="448"/>
      <c r="Z798" s="448"/>
    </row>
    <row r="799" spans="25:26" ht="12.75">
      <c r="Y799" s="448"/>
      <c r="Z799" s="448"/>
    </row>
    <row r="800" spans="25:26" ht="12.75">
      <c r="Y800" s="448"/>
      <c r="Z800" s="448"/>
    </row>
    <row r="801" spans="25:26" ht="12.75">
      <c r="Y801" s="448"/>
      <c r="Z801" s="448"/>
    </row>
    <row r="802" spans="25:26" ht="12.75">
      <c r="Y802" s="448"/>
      <c r="Z802" s="448"/>
    </row>
    <row r="803" spans="25:26" ht="12.75">
      <c r="Y803" s="448"/>
      <c r="Z803" s="448"/>
    </row>
    <row r="804" spans="25:26" ht="12.75">
      <c r="Y804" s="448"/>
      <c r="Z804" s="448"/>
    </row>
    <row r="805" spans="25:26" ht="12.75">
      <c r="Y805" s="448"/>
      <c r="Z805" s="448"/>
    </row>
    <row r="806" spans="25:26" ht="12.75">
      <c r="Y806" s="448"/>
      <c r="Z806" s="448"/>
    </row>
    <row r="807" spans="25:26" ht="12.75">
      <c r="Y807" s="448"/>
      <c r="Z807" s="448"/>
    </row>
    <row r="808" spans="25:26" ht="12.75">
      <c r="Y808" s="448"/>
      <c r="Z808" s="448"/>
    </row>
    <row r="809" spans="25:26" ht="12.75">
      <c r="Y809" s="448"/>
      <c r="Z809" s="448"/>
    </row>
    <row r="810" spans="25:26" ht="12.75">
      <c r="Y810" s="448"/>
      <c r="Z810" s="448"/>
    </row>
    <row r="811" spans="25:26" ht="12.75">
      <c r="Y811" s="448"/>
      <c r="Z811" s="448"/>
    </row>
    <row r="812" spans="25:26" ht="12.75">
      <c r="Y812" s="448"/>
      <c r="Z812" s="448"/>
    </row>
    <row r="813" spans="25:26" ht="12.75">
      <c r="Y813" s="448"/>
      <c r="Z813" s="448"/>
    </row>
    <row r="814" spans="25:26" ht="12.75">
      <c r="Y814" s="448"/>
      <c r="Z814" s="448"/>
    </row>
    <row r="815" spans="25:26" ht="12.75">
      <c r="Y815" s="448"/>
      <c r="Z815" s="448"/>
    </row>
    <row r="816" spans="25:26" ht="12.75">
      <c r="Y816" s="448"/>
      <c r="Z816" s="448"/>
    </row>
    <row r="817" spans="25:26" ht="12.75">
      <c r="Y817" s="448"/>
      <c r="Z817" s="448"/>
    </row>
    <row r="818" spans="25:26" ht="12.75">
      <c r="Y818" s="448"/>
      <c r="Z818" s="448"/>
    </row>
    <row r="819" spans="25:26" ht="12.75">
      <c r="Y819" s="448"/>
      <c r="Z819" s="448"/>
    </row>
    <row r="820" spans="25:26" ht="12.75">
      <c r="Y820" s="448"/>
      <c r="Z820" s="448"/>
    </row>
    <row r="821" spans="25:26" ht="12.75">
      <c r="Y821" s="448"/>
      <c r="Z821" s="448"/>
    </row>
    <row r="822" spans="25:26" ht="12.75">
      <c r="Y822" s="448"/>
      <c r="Z822" s="448"/>
    </row>
    <row r="823" spans="25:26" ht="12.75">
      <c r="Y823" s="448"/>
      <c r="Z823" s="448"/>
    </row>
    <row r="824" spans="25:26" ht="12.75">
      <c r="Y824" s="448"/>
      <c r="Z824" s="448"/>
    </row>
    <row r="825" spans="25:26" ht="12.75">
      <c r="Y825" s="448"/>
      <c r="Z825" s="448"/>
    </row>
    <row r="826" spans="25:26" ht="12.75">
      <c r="Y826" s="448"/>
      <c r="Z826" s="448"/>
    </row>
    <row r="827" spans="25:26" ht="12.75">
      <c r="Y827" s="448"/>
      <c r="Z827" s="448"/>
    </row>
    <row r="828" spans="25:26" ht="12.75">
      <c r="Y828" s="448"/>
      <c r="Z828" s="448"/>
    </row>
    <row r="829" spans="25:26" ht="12.75">
      <c r="Y829" s="448"/>
      <c r="Z829" s="448"/>
    </row>
    <row r="830" spans="25:26" ht="12.75">
      <c r="Y830" s="448"/>
      <c r="Z830" s="448"/>
    </row>
    <row r="831" spans="25:26" ht="12.75">
      <c r="Y831" s="448"/>
      <c r="Z831" s="448"/>
    </row>
    <row r="832" spans="25:26" ht="12.75">
      <c r="Y832" s="448"/>
      <c r="Z832" s="448"/>
    </row>
    <row r="833" spans="25:26" ht="12.75">
      <c r="Y833" s="448"/>
      <c r="Z833" s="448"/>
    </row>
    <row r="834" spans="25:26" ht="12.75">
      <c r="Y834" s="448"/>
      <c r="Z834" s="448"/>
    </row>
    <row r="835" spans="25:26" ht="12.75">
      <c r="Y835" s="448"/>
      <c r="Z835" s="448"/>
    </row>
    <row r="836" spans="25:26" ht="12.75">
      <c r="Y836" s="448"/>
      <c r="Z836" s="448"/>
    </row>
    <row r="837" spans="25:26" ht="12.75">
      <c r="Y837" s="448"/>
      <c r="Z837" s="448"/>
    </row>
    <row r="838" spans="25:26" ht="12.75">
      <c r="Y838" s="448"/>
      <c r="Z838" s="448"/>
    </row>
    <row r="839" spans="25:26" ht="12.75">
      <c r="Y839" s="448"/>
      <c r="Z839" s="448"/>
    </row>
    <row r="840" spans="25:26" ht="12.75">
      <c r="Y840" s="448"/>
      <c r="Z840" s="448"/>
    </row>
    <row r="841" spans="25:26" ht="12.75">
      <c r="Y841" s="448"/>
      <c r="Z841" s="448"/>
    </row>
    <row r="842" spans="25:26" ht="12.75">
      <c r="Y842" s="448"/>
      <c r="Z842" s="448"/>
    </row>
    <row r="843" spans="25:26" ht="12.75">
      <c r="Y843" s="448"/>
      <c r="Z843" s="448"/>
    </row>
    <row r="844" spans="25:26" ht="12.75">
      <c r="Y844" s="448"/>
      <c r="Z844" s="448"/>
    </row>
    <row r="845" spans="25:26" ht="12.75">
      <c r="Y845" s="448"/>
      <c r="Z845" s="448"/>
    </row>
    <row r="846" spans="25:26" ht="12.75">
      <c r="Y846" s="448"/>
      <c r="Z846" s="448"/>
    </row>
    <row r="847" spans="25:26" ht="12.75">
      <c r="Y847" s="448"/>
      <c r="Z847" s="448"/>
    </row>
    <row r="848" spans="25:26" ht="12.75">
      <c r="Y848" s="448"/>
      <c r="Z848" s="448"/>
    </row>
    <row r="849" spans="25:26" ht="12.75">
      <c r="Y849" s="448"/>
      <c r="Z849" s="448"/>
    </row>
    <row r="850" spans="25:26" ht="12.75">
      <c r="Y850" s="448"/>
      <c r="Z850" s="448"/>
    </row>
    <row r="851" spans="25:26" ht="12.75">
      <c r="Y851" s="448"/>
      <c r="Z851" s="448"/>
    </row>
    <row r="852" spans="25:26" ht="12.75">
      <c r="Y852" s="448"/>
      <c r="Z852" s="448"/>
    </row>
    <row r="853" spans="25:26" ht="12.75">
      <c r="Y853" s="448"/>
      <c r="Z853" s="448"/>
    </row>
    <row r="854" spans="25:26" ht="12.75">
      <c r="Y854" s="448"/>
      <c r="Z854" s="448"/>
    </row>
    <row r="855" spans="25:26" ht="12.75">
      <c r="Y855" s="448"/>
      <c r="Z855" s="448"/>
    </row>
    <row r="856" spans="25:26" ht="12.75">
      <c r="Y856" s="448"/>
      <c r="Z856" s="448"/>
    </row>
    <row r="857" spans="25:26" ht="12.75">
      <c r="Y857" s="448"/>
      <c r="Z857" s="448"/>
    </row>
    <row r="858" spans="25:26" ht="12.75">
      <c r="Y858" s="448"/>
      <c r="Z858" s="448"/>
    </row>
    <row r="859" spans="25:26" ht="12.75">
      <c r="Y859" s="448"/>
      <c r="Z859" s="448"/>
    </row>
    <row r="860" spans="25:26" ht="12.75">
      <c r="Y860" s="448"/>
      <c r="Z860" s="448"/>
    </row>
    <row r="861" spans="25:26" ht="12.75">
      <c r="Y861" s="448"/>
      <c r="Z861" s="448"/>
    </row>
    <row r="862" spans="25:26" ht="12.75">
      <c r="Y862" s="448"/>
      <c r="Z862" s="448"/>
    </row>
    <row r="863" spans="25:26" ht="12.75">
      <c r="Y863" s="448"/>
      <c r="Z863" s="448"/>
    </row>
    <row r="864" spans="25:26" ht="12.75">
      <c r="Y864" s="448"/>
      <c r="Z864" s="448"/>
    </row>
    <row r="865" spans="25:26" ht="12.75">
      <c r="Y865" s="448"/>
      <c r="Z865" s="448"/>
    </row>
    <row r="866" spans="25:26" ht="12.75">
      <c r="Y866" s="448"/>
      <c r="Z866" s="448"/>
    </row>
    <row r="867" spans="25:26" ht="12.75">
      <c r="Y867" s="448"/>
      <c r="Z867" s="448"/>
    </row>
    <row r="868" spans="25:26" ht="12.75">
      <c r="Y868" s="448"/>
      <c r="Z868" s="448"/>
    </row>
    <row r="869" spans="25:26" ht="12.75">
      <c r="Y869" s="448"/>
      <c r="Z869" s="448"/>
    </row>
    <row r="870" spans="25:26" ht="12.75">
      <c r="Y870" s="448"/>
      <c r="Z870" s="448"/>
    </row>
    <row r="871" spans="25:26" ht="12.75">
      <c r="Y871" s="448"/>
      <c r="Z871" s="448"/>
    </row>
    <row r="872" spans="25:26" ht="12.75">
      <c r="Y872" s="448"/>
      <c r="Z872" s="448"/>
    </row>
    <row r="873" spans="25:26" ht="12.75">
      <c r="Y873" s="448"/>
      <c r="Z873" s="448"/>
    </row>
    <row r="874" spans="25:26" ht="12.75">
      <c r="Y874" s="448"/>
      <c r="Z874" s="448"/>
    </row>
    <row r="875" spans="25:26" ht="12.75">
      <c r="Y875" s="448"/>
      <c r="Z875" s="448"/>
    </row>
    <row r="876" spans="25:26" ht="12.75">
      <c r="Y876" s="448"/>
      <c r="Z876" s="448"/>
    </row>
    <row r="877" spans="25:26" ht="12.75">
      <c r="Y877" s="448"/>
      <c r="Z877" s="448"/>
    </row>
    <row r="878" spans="25:26" ht="12.75">
      <c r="Y878" s="448"/>
      <c r="Z878" s="448"/>
    </row>
    <row r="879" spans="25:26" ht="12.75">
      <c r="Y879" s="448"/>
      <c r="Z879" s="448"/>
    </row>
    <row r="880" spans="25:26" ht="12.75">
      <c r="Y880" s="448"/>
      <c r="Z880" s="448"/>
    </row>
    <row r="881" spans="25:26" ht="12.75">
      <c r="Y881" s="448"/>
      <c r="Z881" s="448"/>
    </row>
    <row r="882" spans="25:26" ht="12.75">
      <c r="Y882" s="448"/>
      <c r="Z882" s="448"/>
    </row>
    <row r="883" spans="25:26" ht="12.75">
      <c r="Y883" s="448"/>
      <c r="Z883" s="448"/>
    </row>
    <row r="884" spans="25:26" ht="12.75">
      <c r="Y884" s="448"/>
      <c r="Z884" s="448"/>
    </row>
    <row r="885" spans="25:26" ht="12.75">
      <c r="Y885" s="448"/>
      <c r="Z885" s="448"/>
    </row>
    <row r="886" spans="25:26" ht="12.75">
      <c r="Y886" s="448"/>
      <c r="Z886" s="448"/>
    </row>
    <row r="887" spans="25:26" ht="12.75">
      <c r="Y887" s="448"/>
      <c r="Z887" s="448"/>
    </row>
    <row r="888" spans="25:26" ht="12.75">
      <c r="Y888" s="448"/>
      <c r="Z888" s="448"/>
    </row>
    <row r="889" spans="25:26" ht="12.75">
      <c r="Y889" s="448"/>
      <c r="Z889" s="448"/>
    </row>
    <row r="890" spans="25:26" ht="12.75">
      <c r="Y890" s="448"/>
      <c r="Z890" s="448"/>
    </row>
    <row r="891" spans="25:26" ht="12.75">
      <c r="Y891" s="448"/>
      <c r="Z891" s="448"/>
    </row>
    <row r="892" spans="25:26" ht="12.75">
      <c r="Y892" s="448"/>
      <c r="Z892" s="448"/>
    </row>
    <row r="893" spans="25:26" ht="12.75">
      <c r="Y893" s="448"/>
      <c r="Z893" s="448"/>
    </row>
    <row r="894" spans="25:26" ht="12.75">
      <c r="Y894" s="448"/>
      <c r="Z894" s="448"/>
    </row>
    <row r="895" spans="25:26" ht="12.75">
      <c r="Y895" s="448"/>
      <c r="Z895" s="448"/>
    </row>
    <row r="896" spans="25:26" ht="12.75">
      <c r="Y896" s="448"/>
      <c r="Z896" s="448"/>
    </row>
    <row r="897" spans="25:26" ht="12.75">
      <c r="Y897" s="448"/>
      <c r="Z897" s="448"/>
    </row>
    <row r="898" spans="25:26" ht="12.75">
      <c r="Y898" s="448"/>
      <c r="Z898" s="448"/>
    </row>
    <row r="899" spans="25:26" ht="12.75">
      <c r="Y899" s="448"/>
      <c r="Z899" s="448"/>
    </row>
    <row r="900" spans="25:26" ht="12.75">
      <c r="Y900" s="448"/>
      <c r="Z900" s="448"/>
    </row>
    <row r="901" spans="25:26" ht="12.75">
      <c r="Y901" s="448"/>
      <c r="Z901" s="448"/>
    </row>
    <row r="902" spans="25:26" ht="12.75">
      <c r="Y902" s="448"/>
      <c r="Z902" s="448"/>
    </row>
    <row r="903" spans="25:26" ht="12.75">
      <c r="Y903" s="448"/>
      <c r="Z903" s="448"/>
    </row>
    <row r="904" spans="25:26" ht="12.75">
      <c r="Y904" s="448"/>
      <c r="Z904" s="448"/>
    </row>
    <row r="905" spans="25:26" ht="12.75">
      <c r="Y905" s="448"/>
      <c r="Z905" s="448"/>
    </row>
    <row r="906" spans="25:26" ht="12.75">
      <c r="Y906" s="448"/>
      <c r="Z906" s="448"/>
    </row>
    <row r="907" spans="25:26" ht="12.75">
      <c r="Y907" s="448"/>
      <c r="Z907" s="448"/>
    </row>
    <row r="908" spans="25:26" ht="12.75">
      <c r="Y908" s="448"/>
      <c r="Z908" s="448"/>
    </row>
    <row r="909" spans="25:26" ht="12.75">
      <c r="Y909" s="448"/>
      <c r="Z909" s="448"/>
    </row>
    <row r="910" spans="25:26" ht="12.75">
      <c r="Y910" s="448"/>
      <c r="Z910" s="448"/>
    </row>
    <row r="911" spans="25:26" ht="12.75">
      <c r="Y911" s="448"/>
      <c r="Z911" s="448"/>
    </row>
    <row r="912" spans="25:26" ht="12.75">
      <c r="Y912" s="448"/>
      <c r="Z912" s="448"/>
    </row>
    <row r="913" spans="25:26" ht="12.75">
      <c r="Y913" s="448"/>
      <c r="Z913" s="448"/>
    </row>
    <row r="914" spans="25:26" ht="12.75">
      <c r="Y914" s="448"/>
      <c r="Z914" s="448"/>
    </row>
    <row r="915" spans="25:26" ht="12.75">
      <c r="Y915" s="448"/>
      <c r="Z915" s="448"/>
    </row>
    <row r="916" spans="25:26" ht="12.75">
      <c r="Y916" s="448"/>
      <c r="Z916" s="448"/>
    </row>
    <row r="917" spans="25:26" ht="12.75">
      <c r="Y917" s="448"/>
      <c r="Z917" s="448"/>
    </row>
    <row r="918" spans="25:26" ht="12.75">
      <c r="Y918" s="448"/>
      <c r="Z918" s="448"/>
    </row>
    <row r="919" spans="25:26" ht="12.75">
      <c r="Y919" s="448"/>
      <c r="Z919" s="448"/>
    </row>
    <row r="920" spans="25:26" ht="12.75">
      <c r="Y920" s="448"/>
      <c r="Z920" s="448"/>
    </row>
    <row r="921" spans="25:26" ht="12.75">
      <c r="Y921" s="448"/>
      <c r="Z921" s="448"/>
    </row>
    <row r="922" spans="25:26" ht="12.75">
      <c r="Y922" s="448"/>
      <c r="Z922" s="448"/>
    </row>
    <row r="923" spans="25:26" ht="12.75">
      <c r="Y923" s="448"/>
      <c r="Z923" s="448"/>
    </row>
    <row r="924" spans="25:26" ht="12.75">
      <c r="Y924" s="448"/>
      <c r="Z924" s="448"/>
    </row>
    <row r="925" spans="25:26" ht="12.75">
      <c r="Y925" s="448"/>
      <c r="Z925" s="448"/>
    </row>
    <row r="926" spans="25:26" ht="12.75">
      <c r="Y926" s="448"/>
      <c r="Z926" s="448"/>
    </row>
    <row r="927" spans="25:26" ht="12.75">
      <c r="Y927" s="448"/>
      <c r="Z927" s="448"/>
    </row>
    <row r="928" spans="25:26" ht="12.75">
      <c r="Y928" s="448"/>
      <c r="Z928" s="448"/>
    </row>
    <row r="929" spans="25:26" ht="12.75">
      <c r="Y929" s="448"/>
      <c r="Z929" s="448"/>
    </row>
    <row r="930" spans="25:26" ht="12.75">
      <c r="Y930" s="448"/>
      <c r="Z930" s="448"/>
    </row>
    <row r="931" spans="25:26" ht="12.75">
      <c r="Y931" s="448"/>
      <c r="Z931" s="448"/>
    </row>
    <row r="932" spans="25:26" ht="12.75">
      <c r="Y932" s="448"/>
      <c r="Z932" s="448"/>
    </row>
    <row r="933" spans="25:26" ht="12.75">
      <c r="Y933" s="448"/>
      <c r="Z933" s="448"/>
    </row>
    <row r="934" spans="25:26" ht="12.75">
      <c r="Y934" s="448"/>
      <c r="Z934" s="448"/>
    </row>
    <row r="935" spans="25:26" ht="12.75">
      <c r="Y935" s="448"/>
      <c r="Z935" s="448"/>
    </row>
    <row r="936" spans="25:26" ht="12.75">
      <c r="Y936" s="448"/>
      <c r="Z936" s="448"/>
    </row>
    <row r="937" spans="25:26" ht="12.75">
      <c r="Y937" s="448"/>
      <c r="Z937" s="448"/>
    </row>
    <row r="938" spans="25:26" ht="12.75">
      <c r="Y938" s="448"/>
      <c r="Z938" s="448"/>
    </row>
    <row r="939" spans="25:26" ht="12.75">
      <c r="Y939" s="448"/>
      <c r="Z939" s="448"/>
    </row>
    <row r="940" spans="25:26" ht="12.75">
      <c r="Y940" s="448"/>
      <c r="Z940" s="448"/>
    </row>
    <row r="941" spans="25:26" ht="12.75">
      <c r="Y941" s="448"/>
      <c r="Z941" s="448"/>
    </row>
    <row r="942" spans="25:26" ht="12.75">
      <c r="Y942" s="448"/>
      <c r="Z942" s="448"/>
    </row>
    <row r="943" spans="25:26" ht="12.75">
      <c r="Y943" s="448"/>
      <c r="Z943" s="448"/>
    </row>
    <row r="944" spans="25:26" ht="12.75">
      <c r="Y944" s="448"/>
      <c r="Z944" s="448"/>
    </row>
    <row r="945" spans="25:26" ht="12.75">
      <c r="Y945" s="448"/>
      <c r="Z945" s="448"/>
    </row>
    <row r="946" spans="25:26" ht="12.75">
      <c r="Y946" s="448"/>
      <c r="Z946" s="448"/>
    </row>
    <row r="947" spans="25:26" ht="12.75">
      <c r="Y947" s="448"/>
      <c r="Z947" s="448"/>
    </row>
    <row r="948" spans="25:26" ht="12.75">
      <c r="Y948" s="448"/>
      <c r="Z948" s="448"/>
    </row>
    <row r="949" spans="25:26" ht="12.75">
      <c r="Y949" s="448"/>
      <c r="Z949" s="448"/>
    </row>
    <row r="950" spans="25:26" ht="12.75">
      <c r="Y950" s="448"/>
      <c r="Z950" s="448"/>
    </row>
    <row r="951" spans="25:26" ht="12.75">
      <c r="Y951" s="448"/>
      <c r="Z951" s="448"/>
    </row>
    <row r="952" spans="25:26" ht="12.75">
      <c r="Y952" s="448"/>
      <c r="Z952" s="448"/>
    </row>
    <row r="953" spans="25:26" ht="12.75">
      <c r="Y953" s="448"/>
      <c r="Z953" s="448"/>
    </row>
    <row r="954" spans="25:26" ht="12.75">
      <c r="Y954" s="448"/>
      <c r="Z954" s="448"/>
    </row>
    <row r="955" spans="25:26" ht="12.75">
      <c r="Y955" s="448"/>
      <c r="Z955" s="448"/>
    </row>
    <row r="956" spans="25:26" ht="12.75">
      <c r="Y956" s="448"/>
      <c r="Z956" s="448"/>
    </row>
    <row r="957" spans="25:26" ht="12.75">
      <c r="Y957" s="448"/>
      <c r="Z957" s="448"/>
    </row>
    <row r="958" spans="25:26" ht="12.75">
      <c r="Y958" s="448"/>
      <c r="Z958" s="448"/>
    </row>
    <row r="959" spans="25:26" ht="12.75">
      <c r="Y959" s="448"/>
      <c r="Z959" s="448"/>
    </row>
    <row r="960" spans="25:26" ht="12.75">
      <c r="Y960" s="448"/>
      <c r="Z960" s="448"/>
    </row>
    <row r="961" spans="25:26" ht="12.75">
      <c r="Y961" s="448"/>
      <c r="Z961" s="448"/>
    </row>
    <row r="962" spans="25:26" ht="12.75">
      <c r="Y962" s="448"/>
      <c r="Z962" s="448"/>
    </row>
    <row r="963" spans="25:26" ht="12.75">
      <c r="Y963" s="448"/>
      <c r="Z963" s="448"/>
    </row>
    <row r="964" spans="25:26" ht="12.75">
      <c r="Y964" s="448"/>
      <c r="Z964" s="448"/>
    </row>
    <row r="965" spans="25:26" ht="12.75">
      <c r="Y965" s="448"/>
      <c r="Z965" s="448"/>
    </row>
    <row r="966" spans="25:26" ht="12.75">
      <c r="Y966" s="448"/>
      <c r="Z966" s="448"/>
    </row>
    <row r="967" spans="25:26" ht="12.75">
      <c r="Y967" s="448"/>
      <c r="Z967" s="448"/>
    </row>
    <row r="968" spans="25:26" ht="12.75">
      <c r="Y968" s="448"/>
      <c r="Z968" s="448"/>
    </row>
    <row r="969" spans="25:26" ht="12.75">
      <c r="Y969" s="448"/>
      <c r="Z969" s="448"/>
    </row>
    <row r="970" spans="25:26" ht="12.75">
      <c r="Y970" s="448"/>
      <c r="Z970" s="448"/>
    </row>
    <row r="971" spans="25:26" ht="12.75">
      <c r="Y971" s="448"/>
      <c r="Z971" s="448"/>
    </row>
    <row r="972" spans="25:26" ht="12.75">
      <c r="Y972" s="448"/>
      <c r="Z972" s="448"/>
    </row>
    <row r="973" spans="25:26" ht="12.75">
      <c r="Y973" s="448"/>
      <c r="Z973" s="448"/>
    </row>
    <row r="974" spans="25:26" ht="12.75">
      <c r="Y974" s="448"/>
      <c r="Z974" s="448"/>
    </row>
    <row r="975" spans="25:26" ht="12.75">
      <c r="Y975" s="448"/>
      <c r="Z975" s="448"/>
    </row>
    <row r="976" spans="25:26" ht="12.75">
      <c r="Y976" s="448"/>
      <c r="Z976" s="448"/>
    </row>
    <row r="977" spans="25:26" ht="12.75">
      <c r="Y977" s="448"/>
      <c r="Z977" s="448"/>
    </row>
    <row r="978" spans="25:26" ht="12.75">
      <c r="Y978" s="448"/>
      <c r="Z978" s="448"/>
    </row>
    <row r="979" spans="25:26" ht="12.75">
      <c r="Y979" s="448"/>
      <c r="Z979" s="448"/>
    </row>
    <row r="980" spans="25:26" ht="12.75">
      <c r="Y980" s="448"/>
      <c r="Z980" s="448"/>
    </row>
    <row r="981" spans="25:26" ht="12.75">
      <c r="Y981" s="448"/>
      <c r="Z981" s="448"/>
    </row>
    <row r="982" spans="25:26" ht="12.75">
      <c r="Y982" s="448"/>
      <c r="Z982" s="448"/>
    </row>
    <row r="983" spans="25:26" ht="12.75">
      <c r="Y983" s="448"/>
      <c r="Z983" s="448"/>
    </row>
    <row r="984" spans="25:26" ht="12.75">
      <c r="Y984" s="448"/>
      <c r="Z984" s="448"/>
    </row>
    <row r="985" spans="25:26" ht="12.75">
      <c r="Y985" s="448"/>
      <c r="Z985" s="448"/>
    </row>
    <row r="986" spans="25:26" ht="12.75">
      <c r="Y986" s="448"/>
      <c r="Z986" s="448"/>
    </row>
    <row r="987" spans="25:26" ht="12.75">
      <c r="Y987" s="448"/>
      <c r="Z987" s="448"/>
    </row>
    <row r="988" spans="25:26" ht="12.75">
      <c r="Y988" s="448"/>
      <c r="Z988" s="448"/>
    </row>
    <row r="989" spans="25:26" ht="12.75">
      <c r="Y989" s="448"/>
      <c r="Z989" s="448"/>
    </row>
    <row r="990" spans="25:26" ht="12.75">
      <c r="Y990" s="448"/>
      <c r="Z990" s="448"/>
    </row>
    <row r="991" spans="25:26" ht="12.75">
      <c r="Y991" s="448"/>
      <c r="Z991" s="448"/>
    </row>
    <row r="992" spans="25:26" ht="12.75">
      <c r="Y992" s="448"/>
      <c r="Z992" s="448"/>
    </row>
    <row r="993" spans="25:26" ht="12.75">
      <c r="Y993" s="448"/>
      <c r="Z993" s="448"/>
    </row>
    <row r="994" spans="25:26" ht="12.75">
      <c r="Y994" s="448"/>
      <c r="Z994" s="448"/>
    </row>
    <row r="995" spans="25:26" ht="12.75">
      <c r="Y995" s="448"/>
      <c r="Z995" s="448"/>
    </row>
    <row r="996" spans="25:26" ht="12.75">
      <c r="Y996" s="448"/>
      <c r="Z996" s="448"/>
    </row>
    <row r="997" spans="25:26" ht="12.75">
      <c r="Y997" s="448"/>
      <c r="Z997" s="448"/>
    </row>
    <row r="998" spans="25:26" ht="12.75">
      <c r="Y998" s="448"/>
      <c r="Z998" s="448"/>
    </row>
    <row r="999" spans="25:26" ht="12.75">
      <c r="Y999" s="448"/>
      <c r="Z999" s="448"/>
    </row>
  </sheetData>
  <mergeCells count="30">
    <mergeCell ref="Y1:Y5"/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A83:C83"/>
    <mergeCell ref="F4:F5"/>
    <mergeCell ref="A7:Z8"/>
    <mergeCell ref="A9:Z9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A47:R47"/>
    <mergeCell ref="A67:Z67"/>
    <mergeCell ref="A77:Z7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AB51"/>
  <sheetViews>
    <sheetView workbookViewId="0"/>
  </sheetViews>
  <sheetFormatPr defaultColWidth="14.42578125" defaultRowHeight="15.75" customHeight="1"/>
  <cols>
    <col min="1" max="1" width="4.85546875" customWidth="1"/>
    <col min="2" max="2" width="43.7109375" customWidth="1"/>
    <col min="24" max="26" width="19" customWidth="1"/>
  </cols>
  <sheetData>
    <row r="1" spans="1:28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25" t="s">
        <v>42</v>
      </c>
      <c r="T1" s="525" t="s">
        <v>43</v>
      </c>
      <c r="U1" s="525" t="s">
        <v>44</v>
      </c>
      <c r="V1" s="525" t="s">
        <v>45</v>
      </c>
      <c r="W1" s="525" t="s">
        <v>46</v>
      </c>
      <c r="X1" s="525" t="s">
        <v>47</v>
      </c>
      <c r="Y1" s="536" t="s">
        <v>48</v>
      </c>
      <c r="Z1" s="536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>
      <c r="A7" s="554" t="s">
        <v>1618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>
      <c r="A10" s="136">
        <v>1</v>
      </c>
      <c r="B10" s="118" t="s">
        <v>1619</v>
      </c>
      <c r="C10" s="185" t="s">
        <v>1620</v>
      </c>
      <c r="D10" s="339">
        <f t="shared" ref="D10:E10" si="0">G10+I10</f>
        <v>850.1</v>
      </c>
      <c r="E10" s="339">
        <f t="shared" si="0"/>
        <v>810.64</v>
      </c>
      <c r="F10" s="339">
        <f t="shared" ref="F10:F34" si="1">IF(E10&gt;0,D10-E10,0)</f>
        <v>39.460000000000036</v>
      </c>
      <c r="G10" s="200">
        <v>680</v>
      </c>
      <c r="H10" s="339">
        <v>648.52</v>
      </c>
      <c r="I10" s="339">
        <f t="shared" ref="I10:J10" si="2">K10+M10</f>
        <v>170.1</v>
      </c>
      <c r="J10" s="339">
        <f t="shared" si="2"/>
        <v>162.12</v>
      </c>
      <c r="K10" s="287">
        <v>127.5</v>
      </c>
      <c r="L10" s="339">
        <v>121.54</v>
      </c>
      <c r="M10" s="339">
        <f t="shared" ref="M10:N10" si="3">O10+Q10</f>
        <v>42.6</v>
      </c>
      <c r="N10" s="339">
        <f t="shared" si="3"/>
        <v>40.58</v>
      </c>
      <c r="O10" s="287">
        <v>42.6</v>
      </c>
      <c r="P10" s="339">
        <v>40.58</v>
      </c>
      <c r="Q10" s="339">
        <v>0</v>
      </c>
      <c r="R10" s="339">
        <v>0</v>
      </c>
      <c r="S10" s="216">
        <v>44260</v>
      </c>
      <c r="T10" s="216">
        <v>44260</v>
      </c>
      <c r="U10" s="132" t="s">
        <v>1621</v>
      </c>
      <c r="V10" s="132" t="s">
        <v>1622</v>
      </c>
      <c r="W10" s="132" t="s">
        <v>1623</v>
      </c>
      <c r="X10" s="145"/>
      <c r="Y10" s="145" t="s">
        <v>64</v>
      </c>
      <c r="Z10" s="127" t="s">
        <v>65</v>
      </c>
      <c r="AA10" s="128" t="s">
        <v>66</v>
      </c>
      <c r="AB10" s="128">
        <f>COUNTIF(X10:X99,"Отказ")</f>
        <v>0</v>
      </c>
    </row>
    <row r="11" spans="1:28">
      <c r="A11" s="136">
        <v>2</v>
      </c>
      <c r="B11" s="118" t="s">
        <v>1624</v>
      </c>
      <c r="C11" s="185" t="s">
        <v>1620</v>
      </c>
      <c r="D11" s="339">
        <f t="shared" ref="D11:E11" si="4">G11+I11</f>
        <v>670.1</v>
      </c>
      <c r="E11" s="339">
        <f t="shared" si="4"/>
        <v>634.84</v>
      </c>
      <c r="F11" s="339">
        <f t="shared" si="1"/>
        <v>35.259999999999991</v>
      </c>
      <c r="G11" s="82">
        <v>536</v>
      </c>
      <c r="H11" s="339">
        <v>507.87</v>
      </c>
      <c r="I11" s="339">
        <f t="shared" ref="I11:J11" si="5">K11+M11</f>
        <v>134.10000000000002</v>
      </c>
      <c r="J11" s="339">
        <f t="shared" si="5"/>
        <v>126.97</v>
      </c>
      <c r="K11" s="82">
        <v>100.4</v>
      </c>
      <c r="L11" s="339">
        <v>95.09</v>
      </c>
      <c r="M11" s="339">
        <f t="shared" ref="M11:N11" si="6">O11+Q11</f>
        <v>33.700000000000003</v>
      </c>
      <c r="N11" s="339">
        <f t="shared" si="6"/>
        <v>31.88</v>
      </c>
      <c r="O11" s="69">
        <v>33.700000000000003</v>
      </c>
      <c r="P11" s="339">
        <v>31.88</v>
      </c>
      <c r="Q11" s="339">
        <v>0</v>
      </c>
      <c r="R11" s="339">
        <v>0</v>
      </c>
      <c r="S11" s="216">
        <v>44260</v>
      </c>
      <c r="T11" s="216">
        <v>44260</v>
      </c>
      <c r="U11" s="132" t="s">
        <v>1621</v>
      </c>
      <c r="V11" s="132" t="s">
        <v>1622</v>
      </c>
      <c r="W11" s="132" t="s">
        <v>1623</v>
      </c>
      <c r="X11" s="145"/>
      <c r="Y11" s="145" t="s">
        <v>64</v>
      </c>
      <c r="Z11" s="136" t="s">
        <v>65</v>
      </c>
      <c r="AA11" s="128" t="s">
        <v>64</v>
      </c>
      <c r="AB11" s="128">
        <f>COUNTA(Y10:Y99)</f>
        <v>26</v>
      </c>
    </row>
    <row r="12" spans="1:28">
      <c r="A12" s="136">
        <v>3</v>
      </c>
      <c r="B12" s="118" t="s">
        <v>1625</v>
      </c>
      <c r="C12" s="185" t="s">
        <v>1626</v>
      </c>
      <c r="D12" s="339">
        <f t="shared" ref="D12:E12" si="7">G12+I12</f>
        <v>659</v>
      </c>
      <c r="E12" s="339">
        <f t="shared" si="7"/>
        <v>659</v>
      </c>
      <c r="F12" s="339">
        <f t="shared" si="1"/>
        <v>0</v>
      </c>
      <c r="G12" s="82">
        <v>527</v>
      </c>
      <c r="H12" s="339">
        <v>527</v>
      </c>
      <c r="I12" s="339">
        <f t="shared" ref="I12:J12" si="8">K12+M12</f>
        <v>132</v>
      </c>
      <c r="J12" s="339">
        <f t="shared" si="8"/>
        <v>132</v>
      </c>
      <c r="K12" s="69">
        <v>98</v>
      </c>
      <c r="L12" s="339">
        <v>98</v>
      </c>
      <c r="M12" s="339">
        <f t="shared" ref="M12:N12" si="9">O12+Q12</f>
        <v>34</v>
      </c>
      <c r="N12" s="339">
        <f t="shared" si="9"/>
        <v>34</v>
      </c>
      <c r="O12" s="69">
        <v>34</v>
      </c>
      <c r="P12" s="339">
        <v>34</v>
      </c>
      <c r="Q12" s="339">
        <v>0</v>
      </c>
      <c r="R12" s="339">
        <v>0</v>
      </c>
      <c r="S12" s="216">
        <v>44340</v>
      </c>
      <c r="T12" s="216">
        <v>44340</v>
      </c>
      <c r="U12" s="132" t="s">
        <v>1627</v>
      </c>
      <c r="V12" s="132" t="s">
        <v>1622</v>
      </c>
      <c r="W12" s="132" t="s">
        <v>1628</v>
      </c>
      <c r="X12" s="190"/>
      <c r="Y12" s="145" t="s">
        <v>64</v>
      </c>
      <c r="Z12" s="136" t="s">
        <v>65</v>
      </c>
      <c r="AA12" s="128" t="s">
        <v>12</v>
      </c>
      <c r="AB12" s="128">
        <f>COUNTA(U10:U99)-AB11</f>
        <v>8</v>
      </c>
    </row>
    <row r="13" spans="1:28">
      <c r="A13" s="136">
        <v>4</v>
      </c>
      <c r="B13" s="118" t="s">
        <v>1629</v>
      </c>
      <c r="C13" s="185" t="s">
        <v>1626</v>
      </c>
      <c r="D13" s="339">
        <f t="shared" ref="D13:E13" si="10">G13+I13</f>
        <v>502.9</v>
      </c>
      <c r="E13" s="339">
        <f t="shared" si="10"/>
        <v>502.5</v>
      </c>
      <c r="F13" s="339">
        <f t="shared" si="1"/>
        <v>0.39999999999997726</v>
      </c>
      <c r="G13" s="82">
        <v>402</v>
      </c>
      <c r="H13" s="356">
        <v>402</v>
      </c>
      <c r="I13" s="339">
        <f t="shared" ref="I13:J13" si="11">K13+M13</f>
        <v>100.9</v>
      </c>
      <c r="J13" s="339">
        <f t="shared" si="11"/>
        <v>100.5</v>
      </c>
      <c r="K13" s="69">
        <v>50</v>
      </c>
      <c r="L13" s="356">
        <v>47</v>
      </c>
      <c r="M13" s="339">
        <f t="shared" ref="M13:N13" si="12">O13+Q13</f>
        <v>50.9</v>
      </c>
      <c r="N13" s="339">
        <f t="shared" si="12"/>
        <v>53.5</v>
      </c>
      <c r="O13" s="69">
        <v>50.9</v>
      </c>
      <c r="P13" s="356">
        <v>53.5</v>
      </c>
      <c r="Q13" s="339">
        <v>0</v>
      </c>
      <c r="R13" s="356">
        <v>0</v>
      </c>
      <c r="S13" s="216">
        <v>44279</v>
      </c>
      <c r="T13" s="216">
        <v>44279</v>
      </c>
      <c r="U13" s="132" t="s">
        <v>1630</v>
      </c>
      <c r="V13" s="132" t="s">
        <v>1622</v>
      </c>
      <c r="W13" s="132" t="s">
        <v>1628</v>
      </c>
      <c r="X13" s="145" t="s">
        <v>1631</v>
      </c>
      <c r="Y13" s="132" t="s">
        <v>64</v>
      </c>
      <c r="Z13" s="136" t="s">
        <v>65</v>
      </c>
      <c r="AA13" s="128" t="s">
        <v>75</v>
      </c>
      <c r="AB13" s="128">
        <f>COUNTA(T10:T99)-AB11-AB12</f>
        <v>0</v>
      </c>
    </row>
    <row r="14" spans="1:28">
      <c r="A14" s="136">
        <v>5</v>
      </c>
      <c r="B14" s="206" t="s">
        <v>1632</v>
      </c>
      <c r="C14" s="185" t="s">
        <v>1626</v>
      </c>
      <c r="D14" s="339">
        <f t="shared" ref="D14:E14" si="13">G14+I14</f>
        <v>275</v>
      </c>
      <c r="E14" s="339">
        <f t="shared" si="13"/>
        <v>276.7</v>
      </c>
      <c r="F14" s="339">
        <f t="shared" si="1"/>
        <v>-1.6999999999999886</v>
      </c>
      <c r="G14" s="82">
        <v>220</v>
      </c>
      <c r="H14" s="356">
        <v>220</v>
      </c>
      <c r="I14" s="339">
        <f t="shared" ref="I14:J14" si="14">K14+M14</f>
        <v>55</v>
      </c>
      <c r="J14" s="339">
        <f t="shared" si="14"/>
        <v>56.7</v>
      </c>
      <c r="K14" s="69">
        <v>38.5</v>
      </c>
      <c r="L14" s="356">
        <v>39.700000000000003</v>
      </c>
      <c r="M14" s="339">
        <f t="shared" ref="M14:N14" si="15">O14+Q14</f>
        <v>16.5</v>
      </c>
      <c r="N14" s="339">
        <f t="shared" si="15"/>
        <v>17</v>
      </c>
      <c r="O14" s="69">
        <v>16.5</v>
      </c>
      <c r="P14" s="356">
        <v>17</v>
      </c>
      <c r="Q14" s="339">
        <v>0</v>
      </c>
      <c r="R14" s="351"/>
      <c r="S14" s="216">
        <v>44292</v>
      </c>
      <c r="T14" s="216">
        <v>44292</v>
      </c>
      <c r="U14" s="132" t="s">
        <v>1633</v>
      </c>
      <c r="V14" s="132" t="s">
        <v>1622</v>
      </c>
      <c r="W14" s="132"/>
      <c r="X14" s="145" t="s">
        <v>1634</v>
      </c>
      <c r="Y14" s="145" t="s">
        <v>64</v>
      </c>
      <c r="Z14" s="136" t="s">
        <v>65</v>
      </c>
      <c r="AA14" s="128" t="s">
        <v>79</v>
      </c>
      <c r="AB14" s="128">
        <f>COUNTA(S10:S99)-AB11-AB12-AB13</f>
        <v>0</v>
      </c>
    </row>
    <row r="15" spans="1:28">
      <c r="A15" s="136">
        <v>6</v>
      </c>
      <c r="B15" s="118" t="s">
        <v>1635</v>
      </c>
      <c r="C15" s="185" t="s">
        <v>1636</v>
      </c>
      <c r="D15" s="339">
        <f t="shared" ref="D15:E15" si="16">G15+I15</f>
        <v>420</v>
      </c>
      <c r="E15" s="339">
        <f t="shared" si="16"/>
        <v>420</v>
      </c>
      <c r="F15" s="339">
        <f t="shared" si="1"/>
        <v>0</v>
      </c>
      <c r="G15" s="82">
        <v>336</v>
      </c>
      <c r="H15" s="339">
        <v>336</v>
      </c>
      <c r="I15" s="339">
        <f t="shared" ref="I15:J15" si="17">K15+M15</f>
        <v>84</v>
      </c>
      <c r="J15" s="339">
        <f t="shared" si="17"/>
        <v>84</v>
      </c>
      <c r="K15" s="69">
        <v>41.5</v>
      </c>
      <c r="L15" s="339">
        <v>41.53</v>
      </c>
      <c r="M15" s="339">
        <f t="shared" ref="M15:N15" si="18">O15+Q15</f>
        <v>42.5</v>
      </c>
      <c r="N15" s="339">
        <f t="shared" si="18"/>
        <v>42.47</v>
      </c>
      <c r="O15" s="69">
        <v>42.5</v>
      </c>
      <c r="P15" s="339">
        <v>42.47</v>
      </c>
      <c r="Q15" s="339">
        <v>0</v>
      </c>
      <c r="R15" s="339">
        <v>0</v>
      </c>
      <c r="S15" s="216">
        <v>44266</v>
      </c>
      <c r="T15" s="216">
        <v>44266</v>
      </c>
      <c r="U15" s="132" t="s">
        <v>1637</v>
      </c>
      <c r="V15" s="132" t="s">
        <v>1622</v>
      </c>
      <c r="W15" s="132" t="s">
        <v>1638</v>
      </c>
      <c r="X15" s="145"/>
      <c r="Y15" s="145" t="s">
        <v>64</v>
      </c>
      <c r="Z15" s="136" t="s">
        <v>65</v>
      </c>
      <c r="AA15" s="128" t="s">
        <v>64</v>
      </c>
      <c r="AB15" s="128">
        <f>COUNTA(Y10:Y99)</f>
        <v>26</v>
      </c>
    </row>
    <row r="16" spans="1:28">
      <c r="A16" s="136">
        <v>7</v>
      </c>
      <c r="B16" s="118" t="s">
        <v>1639</v>
      </c>
      <c r="C16" s="185" t="s">
        <v>1636</v>
      </c>
      <c r="D16" s="339">
        <f t="shared" ref="D16:E16" si="19">G16+I16</f>
        <v>273.8</v>
      </c>
      <c r="E16" s="339">
        <f t="shared" si="19"/>
        <v>0</v>
      </c>
      <c r="F16" s="339">
        <f t="shared" si="1"/>
        <v>0</v>
      </c>
      <c r="G16" s="82">
        <v>219</v>
      </c>
      <c r="H16" s="351"/>
      <c r="I16" s="339">
        <f t="shared" ref="I16:J16" si="20">K16+M16</f>
        <v>54.8</v>
      </c>
      <c r="J16" s="339">
        <f t="shared" si="20"/>
        <v>0</v>
      </c>
      <c r="K16" s="69">
        <v>41</v>
      </c>
      <c r="L16" s="351"/>
      <c r="M16" s="339">
        <f t="shared" ref="M16:N16" si="21">O16+Q16</f>
        <v>13.8</v>
      </c>
      <c r="N16" s="339">
        <f t="shared" si="21"/>
        <v>0</v>
      </c>
      <c r="O16" s="69">
        <v>13.8</v>
      </c>
      <c r="P16" s="351"/>
      <c r="Q16" s="318"/>
      <c r="R16" s="351"/>
      <c r="S16" s="216">
        <v>44274</v>
      </c>
      <c r="T16" s="216">
        <v>44274</v>
      </c>
      <c r="U16" s="132" t="s">
        <v>1640</v>
      </c>
      <c r="V16" s="132" t="s">
        <v>1622</v>
      </c>
      <c r="W16" s="132" t="s">
        <v>1638</v>
      </c>
      <c r="X16" s="190"/>
      <c r="Y16" s="190"/>
      <c r="Z16" s="404"/>
    </row>
    <row r="17" spans="1:26">
      <c r="A17" s="136">
        <v>8</v>
      </c>
      <c r="B17" s="118" t="s">
        <v>1641</v>
      </c>
      <c r="C17" s="185" t="s">
        <v>1642</v>
      </c>
      <c r="D17" s="339">
        <f t="shared" ref="D17:E17" si="22">G17+I17</f>
        <v>740</v>
      </c>
      <c r="E17" s="339">
        <f t="shared" si="22"/>
        <v>813.69</v>
      </c>
      <c r="F17" s="339">
        <f t="shared" si="1"/>
        <v>-73.690000000000055</v>
      </c>
      <c r="G17" s="82">
        <v>592</v>
      </c>
      <c r="H17" s="339">
        <v>592</v>
      </c>
      <c r="I17" s="339">
        <f t="shared" ref="I17:J17" si="23">K17+M17</f>
        <v>148</v>
      </c>
      <c r="J17" s="339">
        <f t="shared" si="23"/>
        <v>221.69</v>
      </c>
      <c r="K17" s="69">
        <v>74</v>
      </c>
      <c r="L17" s="339">
        <v>140.32</v>
      </c>
      <c r="M17" s="339">
        <f t="shared" ref="M17:N17" si="24">O17+Q17</f>
        <v>74</v>
      </c>
      <c r="N17" s="339">
        <f t="shared" si="24"/>
        <v>81.37</v>
      </c>
      <c r="O17" s="69">
        <v>74</v>
      </c>
      <c r="P17" s="339">
        <v>81.37</v>
      </c>
      <c r="Q17" s="339">
        <v>0</v>
      </c>
      <c r="R17" s="339">
        <v>0</v>
      </c>
      <c r="S17" s="216">
        <v>44272</v>
      </c>
      <c r="T17" s="216">
        <v>44272</v>
      </c>
      <c r="U17" s="132" t="s">
        <v>1643</v>
      </c>
      <c r="V17" s="132" t="s">
        <v>1622</v>
      </c>
      <c r="W17" s="132" t="s">
        <v>1638</v>
      </c>
      <c r="X17" s="145"/>
      <c r="Y17" s="145" t="s">
        <v>64</v>
      </c>
      <c r="Z17" s="136" t="s">
        <v>65</v>
      </c>
    </row>
    <row r="18" spans="1:26">
      <c r="A18" s="136">
        <v>9</v>
      </c>
      <c r="B18" s="118" t="s">
        <v>1644</v>
      </c>
      <c r="C18" s="185" t="s">
        <v>1642</v>
      </c>
      <c r="D18" s="339">
        <f t="shared" ref="D18:E18" si="25">G18+I18</f>
        <v>593.20000000000005</v>
      </c>
      <c r="E18" s="339">
        <f t="shared" si="25"/>
        <v>593.20000000000005</v>
      </c>
      <c r="F18" s="339">
        <f t="shared" si="1"/>
        <v>0</v>
      </c>
      <c r="G18" s="82">
        <v>474.6</v>
      </c>
      <c r="H18" s="339">
        <v>474.6</v>
      </c>
      <c r="I18" s="339">
        <f t="shared" ref="I18:J18" si="26">K18+M18</f>
        <v>118.6</v>
      </c>
      <c r="J18" s="339">
        <f t="shared" si="26"/>
        <v>118.6</v>
      </c>
      <c r="K18" s="69">
        <v>59.3</v>
      </c>
      <c r="L18" s="339">
        <v>59.3</v>
      </c>
      <c r="M18" s="339">
        <f t="shared" ref="M18:N18" si="27">O18+Q18</f>
        <v>59.3</v>
      </c>
      <c r="N18" s="339">
        <f t="shared" si="27"/>
        <v>59.3</v>
      </c>
      <c r="O18" s="69">
        <v>59.3</v>
      </c>
      <c r="P18" s="339">
        <v>59.3</v>
      </c>
      <c r="Q18" s="339">
        <v>0</v>
      </c>
      <c r="R18" s="339">
        <v>0</v>
      </c>
      <c r="S18" s="216">
        <v>44272</v>
      </c>
      <c r="T18" s="216">
        <v>44272</v>
      </c>
      <c r="U18" s="132" t="s">
        <v>1645</v>
      </c>
      <c r="V18" s="132" t="s">
        <v>1622</v>
      </c>
      <c r="W18" s="132" t="s">
        <v>1623</v>
      </c>
      <c r="X18" s="145"/>
      <c r="Y18" s="145" t="s">
        <v>64</v>
      </c>
      <c r="Z18" s="136" t="s">
        <v>65</v>
      </c>
    </row>
    <row r="19" spans="1:26">
      <c r="A19" s="136">
        <v>10</v>
      </c>
      <c r="B19" s="118" t="s">
        <v>1646</v>
      </c>
      <c r="C19" s="185" t="s">
        <v>1642</v>
      </c>
      <c r="D19" s="339">
        <f t="shared" ref="D19:E19" si="28">G19+I19</f>
        <v>1492.9</v>
      </c>
      <c r="E19" s="339">
        <f t="shared" si="28"/>
        <v>1492.9</v>
      </c>
      <c r="F19" s="339">
        <f t="shared" si="1"/>
        <v>0</v>
      </c>
      <c r="G19" s="82">
        <v>1194.3</v>
      </c>
      <c r="H19" s="356">
        <v>1194.3</v>
      </c>
      <c r="I19" s="339">
        <f t="shared" ref="I19:J19" si="29">K19+M19</f>
        <v>298.60000000000002</v>
      </c>
      <c r="J19" s="339">
        <f t="shared" si="29"/>
        <v>298.60000000000002</v>
      </c>
      <c r="K19" s="82">
        <v>146.30000000000001</v>
      </c>
      <c r="L19" s="356">
        <v>146.30000000000001</v>
      </c>
      <c r="M19" s="339">
        <f t="shared" ref="M19:N19" si="30">O19+Q19</f>
        <v>152.30000000000001</v>
      </c>
      <c r="N19" s="339">
        <f t="shared" si="30"/>
        <v>152.30000000000001</v>
      </c>
      <c r="O19" s="69">
        <v>52.3</v>
      </c>
      <c r="P19" s="356">
        <v>52.3</v>
      </c>
      <c r="Q19" s="339">
        <v>100</v>
      </c>
      <c r="R19" s="356">
        <v>100</v>
      </c>
      <c r="S19" s="216">
        <v>44272</v>
      </c>
      <c r="T19" s="216">
        <v>44272</v>
      </c>
      <c r="U19" s="132" t="s">
        <v>1647</v>
      </c>
      <c r="V19" s="132" t="s">
        <v>1622</v>
      </c>
      <c r="W19" s="132" t="s">
        <v>1623</v>
      </c>
      <c r="X19" s="145" t="s">
        <v>1648</v>
      </c>
      <c r="Y19" s="190"/>
      <c r="Z19" s="136" t="s">
        <v>65</v>
      </c>
    </row>
    <row r="20" spans="1:26">
      <c r="A20" s="136">
        <v>11</v>
      </c>
      <c r="B20" s="118" t="s">
        <v>1649</v>
      </c>
      <c r="C20" s="185" t="s">
        <v>1650</v>
      </c>
      <c r="D20" s="339">
        <f t="shared" ref="D20:E20" si="31">G20+I20</f>
        <v>382</v>
      </c>
      <c r="E20" s="339">
        <f t="shared" si="31"/>
        <v>382</v>
      </c>
      <c r="F20" s="339">
        <f t="shared" si="1"/>
        <v>0</v>
      </c>
      <c r="G20" s="82">
        <v>305.60000000000002</v>
      </c>
      <c r="H20" s="339">
        <v>305.60000000000002</v>
      </c>
      <c r="I20" s="339">
        <f t="shared" ref="I20:J20" si="32">K20+M20</f>
        <v>76.400000000000006</v>
      </c>
      <c r="J20" s="339">
        <f t="shared" si="32"/>
        <v>76.400000000000006</v>
      </c>
      <c r="K20" s="69">
        <v>38.200000000000003</v>
      </c>
      <c r="L20" s="339">
        <v>38.200000000000003</v>
      </c>
      <c r="M20" s="339">
        <f t="shared" ref="M20:N20" si="33">O20+Q20</f>
        <v>38.200000000000003</v>
      </c>
      <c r="N20" s="339">
        <f t="shared" si="33"/>
        <v>38.200000000000003</v>
      </c>
      <c r="O20" s="69">
        <v>38.200000000000003</v>
      </c>
      <c r="P20" s="339">
        <v>38.200000000000003</v>
      </c>
      <c r="Q20" s="339">
        <v>0</v>
      </c>
      <c r="R20" s="339">
        <v>0</v>
      </c>
      <c r="S20" s="216">
        <v>44271</v>
      </c>
      <c r="T20" s="216">
        <v>44271</v>
      </c>
      <c r="U20" s="132" t="s">
        <v>1651</v>
      </c>
      <c r="V20" s="132" t="s">
        <v>1622</v>
      </c>
      <c r="W20" s="132" t="s">
        <v>1652</v>
      </c>
      <c r="X20" s="145"/>
      <c r="Y20" s="145" t="s">
        <v>64</v>
      </c>
      <c r="Z20" s="136"/>
    </row>
    <row r="21" spans="1:26">
      <c r="A21" s="136">
        <v>12</v>
      </c>
      <c r="B21" s="118" t="s">
        <v>1653</v>
      </c>
      <c r="C21" s="185" t="s">
        <v>1650</v>
      </c>
      <c r="D21" s="339">
        <f t="shared" ref="D21:E21" si="34">G21+I21</f>
        <v>633.4</v>
      </c>
      <c r="E21" s="339">
        <f t="shared" si="34"/>
        <v>633.4</v>
      </c>
      <c r="F21" s="339">
        <f t="shared" si="1"/>
        <v>0</v>
      </c>
      <c r="G21" s="82">
        <v>506.7</v>
      </c>
      <c r="H21" s="356">
        <v>506.7</v>
      </c>
      <c r="I21" s="339">
        <f t="shared" ref="I21:J21" si="35">K21+M21</f>
        <v>126.69999999999999</v>
      </c>
      <c r="J21" s="339">
        <f t="shared" si="35"/>
        <v>126.69999999999999</v>
      </c>
      <c r="K21" s="82">
        <v>63.3</v>
      </c>
      <c r="L21" s="356">
        <v>63.3</v>
      </c>
      <c r="M21" s="339">
        <f t="shared" ref="M21:N21" si="36">O21+Q21</f>
        <v>63.4</v>
      </c>
      <c r="N21" s="339">
        <f t="shared" si="36"/>
        <v>63.4</v>
      </c>
      <c r="O21" s="69">
        <v>63.4</v>
      </c>
      <c r="P21" s="356">
        <v>63.4</v>
      </c>
      <c r="Q21" s="339">
        <v>0</v>
      </c>
      <c r="R21" s="356">
        <v>0</v>
      </c>
      <c r="S21" s="216">
        <v>44271</v>
      </c>
      <c r="T21" s="216">
        <v>44271</v>
      </c>
      <c r="U21" s="132" t="s">
        <v>1651</v>
      </c>
      <c r="V21" s="132" t="s">
        <v>1622</v>
      </c>
      <c r="W21" s="132" t="s">
        <v>1652</v>
      </c>
      <c r="X21" s="190"/>
      <c r="Y21" s="145" t="s">
        <v>64</v>
      </c>
      <c r="Z21" s="136" t="s">
        <v>65</v>
      </c>
    </row>
    <row r="22" spans="1:26">
      <c r="A22" s="136">
        <v>13</v>
      </c>
      <c r="B22" s="118" t="s">
        <v>1654</v>
      </c>
      <c r="C22" s="185" t="s">
        <v>1650</v>
      </c>
      <c r="D22" s="339">
        <f t="shared" ref="D22:E22" si="37">G22+I22</f>
        <v>260</v>
      </c>
      <c r="E22" s="339">
        <f t="shared" si="37"/>
        <v>260</v>
      </c>
      <c r="F22" s="339">
        <f t="shared" si="1"/>
        <v>0</v>
      </c>
      <c r="G22" s="82">
        <v>208</v>
      </c>
      <c r="H22" s="339">
        <v>208</v>
      </c>
      <c r="I22" s="339">
        <f t="shared" ref="I22:J22" si="38">K22+M22</f>
        <v>52</v>
      </c>
      <c r="J22" s="339">
        <f t="shared" si="38"/>
        <v>52</v>
      </c>
      <c r="K22" s="82">
        <v>26</v>
      </c>
      <c r="L22" s="339">
        <v>26</v>
      </c>
      <c r="M22" s="339">
        <f t="shared" ref="M22:N22" si="39">O22+Q22</f>
        <v>26</v>
      </c>
      <c r="N22" s="339">
        <f t="shared" si="39"/>
        <v>26</v>
      </c>
      <c r="O22" s="69">
        <v>26</v>
      </c>
      <c r="P22" s="339">
        <v>26</v>
      </c>
      <c r="Q22" s="339">
        <v>0</v>
      </c>
      <c r="R22" s="339">
        <v>0</v>
      </c>
      <c r="S22" s="216">
        <v>44271</v>
      </c>
      <c r="T22" s="216">
        <v>44271</v>
      </c>
      <c r="U22" s="132" t="s">
        <v>1655</v>
      </c>
      <c r="V22" s="132" t="s">
        <v>1622</v>
      </c>
      <c r="W22" s="132" t="s">
        <v>1656</v>
      </c>
      <c r="X22" s="145"/>
      <c r="Y22" s="145" t="s">
        <v>64</v>
      </c>
      <c r="Z22" s="136" t="s">
        <v>65</v>
      </c>
    </row>
    <row r="23" spans="1:26">
      <c r="A23" s="136">
        <v>14</v>
      </c>
      <c r="B23" s="118" t="s">
        <v>1657</v>
      </c>
      <c r="C23" s="185" t="s">
        <v>1658</v>
      </c>
      <c r="D23" s="339">
        <f t="shared" ref="D23:E23" si="40">G23+I23</f>
        <v>1406.3</v>
      </c>
      <c r="E23" s="339">
        <f t="shared" si="40"/>
        <v>1406.3</v>
      </c>
      <c r="F23" s="339">
        <f t="shared" si="1"/>
        <v>0</v>
      </c>
      <c r="G23" s="82">
        <v>1125.0999999999999</v>
      </c>
      <c r="H23" s="339">
        <v>1125.0999999999999</v>
      </c>
      <c r="I23" s="339">
        <f t="shared" ref="I23:J23" si="41">K23+M23</f>
        <v>281.2</v>
      </c>
      <c r="J23" s="339">
        <f t="shared" si="41"/>
        <v>281.2</v>
      </c>
      <c r="K23" s="69">
        <v>140.6</v>
      </c>
      <c r="L23" s="339">
        <v>140.6</v>
      </c>
      <c r="M23" s="339">
        <f t="shared" ref="M23:N23" si="42">O23+Q23</f>
        <v>140.6</v>
      </c>
      <c r="N23" s="339">
        <f t="shared" si="42"/>
        <v>140.6</v>
      </c>
      <c r="O23" s="69">
        <v>140.6</v>
      </c>
      <c r="P23" s="339">
        <v>140.6</v>
      </c>
      <c r="Q23" s="339">
        <v>0</v>
      </c>
      <c r="R23" s="339">
        <v>0</v>
      </c>
      <c r="S23" s="216">
        <v>44273</v>
      </c>
      <c r="T23" s="216">
        <v>44273</v>
      </c>
      <c r="U23" s="132" t="s">
        <v>1659</v>
      </c>
      <c r="V23" s="132" t="s">
        <v>1622</v>
      </c>
      <c r="W23" s="132" t="s">
        <v>1660</v>
      </c>
      <c r="X23" s="190"/>
      <c r="Y23" s="145" t="s">
        <v>64</v>
      </c>
      <c r="Z23" s="136" t="s">
        <v>65</v>
      </c>
    </row>
    <row r="24" spans="1:26">
      <c r="A24" s="136">
        <v>15</v>
      </c>
      <c r="B24" s="118" t="s">
        <v>1661</v>
      </c>
      <c r="C24" s="185" t="s">
        <v>1662</v>
      </c>
      <c r="D24" s="339">
        <f t="shared" ref="D24:E24" si="43">G24+I24</f>
        <v>287</v>
      </c>
      <c r="E24" s="339">
        <f t="shared" si="43"/>
        <v>259</v>
      </c>
      <c r="F24" s="339">
        <f t="shared" si="1"/>
        <v>28</v>
      </c>
      <c r="G24" s="82">
        <v>229.6</v>
      </c>
      <c r="H24" s="339">
        <v>207.2</v>
      </c>
      <c r="I24" s="339">
        <f t="shared" ref="I24:J24" si="44">K24+M24</f>
        <v>57.400000000000006</v>
      </c>
      <c r="J24" s="339">
        <f t="shared" si="44"/>
        <v>51.8</v>
      </c>
      <c r="K24" s="69">
        <v>28.6</v>
      </c>
      <c r="L24" s="339">
        <v>25.9</v>
      </c>
      <c r="M24" s="339">
        <f t="shared" ref="M24:N24" si="45">O24+Q24</f>
        <v>28.8</v>
      </c>
      <c r="N24" s="339">
        <f t="shared" si="45"/>
        <v>25.9</v>
      </c>
      <c r="O24" s="69">
        <v>28.8</v>
      </c>
      <c r="P24" s="339">
        <v>25.9</v>
      </c>
      <c r="Q24" s="339">
        <v>0</v>
      </c>
      <c r="R24" s="339">
        <v>0</v>
      </c>
      <c r="S24" s="216">
        <v>44267</v>
      </c>
      <c r="T24" s="216">
        <v>44267</v>
      </c>
      <c r="U24" s="132" t="s">
        <v>1663</v>
      </c>
      <c r="V24" s="132" t="s">
        <v>1622</v>
      </c>
      <c r="W24" s="132" t="s">
        <v>1660</v>
      </c>
      <c r="X24" s="145"/>
      <c r="Y24" s="145" t="s">
        <v>64</v>
      </c>
      <c r="Z24" s="136" t="s">
        <v>65</v>
      </c>
    </row>
    <row r="25" spans="1:26">
      <c r="A25" s="136">
        <v>16</v>
      </c>
      <c r="B25" s="118" t="s">
        <v>1664</v>
      </c>
      <c r="C25" s="185" t="s">
        <v>1662</v>
      </c>
      <c r="D25" s="339">
        <f t="shared" ref="D25:E25" si="46">G25+I25</f>
        <v>450.8</v>
      </c>
      <c r="E25" s="339">
        <f t="shared" si="46"/>
        <v>439</v>
      </c>
      <c r="F25" s="339">
        <f t="shared" si="1"/>
        <v>11.800000000000011</v>
      </c>
      <c r="G25" s="82">
        <v>360.6</v>
      </c>
      <c r="H25" s="339">
        <v>351.2</v>
      </c>
      <c r="I25" s="339">
        <f t="shared" ref="I25:J25" si="47">K25+M25</f>
        <v>90.2</v>
      </c>
      <c r="J25" s="339">
        <f t="shared" si="47"/>
        <v>87.8</v>
      </c>
      <c r="K25" s="69">
        <v>45</v>
      </c>
      <c r="L25" s="339">
        <v>43.8</v>
      </c>
      <c r="M25" s="339">
        <f t="shared" ref="M25:N25" si="48">O25+Q25</f>
        <v>45.2</v>
      </c>
      <c r="N25" s="339">
        <f t="shared" si="48"/>
        <v>44</v>
      </c>
      <c r="O25" s="69">
        <v>45.2</v>
      </c>
      <c r="P25" s="339">
        <v>44</v>
      </c>
      <c r="Q25" s="339">
        <v>0</v>
      </c>
      <c r="R25" s="339">
        <v>0</v>
      </c>
      <c r="S25" s="216">
        <v>44267</v>
      </c>
      <c r="T25" s="216">
        <v>44267</v>
      </c>
      <c r="U25" s="132" t="s">
        <v>1663</v>
      </c>
      <c r="V25" s="132" t="s">
        <v>1622</v>
      </c>
      <c r="W25" s="132" t="s">
        <v>1660</v>
      </c>
      <c r="X25" s="190"/>
      <c r="Y25" s="145" t="s">
        <v>64</v>
      </c>
      <c r="Z25" s="136" t="s">
        <v>65</v>
      </c>
    </row>
    <row r="26" spans="1:26">
      <c r="A26" s="136">
        <v>17</v>
      </c>
      <c r="B26" s="118" t="s">
        <v>1665</v>
      </c>
      <c r="C26" s="185" t="s">
        <v>1662</v>
      </c>
      <c r="D26" s="339">
        <f t="shared" ref="D26:E26" si="49">G26+I26</f>
        <v>1847.3</v>
      </c>
      <c r="E26" s="339">
        <f t="shared" si="49"/>
        <v>1847.3</v>
      </c>
      <c r="F26" s="339">
        <f t="shared" si="1"/>
        <v>0</v>
      </c>
      <c r="G26" s="82">
        <v>1477.8</v>
      </c>
      <c r="H26" s="356">
        <v>1477.8</v>
      </c>
      <c r="I26" s="339">
        <f t="shared" ref="I26:J26" si="50">K26+M26</f>
        <v>369.5</v>
      </c>
      <c r="J26" s="339">
        <f t="shared" si="50"/>
        <v>369.5</v>
      </c>
      <c r="K26" s="82">
        <v>258.60000000000002</v>
      </c>
      <c r="L26" s="356">
        <v>258.60000000000002</v>
      </c>
      <c r="M26" s="339">
        <f t="shared" ref="M26:N26" si="51">O26+Q26</f>
        <v>110.9</v>
      </c>
      <c r="N26" s="339">
        <f t="shared" si="51"/>
        <v>110.9</v>
      </c>
      <c r="O26" s="69">
        <v>110.9</v>
      </c>
      <c r="P26" s="356">
        <v>110.9</v>
      </c>
      <c r="Q26" s="339">
        <v>0</v>
      </c>
      <c r="R26" s="356">
        <v>0</v>
      </c>
      <c r="S26" s="216">
        <v>44358</v>
      </c>
      <c r="T26" s="216">
        <v>44358</v>
      </c>
      <c r="U26" s="132" t="s">
        <v>1666</v>
      </c>
      <c r="V26" s="132" t="s">
        <v>1622</v>
      </c>
      <c r="W26" s="132" t="s">
        <v>1667</v>
      </c>
      <c r="X26" s="190"/>
      <c r="Y26" s="145" t="s">
        <v>64</v>
      </c>
      <c r="Z26" s="136" t="s">
        <v>65</v>
      </c>
    </row>
    <row r="27" spans="1:26">
      <c r="A27" s="136">
        <v>18</v>
      </c>
      <c r="B27" s="118" t="s">
        <v>1668</v>
      </c>
      <c r="C27" s="185" t="s">
        <v>1669</v>
      </c>
      <c r="D27" s="339">
        <f t="shared" ref="D27:E27" si="52">G27+I27</f>
        <v>308.5</v>
      </c>
      <c r="E27" s="339">
        <f t="shared" si="52"/>
        <v>308.45</v>
      </c>
      <c r="F27" s="339">
        <f t="shared" si="1"/>
        <v>5.0000000000011369E-2</v>
      </c>
      <c r="G27" s="82">
        <v>246.7</v>
      </c>
      <c r="H27" s="339">
        <v>246.7</v>
      </c>
      <c r="I27" s="339">
        <f t="shared" ref="I27:J27" si="53">K27+M27</f>
        <v>61.8</v>
      </c>
      <c r="J27" s="339">
        <f t="shared" si="53"/>
        <v>61.75</v>
      </c>
      <c r="K27" s="82">
        <v>30</v>
      </c>
      <c r="L27" s="339">
        <v>30</v>
      </c>
      <c r="M27" s="339">
        <f t="shared" ref="M27:N27" si="54">O27+Q27</f>
        <v>31.8</v>
      </c>
      <c r="N27" s="339">
        <f t="shared" si="54"/>
        <v>31.75</v>
      </c>
      <c r="O27" s="69">
        <v>31.8</v>
      </c>
      <c r="P27" s="339">
        <v>31.75</v>
      </c>
      <c r="Q27" s="339">
        <v>0</v>
      </c>
      <c r="R27" s="339">
        <v>0</v>
      </c>
      <c r="S27" s="216">
        <v>44273</v>
      </c>
      <c r="T27" s="216">
        <v>44273</v>
      </c>
      <c r="U27" s="132" t="s">
        <v>1670</v>
      </c>
      <c r="V27" s="132" t="s">
        <v>1622</v>
      </c>
      <c r="W27" s="132" t="s">
        <v>1660</v>
      </c>
      <c r="X27" s="145"/>
      <c r="Y27" s="145" t="s">
        <v>64</v>
      </c>
      <c r="Z27" s="136" t="s">
        <v>65</v>
      </c>
    </row>
    <row r="28" spans="1:26">
      <c r="A28" s="136">
        <v>19</v>
      </c>
      <c r="B28" s="118" t="s">
        <v>1671</v>
      </c>
      <c r="C28" s="185" t="s">
        <v>1669</v>
      </c>
      <c r="D28" s="339">
        <f t="shared" ref="D28:E28" si="55">G28+I28</f>
        <v>583.79999999999995</v>
      </c>
      <c r="E28" s="339">
        <f t="shared" si="55"/>
        <v>585</v>
      </c>
      <c r="F28" s="339">
        <f t="shared" si="1"/>
        <v>-1.2000000000000455</v>
      </c>
      <c r="G28" s="82">
        <v>467</v>
      </c>
      <c r="H28" s="339">
        <v>468</v>
      </c>
      <c r="I28" s="339">
        <f t="shared" ref="I28:J28" si="56">K28+M28</f>
        <v>116.8</v>
      </c>
      <c r="J28" s="339">
        <f t="shared" si="56"/>
        <v>117</v>
      </c>
      <c r="K28" s="82">
        <v>58.5</v>
      </c>
      <c r="L28" s="339">
        <v>58.43</v>
      </c>
      <c r="M28" s="339">
        <f t="shared" ref="M28:N28" si="57">O28+Q28</f>
        <v>58.3</v>
      </c>
      <c r="N28" s="339">
        <f t="shared" si="57"/>
        <v>58.57</v>
      </c>
      <c r="O28" s="69">
        <v>58.3</v>
      </c>
      <c r="P28" s="339">
        <v>58.57</v>
      </c>
      <c r="Q28" s="339">
        <v>0</v>
      </c>
      <c r="R28" s="339">
        <v>0</v>
      </c>
      <c r="S28" s="216">
        <v>44273</v>
      </c>
      <c r="T28" s="216">
        <v>44273</v>
      </c>
      <c r="U28" s="132" t="s">
        <v>1672</v>
      </c>
      <c r="V28" s="132" t="s">
        <v>1622</v>
      </c>
      <c r="W28" s="132" t="s">
        <v>1660</v>
      </c>
      <c r="X28" s="145"/>
      <c r="Y28" s="145" t="s">
        <v>64</v>
      </c>
      <c r="Z28" s="136" t="s">
        <v>65</v>
      </c>
    </row>
    <row r="29" spans="1:26">
      <c r="A29" s="136">
        <v>20</v>
      </c>
      <c r="B29" s="118" t="s">
        <v>1673</v>
      </c>
      <c r="C29" s="185" t="s">
        <v>1669</v>
      </c>
      <c r="D29" s="339">
        <f t="shared" ref="D29:E29" si="58">G29+I29</f>
        <v>294.39999999999998</v>
      </c>
      <c r="E29" s="339">
        <f t="shared" si="58"/>
        <v>294.39999999999998</v>
      </c>
      <c r="F29" s="339">
        <f t="shared" si="1"/>
        <v>0</v>
      </c>
      <c r="G29" s="82">
        <v>235.5</v>
      </c>
      <c r="H29" s="356">
        <v>235.5</v>
      </c>
      <c r="I29" s="339">
        <f t="shared" ref="I29:J29" si="59">K29+M29</f>
        <v>58.9</v>
      </c>
      <c r="J29" s="339">
        <f t="shared" si="59"/>
        <v>58.9</v>
      </c>
      <c r="K29" s="82">
        <v>29</v>
      </c>
      <c r="L29" s="356">
        <v>29</v>
      </c>
      <c r="M29" s="339">
        <f t="shared" ref="M29:N29" si="60">O29+Q29</f>
        <v>29.9</v>
      </c>
      <c r="N29" s="339">
        <f t="shared" si="60"/>
        <v>29.9</v>
      </c>
      <c r="O29" s="69">
        <v>29.9</v>
      </c>
      <c r="P29" s="356">
        <v>29.9</v>
      </c>
      <c r="Q29" s="339">
        <v>0</v>
      </c>
      <c r="R29" s="356">
        <v>0</v>
      </c>
      <c r="S29" s="216">
        <v>44273</v>
      </c>
      <c r="T29" s="216">
        <v>44273</v>
      </c>
      <c r="U29" s="132" t="s">
        <v>1670</v>
      </c>
      <c r="V29" s="132" t="s">
        <v>1622</v>
      </c>
      <c r="W29" s="132" t="s">
        <v>1660</v>
      </c>
      <c r="X29" s="145" t="s">
        <v>600</v>
      </c>
      <c r="Y29" s="145" t="s">
        <v>64</v>
      </c>
      <c r="Z29" s="404"/>
    </row>
    <row r="30" spans="1:26">
      <c r="A30" s="136">
        <v>21</v>
      </c>
      <c r="B30" s="118" t="s">
        <v>1674</v>
      </c>
      <c r="C30" s="185" t="s">
        <v>1675</v>
      </c>
      <c r="D30" s="339">
        <f t="shared" ref="D30:E30" si="61">G30+I30</f>
        <v>642.70000000000005</v>
      </c>
      <c r="E30" s="339">
        <f t="shared" si="61"/>
        <v>642.69999999999993</v>
      </c>
      <c r="F30" s="339">
        <f t="shared" si="1"/>
        <v>1.1368683772161603E-13</v>
      </c>
      <c r="G30" s="82">
        <v>514.1</v>
      </c>
      <c r="H30" s="339">
        <v>514.16</v>
      </c>
      <c r="I30" s="339">
        <f t="shared" ref="I30:J30" si="62">K30+M30</f>
        <v>128.6</v>
      </c>
      <c r="J30" s="339">
        <f t="shared" si="62"/>
        <v>128.54</v>
      </c>
      <c r="K30" s="82">
        <v>64</v>
      </c>
      <c r="L30" s="339">
        <v>64.27</v>
      </c>
      <c r="M30" s="339">
        <f t="shared" ref="M30:N30" si="63">O30+Q30</f>
        <v>64.599999999999994</v>
      </c>
      <c r="N30" s="339">
        <f t="shared" si="63"/>
        <v>64.27</v>
      </c>
      <c r="O30" s="69">
        <v>64.599999999999994</v>
      </c>
      <c r="P30" s="339">
        <v>64.27</v>
      </c>
      <c r="Q30" s="339">
        <v>0</v>
      </c>
      <c r="R30" s="339">
        <v>0</v>
      </c>
      <c r="S30" s="216">
        <v>44277</v>
      </c>
      <c r="T30" s="216">
        <v>44277</v>
      </c>
      <c r="U30" s="132" t="s">
        <v>1676</v>
      </c>
      <c r="V30" s="132" t="s">
        <v>1622</v>
      </c>
      <c r="W30" s="132" t="s">
        <v>1660</v>
      </c>
      <c r="X30" s="145"/>
      <c r="Y30" s="145" t="s">
        <v>64</v>
      </c>
      <c r="Z30" s="136" t="s">
        <v>65</v>
      </c>
    </row>
    <row r="31" spans="1:26">
      <c r="A31" s="136">
        <v>22</v>
      </c>
      <c r="B31" s="118" t="s">
        <v>1677</v>
      </c>
      <c r="C31" s="185" t="s">
        <v>1675</v>
      </c>
      <c r="D31" s="339">
        <f t="shared" ref="D31:E31" si="64">G31+I31</f>
        <v>1142.4000000000001</v>
      </c>
      <c r="E31" s="339">
        <f t="shared" si="64"/>
        <v>1142.3999999999999</v>
      </c>
      <c r="F31" s="339">
        <f t="shared" si="1"/>
        <v>2.2737367544323206E-13</v>
      </c>
      <c r="G31" s="82">
        <v>913.9</v>
      </c>
      <c r="H31" s="339">
        <v>913.92</v>
      </c>
      <c r="I31" s="339">
        <f t="shared" ref="I31:J31" si="65">K31+M31</f>
        <v>228.5</v>
      </c>
      <c r="J31" s="339">
        <f t="shared" si="65"/>
        <v>228.48</v>
      </c>
      <c r="K31" s="82">
        <v>114.2</v>
      </c>
      <c r="L31" s="339">
        <v>114.24</v>
      </c>
      <c r="M31" s="339">
        <f t="shared" ref="M31:N31" si="66">O31+Q31</f>
        <v>114.3</v>
      </c>
      <c r="N31" s="339">
        <f t="shared" si="66"/>
        <v>114.24</v>
      </c>
      <c r="O31" s="69">
        <v>114.3</v>
      </c>
      <c r="P31" s="339">
        <v>114.24</v>
      </c>
      <c r="Q31" s="339">
        <v>0</v>
      </c>
      <c r="R31" s="339">
        <v>0</v>
      </c>
      <c r="S31" s="216">
        <v>44327</v>
      </c>
      <c r="T31" s="216">
        <v>44327</v>
      </c>
      <c r="U31" s="132" t="s">
        <v>1678</v>
      </c>
      <c r="V31" s="132" t="s">
        <v>1622</v>
      </c>
      <c r="W31" s="132" t="s">
        <v>1679</v>
      </c>
      <c r="X31" s="145"/>
      <c r="Y31" s="145" t="s">
        <v>64</v>
      </c>
      <c r="Z31" s="136" t="s">
        <v>65</v>
      </c>
    </row>
    <row r="32" spans="1:26">
      <c r="A32" s="136">
        <v>23</v>
      </c>
      <c r="B32" s="118" t="s">
        <v>1680</v>
      </c>
      <c r="C32" s="185" t="s">
        <v>1675</v>
      </c>
      <c r="D32" s="339">
        <f t="shared" ref="D32:E32" si="67">G32+I32</f>
        <v>599.4</v>
      </c>
      <c r="E32" s="339">
        <f t="shared" si="67"/>
        <v>477.58000000000004</v>
      </c>
      <c r="F32" s="339">
        <f t="shared" si="1"/>
        <v>121.81999999999994</v>
      </c>
      <c r="G32" s="82">
        <v>479.5</v>
      </c>
      <c r="H32" s="339">
        <v>382.06</v>
      </c>
      <c r="I32" s="339">
        <f t="shared" ref="I32:J32" si="68">K32+M32</f>
        <v>119.9</v>
      </c>
      <c r="J32" s="339">
        <f t="shared" si="68"/>
        <v>95.52000000000001</v>
      </c>
      <c r="K32" s="82">
        <v>59.9</v>
      </c>
      <c r="L32" s="339">
        <v>47.71</v>
      </c>
      <c r="M32" s="339">
        <f t="shared" ref="M32:N32" si="69">O32+Q32</f>
        <v>60</v>
      </c>
      <c r="N32" s="339">
        <f t="shared" si="69"/>
        <v>47.81</v>
      </c>
      <c r="O32" s="69">
        <v>60</v>
      </c>
      <c r="P32" s="339">
        <v>47.81</v>
      </c>
      <c r="Q32" s="339">
        <v>0</v>
      </c>
      <c r="R32" s="339">
        <v>0</v>
      </c>
      <c r="S32" s="216">
        <v>44271</v>
      </c>
      <c r="T32" s="216">
        <v>44271</v>
      </c>
      <c r="U32" s="132" t="s">
        <v>1681</v>
      </c>
      <c r="V32" s="132" t="s">
        <v>1622</v>
      </c>
      <c r="W32" s="132" t="s">
        <v>1682</v>
      </c>
      <c r="X32" s="145"/>
      <c r="Y32" s="145" t="s">
        <v>64</v>
      </c>
      <c r="Z32" s="136" t="s">
        <v>65</v>
      </c>
    </row>
    <row r="33" spans="1:26">
      <c r="A33" s="136">
        <v>25</v>
      </c>
      <c r="B33" s="118" t="s">
        <v>1683</v>
      </c>
      <c r="C33" s="185" t="s">
        <v>1675</v>
      </c>
      <c r="D33" s="339">
        <f t="shared" ref="D33:E33" si="70">G33+I33</f>
        <v>116.5</v>
      </c>
      <c r="E33" s="339">
        <f t="shared" si="70"/>
        <v>116.51</v>
      </c>
      <c r="F33" s="339">
        <f t="shared" si="1"/>
        <v>-1.0000000000005116E-2</v>
      </c>
      <c r="G33" s="82">
        <v>93.2</v>
      </c>
      <c r="H33" s="339">
        <v>93.2</v>
      </c>
      <c r="I33" s="339">
        <f t="shared" ref="I33:J33" si="71">K33+M33</f>
        <v>23.3</v>
      </c>
      <c r="J33" s="339">
        <f t="shared" si="71"/>
        <v>23.310000000000002</v>
      </c>
      <c r="K33" s="69">
        <v>11.5</v>
      </c>
      <c r="L33" s="339">
        <v>11.5</v>
      </c>
      <c r="M33" s="339">
        <f t="shared" ref="M33:N33" si="72">O33+Q33</f>
        <v>11.8</v>
      </c>
      <c r="N33" s="339">
        <f t="shared" si="72"/>
        <v>11.81</v>
      </c>
      <c r="O33" s="69">
        <v>11.8</v>
      </c>
      <c r="P33" s="339">
        <v>11.81</v>
      </c>
      <c r="Q33" s="339">
        <v>0</v>
      </c>
      <c r="R33" s="339">
        <v>0</v>
      </c>
      <c r="S33" s="216">
        <v>44292</v>
      </c>
      <c r="T33" s="216">
        <v>44292</v>
      </c>
      <c r="U33" s="132" t="s">
        <v>1684</v>
      </c>
      <c r="V33" s="132" t="s">
        <v>1622</v>
      </c>
      <c r="W33" s="132" t="s">
        <v>1656</v>
      </c>
      <c r="X33" s="145"/>
      <c r="Y33" s="145" t="s">
        <v>64</v>
      </c>
      <c r="Z33" s="136" t="s">
        <v>65</v>
      </c>
    </row>
    <row r="34" spans="1:26">
      <c r="A34" s="136">
        <v>26</v>
      </c>
      <c r="B34" s="118" t="s">
        <v>1685</v>
      </c>
      <c r="C34" s="185" t="s">
        <v>1675</v>
      </c>
      <c r="D34" s="339">
        <f t="shared" ref="D34:E34" si="73">G34+I34</f>
        <v>123.2</v>
      </c>
      <c r="E34" s="339">
        <f t="shared" si="73"/>
        <v>0</v>
      </c>
      <c r="F34" s="339">
        <f t="shared" si="1"/>
        <v>0</v>
      </c>
      <c r="G34" s="82">
        <v>98.5</v>
      </c>
      <c r="H34" s="351"/>
      <c r="I34" s="339">
        <f t="shared" ref="I34:J34" si="74">K34+M34</f>
        <v>24.700000000000003</v>
      </c>
      <c r="J34" s="339">
        <f t="shared" si="74"/>
        <v>0</v>
      </c>
      <c r="K34" s="69">
        <v>12.3</v>
      </c>
      <c r="L34" s="351"/>
      <c r="M34" s="339">
        <f t="shared" ref="M34:N34" si="75">O34+Q34</f>
        <v>12.4</v>
      </c>
      <c r="N34" s="339">
        <f t="shared" si="75"/>
        <v>0</v>
      </c>
      <c r="O34" s="69">
        <v>12.4</v>
      </c>
      <c r="P34" s="351"/>
      <c r="Q34" s="339">
        <v>0</v>
      </c>
      <c r="R34" s="351"/>
      <c r="S34" s="216">
        <v>44299</v>
      </c>
      <c r="T34" s="216">
        <v>44299</v>
      </c>
      <c r="U34" s="132" t="s">
        <v>77</v>
      </c>
      <c r="V34" s="132" t="s">
        <v>77</v>
      </c>
      <c r="W34" s="132" t="s">
        <v>77</v>
      </c>
      <c r="X34" s="145" t="s">
        <v>600</v>
      </c>
      <c r="Y34" s="190"/>
      <c r="Z34" s="404"/>
    </row>
    <row r="35" spans="1:26">
      <c r="A35" s="449"/>
      <c r="B35" s="106" t="s">
        <v>160</v>
      </c>
      <c r="C35" s="199"/>
      <c r="D35" s="107">
        <f t="shared" ref="D35:R35" si="76">SUM(D10:D34)</f>
        <v>15554.699999999997</v>
      </c>
      <c r="E35" s="107">
        <f t="shared" si="76"/>
        <v>14997.509999999998</v>
      </c>
      <c r="F35" s="107">
        <f t="shared" si="76"/>
        <v>160.19000000000023</v>
      </c>
      <c r="G35" s="107">
        <f t="shared" si="76"/>
        <v>12442.7</v>
      </c>
      <c r="H35" s="107">
        <f t="shared" si="76"/>
        <v>11937.43</v>
      </c>
      <c r="I35" s="107">
        <f t="shared" si="76"/>
        <v>3112.0000000000005</v>
      </c>
      <c r="J35" s="107">
        <f t="shared" si="76"/>
        <v>3060.08</v>
      </c>
      <c r="K35" s="107">
        <f t="shared" si="76"/>
        <v>1756.1999999999998</v>
      </c>
      <c r="L35" s="107">
        <f t="shared" si="76"/>
        <v>1740.33</v>
      </c>
      <c r="M35" s="107">
        <f t="shared" si="76"/>
        <v>1355.8</v>
      </c>
      <c r="N35" s="107">
        <f t="shared" si="76"/>
        <v>1319.75</v>
      </c>
      <c r="O35" s="107">
        <f t="shared" si="76"/>
        <v>1255.8</v>
      </c>
      <c r="P35" s="107">
        <f t="shared" si="76"/>
        <v>1219.75</v>
      </c>
      <c r="Q35" s="107">
        <f t="shared" si="76"/>
        <v>100</v>
      </c>
      <c r="R35" s="107">
        <f t="shared" si="76"/>
        <v>100</v>
      </c>
      <c r="S35" s="229"/>
      <c r="T35" s="229"/>
      <c r="U35" s="108"/>
      <c r="V35" s="108"/>
      <c r="W35" s="108"/>
      <c r="X35" s="108"/>
      <c r="Y35" s="108"/>
      <c r="Z35" s="108"/>
    </row>
    <row r="36" spans="1:26">
      <c r="A36" s="539" t="s">
        <v>256</v>
      </c>
      <c r="B36" s="520"/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0"/>
      <c r="Q36" s="520"/>
      <c r="R36" s="520"/>
      <c r="S36" s="154"/>
      <c r="T36" s="154"/>
      <c r="U36" s="154"/>
      <c r="V36" s="154"/>
      <c r="W36" s="154"/>
      <c r="X36" s="154"/>
      <c r="Y36" s="154"/>
      <c r="Z36" s="155"/>
    </row>
    <row r="37" spans="1:26">
      <c r="A37" s="136">
        <v>27</v>
      </c>
      <c r="B37" s="118" t="s">
        <v>1686</v>
      </c>
      <c r="C37" s="185" t="s">
        <v>1636</v>
      </c>
      <c r="D37" s="339">
        <f t="shared" ref="D37:E37" si="77">G37+I37</f>
        <v>360</v>
      </c>
      <c r="E37" s="339">
        <f t="shared" si="77"/>
        <v>359</v>
      </c>
      <c r="F37" s="339">
        <f t="shared" ref="F37:F39" si="78">IF(E37&gt;0,D37-E37,0)</f>
        <v>1</v>
      </c>
      <c r="G37" s="200">
        <v>288</v>
      </c>
      <c r="H37" s="356">
        <v>287</v>
      </c>
      <c r="I37" s="339">
        <f t="shared" ref="I37:J37" si="79">K37+M37</f>
        <v>72</v>
      </c>
      <c r="J37" s="339">
        <f t="shared" si="79"/>
        <v>72</v>
      </c>
      <c r="K37" s="287">
        <v>53.4</v>
      </c>
      <c r="L37" s="356">
        <v>53.4</v>
      </c>
      <c r="M37" s="339">
        <f t="shared" ref="M37:N37" si="80">O37+Q37</f>
        <v>18.600000000000001</v>
      </c>
      <c r="N37" s="339">
        <f t="shared" si="80"/>
        <v>18.600000000000001</v>
      </c>
      <c r="O37" s="287">
        <v>18.600000000000001</v>
      </c>
      <c r="P37" s="356">
        <v>18.600000000000001</v>
      </c>
      <c r="Q37" s="339">
        <v>0</v>
      </c>
      <c r="R37" s="356">
        <v>0</v>
      </c>
      <c r="S37" s="216">
        <v>44340</v>
      </c>
      <c r="T37" s="216">
        <v>44340</v>
      </c>
      <c r="U37" s="132" t="s">
        <v>1687</v>
      </c>
      <c r="V37" s="132" t="s">
        <v>1622</v>
      </c>
      <c r="W37" s="132" t="s">
        <v>1688</v>
      </c>
      <c r="X37" s="79"/>
      <c r="Y37" s="145" t="s">
        <v>64</v>
      </c>
      <c r="Z37" s="136" t="s">
        <v>65</v>
      </c>
    </row>
    <row r="38" spans="1:26">
      <c r="A38" s="136">
        <v>28</v>
      </c>
      <c r="B38" s="118" t="s">
        <v>1689</v>
      </c>
      <c r="C38" s="185" t="s">
        <v>1636</v>
      </c>
      <c r="D38" s="339">
        <f t="shared" ref="D38:E38" si="81">G38+I38</f>
        <v>303.3</v>
      </c>
      <c r="E38" s="339">
        <f t="shared" si="81"/>
        <v>302.7</v>
      </c>
      <c r="F38" s="339">
        <f t="shared" si="78"/>
        <v>0.60000000000002274</v>
      </c>
      <c r="G38" s="82">
        <v>242.6</v>
      </c>
      <c r="H38" s="356">
        <v>242</v>
      </c>
      <c r="I38" s="339">
        <f t="shared" ref="I38:J38" si="82">K38+M38</f>
        <v>60.7</v>
      </c>
      <c r="J38" s="339">
        <f t="shared" si="82"/>
        <v>60.7</v>
      </c>
      <c r="K38" s="69">
        <v>44.7</v>
      </c>
      <c r="L38" s="356">
        <v>44.7</v>
      </c>
      <c r="M38" s="339">
        <f t="shared" ref="M38:N38" si="83">O38+Q38</f>
        <v>16</v>
      </c>
      <c r="N38" s="339">
        <f t="shared" si="83"/>
        <v>16</v>
      </c>
      <c r="O38" s="69">
        <v>16</v>
      </c>
      <c r="P38" s="356">
        <v>16</v>
      </c>
      <c r="Q38" s="339">
        <v>0</v>
      </c>
      <c r="R38" s="351"/>
      <c r="S38" s="216">
        <v>44335</v>
      </c>
      <c r="T38" s="216">
        <v>44335</v>
      </c>
      <c r="U38" s="132" t="s">
        <v>1690</v>
      </c>
      <c r="V38" s="132" t="s">
        <v>1622</v>
      </c>
      <c r="W38" s="132" t="s">
        <v>1688</v>
      </c>
      <c r="X38" s="79"/>
      <c r="Y38" s="145" t="s">
        <v>64</v>
      </c>
      <c r="Z38" s="136" t="s">
        <v>65</v>
      </c>
    </row>
    <row r="39" spans="1:26">
      <c r="A39" s="136">
        <v>29</v>
      </c>
      <c r="B39" s="206" t="s">
        <v>1691</v>
      </c>
      <c r="C39" s="185" t="s">
        <v>1658</v>
      </c>
      <c r="D39" s="339">
        <f t="shared" ref="D39:E39" si="84">G39+I39</f>
        <v>1901.1000000000001</v>
      </c>
      <c r="E39" s="339">
        <f t="shared" si="84"/>
        <v>0</v>
      </c>
      <c r="F39" s="339">
        <f t="shared" si="78"/>
        <v>0</v>
      </c>
      <c r="G39" s="82">
        <v>1520.9</v>
      </c>
      <c r="H39" s="351"/>
      <c r="I39" s="339">
        <f t="shared" ref="I39:J39" si="85">K39+M39</f>
        <v>380.2</v>
      </c>
      <c r="J39" s="339">
        <f t="shared" si="85"/>
        <v>0</v>
      </c>
      <c r="K39" s="69">
        <v>190.1</v>
      </c>
      <c r="L39" s="351"/>
      <c r="M39" s="339">
        <f t="shared" ref="M39:N39" si="86">O39+Q39</f>
        <v>190.1</v>
      </c>
      <c r="N39" s="339">
        <f t="shared" si="86"/>
        <v>0</v>
      </c>
      <c r="O39" s="69">
        <v>190.1</v>
      </c>
      <c r="P39" s="351"/>
      <c r="Q39" s="339">
        <v>0</v>
      </c>
      <c r="R39" s="351"/>
      <c r="S39" s="216">
        <v>44356</v>
      </c>
      <c r="T39" s="216">
        <v>44357</v>
      </c>
      <c r="U39" s="132" t="s">
        <v>1692</v>
      </c>
      <c r="V39" s="132" t="s">
        <v>1622</v>
      </c>
      <c r="W39" s="132" t="s">
        <v>1693</v>
      </c>
      <c r="X39" s="132" t="s">
        <v>1694</v>
      </c>
      <c r="Y39" s="79"/>
      <c r="Z39" s="79"/>
    </row>
    <row r="40" spans="1:26">
      <c r="A40" s="262"/>
      <c r="B40" s="106" t="s">
        <v>160</v>
      </c>
      <c r="C40" s="263"/>
      <c r="D40" s="107">
        <f t="shared" ref="D40:R40" si="87">SUM(D37:D39)</f>
        <v>2564.4</v>
      </c>
      <c r="E40" s="107">
        <f t="shared" si="87"/>
        <v>661.7</v>
      </c>
      <c r="F40" s="107">
        <f t="shared" si="87"/>
        <v>1.6000000000000227</v>
      </c>
      <c r="G40" s="107">
        <f t="shared" si="87"/>
        <v>2051.5</v>
      </c>
      <c r="H40" s="107">
        <f t="shared" si="87"/>
        <v>529</v>
      </c>
      <c r="I40" s="107">
        <f t="shared" si="87"/>
        <v>512.9</v>
      </c>
      <c r="J40" s="107">
        <f t="shared" si="87"/>
        <v>132.69999999999999</v>
      </c>
      <c r="K40" s="107">
        <f t="shared" si="87"/>
        <v>288.2</v>
      </c>
      <c r="L40" s="107">
        <f t="shared" si="87"/>
        <v>98.1</v>
      </c>
      <c r="M40" s="107">
        <f t="shared" si="87"/>
        <v>224.7</v>
      </c>
      <c r="N40" s="107">
        <f t="shared" si="87"/>
        <v>34.6</v>
      </c>
      <c r="O40" s="107">
        <f t="shared" si="87"/>
        <v>224.7</v>
      </c>
      <c r="P40" s="107">
        <f t="shared" si="87"/>
        <v>34.6</v>
      </c>
      <c r="Q40" s="107">
        <f t="shared" si="87"/>
        <v>0</v>
      </c>
      <c r="R40" s="107">
        <f t="shared" si="87"/>
        <v>0</v>
      </c>
      <c r="S40" s="221"/>
      <c r="T40" s="221"/>
      <c r="U40" s="151"/>
      <c r="V40" s="151"/>
      <c r="W40" s="151"/>
      <c r="X40" s="151"/>
      <c r="Y40" s="151"/>
      <c r="Z40" s="151"/>
    </row>
    <row r="41" spans="1:26">
      <c r="A41" s="523" t="s">
        <v>161</v>
      </c>
      <c r="B41" s="520"/>
      <c r="C41" s="520"/>
      <c r="D41" s="520"/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20"/>
      <c r="P41" s="520"/>
      <c r="Q41" s="520"/>
      <c r="R41" s="520"/>
      <c r="S41" s="520"/>
      <c r="T41" s="520"/>
      <c r="U41" s="520"/>
      <c r="V41" s="520"/>
      <c r="W41" s="520"/>
      <c r="X41" s="520"/>
      <c r="Y41" s="520"/>
      <c r="Z41" s="538"/>
    </row>
    <row r="42" spans="1:26">
      <c r="A42" s="450">
        <v>29</v>
      </c>
      <c r="B42" s="118" t="s">
        <v>1695</v>
      </c>
      <c r="C42" s="118" t="s">
        <v>1675</v>
      </c>
      <c r="D42" s="147">
        <v>417.4</v>
      </c>
      <c r="E42" s="147">
        <f>H42+J42</f>
        <v>0</v>
      </c>
      <c r="F42" s="147">
        <f>IF(E42&gt;0,D42-E42,0)</f>
        <v>0</v>
      </c>
      <c r="G42" s="147">
        <v>333.8</v>
      </c>
      <c r="H42" s="172"/>
      <c r="I42" s="147">
        <v>83.6</v>
      </c>
      <c r="J42" s="147">
        <f>L42+N42</f>
        <v>0</v>
      </c>
      <c r="K42" s="147">
        <v>18</v>
      </c>
      <c r="L42" s="172"/>
      <c r="M42" s="147">
        <v>65.599999999999994</v>
      </c>
      <c r="N42" s="147">
        <f>P42+R42</f>
        <v>0</v>
      </c>
      <c r="O42" s="147">
        <v>65.599999999999994</v>
      </c>
      <c r="P42" s="172"/>
      <c r="Q42" s="339">
        <v>0</v>
      </c>
      <c r="R42" s="172"/>
      <c r="S42" s="131">
        <v>44440</v>
      </c>
      <c r="T42" s="131">
        <v>44440</v>
      </c>
      <c r="U42" s="132" t="s">
        <v>77</v>
      </c>
      <c r="V42" s="132" t="s">
        <v>1696</v>
      </c>
      <c r="W42" s="157" t="s">
        <v>1697</v>
      </c>
      <c r="X42" s="233"/>
      <c r="Y42" s="233"/>
      <c r="Z42" s="233"/>
    </row>
    <row r="43" spans="1:26">
      <c r="A43" s="262"/>
      <c r="B43" s="106" t="s">
        <v>160</v>
      </c>
      <c r="C43" s="263"/>
      <c r="D43" s="107">
        <f t="shared" ref="D43:R43" si="88">SUM(D42)</f>
        <v>417.4</v>
      </c>
      <c r="E43" s="107">
        <f t="shared" si="88"/>
        <v>0</v>
      </c>
      <c r="F43" s="107">
        <f t="shared" si="88"/>
        <v>0</v>
      </c>
      <c r="G43" s="107">
        <f t="shared" si="88"/>
        <v>333.8</v>
      </c>
      <c r="H43" s="107">
        <f t="shared" si="88"/>
        <v>0</v>
      </c>
      <c r="I43" s="107">
        <f t="shared" si="88"/>
        <v>83.6</v>
      </c>
      <c r="J43" s="107">
        <f t="shared" si="88"/>
        <v>0</v>
      </c>
      <c r="K43" s="107">
        <f t="shared" si="88"/>
        <v>18</v>
      </c>
      <c r="L43" s="107">
        <f t="shared" si="88"/>
        <v>0</v>
      </c>
      <c r="M43" s="107">
        <f t="shared" si="88"/>
        <v>65.599999999999994</v>
      </c>
      <c r="N43" s="107">
        <f t="shared" si="88"/>
        <v>0</v>
      </c>
      <c r="O43" s="107">
        <f t="shared" si="88"/>
        <v>65.599999999999994</v>
      </c>
      <c r="P43" s="107">
        <f t="shared" si="88"/>
        <v>0</v>
      </c>
      <c r="Q43" s="107">
        <f t="shared" si="88"/>
        <v>0</v>
      </c>
      <c r="R43" s="107">
        <f t="shared" si="88"/>
        <v>0</v>
      </c>
      <c r="S43" s="221"/>
      <c r="T43" s="221"/>
      <c r="U43" s="151"/>
      <c r="V43" s="151"/>
      <c r="W43" s="151"/>
      <c r="X43" s="151"/>
      <c r="Y43" s="151"/>
      <c r="Z43" s="151"/>
    </row>
    <row r="44" spans="1:26">
      <c r="A44" s="523" t="s">
        <v>177</v>
      </c>
      <c r="B44" s="520"/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520"/>
      <c r="Q44" s="520"/>
      <c r="R44" s="520"/>
      <c r="S44" s="520"/>
      <c r="T44" s="520"/>
      <c r="U44" s="520"/>
      <c r="V44" s="520"/>
      <c r="W44" s="520"/>
      <c r="X44" s="520"/>
      <c r="Y44" s="520"/>
      <c r="Z44" s="538"/>
    </row>
    <row r="45" spans="1:26">
      <c r="A45" s="136">
        <v>30</v>
      </c>
      <c r="B45" s="118" t="s">
        <v>1698</v>
      </c>
      <c r="C45" s="118" t="s">
        <v>1642</v>
      </c>
      <c r="D45" s="70">
        <v>194.2</v>
      </c>
      <c r="E45" s="70">
        <f>H45+J45</f>
        <v>194.20000000000002</v>
      </c>
      <c r="F45" s="70">
        <f>IF(E45&gt;0,D45-E45,0)</f>
        <v>-2.8421709430404007E-14</v>
      </c>
      <c r="G45" s="70">
        <v>155.30000000000001</v>
      </c>
      <c r="H45" s="70">
        <v>155.30000000000001</v>
      </c>
      <c r="I45" s="70">
        <v>38.9</v>
      </c>
      <c r="J45" s="70">
        <f t="shared" ref="J45:J49" si="89">L45+N45</f>
        <v>38.9</v>
      </c>
      <c r="K45" s="70">
        <v>9.6999999999999993</v>
      </c>
      <c r="L45" s="70">
        <v>9.6999999999999993</v>
      </c>
      <c r="M45" s="70">
        <v>29.2</v>
      </c>
      <c r="N45" s="70">
        <f t="shared" ref="N45:N49" si="90">P45+R45</f>
        <v>29.2</v>
      </c>
      <c r="O45" s="70">
        <v>29.2</v>
      </c>
      <c r="P45" s="70">
        <v>29.2</v>
      </c>
      <c r="Q45" s="339">
        <v>0</v>
      </c>
      <c r="R45" s="70">
        <v>0</v>
      </c>
      <c r="S45" s="131">
        <v>44434</v>
      </c>
      <c r="T45" s="131">
        <v>44434</v>
      </c>
      <c r="U45" s="132" t="s">
        <v>77</v>
      </c>
      <c r="V45" s="131">
        <v>44460</v>
      </c>
      <c r="W45" s="131">
        <v>44505</v>
      </c>
      <c r="X45" s="190"/>
      <c r="Y45" s="145" t="s">
        <v>64</v>
      </c>
      <c r="Z45" s="145" t="s">
        <v>65</v>
      </c>
    </row>
    <row r="46" spans="1:26">
      <c r="A46" s="136">
        <v>31</v>
      </c>
      <c r="B46" s="118" t="s">
        <v>1699</v>
      </c>
      <c r="C46" s="118" t="s">
        <v>1642</v>
      </c>
      <c r="D46" s="70">
        <v>91.2</v>
      </c>
      <c r="E46" s="70">
        <v>0</v>
      </c>
      <c r="F46" s="70">
        <v>91.2</v>
      </c>
      <c r="G46" s="70">
        <v>72.900000000000006</v>
      </c>
      <c r="H46" s="72"/>
      <c r="I46" s="70">
        <v>18.3</v>
      </c>
      <c r="J46" s="70">
        <f t="shared" si="89"/>
        <v>0</v>
      </c>
      <c r="K46" s="70">
        <v>4.5999999999999996</v>
      </c>
      <c r="L46" s="72"/>
      <c r="M46" s="70">
        <v>13.7</v>
      </c>
      <c r="N46" s="70">
        <f t="shared" si="90"/>
        <v>0</v>
      </c>
      <c r="O46" s="70">
        <v>13.7</v>
      </c>
      <c r="P46" s="72"/>
      <c r="Q46" s="339">
        <v>0</v>
      </c>
      <c r="R46" s="72"/>
      <c r="S46" s="131">
        <v>44434</v>
      </c>
      <c r="T46" s="131">
        <v>44434</v>
      </c>
      <c r="U46" s="132" t="s">
        <v>77</v>
      </c>
      <c r="V46" s="190"/>
      <c r="W46" s="190"/>
      <c r="X46" s="190"/>
      <c r="Y46" s="190"/>
      <c r="Z46" s="190"/>
    </row>
    <row r="47" spans="1:26">
      <c r="A47" s="136">
        <v>32</v>
      </c>
      <c r="B47" s="118" t="s">
        <v>1700</v>
      </c>
      <c r="C47" s="118" t="s">
        <v>1675</v>
      </c>
      <c r="D47" s="70">
        <v>180</v>
      </c>
      <c r="E47" s="70">
        <v>0</v>
      </c>
      <c r="F47" s="70">
        <v>180</v>
      </c>
      <c r="G47" s="70">
        <v>144</v>
      </c>
      <c r="H47" s="70">
        <v>144</v>
      </c>
      <c r="I47" s="70">
        <v>36</v>
      </c>
      <c r="J47" s="70">
        <f t="shared" si="89"/>
        <v>36</v>
      </c>
      <c r="K47" s="70">
        <v>18</v>
      </c>
      <c r="L47" s="70">
        <v>18</v>
      </c>
      <c r="M47" s="70">
        <v>18</v>
      </c>
      <c r="N47" s="70">
        <f t="shared" si="90"/>
        <v>18</v>
      </c>
      <c r="O47" s="70">
        <v>18</v>
      </c>
      <c r="P47" s="70">
        <v>18</v>
      </c>
      <c r="Q47" s="339">
        <v>0</v>
      </c>
      <c r="R47" s="72"/>
      <c r="S47" s="131">
        <v>44440</v>
      </c>
      <c r="T47" s="131">
        <v>44440</v>
      </c>
      <c r="U47" s="132" t="s">
        <v>77</v>
      </c>
      <c r="V47" s="190"/>
      <c r="W47" s="196">
        <v>44489</v>
      </c>
      <c r="X47" s="190"/>
      <c r="Y47" s="145" t="s">
        <v>64</v>
      </c>
      <c r="Z47" s="145" t="s">
        <v>65</v>
      </c>
    </row>
    <row r="48" spans="1:26">
      <c r="A48" s="136">
        <v>33</v>
      </c>
      <c r="B48" s="118" t="s">
        <v>1701</v>
      </c>
      <c r="C48" s="118" t="s">
        <v>1658</v>
      </c>
      <c r="D48" s="70">
        <v>551.9</v>
      </c>
      <c r="E48" s="70">
        <v>0</v>
      </c>
      <c r="F48" s="70">
        <v>551.9</v>
      </c>
      <c r="G48" s="70">
        <v>441.5</v>
      </c>
      <c r="H48" s="72"/>
      <c r="I48" s="70">
        <v>110.4</v>
      </c>
      <c r="J48" s="70">
        <f t="shared" si="89"/>
        <v>0</v>
      </c>
      <c r="K48" s="70">
        <v>55.4</v>
      </c>
      <c r="L48" s="72"/>
      <c r="M48" s="70">
        <v>55</v>
      </c>
      <c r="N48" s="70">
        <f t="shared" si="90"/>
        <v>0</v>
      </c>
      <c r="O48" s="70">
        <v>55</v>
      </c>
      <c r="P48" s="72"/>
      <c r="Q48" s="339">
        <v>0</v>
      </c>
      <c r="R48" s="72"/>
      <c r="S48" s="376">
        <v>44435</v>
      </c>
      <c r="T48" s="376">
        <v>44435</v>
      </c>
      <c r="U48" s="132" t="s">
        <v>77</v>
      </c>
      <c r="V48" s="190"/>
      <c r="W48" s="190"/>
      <c r="X48" s="190"/>
      <c r="Y48" s="190"/>
      <c r="Z48" s="190"/>
    </row>
    <row r="49" spans="1:26">
      <c r="A49" s="136">
        <v>34</v>
      </c>
      <c r="B49" s="118" t="s">
        <v>1702</v>
      </c>
      <c r="C49" s="118" t="s">
        <v>1675</v>
      </c>
      <c r="D49" s="70">
        <v>828</v>
      </c>
      <c r="E49" s="70">
        <v>0</v>
      </c>
      <c r="F49" s="70">
        <v>828</v>
      </c>
      <c r="G49" s="70">
        <v>662.3</v>
      </c>
      <c r="H49" s="72"/>
      <c r="I49" s="70">
        <v>165.7</v>
      </c>
      <c r="J49" s="70">
        <f t="shared" si="89"/>
        <v>0</v>
      </c>
      <c r="K49" s="70">
        <v>82.8</v>
      </c>
      <c r="L49" s="72"/>
      <c r="M49" s="70">
        <v>82.9</v>
      </c>
      <c r="N49" s="70">
        <f t="shared" si="90"/>
        <v>0</v>
      </c>
      <c r="O49" s="70">
        <v>82.9</v>
      </c>
      <c r="P49" s="72"/>
      <c r="Q49" s="339">
        <v>0</v>
      </c>
      <c r="R49" s="72"/>
      <c r="S49" s="376">
        <v>44441</v>
      </c>
      <c r="T49" s="376">
        <v>44441</v>
      </c>
      <c r="U49" s="132" t="s">
        <v>1703</v>
      </c>
      <c r="V49" s="190"/>
      <c r="W49" s="190"/>
      <c r="X49" s="190"/>
      <c r="Y49" s="190"/>
      <c r="Z49" s="190"/>
    </row>
    <row r="50" spans="1:26">
      <c r="A50" s="262"/>
      <c r="B50" s="106" t="s">
        <v>160</v>
      </c>
      <c r="C50" s="263"/>
      <c r="D50" s="107">
        <f t="shared" ref="D50:R50" si="91">SUM(D45:D49)</f>
        <v>1845.3</v>
      </c>
      <c r="E50" s="107">
        <f t="shared" si="91"/>
        <v>194.20000000000002</v>
      </c>
      <c r="F50" s="107">
        <f t="shared" si="91"/>
        <v>1651.1</v>
      </c>
      <c r="G50" s="107">
        <f t="shared" si="91"/>
        <v>1476</v>
      </c>
      <c r="H50" s="107">
        <f t="shared" si="91"/>
        <v>299.3</v>
      </c>
      <c r="I50" s="107">
        <f t="shared" si="91"/>
        <v>369.3</v>
      </c>
      <c r="J50" s="107">
        <f t="shared" si="91"/>
        <v>74.900000000000006</v>
      </c>
      <c r="K50" s="107">
        <f t="shared" si="91"/>
        <v>170.5</v>
      </c>
      <c r="L50" s="107">
        <f t="shared" si="91"/>
        <v>27.7</v>
      </c>
      <c r="M50" s="107">
        <f t="shared" si="91"/>
        <v>198.8</v>
      </c>
      <c r="N50" s="107">
        <f t="shared" si="91"/>
        <v>47.2</v>
      </c>
      <c r="O50" s="107">
        <f t="shared" si="91"/>
        <v>198.8</v>
      </c>
      <c r="P50" s="107">
        <f t="shared" si="91"/>
        <v>47.2</v>
      </c>
      <c r="Q50" s="107">
        <f t="shared" si="91"/>
        <v>0</v>
      </c>
      <c r="R50" s="107">
        <f t="shared" si="91"/>
        <v>0</v>
      </c>
      <c r="S50" s="221"/>
      <c r="T50" s="221"/>
      <c r="U50" s="151"/>
      <c r="V50" s="151"/>
      <c r="W50" s="151"/>
      <c r="X50" s="151"/>
      <c r="Y50" s="151"/>
      <c r="Z50" s="151"/>
    </row>
    <row r="51" spans="1:26">
      <c r="A51" s="550" t="s">
        <v>1704</v>
      </c>
      <c r="B51" s="520"/>
      <c r="C51" s="538"/>
      <c r="D51" s="113">
        <f t="shared" ref="D51:R51" si="92">D50+D43+D40+D35</f>
        <v>20381.799999999996</v>
      </c>
      <c r="E51" s="113">
        <f t="shared" si="92"/>
        <v>15853.409999999998</v>
      </c>
      <c r="F51" s="113">
        <f t="shared" si="92"/>
        <v>1812.89</v>
      </c>
      <c r="G51" s="113">
        <f t="shared" si="92"/>
        <v>16304</v>
      </c>
      <c r="H51" s="113">
        <f t="shared" si="92"/>
        <v>12765.73</v>
      </c>
      <c r="I51" s="113">
        <f t="shared" si="92"/>
        <v>4077.8</v>
      </c>
      <c r="J51" s="113">
        <f t="shared" si="92"/>
        <v>3267.68</v>
      </c>
      <c r="K51" s="113">
        <f t="shared" si="92"/>
        <v>2232.8999999999996</v>
      </c>
      <c r="L51" s="113">
        <f t="shared" si="92"/>
        <v>1866.1299999999999</v>
      </c>
      <c r="M51" s="113">
        <f t="shared" si="92"/>
        <v>1844.8999999999999</v>
      </c>
      <c r="N51" s="113">
        <f t="shared" si="92"/>
        <v>1401.55</v>
      </c>
      <c r="O51" s="113">
        <f t="shared" si="92"/>
        <v>1744.8999999999999</v>
      </c>
      <c r="P51" s="113">
        <f t="shared" si="92"/>
        <v>1301.55</v>
      </c>
      <c r="Q51" s="113">
        <f t="shared" si="92"/>
        <v>100</v>
      </c>
      <c r="R51" s="113">
        <f t="shared" si="92"/>
        <v>100</v>
      </c>
      <c r="S51" s="275"/>
      <c r="T51" s="235"/>
      <c r="U51" s="275"/>
      <c r="V51" s="275"/>
      <c r="W51" s="275"/>
      <c r="X51" s="275"/>
      <c r="Y51" s="275"/>
      <c r="Z51" s="275"/>
    </row>
  </sheetData>
  <mergeCells count="30">
    <mergeCell ref="Y1:Y5"/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A36:R36"/>
    <mergeCell ref="A41:Z41"/>
    <mergeCell ref="A44:Z44"/>
    <mergeCell ref="A51:C51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F4:F5"/>
    <mergeCell ref="A7:Z8"/>
    <mergeCell ref="A9:Z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AB80"/>
  <sheetViews>
    <sheetView tabSelected="1" workbookViewId="0">
      <pane ySplit="6" topLeftCell="A76" activePane="bottomLeft" state="frozen"/>
      <selection pane="bottomLeft" activeCell="E10" sqref="E10"/>
    </sheetView>
  </sheetViews>
  <sheetFormatPr defaultColWidth="14.42578125" defaultRowHeight="15.75" customHeight="1"/>
  <cols>
    <col min="1" max="1" width="5" customWidth="1"/>
    <col min="2" max="2" width="35.5703125" customWidth="1"/>
    <col min="6" max="6" width="19.85546875" customWidth="1"/>
    <col min="20" max="20" width="19.85546875" customWidth="1"/>
    <col min="21" max="21" width="29.140625" customWidth="1"/>
    <col min="22" max="22" width="21.42578125" customWidth="1"/>
    <col min="23" max="23" width="21.85546875" customWidth="1"/>
    <col min="24" max="24" width="17.7109375" customWidth="1"/>
    <col min="25" max="25" width="14.5703125" customWidth="1"/>
    <col min="26" max="26" width="15.28515625" customWidth="1"/>
  </cols>
  <sheetData>
    <row r="1" spans="1:28" ht="12.75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25" t="s">
        <v>42</v>
      </c>
      <c r="T1" s="525" t="s">
        <v>43</v>
      </c>
      <c r="U1" s="525" t="s">
        <v>44</v>
      </c>
      <c r="V1" s="525" t="s">
        <v>45</v>
      </c>
      <c r="W1" s="525" t="s">
        <v>46</v>
      </c>
      <c r="X1" s="536" t="s">
        <v>47</v>
      </c>
      <c r="Y1" s="536" t="s">
        <v>48</v>
      </c>
      <c r="Z1" s="536" t="s">
        <v>49</v>
      </c>
    </row>
    <row r="2" spans="1:28" ht="12.75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 ht="12.75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 ht="12.75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 ht="12.75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 ht="12.75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 ht="12.75">
      <c r="A7" s="554" t="s">
        <v>1705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 ht="12.75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 ht="12.75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 ht="51">
      <c r="A10" s="49">
        <v>1</v>
      </c>
      <c r="B10" s="118" t="s">
        <v>1706</v>
      </c>
      <c r="C10" s="185" t="s">
        <v>1707</v>
      </c>
      <c r="D10" s="132">
        <f t="shared" ref="D10:D46" si="0">G10+I10</f>
        <v>938.30000000000007</v>
      </c>
      <c r="E10" s="132">
        <v>1032.17</v>
      </c>
      <c r="F10" s="132">
        <f t="shared" ref="F10:F46" si="1">IF(E10&gt;0,D10-E10,0)</f>
        <v>-93.87</v>
      </c>
      <c r="G10" s="451">
        <v>750.7</v>
      </c>
      <c r="H10" s="181">
        <v>750.67</v>
      </c>
      <c r="I10" s="132">
        <f t="shared" ref="I10:J10" si="2">K10+M10</f>
        <v>187.6</v>
      </c>
      <c r="J10" s="132">
        <f t="shared" si="2"/>
        <v>187.67000000000002</v>
      </c>
      <c r="K10" s="127">
        <v>93.8</v>
      </c>
      <c r="L10" s="132">
        <v>93.83</v>
      </c>
      <c r="M10" s="132">
        <f t="shared" ref="M10:N10" si="3">O10+Q10</f>
        <v>93.8</v>
      </c>
      <c r="N10" s="181">
        <f t="shared" si="3"/>
        <v>93.84</v>
      </c>
      <c r="O10" s="452">
        <v>93.8</v>
      </c>
      <c r="P10" s="181">
        <v>93.84</v>
      </c>
      <c r="Q10" s="132">
        <v>0</v>
      </c>
      <c r="R10" s="181">
        <v>0</v>
      </c>
      <c r="S10" s="216">
        <v>44246</v>
      </c>
      <c r="T10" s="322">
        <v>44251</v>
      </c>
      <c r="U10" s="323" t="s">
        <v>1708</v>
      </c>
      <c r="V10" s="216">
        <v>44327</v>
      </c>
      <c r="W10" s="216">
        <v>44419</v>
      </c>
      <c r="X10" s="145"/>
      <c r="Y10" s="132" t="s">
        <v>64</v>
      </c>
      <c r="Z10" s="209" t="s">
        <v>99</v>
      </c>
      <c r="AA10" s="128" t="s">
        <v>66</v>
      </c>
      <c r="AB10" s="128">
        <f>COUNTIF(X10:X100,"Отказ")</f>
        <v>0</v>
      </c>
    </row>
    <row r="11" spans="1:28" ht="38.25">
      <c r="A11" s="49">
        <v>2</v>
      </c>
      <c r="B11" s="118" t="s">
        <v>1709</v>
      </c>
      <c r="C11" s="185" t="s">
        <v>1707</v>
      </c>
      <c r="D11" s="132">
        <f t="shared" si="0"/>
        <v>383.79999999999995</v>
      </c>
      <c r="E11" s="132">
        <f t="shared" ref="E11:E46" si="4">H11+J11</f>
        <v>383.81</v>
      </c>
      <c r="F11" s="132">
        <f t="shared" si="1"/>
        <v>-1.0000000000047748E-2</v>
      </c>
      <c r="G11" s="453">
        <v>307.2</v>
      </c>
      <c r="H11" s="181">
        <v>307.25</v>
      </c>
      <c r="I11" s="132">
        <f t="shared" ref="I11:J11" si="5">K11+M11</f>
        <v>76.599999999999994</v>
      </c>
      <c r="J11" s="132">
        <f t="shared" si="5"/>
        <v>76.56</v>
      </c>
      <c r="K11" s="136">
        <v>38.299999999999997</v>
      </c>
      <c r="L11" s="132">
        <v>38.28</v>
      </c>
      <c r="M11" s="132">
        <f t="shared" ref="M11:N11" si="6">O11+Q11</f>
        <v>38.299999999999997</v>
      </c>
      <c r="N11" s="181">
        <f t="shared" si="6"/>
        <v>38.28</v>
      </c>
      <c r="O11" s="453">
        <v>38.299999999999997</v>
      </c>
      <c r="P11" s="181">
        <v>38.28</v>
      </c>
      <c r="Q11" s="181">
        <v>0</v>
      </c>
      <c r="R11" s="181">
        <v>0</v>
      </c>
      <c r="S11" s="218" t="s">
        <v>375</v>
      </c>
      <c r="T11" s="218" t="s">
        <v>375</v>
      </c>
      <c r="U11" s="323" t="s">
        <v>1710</v>
      </c>
      <c r="V11" s="216">
        <v>44369</v>
      </c>
      <c r="W11" s="140">
        <v>44409</v>
      </c>
      <c r="X11" s="145"/>
      <c r="Y11" s="132" t="s">
        <v>64</v>
      </c>
      <c r="Z11" s="49" t="s">
        <v>65</v>
      </c>
      <c r="AA11" s="128" t="s">
        <v>64</v>
      </c>
      <c r="AB11" s="128">
        <f>COUNTA(Y10:Y100)</f>
        <v>53</v>
      </c>
    </row>
    <row r="12" spans="1:28" ht="76.5">
      <c r="A12" s="49">
        <v>3</v>
      </c>
      <c r="B12" s="118" t="s">
        <v>1711</v>
      </c>
      <c r="C12" s="185" t="s">
        <v>1712</v>
      </c>
      <c r="D12" s="132">
        <f t="shared" si="0"/>
        <v>157</v>
      </c>
      <c r="E12" s="132">
        <f t="shared" si="4"/>
        <v>157</v>
      </c>
      <c r="F12" s="132">
        <f t="shared" si="1"/>
        <v>0</v>
      </c>
      <c r="G12" s="52">
        <v>125.6</v>
      </c>
      <c r="H12" s="181">
        <v>125.6</v>
      </c>
      <c r="I12" s="132">
        <f t="shared" ref="I12:J12" si="7">K12+M12</f>
        <v>31.400000000000002</v>
      </c>
      <c r="J12" s="132">
        <f t="shared" si="7"/>
        <v>31.4</v>
      </c>
      <c r="K12" s="136">
        <v>7.8</v>
      </c>
      <c r="L12" s="132">
        <v>7.85</v>
      </c>
      <c r="M12" s="132">
        <f t="shared" ref="M12:N12" si="8">O12+Q12</f>
        <v>23.6</v>
      </c>
      <c r="N12" s="181">
        <f t="shared" si="8"/>
        <v>23.55</v>
      </c>
      <c r="O12" s="453">
        <v>23.6</v>
      </c>
      <c r="P12" s="181">
        <v>23.55</v>
      </c>
      <c r="Q12" s="454">
        <v>0</v>
      </c>
      <c r="R12" s="181">
        <v>0</v>
      </c>
      <c r="S12" s="218" t="s">
        <v>375</v>
      </c>
      <c r="T12" s="218" t="s">
        <v>375</v>
      </c>
      <c r="U12" s="218" t="s">
        <v>1713</v>
      </c>
      <c r="V12" s="216">
        <v>44260</v>
      </c>
      <c r="W12" s="140">
        <v>44289</v>
      </c>
      <c r="X12" s="145"/>
      <c r="Y12" s="132" t="s">
        <v>64</v>
      </c>
      <c r="Z12" s="49" t="s">
        <v>65</v>
      </c>
      <c r="AA12" s="128" t="s">
        <v>12</v>
      </c>
      <c r="AB12" s="128">
        <f>COUNTA(U10:U100)-AB11</f>
        <v>9</v>
      </c>
    </row>
    <row r="13" spans="1:28" ht="63.75">
      <c r="A13" s="49">
        <v>4</v>
      </c>
      <c r="B13" s="118" t="s">
        <v>1714</v>
      </c>
      <c r="C13" s="185" t="s">
        <v>1712</v>
      </c>
      <c r="D13" s="132">
        <f t="shared" si="0"/>
        <v>152.9</v>
      </c>
      <c r="E13" s="132">
        <f t="shared" si="4"/>
        <v>152.88999999999999</v>
      </c>
      <c r="F13" s="132">
        <f t="shared" si="1"/>
        <v>1.0000000000019327E-2</v>
      </c>
      <c r="G13" s="136">
        <v>122.3</v>
      </c>
      <c r="H13" s="132">
        <v>122.31</v>
      </c>
      <c r="I13" s="132">
        <f t="shared" ref="I13:J13" si="9">K13+M13</f>
        <v>30.6</v>
      </c>
      <c r="J13" s="132">
        <f t="shared" si="9"/>
        <v>30.58</v>
      </c>
      <c r="K13" s="136">
        <v>15.3</v>
      </c>
      <c r="L13" s="132">
        <v>15.29</v>
      </c>
      <c r="M13" s="132">
        <f t="shared" ref="M13:N13" si="10">O13+Q13</f>
        <v>15.3</v>
      </c>
      <c r="N13" s="181">
        <f t="shared" si="10"/>
        <v>15.29</v>
      </c>
      <c r="O13" s="453">
        <v>15.3</v>
      </c>
      <c r="P13" s="132">
        <v>15.29</v>
      </c>
      <c r="Q13" s="132">
        <v>0</v>
      </c>
      <c r="R13" s="132">
        <v>0</v>
      </c>
      <c r="S13" s="218" t="s">
        <v>375</v>
      </c>
      <c r="T13" s="218" t="s">
        <v>375</v>
      </c>
      <c r="U13" s="218" t="s">
        <v>1715</v>
      </c>
      <c r="V13" s="218" t="s">
        <v>1716</v>
      </c>
      <c r="W13" s="140">
        <v>44303</v>
      </c>
      <c r="X13" s="145"/>
      <c r="Y13" s="132" t="s">
        <v>64</v>
      </c>
      <c r="Z13" s="49" t="s">
        <v>65</v>
      </c>
      <c r="AA13" s="128" t="s">
        <v>75</v>
      </c>
      <c r="AB13" s="128">
        <f>COUNTA(T10:T100)-AB11-AB12</f>
        <v>1</v>
      </c>
    </row>
    <row r="14" spans="1:28" ht="38.25">
      <c r="A14" s="49">
        <v>5</v>
      </c>
      <c r="B14" s="118" t="s">
        <v>1717</v>
      </c>
      <c r="C14" s="185" t="s">
        <v>1718</v>
      </c>
      <c r="D14" s="132">
        <f t="shared" si="0"/>
        <v>191.5</v>
      </c>
      <c r="E14" s="132">
        <f t="shared" si="4"/>
        <v>191.45</v>
      </c>
      <c r="F14" s="132">
        <f t="shared" si="1"/>
        <v>5.0000000000011369E-2</v>
      </c>
      <c r="G14" s="52">
        <v>153.19999999999999</v>
      </c>
      <c r="H14" s="181">
        <v>153.16</v>
      </c>
      <c r="I14" s="132">
        <f t="shared" ref="I14:J14" si="11">K14+M14</f>
        <v>38.299999999999997</v>
      </c>
      <c r="J14" s="132">
        <f t="shared" si="11"/>
        <v>38.29</v>
      </c>
      <c r="K14" s="156">
        <v>15.2</v>
      </c>
      <c r="L14" s="132">
        <v>15.32</v>
      </c>
      <c r="M14" s="132">
        <f t="shared" ref="M14:N14" si="12">O14+Q14</f>
        <v>23.1</v>
      </c>
      <c r="N14" s="181">
        <f t="shared" si="12"/>
        <v>22.97</v>
      </c>
      <c r="O14" s="453">
        <v>23.1</v>
      </c>
      <c r="P14" s="181">
        <v>22.97</v>
      </c>
      <c r="Q14" s="454">
        <v>0</v>
      </c>
      <c r="R14" s="181">
        <v>0</v>
      </c>
      <c r="S14" s="218" t="s">
        <v>375</v>
      </c>
      <c r="T14" s="218" t="s">
        <v>375</v>
      </c>
      <c r="U14" s="323" t="s">
        <v>1719</v>
      </c>
      <c r="V14" s="216">
        <v>44354</v>
      </c>
      <c r="W14" s="140">
        <v>44383</v>
      </c>
      <c r="X14" s="145"/>
      <c r="Y14" s="132" t="s">
        <v>64</v>
      </c>
      <c r="Z14" s="49" t="s">
        <v>65</v>
      </c>
      <c r="AA14" s="128" t="s">
        <v>79</v>
      </c>
      <c r="AB14" s="128">
        <f>COUNTA(S10:S100)-AB11-AB12-AB13</f>
        <v>0</v>
      </c>
    </row>
    <row r="15" spans="1:28" ht="38.25">
      <c r="A15" s="49">
        <v>6</v>
      </c>
      <c r="B15" s="118" t="s">
        <v>1720</v>
      </c>
      <c r="C15" s="185" t="s">
        <v>1718</v>
      </c>
      <c r="D15" s="132">
        <f t="shared" si="0"/>
        <v>222</v>
      </c>
      <c r="E15" s="132">
        <f t="shared" si="4"/>
        <v>221.99</v>
      </c>
      <c r="F15" s="132">
        <f t="shared" si="1"/>
        <v>9.9999999999909051E-3</v>
      </c>
      <c r="G15" s="52">
        <v>177.6</v>
      </c>
      <c r="H15" s="181">
        <v>177.59</v>
      </c>
      <c r="I15" s="132">
        <f t="shared" ref="I15:J15" si="13">K15+M15</f>
        <v>44.4</v>
      </c>
      <c r="J15" s="132">
        <f t="shared" si="13"/>
        <v>44.400000000000006</v>
      </c>
      <c r="K15" s="156">
        <v>17.7</v>
      </c>
      <c r="L15" s="132">
        <v>17.760000000000002</v>
      </c>
      <c r="M15" s="132">
        <f t="shared" ref="M15:N15" si="14">O15+Q15</f>
        <v>26.7</v>
      </c>
      <c r="N15" s="181">
        <f t="shared" si="14"/>
        <v>26.64</v>
      </c>
      <c r="O15" s="453">
        <v>26.7</v>
      </c>
      <c r="P15" s="181">
        <v>26.64</v>
      </c>
      <c r="Q15" s="454">
        <v>0</v>
      </c>
      <c r="R15" s="181">
        <v>0</v>
      </c>
      <c r="S15" s="218" t="s">
        <v>375</v>
      </c>
      <c r="T15" s="218" t="s">
        <v>375</v>
      </c>
      <c r="U15" s="323" t="s">
        <v>1721</v>
      </c>
      <c r="V15" s="216">
        <v>44351</v>
      </c>
      <c r="W15" s="216">
        <v>44380</v>
      </c>
      <c r="X15" s="145"/>
      <c r="Y15" s="132" t="s">
        <v>64</v>
      </c>
      <c r="Z15" s="49" t="s">
        <v>65</v>
      </c>
      <c r="AA15" s="128" t="s">
        <v>64</v>
      </c>
      <c r="AB15" s="128">
        <f>COUNTA(Y10:Y100)</f>
        <v>53</v>
      </c>
    </row>
    <row r="16" spans="1:28" ht="38.25">
      <c r="A16" s="49">
        <v>7</v>
      </c>
      <c r="B16" s="118" t="s">
        <v>1722</v>
      </c>
      <c r="C16" s="185" t="s">
        <v>1718</v>
      </c>
      <c r="D16" s="132">
        <f t="shared" si="0"/>
        <v>365.6</v>
      </c>
      <c r="E16" s="132">
        <f t="shared" si="4"/>
        <v>365.69</v>
      </c>
      <c r="F16" s="132">
        <f t="shared" si="1"/>
        <v>-8.9999999999974989E-2</v>
      </c>
      <c r="G16" s="156">
        <v>292.5</v>
      </c>
      <c r="H16" s="132">
        <v>292.55</v>
      </c>
      <c r="I16" s="132">
        <f t="shared" ref="I16:J16" si="15">K16+M16</f>
        <v>73.099999999999994</v>
      </c>
      <c r="J16" s="132">
        <f t="shared" si="15"/>
        <v>73.14</v>
      </c>
      <c r="K16" s="136">
        <v>29.1</v>
      </c>
      <c r="L16" s="132">
        <v>29.14</v>
      </c>
      <c r="M16" s="132">
        <f t="shared" ref="M16:N16" si="16">O16+Q16</f>
        <v>44</v>
      </c>
      <c r="N16" s="181">
        <f t="shared" si="16"/>
        <v>44</v>
      </c>
      <c r="O16" s="453">
        <v>44</v>
      </c>
      <c r="P16" s="455">
        <v>44</v>
      </c>
      <c r="Q16" s="325">
        <v>0</v>
      </c>
      <c r="R16" s="181">
        <v>0</v>
      </c>
      <c r="S16" s="218" t="s">
        <v>375</v>
      </c>
      <c r="T16" s="218" t="s">
        <v>375</v>
      </c>
      <c r="U16" s="218" t="s">
        <v>1723</v>
      </c>
      <c r="V16" s="216">
        <v>44389</v>
      </c>
      <c r="W16" s="216">
        <v>44423</v>
      </c>
      <c r="X16" s="145"/>
      <c r="Y16" s="132" t="s">
        <v>64</v>
      </c>
      <c r="Z16" s="49" t="s">
        <v>65</v>
      </c>
    </row>
    <row r="17" spans="1:26" ht="63.75">
      <c r="A17" s="49">
        <v>8</v>
      </c>
      <c r="B17" s="118" t="s">
        <v>1724</v>
      </c>
      <c r="C17" s="185" t="s">
        <v>1718</v>
      </c>
      <c r="D17" s="132">
        <f t="shared" si="0"/>
        <v>383.4</v>
      </c>
      <c r="E17" s="132">
        <f t="shared" si="4"/>
        <v>383.34000000000003</v>
      </c>
      <c r="F17" s="132">
        <f t="shared" si="1"/>
        <v>5.999999999994543E-2</v>
      </c>
      <c r="G17" s="156">
        <v>306.7</v>
      </c>
      <c r="H17" s="132">
        <v>306.67</v>
      </c>
      <c r="I17" s="132">
        <f t="shared" ref="I17:J17" si="17">K17+M17</f>
        <v>76.7</v>
      </c>
      <c r="J17" s="132">
        <f t="shared" si="17"/>
        <v>76.67</v>
      </c>
      <c r="K17" s="156">
        <v>30.7</v>
      </c>
      <c r="L17" s="132">
        <v>30.67</v>
      </c>
      <c r="M17" s="132">
        <f t="shared" ref="M17:N17" si="18">O17+Q17</f>
        <v>46</v>
      </c>
      <c r="N17" s="181">
        <f t="shared" si="18"/>
        <v>46</v>
      </c>
      <c r="O17" s="453">
        <v>46</v>
      </c>
      <c r="P17" s="132">
        <v>46</v>
      </c>
      <c r="Q17" s="133">
        <v>0</v>
      </c>
      <c r="R17" s="181">
        <v>0</v>
      </c>
      <c r="S17" s="218" t="s">
        <v>375</v>
      </c>
      <c r="T17" s="218" t="s">
        <v>375</v>
      </c>
      <c r="U17" s="218" t="s">
        <v>1725</v>
      </c>
      <c r="V17" s="216">
        <v>44363</v>
      </c>
      <c r="W17" s="218" t="s">
        <v>1726</v>
      </c>
      <c r="X17" s="145"/>
      <c r="Y17" s="132" t="s">
        <v>64</v>
      </c>
      <c r="Z17" s="49" t="s">
        <v>65</v>
      </c>
    </row>
    <row r="18" spans="1:26" ht="51">
      <c r="A18" s="49">
        <v>9</v>
      </c>
      <c r="B18" s="206" t="s">
        <v>1727</v>
      </c>
      <c r="C18" s="185" t="s">
        <v>1728</v>
      </c>
      <c r="D18" s="132">
        <f t="shared" si="0"/>
        <v>150.5</v>
      </c>
      <c r="E18" s="132">
        <f t="shared" si="4"/>
        <v>150.5</v>
      </c>
      <c r="F18" s="132">
        <f t="shared" si="1"/>
        <v>0</v>
      </c>
      <c r="G18" s="456">
        <v>120.4</v>
      </c>
      <c r="H18" s="73">
        <v>120.4</v>
      </c>
      <c r="I18" s="83">
        <f t="shared" ref="I18:J18" si="19">K18+M18</f>
        <v>30.1</v>
      </c>
      <c r="J18" s="83">
        <f t="shared" si="19"/>
        <v>30.1</v>
      </c>
      <c r="K18" s="457">
        <v>1.1000000000000001</v>
      </c>
      <c r="L18" s="83">
        <v>1.1000000000000001</v>
      </c>
      <c r="M18" s="83">
        <f t="shared" ref="M18:N18" si="20">O18+Q18</f>
        <v>29</v>
      </c>
      <c r="N18" s="73">
        <f t="shared" si="20"/>
        <v>29</v>
      </c>
      <c r="O18" s="458">
        <v>29</v>
      </c>
      <c r="P18" s="73">
        <v>29</v>
      </c>
      <c r="Q18" s="73">
        <v>0</v>
      </c>
      <c r="R18" s="73">
        <v>0</v>
      </c>
      <c r="S18" s="322">
        <v>44246</v>
      </c>
      <c r="T18" s="323" t="s">
        <v>375</v>
      </c>
      <c r="U18" s="323" t="s">
        <v>1729</v>
      </c>
      <c r="V18" s="322">
        <v>44466</v>
      </c>
      <c r="W18" s="140">
        <v>44469</v>
      </c>
      <c r="X18" s="132"/>
      <c r="Y18" s="132" t="s">
        <v>64</v>
      </c>
      <c r="Z18" s="49" t="s">
        <v>65</v>
      </c>
    </row>
    <row r="19" spans="1:26" ht="51">
      <c r="A19" s="49">
        <v>10</v>
      </c>
      <c r="B19" s="118" t="s">
        <v>1730</v>
      </c>
      <c r="C19" s="185" t="s">
        <v>1728</v>
      </c>
      <c r="D19" s="132">
        <f t="shared" si="0"/>
        <v>478.59999999999997</v>
      </c>
      <c r="E19" s="132">
        <f t="shared" si="4"/>
        <v>478.69</v>
      </c>
      <c r="F19" s="132">
        <f t="shared" si="1"/>
        <v>-9.0000000000031832E-2</v>
      </c>
      <c r="G19" s="52">
        <v>382.9</v>
      </c>
      <c r="H19" s="181">
        <v>382.95</v>
      </c>
      <c r="I19" s="132">
        <f t="shared" ref="I19:J19" si="21">K19+M19</f>
        <v>95.7</v>
      </c>
      <c r="J19" s="132">
        <f t="shared" si="21"/>
        <v>95.740000000000009</v>
      </c>
      <c r="K19" s="156">
        <v>51</v>
      </c>
      <c r="L19" s="132">
        <v>51</v>
      </c>
      <c r="M19" s="132">
        <f t="shared" ref="M19:N19" si="22">O19+Q19</f>
        <v>44.7</v>
      </c>
      <c r="N19" s="181">
        <f t="shared" si="22"/>
        <v>44.74</v>
      </c>
      <c r="O19" s="453">
        <v>44.7</v>
      </c>
      <c r="P19" s="181">
        <v>44.74</v>
      </c>
      <c r="Q19" s="454">
        <v>0</v>
      </c>
      <c r="R19" s="181">
        <v>0</v>
      </c>
      <c r="S19" s="322">
        <v>44246</v>
      </c>
      <c r="T19" s="322">
        <v>44251</v>
      </c>
      <c r="U19" s="323" t="s">
        <v>1731</v>
      </c>
      <c r="V19" s="216">
        <v>44277</v>
      </c>
      <c r="W19" s="216">
        <v>44396</v>
      </c>
      <c r="X19" s="145"/>
      <c r="Y19" s="132" t="s">
        <v>64</v>
      </c>
      <c r="Z19" s="49" t="s">
        <v>65</v>
      </c>
    </row>
    <row r="20" spans="1:26" ht="63.75">
      <c r="A20" s="49">
        <v>11</v>
      </c>
      <c r="B20" s="118" t="s">
        <v>1732</v>
      </c>
      <c r="C20" s="185" t="s">
        <v>1728</v>
      </c>
      <c r="D20" s="132">
        <f t="shared" si="0"/>
        <v>726.69999999999993</v>
      </c>
      <c r="E20" s="132">
        <f t="shared" si="4"/>
        <v>719.82</v>
      </c>
      <c r="F20" s="132">
        <f t="shared" si="1"/>
        <v>6.8799999999998818</v>
      </c>
      <c r="G20" s="52">
        <v>581.29999999999995</v>
      </c>
      <c r="H20" s="181">
        <v>575.86</v>
      </c>
      <c r="I20" s="132">
        <f t="shared" ref="I20:J20" si="23">K20+M20</f>
        <v>145.4</v>
      </c>
      <c r="J20" s="132">
        <f t="shared" si="23"/>
        <v>143.96</v>
      </c>
      <c r="K20" s="136">
        <v>72.7</v>
      </c>
      <c r="L20" s="132">
        <v>71.98</v>
      </c>
      <c r="M20" s="132">
        <f t="shared" ref="M20:N20" si="24">O20+Q20</f>
        <v>72.7</v>
      </c>
      <c r="N20" s="181">
        <f t="shared" si="24"/>
        <v>71.98</v>
      </c>
      <c r="O20" s="453">
        <v>72.7</v>
      </c>
      <c r="P20" s="181">
        <v>71.98</v>
      </c>
      <c r="Q20" s="454">
        <v>0</v>
      </c>
      <c r="R20" s="181">
        <v>0</v>
      </c>
      <c r="S20" s="322">
        <v>44244</v>
      </c>
      <c r="T20" s="323" t="s">
        <v>1733</v>
      </c>
      <c r="U20" s="218" t="s">
        <v>1734</v>
      </c>
      <c r="V20" s="216">
        <v>44348</v>
      </c>
      <c r="W20" s="140">
        <v>44408</v>
      </c>
      <c r="X20" s="190"/>
      <c r="Y20" s="132" t="s">
        <v>64</v>
      </c>
      <c r="Z20" s="49" t="s">
        <v>65</v>
      </c>
    </row>
    <row r="21" spans="1:26" ht="63.75">
      <c r="A21" s="49">
        <v>12</v>
      </c>
      <c r="B21" s="118" t="s">
        <v>1735</v>
      </c>
      <c r="C21" s="185" t="s">
        <v>1728</v>
      </c>
      <c r="D21" s="132">
        <f t="shared" si="0"/>
        <v>430</v>
      </c>
      <c r="E21" s="132">
        <f t="shared" si="4"/>
        <v>430.01</v>
      </c>
      <c r="F21" s="132">
        <f t="shared" si="1"/>
        <v>-9.9999999999909051E-3</v>
      </c>
      <c r="G21" s="52">
        <v>344</v>
      </c>
      <c r="H21" s="181">
        <v>344</v>
      </c>
      <c r="I21" s="132">
        <f t="shared" ref="I21:J21" si="25">K21+M21</f>
        <v>86</v>
      </c>
      <c r="J21" s="132">
        <f t="shared" si="25"/>
        <v>86.009999999999991</v>
      </c>
      <c r="K21" s="156">
        <v>40.9</v>
      </c>
      <c r="L21" s="132">
        <v>40.9</v>
      </c>
      <c r="M21" s="132">
        <f t="shared" ref="M21:N21" si="26">O21+Q21</f>
        <v>45.1</v>
      </c>
      <c r="N21" s="181">
        <f t="shared" si="26"/>
        <v>45.11</v>
      </c>
      <c r="O21" s="453">
        <v>45.1</v>
      </c>
      <c r="P21" s="181">
        <v>45.11</v>
      </c>
      <c r="Q21" s="454">
        <v>0</v>
      </c>
      <c r="R21" s="181">
        <v>0</v>
      </c>
      <c r="S21" s="218" t="s">
        <v>375</v>
      </c>
      <c r="T21" s="218" t="s">
        <v>375</v>
      </c>
      <c r="U21" s="323" t="s">
        <v>1736</v>
      </c>
      <c r="V21" s="216">
        <v>44259</v>
      </c>
      <c r="W21" s="218" t="s">
        <v>1737</v>
      </c>
      <c r="X21" s="145"/>
      <c r="Y21" s="132" t="s">
        <v>64</v>
      </c>
      <c r="Z21" s="49" t="s">
        <v>65</v>
      </c>
    </row>
    <row r="22" spans="1:26" ht="76.5">
      <c r="A22" s="49">
        <v>13</v>
      </c>
      <c r="B22" s="118" t="s">
        <v>1738</v>
      </c>
      <c r="C22" s="185" t="s">
        <v>1728</v>
      </c>
      <c r="D22" s="132">
        <f t="shared" si="0"/>
        <v>190.9</v>
      </c>
      <c r="E22" s="132">
        <f t="shared" si="4"/>
        <v>191</v>
      </c>
      <c r="F22" s="132">
        <f t="shared" si="1"/>
        <v>-9.9999999999994316E-2</v>
      </c>
      <c r="G22" s="156">
        <v>152.80000000000001</v>
      </c>
      <c r="H22" s="132">
        <v>152.80000000000001</v>
      </c>
      <c r="I22" s="132">
        <f t="shared" ref="I22:J22" si="27">K22+M22</f>
        <v>38.1</v>
      </c>
      <c r="J22" s="132">
        <f t="shared" si="27"/>
        <v>38.200000000000003</v>
      </c>
      <c r="K22" s="156">
        <v>28.6</v>
      </c>
      <c r="L22" s="132">
        <v>28.65</v>
      </c>
      <c r="M22" s="132">
        <f t="shared" ref="M22:N22" si="28">O22+Q22</f>
        <v>9.5</v>
      </c>
      <c r="N22" s="181">
        <f t="shared" si="28"/>
        <v>9.5500000000000007</v>
      </c>
      <c r="O22" s="453">
        <v>9.5</v>
      </c>
      <c r="P22" s="132">
        <v>9.5500000000000007</v>
      </c>
      <c r="Q22" s="286"/>
      <c r="R22" s="132">
        <v>0</v>
      </c>
      <c r="S22" s="218" t="s">
        <v>375</v>
      </c>
      <c r="T22" s="218" t="s">
        <v>375</v>
      </c>
      <c r="U22" s="323" t="s">
        <v>1739</v>
      </c>
      <c r="V22" s="459">
        <v>44348</v>
      </c>
      <c r="W22" s="460">
        <v>44377</v>
      </c>
      <c r="X22" s="145"/>
      <c r="Y22" s="132" t="s">
        <v>64</v>
      </c>
      <c r="Z22" s="49" t="s">
        <v>65</v>
      </c>
    </row>
    <row r="23" spans="1:26" ht="63.75">
      <c r="A23" s="49">
        <v>14</v>
      </c>
      <c r="B23" s="118" t="s">
        <v>1740</v>
      </c>
      <c r="C23" s="118" t="s">
        <v>1741</v>
      </c>
      <c r="D23" s="132">
        <f t="shared" si="0"/>
        <v>420</v>
      </c>
      <c r="E23" s="132">
        <f t="shared" si="4"/>
        <v>420</v>
      </c>
      <c r="F23" s="132">
        <f t="shared" si="1"/>
        <v>0</v>
      </c>
      <c r="G23" s="156">
        <v>336</v>
      </c>
      <c r="H23" s="132">
        <v>336</v>
      </c>
      <c r="I23" s="132">
        <f t="shared" ref="I23:J23" si="29">K23+M23</f>
        <v>84</v>
      </c>
      <c r="J23" s="132">
        <f t="shared" si="29"/>
        <v>84</v>
      </c>
      <c r="K23" s="156">
        <v>67.2</v>
      </c>
      <c r="L23" s="132">
        <v>67.2</v>
      </c>
      <c r="M23" s="132">
        <f t="shared" ref="M23:N23" si="30">O23+Q23</f>
        <v>16.8</v>
      </c>
      <c r="N23" s="181">
        <f t="shared" si="30"/>
        <v>16.8</v>
      </c>
      <c r="O23" s="453">
        <v>16.8</v>
      </c>
      <c r="P23" s="132">
        <v>16.8</v>
      </c>
      <c r="Q23" s="133">
        <v>0</v>
      </c>
      <c r="R23" s="132">
        <v>0</v>
      </c>
      <c r="S23" s="218" t="s">
        <v>375</v>
      </c>
      <c r="T23" s="218" t="s">
        <v>375</v>
      </c>
      <c r="U23" s="323" t="s">
        <v>1742</v>
      </c>
      <c r="V23" s="216">
        <v>44259</v>
      </c>
      <c r="W23" s="132" t="s">
        <v>1737</v>
      </c>
      <c r="X23" s="145"/>
      <c r="Y23" s="132" t="s">
        <v>64</v>
      </c>
      <c r="Z23" s="49" t="s">
        <v>65</v>
      </c>
    </row>
    <row r="24" spans="1:26" ht="63.75">
      <c r="A24" s="49">
        <v>15</v>
      </c>
      <c r="B24" s="118" t="s">
        <v>1743</v>
      </c>
      <c r="C24" s="118" t="s">
        <v>1741</v>
      </c>
      <c r="D24" s="132">
        <f t="shared" si="0"/>
        <v>418.5</v>
      </c>
      <c r="E24" s="132">
        <f t="shared" si="4"/>
        <v>418.5</v>
      </c>
      <c r="F24" s="132">
        <f t="shared" si="1"/>
        <v>0</v>
      </c>
      <c r="G24" s="52">
        <v>334.8</v>
      </c>
      <c r="H24" s="181">
        <v>334.8</v>
      </c>
      <c r="I24" s="132">
        <f t="shared" ref="I24:J24" si="31">K24+M24</f>
        <v>83.7</v>
      </c>
      <c r="J24" s="132">
        <f t="shared" si="31"/>
        <v>83.699999999999989</v>
      </c>
      <c r="K24" s="156">
        <v>67</v>
      </c>
      <c r="L24" s="132">
        <v>66.959999999999994</v>
      </c>
      <c r="M24" s="132">
        <f t="shared" ref="M24:N24" si="32">O24+Q24</f>
        <v>16.7</v>
      </c>
      <c r="N24" s="181">
        <f t="shared" si="32"/>
        <v>16.739999999999998</v>
      </c>
      <c r="O24" s="453">
        <v>16.7</v>
      </c>
      <c r="P24" s="181">
        <v>16.739999999999998</v>
      </c>
      <c r="Q24" s="454">
        <v>0</v>
      </c>
      <c r="R24" s="181">
        <v>0</v>
      </c>
      <c r="S24" s="218" t="s">
        <v>375</v>
      </c>
      <c r="T24" s="218" t="s">
        <v>375</v>
      </c>
      <c r="U24" s="323" t="s">
        <v>1742</v>
      </c>
      <c r="V24" s="216">
        <v>44259</v>
      </c>
      <c r="W24" s="132" t="s">
        <v>1737</v>
      </c>
      <c r="X24" s="145"/>
      <c r="Y24" s="132" t="s">
        <v>64</v>
      </c>
      <c r="Z24" s="49" t="s">
        <v>65</v>
      </c>
    </row>
    <row r="25" spans="1:26" ht="63.75">
      <c r="A25" s="49">
        <v>16</v>
      </c>
      <c r="B25" s="118" t="s">
        <v>1744</v>
      </c>
      <c r="C25" s="185" t="s">
        <v>1741</v>
      </c>
      <c r="D25" s="132">
        <f t="shared" si="0"/>
        <v>370.1</v>
      </c>
      <c r="E25" s="132">
        <f t="shared" si="4"/>
        <v>370.09999999999997</v>
      </c>
      <c r="F25" s="132">
        <v>0</v>
      </c>
      <c r="G25" s="156">
        <v>296.10000000000002</v>
      </c>
      <c r="H25" s="132">
        <v>296.08</v>
      </c>
      <c r="I25" s="132">
        <f t="shared" ref="I25:J25" si="33">K25+M25</f>
        <v>74</v>
      </c>
      <c r="J25" s="132">
        <f t="shared" si="33"/>
        <v>74.02</v>
      </c>
      <c r="K25" s="136">
        <v>36.9</v>
      </c>
      <c r="L25" s="132">
        <v>37.01</v>
      </c>
      <c r="M25" s="132">
        <f t="shared" ref="M25:N25" si="34">O25+Q25</f>
        <v>37.1</v>
      </c>
      <c r="N25" s="181">
        <f t="shared" si="34"/>
        <v>37.01</v>
      </c>
      <c r="O25" s="453">
        <v>37.1</v>
      </c>
      <c r="P25" s="181">
        <v>37.01</v>
      </c>
      <c r="Q25" s="454">
        <v>0</v>
      </c>
      <c r="R25" s="181">
        <v>0</v>
      </c>
      <c r="S25" s="218" t="s">
        <v>375</v>
      </c>
      <c r="T25" s="218" t="s">
        <v>375</v>
      </c>
      <c r="U25" s="218" t="s">
        <v>1745</v>
      </c>
      <c r="V25" s="216">
        <v>44316</v>
      </c>
      <c r="W25" s="216">
        <v>44346</v>
      </c>
      <c r="X25" s="145"/>
      <c r="Y25" s="132" t="s">
        <v>64</v>
      </c>
      <c r="Z25" s="49" t="s">
        <v>65</v>
      </c>
    </row>
    <row r="26" spans="1:26" ht="63.75">
      <c r="A26" s="49">
        <v>17</v>
      </c>
      <c r="B26" s="118" t="s">
        <v>1746</v>
      </c>
      <c r="C26" s="185" t="s">
        <v>1747</v>
      </c>
      <c r="D26" s="132">
        <f t="shared" si="0"/>
        <v>434</v>
      </c>
      <c r="E26" s="132">
        <f t="shared" si="4"/>
        <v>434</v>
      </c>
      <c r="F26" s="132">
        <f t="shared" si="1"/>
        <v>0</v>
      </c>
      <c r="G26" s="156">
        <v>347.2</v>
      </c>
      <c r="H26" s="132">
        <v>347.2</v>
      </c>
      <c r="I26" s="132">
        <f t="shared" ref="I26:J26" si="35">K26+M26</f>
        <v>86.8</v>
      </c>
      <c r="J26" s="132">
        <f t="shared" si="35"/>
        <v>86.8</v>
      </c>
      <c r="K26" s="156">
        <v>57.9</v>
      </c>
      <c r="L26" s="132">
        <v>57.9</v>
      </c>
      <c r="M26" s="132">
        <f t="shared" ref="M26:N26" si="36">O26+Q26</f>
        <v>28.9</v>
      </c>
      <c r="N26" s="181">
        <f t="shared" si="36"/>
        <v>28.9</v>
      </c>
      <c r="O26" s="453">
        <v>28.9</v>
      </c>
      <c r="P26" s="132">
        <v>28.9</v>
      </c>
      <c r="Q26" s="454">
        <v>0</v>
      </c>
      <c r="R26" s="181">
        <v>0</v>
      </c>
      <c r="S26" s="218" t="s">
        <v>375</v>
      </c>
      <c r="T26" s="218" t="s">
        <v>375</v>
      </c>
      <c r="U26" s="218" t="s">
        <v>1736</v>
      </c>
      <c r="V26" s="216">
        <v>44259</v>
      </c>
      <c r="W26" s="216">
        <v>44288</v>
      </c>
      <c r="X26" s="145"/>
      <c r="Y26" s="132" t="s">
        <v>64</v>
      </c>
      <c r="Z26" s="49" t="s">
        <v>65</v>
      </c>
    </row>
    <row r="27" spans="1:26" ht="38.25">
      <c r="A27" s="49">
        <v>18</v>
      </c>
      <c r="B27" s="118" t="s">
        <v>1748</v>
      </c>
      <c r="C27" s="185" t="s">
        <v>1747</v>
      </c>
      <c r="D27" s="132">
        <f t="shared" si="0"/>
        <v>448.5</v>
      </c>
      <c r="E27" s="132">
        <f t="shared" si="4"/>
        <v>448.5</v>
      </c>
      <c r="F27" s="132">
        <f t="shared" si="1"/>
        <v>0</v>
      </c>
      <c r="G27" s="52">
        <v>358.8</v>
      </c>
      <c r="H27" s="181">
        <v>358.8</v>
      </c>
      <c r="I27" s="132">
        <f t="shared" ref="I27:J27" si="37">K27+M27</f>
        <v>89.699999999999989</v>
      </c>
      <c r="J27" s="132">
        <f t="shared" si="37"/>
        <v>89.699999999999989</v>
      </c>
      <c r="K27" s="156">
        <v>67.3</v>
      </c>
      <c r="L27" s="132">
        <v>67.3</v>
      </c>
      <c r="M27" s="132">
        <f t="shared" ref="M27:N27" si="38">O27+Q27</f>
        <v>22.4</v>
      </c>
      <c r="N27" s="181">
        <f t="shared" si="38"/>
        <v>22.4</v>
      </c>
      <c r="O27" s="453">
        <v>22.4</v>
      </c>
      <c r="P27" s="181">
        <v>22.4</v>
      </c>
      <c r="Q27" s="461"/>
      <c r="R27" s="181">
        <v>0</v>
      </c>
      <c r="S27" s="218" t="s">
        <v>375</v>
      </c>
      <c r="T27" s="218" t="s">
        <v>375</v>
      </c>
      <c r="U27" s="323" t="s">
        <v>1749</v>
      </c>
      <c r="V27" s="216">
        <v>44258</v>
      </c>
      <c r="W27" s="216">
        <v>44409</v>
      </c>
      <c r="X27" s="145"/>
      <c r="Y27" s="132" t="s">
        <v>64</v>
      </c>
      <c r="Z27" s="49" t="s">
        <v>65</v>
      </c>
    </row>
    <row r="28" spans="1:26" ht="63.75">
      <c r="A28" s="49">
        <v>19</v>
      </c>
      <c r="B28" s="206" t="s">
        <v>1750</v>
      </c>
      <c r="C28" s="185" t="s">
        <v>1751</v>
      </c>
      <c r="D28" s="132">
        <f t="shared" si="0"/>
        <v>432.1</v>
      </c>
      <c r="E28" s="132">
        <f t="shared" si="4"/>
        <v>432.1</v>
      </c>
      <c r="F28" s="132">
        <f t="shared" si="1"/>
        <v>0</v>
      </c>
      <c r="G28" s="52">
        <v>345.7</v>
      </c>
      <c r="H28" s="181">
        <v>345.7</v>
      </c>
      <c r="I28" s="132">
        <f t="shared" ref="I28:J28" si="39">K28+M28</f>
        <v>86.4</v>
      </c>
      <c r="J28" s="132">
        <f t="shared" si="39"/>
        <v>86.4</v>
      </c>
      <c r="K28" s="136">
        <v>40</v>
      </c>
      <c r="L28" s="132">
        <v>40</v>
      </c>
      <c r="M28" s="132">
        <f t="shared" ref="M28:N28" si="40">O28+Q28</f>
        <v>46.4</v>
      </c>
      <c r="N28" s="181">
        <f t="shared" si="40"/>
        <v>46.4</v>
      </c>
      <c r="O28" s="453">
        <v>46.4</v>
      </c>
      <c r="P28" s="181">
        <v>46.4</v>
      </c>
      <c r="Q28" s="454">
        <v>0</v>
      </c>
      <c r="R28" s="181">
        <v>0</v>
      </c>
      <c r="S28" s="218" t="s">
        <v>375</v>
      </c>
      <c r="T28" s="218" t="s">
        <v>375</v>
      </c>
      <c r="U28" s="323" t="s">
        <v>1752</v>
      </c>
      <c r="V28" s="216">
        <v>44348</v>
      </c>
      <c r="W28" s="140">
        <v>44392</v>
      </c>
      <c r="X28" s="145" t="s">
        <v>1753</v>
      </c>
      <c r="Y28" s="132" t="s">
        <v>64</v>
      </c>
      <c r="Z28" s="49" t="s">
        <v>65</v>
      </c>
    </row>
    <row r="29" spans="1:26" ht="51">
      <c r="A29" s="49">
        <v>20</v>
      </c>
      <c r="B29" s="118" t="s">
        <v>1754</v>
      </c>
      <c r="C29" s="185" t="s">
        <v>1751</v>
      </c>
      <c r="D29" s="132">
        <f t="shared" si="0"/>
        <v>883.90000000000009</v>
      </c>
      <c r="E29" s="132">
        <f t="shared" si="4"/>
        <v>883.89</v>
      </c>
      <c r="F29" s="132">
        <f t="shared" si="1"/>
        <v>1.0000000000104592E-2</v>
      </c>
      <c r="G29" s="156">
        <v>707.1</v>
      </c>
      <c r="H29" s="132">
        <v>707.11</v>
      </c>
      <c r="I29" s="132">
        <f t="shared" ref="I29:J29" si="41">K29+M29</f>
        <v>176.8</v>
      </c>
      <c r="J29" s="132">
        <f t="shared" si="41"/>
        <v>176.78</v>
      </c>
      <c r="K29" s="156">
        <v>88.4</v>
      </c>
      <c r="L29" s="132">
        <v>88.39</v>
      </c>
      <c r="M29" s="132">
        <f t="shared" ref="M29:N29" si="42">O29+Q29</f>
        <v>88.4</v>
      </c>
      <c r="N29" s="181">
        <f t="shared" si="42"/>
        <v>88.39</v>
      </c>
      <c r="O29" s="453">
        <v>88.4</v>
      </c>
      <c r="P29" s="132">
        <v>88.39</v>
      </c>
      <c r="Q29" s="133">
        <v>0</v>
      </c>
      <c r="R29" s="132">
        <v>0</v>
      </c>
      <c r="S29" s="322">
        <v>44244</v>
      </c>
      <c r="T29" s="322">
        <v>44246</v>
      </c>
      <c r="U29" s="323" t="s">
        <v>1755</v>
      </c>
      <c r="V29" s="322">
        <v>44369</v>
      </c>
      <c r="W29" s="140">
        <v>44409</v>
      </c>
      <c r="X29" s="190"/>
      <c r="Y29" s="132" t="s">
        <v>64</v>
      </c>
      <c r="Z29" s="49" t="s">
        <v>65</v>
      </c>
    </row>
    <row r="30" spans="1:26" ht="63.75">
      <c r="A30" s="49">
        <v>21</v>
      </c>
      <c r="B30" s="118" t="s">
        <v>1756</v>
      </c>
      <c r="C30" s="185" t="s">
        <v>1751</v>
      </c>
      <c r="D30" s="132">
        <f t="shared" si="0"/>
        <v>295.10000000000002</v>
      </c>
      <c r="E30" s="132">
        <f t="shared" si="4"/>
        <v>294.99</v>
      </c>
      <c r="F30" s="132">
        <f t="shared" si="1"/>
        <v>0.11000000000001364</v>
      </c>
      <c r="G30" s="156">
        <v>236</v>
      </c>
      <c r="H30" s="132">
        <v>235.99</v>
      </c>
      <c r="I30" s="132">
        <f t="shared" ref="I30:J30" si="43">K30+M30</f>
        <v>59.099999999999994</v>
      </c>
      <c r="J30" s="132">
        <f t="shared" si="43"/>
        <v>59</v>
      </c>
      <c r="K30" s="156">
        <v>14.8</v>
      </c>
      <c r="L30" s="132">
        <v>14.75</v>
      </c>
      <c r="M30" s="132">
        <f t="shared" ref="M30:N30" si="44">O30+Q30</f>
        <v>44.3</v>
      </c>
      <c r="N30" s="181">
        <f t="shared" si="44"/>
        <v>44.25</v>
      </c>
      <c r="O30" s="453">
        <v>44.3</v>
      </c>
      <c r="P30" s="132">
        <v>44.25</v>
      </c>
      <c r="Q30" s="133">
        <v>0</v>
      </c>
      <c r="R30" s="132">
        <v>0</v>
      </c>
      <c r="S30" s="218" t="s">
        <v>375</v>
      </c>
      <c r="T30" s="218" t="s">
        <v>375</v>
      </c>
      <c r="U30" s="323" t="s">
        <v>1757</v>
      </c>
      <c r="V30" s="322">
        <v>44257</v>
      </c>
      <c r="W30" s="140">
        <v>44286</v>
      </c>
      <c r="X30" s="145"/>
      <c r="Y30" s="132" t="s">
        <v>64</v>
      </c>
      <c r="Z30" s="49" t="s">
        <v>65</v>
      </c>
    </row>
    <row r="31" spans="1:26" ht="51">
      <c r="A31" s="49">
        <v>22</v>
      </c>
      <c r="B31" s="118" t="s">
        <v>1758</v>
      </c>
      <c r="C31" s="185" t="s">
        <v>1751</v>
      </c>
      <c r="D31" s="132">
        <f t="shared" si="0"/>
        <v>789.9</v>
      </c>
      <c r="E31" s="132">
        <f t="shared" si="4"/>
        <v>789.81000000000006</v>
      </c>
      <c r="F31" s="132">
        <f t="shared" si="1"/>
        <v>8.9999999999918145E-2</v>
      </c>
      <c r="G31" s="156">
        <v>631.9</v>
      </c>
      <c r="H31" s="132">
        <v>631.85</v>
      </c>
      <c r="I31" s="132">
        <f t="shared" ref="I31:J31" si="45">K31+M31</f>
        <v>158</v>
      </c>
      <c r="J31" s="132">
        <f t="shared" si="45"/>
        <v>157.96</v>
      </c>
      <c r="K31" s="136">
        <v>39.5</v>
      </c>
      <c r="L31" s="132">
        <v>39.49</v>
      </c>
      <c r="M31" s="132">
        <f t="shared" ref="M31:N31" si="46">O31+Q31</f>
        <v>118.5</v>
      </c>
      <c r="N31" s="181">
        <f t="shared" si="46"/>
        <v>118.47</v>
      </c>
      <c r="O31" s="453">
        <v>118.5</v>
      </c>
      <c r="P31" s="132">
        <v>118.47</v>
      </c>
      <c r="Q31" s="133">
        <v>0</v>
      </c>
      <c r="R31" s="79"/>
      <c r="S31" s="322">
        <v>44246</v>
      </c>
      <c r="T31" s="322">
        <v>44253</v>
      </c>
      <c r="U31" s="323" t="s">
        <v>1759</v>
      </c>
      <c r="V31" s="219"/>
      <c r="W31" s="132" t="s">
        <v>1760</v>
      </c>
      <c r="X31" s="145"/>
      <c r="Y31" s="132" t="s">
        <v>64</v>
      </c>
      <c r="Z31" s="49" t="s">
        <v>65</v>
      </c>
    </row>
    <row r="32" spans="1:26" ht="63.75">
      <c r="A32" s="49">
        <v>23</v>
      </c>
      <c r="B32" s="118" t="s">
        <v>1761</v>
      </c>
      <c r="C32" s="185" t="s">
        <v>1762</v>
      </c>
      <c r="D32" s="132">
        <f t="shared" si="0"/>
        <v>587.29999999999995</v>
      </c>
      <c r="E32" s="132">
        <f t="shared" si="4"/>
        <v>587.78</v>
      </c>
      <c r="F32" s="132">
        <f t="shared" si="1"/>
        <v>-0.48000000000001819</v>
      </c>
      <c r="G32" s="156">
        <v>469.9</v>
      </c>
      <c r="H32" s="83">
        <v>470.22</v>
      </c>
      <c r="I32" s="132">
        <f t="shared" ref="I32:J32" si="47">K32+M32</f>
        <v>117.4</v>
      </c>
      <c r="J32" s="132">
        <f t="shared" si="47"/>
        <v>117.56</v>
      </c>
      <c r="K32" s="156">
        <v>58.7</v>
      </c>
      <c r="L32" s="83">
        <v>58.78</v>
      </c>
      <c r="M32" s="132">
        <f t="shared" ref="M32:N32" si="48">O32+Q32</f>
        <v>58.7</v>
      </c>
      <c r="N32" s="181">
        <f t="shared" si="48"/>
        <v>58.78</v>
      </c>
      <c r="O32" s="453">
        <v>58.7</v>
      </c>
      <c r="P32" s="83">
        <v>58.78</v>
      </c>
      <c r="Q32" s="133">
        <v>0</v>
      </c>
      <c r="R32" s="181">
        <v>0</v>
      </c>
      <c r="S32" s="322">
        <v>44244</v>
      </c>
      <c r="T32" s="322">
        <v>44256</v>
      </c>
      <c r="U32" s="323" t="s">
        <v>1763</v>
      </c>
      <c r="V32" s="216">
        <v>44348</v>
      </c>
      <c r="W32" s="216">
        <v>44408</v>
      </c>
      <c r="X32" s="190"/>
      <c r="Y32" s="132" t="s">
        <v>64</v>
      </c>
      <c r="Z32" s="49"/>
    </row>
    <row r="33" spans="1:26" ht="63.75">
      <c r="A33" s="49">
        <v>24</v>
      </c>
      <c r="B33" s="118" t="s">
        <v>1764</v>
      </c>
      <c r="C33" s="185" t="s">
        <v>1762</v>
      </c>
      <c r="D33" s="132">
        <f t="shared" si="0"/>
        <v>2454</v>
      </c>
      <c r="E33" s="132">
        <f t="shared" si="4"/>
        <v>2454.06</v>
      </c>
      <c r="F33" s="132">
        <f t="shared" si="1"/>
        <v>-5.999999999994543E-2</v>
      </c>
      <c r="G33" s="52">
        <v>1963.2</v>
      </c>
      <c r="H33" s="181">
        <v>1963.24</v>
      </c>
      <c r="I33" s="132">
        <f t="shared" ref="I33:J33" si="49">K33+M33</f>
        <v>490.8</v>
      </c>
      <c r="J33" s="132">
        <f t="shared" si="49"/>
        <v>490.82</v>
      </c>
      <c r="K33" s="156">
        <v>100</v>
      </c>
      <c r="L33" s="132">
        <v>200</v>
      </c>
      <c r="M33" s="132">
        <f t="shared" ref="M33:N33" si="50">O33+Q33</f>
        <v>390.8</v>
      </c>
      <c r="N33" s="181">
        <f t="shared" si="50"/>
        <v>290.82</v>
      </c>
      <c r="O33" s="453">
        <v>390.8</v>
      </c>
      <c r="P33" s="181">
        <v>290.82</v>
      </c>
      <c r="Q33" s="454">
        <v>0</v>
      </c>
      <c r="R33" s="181">
        <v>0</v>
      </c>
      <c r="S33" s="216">
        <v>44245</v>
      </c>
      <c r="T33" s="216">
        <v>44335</v>
      </c>
      <c r="U33" s="218" t="s">
        <v>1765</v>
      </c>
      <c r="V33" s="216">
        <v>44354</v>
      </c>
      <c r="W33" s="218" t="s">
        <v>1766</v>
      </c>
      <c r="X33" s="145"/>
      <c r="Y33" s="132" t="s">
        <v>64</v>
      </c>
      <c r="Z33" s="49" t="s">
        <v>65</v>
      </c>
    </row>
    <row r="34" spans="1:26" ht="76.5">
      <c r="A34" s="49">
        <v>25</v>
      </c>
      <c r="B34" s="118" t="s">
        <v>1767</v>
      </c>
      <c r="C34" s="185" t="s">
        <v>1762</v>
      </c>
      <c r="D34" s="132">
        <f t="shared" si="0"/>
        <v>2285.9</v>
      </c>
      <c r="E34" s="132">
        <f t="shared" si="4"/>
        <v>2285.91</v>
      </c>
      <c r="F34" s="132">
        <f t="shared" si="1"/>
        <v>-9.9999999997635314E-3</v>
      </c>
      <c r="G34" s="52">
        <v>1828.7</v>
      </c>
      <c r="H34" s="181">
        <v>1828.72</v>
      </c>
      <c r="I34" s="132">
        <f t="shared" ref="I34:J34" si="51">K34+M34</f>
        <v>457.2</v>
      </c>
      <c r="J34" s="132">
        <f t="shared" si="51"/>
        <v>457.19</v>
      </c>
      <c r="K34" s="136">
        <v>100</v>
      </c>
      <c r="L34" s="132">
        <v>100</v>
      </c>
      <c r="M34" s="132">
        <f t="shared" ref="M34:N34" si="52">O34+Q34</f>
        <v>357.2</v>
      </c>
      <c r="N34" s="181">
        <f t="shared" si="52"/>
        <v>357.19</v>
      </c>
      <c r="O34" s="453">
        <v>357.2</v>
      </c>
      <c r="P34" s="181">
        <v>357.19</v>
      </c>
      <c r="Q34" s="454">
        <v>0</v>
      </c>
      <c r="R34" s="181">
        <v>0</v>
      </c>
      <c r="S34" s="216">
        <v>44245</v>
      </c>
      <c r="T34" s="216">
        <v>44333</v>
      </c>
      <c r="U34" s="323" t="s">
        <v>1768</v>
      </c>
      <c r="V34" s="216">
        <v>44354</v>
      </c>
      <c r="W34" s="140">
        <v>44400</v>
      </c>
      <c r="X34" s="145"/>
      <c r="Y34" s="132" t="s">
        <v>64</v>
      </c>
      <c r="Z34" s="49" t="s">
        <v>65</v>
      </c>
    </row>
    <row r="35" spans="1:26" ht="63.75">
      <c r="A35" s="49">
        <v>26</v>
      </c>
      <c r="B35" s="206" t="s">
        <v>1769</v>
      </c>
      <c r="C35" s="185" t="s">
        <v>1770</v>
      </c>
      <c r="D35" s="132">
        <f t="shared" si="0"/>
        <v>626.79999999999995</v>
      </c>
      <c r="E35" s="132">
        <f t="shared" si="4"/>
        <v>618.98</v>
      </c>
      <c r="F35" s="132">
        <f t="shared" si="1"/>
        <v>7.8199999999999363</v>
      </c>
      <c r="G35" s="52">
        <v>501.5</v>
      </c>
      <c r="H35" s="181">
        <v>495.18</v>
      </c>
      <c r="I35" s="132">
        <f t="shared" ref="I35:J35" si="53">K35+M35</f>
        <v>125.30000000000001</v>
      </c>
      <c r="J35" s="132">
        <f t="shared" si="53"/>
        <v>123.8</v>
      </c>
      <c r="K35" s="136">
        <v>92.4</v>
      </c>
      <c r="L35" s="132">
        <v>77.25</v>
      </c>
      <c r="M35" s="132">
        <f t="shared" ref="M35:N35" si="54">O35+Q35</f>
        <v>32.9</v>
      </c>
      <c r="N35" s="181">
        <f t="shared" si="54"/>
        <v>46.55</v>
      </c>
      <c r="O35" s="453">
        <v>32.9</v>
      </c>
      <c r="P35" s="181">
        <v>46.55</v>
      </c>
      <c r="Q35" s="454">
        <v>0</v>
      </c>
      <c r="R35" s="181">
        <v>0</v>
      </c>
      <c r="S35" s="322">
        <v>44245</v>
      </c>
      <c r="T35" s="323" t="s">
        <v>1771</v>
      </c>
      <c r="U35" s="323" t="s">
        <v>1772</v>
      </c>
      <c r="V35" s="216">
        <v>44270</v>
      </c>
      <c r="W35" s="216">
        <v>44377</v>
      </c>
      <c r="X35" s="190"/>
      <c r="Y35" s="79"/>
      <c r="Z35" s="80"/>
    </row>
    <row r="36" spans="1:26" ht="63.75">
      <c r="A36" s="49">
        <v>27</v>
      </c>
      <c r="B36" s="118" t="s">
        <v>1773</v>
      </c>
      <c r="C36" s="185" t="s">
        <v>1770</v>
      </c>
      <c r="D36" s="132">
        <f t="shared" si="0"/>
        <v>1621.9</v>
      </c>
      <c r="E36" s="132">
        <f t="shared" si="4"/>
        <v>1629.88</v>
      </c>
      <c r="F36" s="132">
        <f t="shared" si="1"/>
        <v>-7.9800000000000182</v>
      </c>
      <c r="G36" s="52">
        <v>1297.5</v>
      </c>
      <c r="H36" s="181">
        <v>1303.9000000000001</v>
      </c>
      <c r="I36" s="132">
        <f t="shared" ref="I36:J36" si="55">K36+M36</f>
        <v>324.39999999999998</v>
      </c>
      <c r="J36" s="132">
        <f t="shared" si="55"/>
        <v>325.98</v>
      </c>
      <c r="K36" s="156">
        <v>188.3</v>
      </c>
      <c r="L36" s="132">
        <v>203.41</v>
      </c>
      <c r="M36" s="132">
        <f t="shared" ref="M36:N36" si="56">O36+Q36</f>
        <v>136.1</v>
      </c>
      <c r="N36" s="181">
        <f t="shared" si="56"/>
        <v>122.57</v>
      </c>
      <c r="O36" s="453">
        <v>136.1</v>
      </c>
      <c r="P36" s="181">
        <v>122.57</v>
      </c>
      <c r="Q36" s="454">
        <v>0</v>
      </c>
      <c r="R36" s="181">
        <v>0</v>
      </c>
      <c r="S36" s="218" t="s">
        <v>375</v>
      </c>
      <c r="T36" s="218" t="s">
        <v>375</v>
      </c>
      <c r="U36" s="323" t="s">
        <v>1772</v>
      </c>
      <c r="V36" s="216">
        <v>44270</v>
      </c>
      <c r="W36" s="216">
        <v>44377</v>
      </c>
      <c r="X36" s="145"/>
      <c r="Y36" s="132" t="s">
        <v>64</v>
      </c>
      <c r="Z36" s="49" t="s">
        <v>65</v>
      </c>
    </row>
    <row r="37" spans="1:26" ht="63.75">
      <c r="A37" s="49">
        <v>28</v>
      </c>
      <c r="B37" s="118" t="s">
        <v>1774</v>
      </c>
      <c r="C37" s="185" t="s">
        <v>1770</v>
      </c>
      <c r="D37" s="132">
        <f t="shared" si="0"/>
        <v>433</v>
      </c>
      <c r="E37" s="132">
        <f t="shared" si="4"/>
        <v>433</v>
      </c>
      <c r="F37" s="132">
        <f t="shared" si="1"/>
        <v>0</v>
      </c>
      <c r="G37" s="136">
        <v>346.4</v>
      </c>
      <c r="H37" s="132">
        <v>346.4</v>
      </c>
      <c r="I37" s="132">
        <f t="shared" ref="I37:J37" si="57">K37+M37</f>
        <v>86.600000000000009</v>
      </c>
      <c r="J37" s="132">
        <f t="shared" si="57"/>
        <v>86.6</v>
      </c>
      <c r="K37" s="156">
        <v>64.900000000000006</v>
      </c>
      <c r="L37" s="132">
        <v>64.95</v>
      </c>
      <c r="M37" s="132">
        <f t="shared" ref="M37:N37" si="58">O37+Q37</f>
        <v>21.7</v>
      </c>
      <c r="N37" s="181">
        <f t="shared" si="58"/>
        <v>21.65</v>
      </c>
      <c r="O37" s="453">
        <v>21.7</v>
      </c>
      <c r="P37" s="132">
        <v>21.65</v>
      </c>
      <c r="Q37" s="132">
        <v>0</v>
      </c>
      <c r="R37" s="132">
        <v>0</v>
      </c>
      <c r="S37" s="218" t="s">
        <v>375</v>
      </c>
      <c r="T37" s="218" t="s">
        <v>375</v>
      </c>
      <c r="U37" s="323" t="s">
        <v>1742</v>
      </c>
      <c r="V37" s="216">
        <v>44259</v>
      </c>
      <c r="W37" s="218" t="s">
        <v>1737</v>
      </c>
      <c r="X37" s="145"/>
      <c r="Y37" s="132" t="s">
        <v>64</v>
      </c>
      <c r="Z37" s="49" t="s">
        <v>65</v>
      </c>
    </row>
    <row r="38" spans="1:26" ht="51">
      <c r="A38" s="49">
        <v>29</v>
      </c>
      <c r="B38" s="118" t="s">
        <v>1775</v>
      </c>
      <c r="C38" s="185" t="s">
        <v>1770</v>
      </c>
      <c r="D38" s="132">
        <f t="shared" si="0"/>
        <v>299.10000000000002</v>
      </c>
      <c r="E38" s="132">
        <f t="shared" si="4"/>
        <v>299.14</v>
      </c>
      <c r="F38" s="132">
        <f t="shared" si="1"/>
        <v>-3.999999999996362E-2</v>
      </c>
      <c r="G38" s="132">
        <v>239.3</v>
      </c>
      <c r="H38" s="132">
        <v>239.3</v>
      </c>
      <c r="I38" s="132">
        <f t="shared" ref="I38:J38" si="59">K38+M38</f>
        <v>59.8</v>
      </c>
      <c r="J38" s="132">
        <f t="shared" si="59"/>
        <v>59.84</v>
      </c>
      <c r="K38" s="156">
        <v>49.8</v>
      </c>
      <c r="L38" s="132">
        <v>40</v>
      </c>
      <c r="M38" s="132">
        <f t="shared" ref="M38:N38" si="60">O38+Q38</f>
        <v>10</v>
      </c>
      <c r="N38" s="181">
        <f t="shared" si="60"/>
        <v>19.84</v>
      </c>
      <c r="O38" s="453">
        <v>10</v>
      </c>
      <c r="P38" s="132">
        <v>19.84</v>
      </c>
      <c r="Q38" s="132">
        <v>0</v>
      </c>
      <c r="R38" s="132">
        <v>0</v>
      </c>
      <c r="S38" s="218" t="s">
        <v>375</v>
      </c>
      <c r="T38" s="218" t="s">
        <v>375</v>
      </c>
      <c r="U38" s="218" t="s">
        <v>1776</v>
      </c>
      <c r="V38" s="218" t="s">
        <v>1777</v>
      </c>
      <c r="W38" s="218" t="s">
        <v>1778</v>
      </c>
      <c r="X38" s="145"/>
      <c r="Y38" s="132" t="s">
        <v>64</v>
      </c>
      <c r="Z38" s="49" t="s">
        <v>65</v>
      </c>
    </row>
    <row r="39" spans="1:26" ht="51">
      <c r="A39" s="49">
        <v>30</v>
      </c>
      <c r="B39" s="118" t="s">
        <v>1779</v>
      </c>
      <c r="C39" s="185" t="s">
        <v>1770</v>
      </c>
      <c r="D39" s="132">
        <f t="shared" si="0"/>
        <v>149.5</v>
      </c>
      <c r="E39" s="132">
        <f t="shared" si="4"/>
        <v>149.5</v>
      </c>
      <c r="F39" s="132">
        <f t="shared" si="1"/>
        <v>0</v>
      </c>
      <c r="G39" s="136">
        <v>119.6</v>
      </c>
      <c r="H39" s="132">
        <v>119.59</v>
      </c>
      <c r="I39" s="132">
        <f t="shared" ref="I39:J39" si="61">K39+M39</f>
        <v>29.9</v>
      </c>
      <c r="J39" s="132">
        <f t="shared" si="61"/>
        <v>29.909999999999997</v>
      </c>
      <c r="K39" s="156">
        <v>20</v>
      </c>
      <c r="L39" s="132">
        <v>24.9</v>
      </c>
      <c r="M39" s="132">
        <f t="shared" ref="M39:N39" si="62">O39+Q39</f>
        <v>9.9</v>
      </c>
      <c r="N39" s="181">
        <f t="shared" si="62"/>
        <v>5.01</v>
      </c>
      <c r="O39" s="453">
        <v>9.9</v>
      </c>
      <c r="P39" s="132">
        <v>5.01</v>
      </c>
      <c r="Q39" s="132">
        <v>0</v>
      </c>
      <c r="R39" s="132">
        <v>0</v>
      </c>
      <c r="S39" s="218" t="s">
        <v>375</v>
      </c>
      <c r="T39" s="218" t="s">
        <v>375</v>
      </c>
      <c r="U39" s="218" t="s">
        <v>1776</v>
      </c>
      <c r="V39" s="218" t="s">
        <v>1777</v>
      </c>
      <c r="W39" s="218" t="s">
        <v>1778</v>
      </c>
      <c r="X39" s="145"/>
      <c r="Y39" s="132" t="s">
        <v>64</v>
      </c>
      <c r="Z39" s="49" t="s">
        <v>65</v>
      </c>
    </row>
    <row r="40" spans="1:26" ht="51">
      <c r="A40" s="49">
        <v>31</v>
      </c>
      <c r="B40" s="118" t="s">
        <v>1780</v>
      </c>
      <c r="C40" s="185" t="s">
        <v>1781</v>
      </c>
      <c r="D40" s="132">
        <f t="shared" si="0"/>
        <v>1332.5</v>
      </c>
      <c r="E40" s="132">
        <f t="shared" si="4"/>
        <v>1332.45</v>
      </c>
      <c r="F40" s="132">
        <f t="shared" si="1"/>
        <v>4.9999999999954525E-2</v>
      </c>
      <c r="G40" s="136">
        <v>1066</v>
      </c>
      <c r="H40" s="132">
        <v>1065.97</v>
      </c>
      <c r="I40" s="132">
        <f t="shared" ref="I40:J40" si="63">K40+M40</f>
        <v>266.5</v>
      </c>
      <c r="J40" s="132">
        <f t="shared" si="63"/>
        <v>266.48</v>
      </c>
      <c r="K40" s="156">
        <v>157.4</v>
      </c>
      <c r="L40" s="132">
        <v>159.88999999999999</v>
      </c>
      <c r="M40" s="132">
        <f t="shared" ref="M40:N40" si="64">O40+Q40</f>
        <v>109.1</v>
      </c>
      <c r="N40" s="181">
        <f t="shared" si="64"/>
        <v>106.59</v>
      </c>
      <c r="O40" s="453">
        <v>109.1</v>
      </c>
      <c r="P40" s="132">
        <v>106.59</v>
      </c>
      <c r="Q40" s="132">
        <v>0</v>
      </c>
      <c r="R40" s="79"/>
      <c r="S40" s="216">
        <v>44251</v>
      </c>
      <c r="T40" s="322">
        <v>44264</v>
      </c>
      <c r="U40" s="218" t="s">
        <v>1782</v>
      </c>
      <c r="V40" s="323" t="s">
        <v>1783</v>
      </c>
      <c r="W40" s="133" t="s">
        <v>1784</v>
      </c>
      <c r="X40" s="145"/>
      <c r="Y40" s="132" t="s">
        <v>64</v>
      </c>
      <c r="Z40" s="49" t="s">
        <v>65</v>
      </c>
    </row>
    <row r="41" spans="1:26" ht="63.75">
      <c r="A41" s="49">
        <v>32</v>
      </c>
      <c r="B41" s="118" t="s">
        <v>1785</v>
      </c>
      <c r="C41" s="185" t="s">
        <v>1781</v>
      </c>
      <c r="D41" s="132">
        <f t="shared" si="0"/>
        <v>330.6</v>
      </c>
      <c r="E41" s="132">
        <f t="shared" si="4"/>
        <v>330.65</v>
      </c>
      <c r="F41" s="132">
        <f t="shared" si="1"/>
        <v>-4.9999999999954525E-2</v>
      </c>
      <c r="G41" s="136">
        <v>264.5</v>
      </c>
      <c r="H41" s="132">
        <v>264.52</v>
      </c>
      <c r="I41" s="132">
        <f t="shared" ref="I41:J41" si="65">K41+M41</f>
        <v>66.099999999999994</v>
      </c>
      <c r="J41" s="132">
        <f t="shared" si="65"/>
        <v>66.13</v>
      </c>
      <c r="K41" s="156">
        <v>41.1</v>
      </c>
      <c r="L41" s="132">
        <v>41.13</v>
      </c>
      <c r="M41" s="132">
        <f t="shared" ref="M41:N41" si="66">O41+Q41</f>
        <v>25</v>
      </c>
      <c r="N41" s="181">
        <f t="shared" si="66"/>
        <v>25</v>
      </c>
      <c r="O41" s="453">
        <v>25</v>
      </c>
      <c r="P41" s="132">
        <v>25</v>
      </c>
      <c r="Q41" s="132">
        <v>0</v>
      </c>
      <c r="R41" s="79"/>
      <c r="S41" s="216">
        <v>44251</v>
      </c>
      <c r="T41" s="322">
        <v>44351</v>
      </c>
      <c r="U41" s="218" t="s">
        <v>1786</v>
      </c>
      <c r="V41" s="323" t="s">
        <v>1787</v>
      </c>
      <c r="W41" s="133" t="s">
        <v>1788</v>
      </c>
      <c r="X41" s="190"/>
      <c r="Y41" s="79"/>
      <c r="Z41" s="80"/>
    </row>
    <row r="42" spans="1:26" ht="38.25">
      <c r="A42" s="49">
        <v>33</v>
      </c>
      <c r="B42" s="118" t="s">
        <v>1789</v>
      </c>
      <c r="C42" s="185" t="s">
        <v>1781</v>
      </c>
      <c r="D42" s="132">
        <f t="shared" si="0"/>
        <v>1319</v>
      </c>
      <c r="E42" s="132">
        <f t="shared" si="4"/>
        <v>1318.98</v>
      </c>
      <c r="F42" s="132">
        <f t="shared" si="1"/>
        <v>1.999999999998181E-2</v>
      </c>
      <c r="G42" s="136">
        <v>1055.2</v>
      </c>
      <c r="H42" s="132">
        <v>1055.19</v>
      </c>
      <c r="I42" s="132">
        <f t="shared" ref="I42:J42" si="67">K42+M42</f>
        <v>263.8</v>
      </c>
      <c r="J42" s="132">
        <f t="shared" si="67"/>
        <v>263.78999999999996</v>
      </c>
      <c r="K42" s="136">
        <v>169</v>
      </c>
      <c r="L42" s="132">
        <v>143.79</v>
      </c>
      <c r="M42" s="132">
        <f t="shared" ref="M42:N42" si="68">O42+Q42</f>
        <v>94.8</v>
      </c>
      <c r="N42" s="181">
        <f t="shared" si="68"/>
        <v>120</v>
      </c>
      <c r="O42" s="453">
        <v>94.8</v>
      </c>
      <c r="P42" s="132">
        <v>120</v>
      </c>
      <c r="Q42" s="132">
        <v>0</v>
      </c>
      <c r="R42" s="79"/>
      <c r="S42" s="217">
        <v>44251</v>
      </c>
      <c r="T42" s="217">
        <v>44267</v>
      </c>
      <c r="U42" s="218" t="s">
        <v>1790</v>
      </c>
      <c r="V42" s="218" t="s">
        <v>1791</v>
      </c>
      <c r="W42" s="323" t="s">
        <v>1792</v>
      </c>
      <c r="X42" s="233"/>
      <c r="Y42" s="132" t="s">
        <v>64</v>
      </c>
      <c r="Z42" s="462" t="s">
        <v>99</v>
      </c>
    </row>
    <row r="43" spans="1:26" ht="51">
      <c r="A43" s="49">
        <v>34</v>
      </c>
      <c r="B43" s="118" t="s">
        <v>1793</v>
      </c>
      <c r="C43" s="185" t="s">
        <v>1781</v>
      </c>
      <c r="D43" s="132">
        <f t="shared" si="0"/>
        <v>1615.9</v>
      </c>
      <c r="E43" s="132">
        <f t="shared" si="4"/>
        <v>1615.91</v>
      </c>
      <c r="F43" s="132">
        <f t="shared" si="1"/>
        <v>-9.9999999999909051E-3</v>
      </c>
      <c r="G43" s="136">
        <v>1292.7</v>
      </c>
      <c r="H43" s="132">
        <v>1292.73</v>
      </c>
      <c r="I43" s="132">
        <f t="shared" ref="I43:J43" si="69">K43+M43</f>
        <v>323.2</v>
      </c>
      <c r="J43" s="132">
        <f t="shared" si="69"/>
        <v>323.18</v>
      </c>
      <c r="K43" s="156">
        <v>243.9</v>
      </c>
      <c r="L43" s="132">
        <v>233.18</v>
      </c>
      <c r="M43" s="132">
        <f t="shared" ref="M43:N43" si="70">O43+Q43</f>
        <v>79.3</v>
      </c>
      <c r="N43" s="181">
        <f t="shared" si="70"/>
        <v>90</v>
      </c>
      <c r="O43" s="453">
        <v>79.3</v>
      </c>
      <c r="P43" s="132">
        <v>90</v>
      </c>
      <c r="Q43" s="132">
        <v>0</v>
      </c>
      <c r="R43" s="79"/>
      <c r="S43" s="217">
        <v>44251</v>
      </c>
      <c r="T43" s="322">
        <v>44272</v>
      </c>
      <c r="U43" s="323" t="s">
        <v>1794</v>
      </c>
      <c r="V43" s="140">
        <v>44298</v>
      </c>
      <c r="W43" s="216">
        <v>44392</v>
      </c>
      <c r="X43" s="157"/>
      <c r="Y43" s="132" t="s">
        <v>64</v>
      </c>
      <c r="Z43" s="462" t="s">
        <v>99</v>
      </c>
    </row>
    <row r="44" spans="1:26" ht="51">
      <c r="A44" s="49">
        <v>35</v>
      </c>
      <c r="B44" s="118" t="s">
        <v>1795</v>
      </c>
      <c r="C44" s="185" t="s">
        <v>1781</v>
      </c>
      <c r="D44" s="132">
        <f t="shared" si="0"/>
        <v>112.80000000000001</v>
      </c>
      <c r="E44" s="132">
        <f t="shared" si="4"/>
        <v>103.41</v>
      </c>
      <c r="F44" s="132">
        <f t="shared" si="1"/>
        <v>9.3900000000000148</v>
      </c>
      <c r="G44" s="136">
        <v>90.2</v>
      </c>
      <c r="H44" s="132">
        <v>90.2</v>
      </c>
      <c r="I44" s="132">
        <f t="shared" ref="I44:J44" si="71">K44+M44</f>
        <v>22.6</v>
      </c>
      <c r="J44" s="132">
        <f t="shared" si="71"/>
        <v>13.209999999999999</v>
      </c>
      <c r="K44" s="156">
        <v>11.3</v>
      </c>
      <c r="L44" s="132">
        <v>11.2</v>
      </c>
      <c r="M44" s="132">
        <f t="shared" ref="M44:N44" si="72">O44+Q44</f>
        <v>11.299999999999999</v>
      </c>
      <c r="N44" s="181">
        <f t="shared" si="72"/>
        <v>2.0099999999999998</v>
      </c>
      <c r="O44" s="453">
        <v>2.0099999999999998</v>
      </c>
      <c r="P44" s="132">
        <v>2.0099999999999998</v>
      </c>
      <c r="Q44" s="132">
        <v>9.2899999999999991</v>
      </c>
      <c r="R44" s="79"/>
      <c r="S44" s="218" t="s">
        <v>375</v>
      </c>
      <c r="T44" s="218" t="s">
        <v>375</v>
      </c>
      <c r="U44" s="218" t="s">
        <v>1796</v>
      </c>
      <c r="V44" s="216">
        <v>44392</v>
      </c>
      <c r="W44" s="322">
        <v>44397</v>
      </c>
      <c r="X44" s="157"/>
      <c r="Y44" s="132" t="s">
        <v>64</v>
      </c>
      <c r="Z44" s="462" t="s">
        <v>99</v>
      </c>
    </row>
    <row r="45" spans="1:26" ht="51">
      <c r="A45" s="49">
        <v>36</v>
      </c>
      <c r="B45" s="118" t="s">
        <v>1797</v>
      </c>
      <c r="C45" s="185" t="s">
        <v>1781</v>
      </c>
      <c r="D45" s="132">
        <f t="shared" si="0"/>
        <v>188</v>
      </c>
      <c r="E45" s="132">
        <f t="shared" si="4"/>
        <v>188.1</v>
      </c>
      <c r="F45" s="132">
        <f t="shared" si="1"/>
        <v>-9.9999999999994316E-2</v>
      </c>
      <c r="G45" s="136">
        <v>150.4</v>
      </c>
      <c r="H45" s="132">
        <v>150.5</v>
      </c>
      <c r="I45" s="132">
        <f t="shared" ref="I45:J45" si="73">K45+M45</f>
        <v>37.599999999999994</v>
      </c>
      <c r="J45" s="132">
        <f t="shared" si="73"/>
        <v>37.6</v>
      </c>
      <c r="K45" s="156">
        <v>18.7</v>
      </c>
      <c r="L45" s="132">
        <v>18.8</v>
      </c>
      <c r="M45" s="132">
        <f t="shared" ref="M45:N45" si="74">O45+Q45</f>
        <v>18.899999999999999</v>
      </c>
      <c r="N45" s="181">
        <f t="shared" si="74"/>
        <v>18.8</v>
      </c>
      <c r="O45" s="453">
        <v>18.899999999999999</v>
      </c>
      <c r="P45" s="132">
        <v>18.8</v>
      </c>
      <c r="Q45" s="132">
        <v>0</v>
      </c>
      <c r="R45" s="79"/>
      <c r="S45" s="218" t="s">
        <v>375</v>
      </c>
      <c r="T45" s="218" t="s">
        <v>375</v>
      </c>
      <c r="U45" s="218" t="s">
        <v>1798</v>
      </c>
      <c r="V45" s="216">
        <v>44370</v>
      </c>
      <c r="W45" s="322">
        <v>44387</v>
      </c>
      <c r="X45" s="157"/>
      <c r="Y45" s="132" t="s">
        <v>64</v>
      </c>
      <c r="Z45" s="462" t="s">
        <v>99</v>
      </c>
    </row>
    <row r="46" spans="1:26" ht="51">
      <c r="A46" s="49">
        <v>37</v>
      </c>
      <c r="B46" s="118" t="s">
        <v>1799</v>
      </c>
      <c r="C46" s="185" t="s">
        <v>1781</v>
      </c>
      <c r="D46" s="132">
        <f t="shared" si="0"/>
        <v>67.2</v>
      </c>
      <c r="E46" s="132">
        <f t="shared" si="4"/>
        <v>67.3</v>
      </c>
      <c r="F46" s="132">
        <f t="shared" si="1"/>
        <v>-9.9999999999994316E-2</v>
      </c>
      <c r="G46" s="136">
        <v>53.8</v>
      </c>
      <c r="H46" s="132">
        <v>53.8</v>
      </c>
      <c r="I46" s="132">
        <f t="shared" ref="I46:J46" si="75">K46+M46</f>
        <v>13.4</v>
      </c>
      <c r="J46" s="132">
        <f t="shared" si="75"/>
        <v>13.5</v>
      </c>
      <c r="K46" s="136">
        <v>6.7</v>
      </c>
      <c r="L46" s="132">
        <v>6.8</v>
      </c>
      <c r="M46" s="132">
        <f t="shared" ref="M46:N46" si="76">O46+Q46</f>
        <v>6.7</v>
      </c>
      <c r="N46" s="181">
        <f t="shared" si="76"/>
        <v>6.7</v>
      </c>
      <c r="O46" s="453">
        <v>6.7</v>
      </c>
      <c r="P46" s="132">
        <v>6.7</v>
      </c>
      <c r="Q46" s="132">
        <v>0</v>
      </c>
      <c r="R46" s="132">
        <v>0</v>
      </c>
      <c r="S46" s="218" t="s">
        <v>375</v>
      </c>
      <c r="T46" s="218" t="s">
        <v>375</v>
      </c>
      <c r="U46" s="218" t="s">
        <v>1796</v>
      </c>
      <c r="V46" s="140">
        <v>44277</v>
      </c>
      <c r="W46" s="217">
        <v>44283</v>
      </c>
      <c r="X46" s="157"/>
      <c r="Y46" s="132" t="s">
        <v>64</v>
      </c>
      <c r="Z46" s="462" t="s">
        <v>65</v>
      </c>
    </row>
    <row r="47" spans="1:26" ht="12.75">
      <c r="A47" s="463"/>
      <c r="B47" s="384" t="s">
        <v>160</v>
      </c>
      <c r="C47" s="464"/>
      <c r="D47" s="465">
        <f t="shared" ref="D47:R47" si="77">SUM(D10:D46)</f>
        <v>22686.799999999999</v>
      </c>
      <c r="E47" s="465">
        <f t="shared" si="77"/>
        <v>22765.3</v>
      </c>
      <c r="F47" s="465">
        <f t="shared" si="77"/>
        <v>-78.499999999999915</v>
      </c>
      <c r="G47" s="465">
        <f t="shared" si="77"/>
        <v>18149.7</v>
      </c>
      <c r="H47" s="465">
        <f t="shared" si="77"/>
        <v>18144.799999999996</v>
      </c>
      <c r="I47" s="465">
        <f t="shared" si="77"/>
        <v>4537.1000000000004</v>
      </c>
      <c r="J47" s="465">
        <f t="shared" si="77"/>
        <v>4526.670000000001</v>
      </c>
      <c r="K47" s="465">
        <f t="shared" si="77"/>
        <v>2243.3999999999996</v>
      </c>
      <c r="L47" s="465">
        <f t="shared" si="77"/>
        <v>2304.85</v>
      </c>
      <c r="M47" s="465">
        <f t="shared" si="77"/>
        <v>2293.7000000000007</v>
      </c>
      <c r="N47" s="465">
        <f t="shared" si="77"/>
        <v>2221.8199999999997</v>
      </c>
      <c r="O47" s="465">
        <f t="shared" si="77"/>
        <v>2284.4100000000008</v>
      </c>
      <c r="P47" s="465">
        <f t="shared" si="77"/>
        <v>2221.8199999999997</v>
      </c>
      <c r="Q47" s="465">
        <f t="shared" si="77"/>
        <v>9.2899999999999991</v>
      </c>
      <c r="R47" s="465">
        <f t="shared" si="77"/>
        <v>0</v>
      </c>
      <c r="S47" s="466"/>
      <c r="T47" s="466"/>
      <c r="U47" s="444"/>
      <c r="V47" s="444"/>
      <c r="W47" s="444"/>
      <c r="X47" s="444"/>
      <c r="Y47" s="444"/>
      <c r="Z47" s="444"/>
    </row>
    <row r="48" spans="1:26" ht="12.75">
      <c r="A48" s="562" t="s">
        <v>256</v>
      </c>
      <c r="B48" s="520"/>
      <c r="C48" s="520"/>
      <c r="D48" s="520"/>
      <c r="E48" s="520"/>
      <c r="F48" s="520"/>
      <c r="G48" s="520"/>
      <c r="H48" s="520"/>
      <c r="I48" s="520"/>
      <c r="J48" s="520"/>
      <c r="K48" s="520"/>
      <c r="L48" s="520"/>
      <c r="M48" s="520"/>
      <c r="N48" s="520"/>
      <c r="O48" s="520"/>
      <c r="P48" s="520"/>
      <c r="Q48" s="520"/>
      <c r="R48" s="520"/>
      <c r="S48" s="31"/>
      <c r="T48" s="31"/>
      <c r="U48" s="31"/>
      <c r="V48" s="31"/>
      <c r="W48" s="31"/>
      <c r="X48" s="31"/>
      <c r="Y48" s="31"/>
      <c r="Z48" s="467"/>
    </row>
    <row r="49" spans="1:26" ht="63.75">
      <c r="A49" s="49">
        <v>38</v>
      </c>
      <c r="B49" s="206" t="s">
        <v>1800</v>
      </c>
      <c r="C49" s="185" t="s">
        <v>1801</v>
      </c>
      <c r="D49" s="339">
        <f t="shared" ref="D49:E49" si="78">G49+I49</f>
        <v>1195.0999999999999</v>
      </c>
      <c r="E49" s="339">
        <f t="shared" si="78"/>
        <v>2182.29</v>
      </c>
      <c r="F49" s="339">
        <f t="shared" ref="F49:F54" si="79">IF(E49&gt;0,D49-E49,0)</f>
        <v>-987.19</v>
      </c>
      <c r="G49" s="287">
        <v>956.1</v>
      </c>
      <c r="H49" s="339">
        <v>1745.84</v>
      </c>
      <c r="I49" s="339">
        <f t="shared" ref="I49:J49" si="80">K49+M49</f>
        <v>239</v>
      </c>
      <c r="J49" s="339">
        <f t="shared" si="80"/>
        <v>436.45</v>
      </c>
      <c r="K49" s="287">
        <v>199.2</v>
      </c>
      <c r="L49" s="339">
        <v>367.12</v>
      </c>
      <c r="M49" s="339">
        <f t="shared" ref="M49:N49" si="81">O49+Q49</f>
        <v>39.799999999999997</v>
      </c>
      <c r="N49" s="339">
        <f t="shared" si="81"/>
        <v>69.33</v>
      </c>
      <c r="O49" s="287">
        <v>39.799999999999997</v>
      </c>
      <c r="P49" s="339">
        <v>69.33</v>
      </c>
      <c r="Q49" s="339">
        <v>0</v>
      </c>
      <c r="R49" s="318"/>
      <c r="S49" s="322">
        <v>44309</v>
      </c>
      <c r="T49" s="322">
        <v>44313</v>
      </c>
      <c r="U49" s="339" t="s">
        <v>1802</v>
      </c>
      <c r="V49" s="468">
        <v>44344</v>
      </c>
      <c r="W49" s="469">
        <v>44407</v>
      </c>
      <c r="X49" s="132"/>
      <c r="Y49" s="470" t="s">
        <v>64</v>
      </c>
      <c r="Z49" s="471" t="s">
        <v>65</v>
      </c>
    </row>
    <row r="50" spans="1:26" ht="63.75">
      <c r="A50" s="49">
        <v>39</v>
      </c>
      <c r="B50" s="206" t="s">
        <v>1803</v>
      </c>
      <c r="C50" s="185" t="s">
        <v>1801</v>
      </c>
      <c r="D50" s="339">
        <f t="shared" ref="D50:E50" si="82">G50+I50</f>
        <v>987.3</v>
      </c>
      <c r="E50" s="339">
        <f t="shared" si="82"/>
        <v>0</v>
      </c>
      <c r="F50" s="339">
        <f>D50</f>
        <v>987.3</v>
      </c>
      <c r="G50" s="69">
        <v>789.8</v>
      </c>
      <c r="H50" s="351"/>
      <c r="I50" s="339">
        <f t="shared" ref="I50:J50" si="83">K50+M50</f>
        <v>197.5</v>
      </c>
      <c r="J50" s="339">
        <f t="shared" si="83"/>
        <v>0</v>
      </c>
      <c r="K50" s="69">
        <v>167.6</v>
      </c>
      <c r="L50" s="351"/>
      <c r="M50" s="339">
        <f t="shared" ref="M50:N50" si="84">O50+Q50</f>
        <v>29.9</v>
      </c>
      <c r="N50" s="339">
        <f t="shared" si="84"/>
        <v>0</v>
      </c>
      <c r="O50" s="69">
        <v>29.9</v>
      </c>
      <c r="P50" s="351"/>
      <c r="Q50" s="339">
        <v>0</v>
      </c>
      <c r="R50" s="351"/>
      <c r="S50" s="322">
        <v>44309</v>
      </c>
      <c r="T50" s="322">
        <v>44313</v>
      </c>
      <c r="U50" s="339" t="s">
        <v>1802</v>
      </c>
      <c r="V50" s="472">
        <v>44344</v>
      </c>
      <c r="W50" s="473">
        <v>44407</v>
      </c>
      <c r="X50" s="132"/>
      <c r="Y50" s="313" t="s">
        <v>64</v>
      </c>
      <c r="Z50" s="474" t="s">
        <v>65</v>
      </c>
    </row>
    <row r="51" spans="1:26" ht="63.75">
      <c r="A51" s="49">
        <v>40</v>
      </c>
      <c r="B51" s="118" t="s">
        <v>1804</v>
      </c>
      <c r="C51" s="185" t="s">
        <v>1747</v>
      </c>
      <c r="D51" s="339">
        <f t="shared" ref="D51:E51" si="85">G51+I51</f>
        <v>2850.5</v>
      </c>
      <c r="E51" s="339">
        <f t="shared" si="85"/>
        <v>2850.5099999999998</v>
      </c>
      <c r="F51" s="339">
        <f t="shared" si="79"/>
        <v>-9.9999999997635314E-3</v>
      </c>
      <c r="G51" s="69">
        <v>2280.4</v>
      </c>
      <c r="H51" s="339">
        <v>2280.41</v>
      </c>
      <c r="I51" s="339">
        <f t="shared" ref="I51:J51" si="86">K51+M51</f>
        <v>570.1</v>
      </c>
      <c r="J51" s="339">
        <f t="shared" si="86"/>
        <v>570.1</v>
      </c>
      <c r="K51" s="69">
        <v>450.1</v>
      </c>
      <c r="L51" s="339">
        <v>450.1</v>
      </c>
      <c r="M51" s="339">
        <f t="shared" ref="M51:N51" si="87">O51+Q51</f>
        <v>120</v>
      </c>
      <c r="N51" s="339">
        <f t="shared" si="87"/>
        <v>120</v>
      </c>
      <c r="O51" s="69">
        <v>120</v>
      </c>
      <c r="P51" s="339">
        <v>120</v>
      </c>
      <c r="Q51" s="339">
        <v>0</v>
      </c>
      <c r="R51" s="339">
        <v>0</v>
      </c>
      <c r="S51" s="322">
        <v>44309</v>
      </c>
      <c r="T51" s="322">
        <v>44313</v>
      </c>
      <c r="U51" s="339" t="s">
        <v>1805</v>
      </c>
      <c r="V51" s="472">
        <v>44340</v>
      </c>
      <c r="W51" s="473">
        <v>44392</v>
      </c>
      <c r="X51" s="147"/>
      <c r="Y51" s="132" t="s">
        <v>64</v>
      </c>
      <c r="Z51" s="474" t="s">
        <v>65</v>
      </c>
    </row>
    <row r="52" spans="1:26" ht="63.75">
      <c r="A52" s="49">
        <v>41</v>
      </c>
      <c r="B52" s="118" t="s">
        <v>1806</v>
      </c>
      <c r="C52" s="185" t="s">
        <v>1747</v>
      </c>
      <c r="D52" s="339">
        <f t="shared" ref="D52:E52" si="88">G52+I52</f>
        <v>593.5</v>
      </c>
      <c r="E52" s="339">
        <f t="shared" si="88"/>
        <v>593.51</v>
      </c>
      <c r="F52" s="339">
        <f t="shared" si="79"/>
        <v>-9.9999999999909051E-3</v>
      </c>
      <c r="G52" s="69">
        <v>474.8</v>
      </c>
      <c r="H52" s="339">
        <v>474.81</v>
      </c>
      <c r="I52" s="339">
        <f t="shared" ref="I52:J52" si="89">K52+M52</f>
        <v>118.7</v>
      </c>
      <c r="J52" s="339">
        <f t="shared" si="89"/>
        <v>118.69999999999999</v>
      </c>
      <c r="K52" s="69">
        <v>88.9</v>
      </c>
      <c r="L52" s="339">
        <v>88.85</v>
      </c>
      <c r="M52" s="339">
        <f t="shared" ref="M52:N52" si="90">O52+Q52</f>
        <v>29.8</v>
      </c>
      <c r="N52" s="339">
        <f t="shared" si="90"/>
        <v>29.85</v>
      </c>
      <c r="O52" s="69">
        <v>29.8</v>
      </c>
      <c r="P52" s="339">
        <v>29.85</v>
      </c>
      <c r="Q52" s="339">
        <v>0</v>
      </c>
      <c r="R52" s="339">
        <v>0</v>
      </c>
      <c r="S52" s="218" t="s">
        <v>375</v>
      </c>
      <c r="T52" s="218" t="s">
        <v>375</v>
      </c>
      <c r="U52" s="339" t="s">
        <v>1807</v>
      </c>
      <c r="V52" s="472">
        <v>44362</v>
      </c>
      <c r="W52" s="473">
        <v>44392</v>
      </c>
      <c r="X52" s="147"/>
      <c r="Y52" s="132" t="s">
        <v>64</v>
      </c>
      <c r="Z52" s="474" t="s">
        <v>65</v>
      </c>
    </row>
    <row r="53" spans="1:26" ht="51">
      <c r="A53" s="49">
        <v>42</v>
      </c>
      <c r="B53" s="185" t="s">
        <v>1808</v>
      </c>
      <c r="C53" s="185" t="s">
        <v>1762</v>
      </c>
      <c r="D53" s="339">
        <f t="shared" ref="D53:E53" si="91">G53+I53</f>
        <v>2684</v>
      </c>
      <c r="E53" s="339">
        <f t="shared" si="91"/>
        <v>2684</v>
      </c>
      <c r="F53" s="339">
        <f t="shared" si="79"/>
        <v>0</v>
      </c>
      <c r="G53" s="69">
        <v>2147.1999999999998</v>
      </c>
      <c r="H53" s="339">
        <v>2147.1999999999998</v>
      </c>
      <c r="I53" s="339">
        <f t="shared" ref="I53:J53" si="92">K53+M53</f>
        <v>536.79999999999995</v>
      </c>
      <c r="J53" s="339">
        <f t="shared" si="92"/>
        <v>536.79999999999995</v>
      </c>
      <c r="K53" s="69">
        <v>100</v>
      </c>
      <c r="L53" s="339">
        <v>100</v>
      </c>
      <c r="M53" s="339">
        <f t="shared" ref="M53:N53" si="93">O53+Q53</f>
        <v>436.8</v>
      </c>
      <c r="N53" s="339">
        <f t="shared" si="93"/>
        <v>436.8</v>
      </c>
      <c r="O53" s="69">
        <v>436.8</v>
      </c>
      <c r="P53" s="339">
        <v>436.8</v>
      </c>
      <c r="Q53" s="339">
        <v>0</v>
      </c>
      <c r="R53" s="318"/>
      <c r="S53" s="322">
        <v>44309</v>
      </c>
      <c r="T53" s="322">
        <v>44335</v>
      </c>
      <c r="U53" s="339" t="s">
        <v>1765</v>
      </c>
      <c r="V53" s="472">
        <v>44354</v>
      </c>
      <c r="W53" s="146" t="s">
        <v>1766</v>
      </c>
      <c r="X53" s="147"/>
      <c r="Y53" s="132" t="s">
        <v>64</v>
      </c>
      <c r="Z53" s="474" t="s">
        <v>65</v>
      </c>
    </row>
    <row r="54" spans="1:26" ht="51">
      <c r="A54" s="49">
        <v>43</v>
      </c>
      <c r="B54" s="118" t="s">
        <v>1809</v>
      </c>
      <c r="C54" s="185" t="s">
        <v>1712</v>
      </c>
      <c r="D54" s="339">
        <f t="shared" ref="D54:E54" si="94">G54+I54</f>
        <v>895.1</v>
      </c>
      <c r="E54" s="339">
        <f t="shared" si="94"/>
        <v>895.12</v>
      </c>
      <c r="F54" s="339">
        <f t="shared" si="79"/>
        <v>-1.999999999998181E-2</v>
      </c>
      <c r="G54" s="69">
        <v>716.1</v>
      </c>
      <c r="H54" s="339">
        <v>716.1</v>
      </c>
      <c r="I54" s="339">
        <f t="shared" ref="I54:J54" si="95">K54+M54</f>
        <v>179</v>
      </c>
      <c r="J54" s="339">
        <f t="shared" si="95"/>
        <v>179.02</v>
      </c>
      <c r="K54" s="69">
        <v>104.4</v>
      </c>
      <c r="L54" s="339">
        <v>104.43</v>
      </c>
      <c r="M54" s="339">
        <f t="shared" ref="M54:N54" si="96">O54+Q54</f>
        <v>74.599999999999994</v>
      </c>
      <c r="N54" s="339">
        <f t="shared" si="96"/>
        <v>74.59</v>
      </c>
      <c r="O54" s="69">
        <v>74.599999999999994</v>
      </c>
      <c r="P54" s="339">
        <v>74.59</v>
      </c>
      <c r="Q54" s="339">
        <v>0</v>
      </c>
      <c r="R54" s="318"/>
      <c r="S54" s="322">
        <v>44309</v>
      </c>
      <c r="T54" s="322">
        <v>44358</v>
      </c>
      <c r="U54" s="339" t="s">
        <v>1810</v>
      </c>
      <c r="V54" s="472">
        <v>44379</v>
      </c>
      <c r="W54" s="473">
        <v>44388</v>
      </c>
      <c r="X54" s="147"/>
      <c r="Y54" s="132" t="s">
        <v>64</v>
      </c>
      <c r="Z54" s="474" t="s">
        <v>65</v>
      </c>
    </row>
    <row r="55" spans="1:26" ht="12.75">
      <c r="A55" s="463"/>
      <c r="B55" s="384" t="s">
        <v>160</v>
      </c>
      <c r="C55" s="464"/>
      <c r="D55" s="475">
        <f t="shared" ref="D55:R55" si="97">SUM(D49:D54)</f>
        <v>9205.5</v>
      </c>
      <c r="E55" s="475">
        <f t="shared" si="97"/>
        <v>9205.43</v>
      </c>
      <c r="F55" s="475">
        <f t="shared" si="97"/>
        <v>7.0000000000163709E-2</v>
      </c>
      <c r="G55" s="475">
        <f t="shared" si="97"/>
        <v>7364.4000000000005</v>
      </c>
      <c r="H55" s="475">
        <f t="shared" si="97"/>
        <v>7364.3600000000006</v>
      </c>
      <c r="I55" s="475">
        <f t="shared" si="97"/>
        <v>1841.1</v>
      </c>
      <c r="J55" s="475">
        <f t="shared" si="97"/>
        <v>1841.07</v>
      </c>
      <c r="K55" s="475">
        <f t="shared" si="97"/>
        <v>1110.2</v>
      </c>
      <c r="L55" s="475">
        <f t="shared" si="97"/>
        <v>1110.5</v>
      </c>
      <c r="M55" s="475">
        <f t="shared" si="97"/>
        <v>730.9</v>
      </c>
      <c r="N55" s="475">
        <f t="shared" si="97"/>
        <v>730.57</v>
      </c>
      <c r="O55" s="475">
        <f t="shared" si="97"/>
        <v>730.9</v>
      </c>
      <c r="P55" s="475">
        <f t="shared" si="97"/>
        <v>730.57</v>
      </c>
      <c r="Q55" s="475">
        <f t="shared" si="97"/>
        <v>0</v>
      </c>
      <c r="R55" s="475">
        <f t="shared" si="97"/>
        <v>0</v>
      </c>
      <c r="S55" s="476"/>
      <c r="T55" s="476"/>
      <c r="U55" s="477"/>
      <c r="V55" s="477"/>
      <c r="W55" s="477"/>
      <c r="X55" s="477"/>
      <c r="Y55" s="477"/>
      <c r="Z55" s="477"/>
    </row>
    <row r="56" spans="1:26" ht="12.75">
      <c r="A56" s="559" t="s">
        <v>161</v>
      </c>
      <c r="B56" s="520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  <c r="Y56" s="520"/>
      <c r="Z56" s="538"/>
    </row>
    <row r="57" spans="1:26" ht="63.75">
      <c r="A57" s="136">
        <v>44</v>
      </c>
      <c r="B57" s="118" t="s">
        <v>1811</v>
      </c>
      <c r="C57" s="118" t="s">
        <v>1712</v>
      </c>
      <c r="D57" s="70">
        <f t="shared" ref="D57:E57" si="98">G57+I57</f>
        <v>296.5</v>
      </c>
      <c r="E57" s="70">
        <f t="shared" si="98"/>
        <v>296.5</v>
      </c>
      <c r="F57" s="70">
        <f t="shared" ref="F57:F62" si="99">IF(E57&gt;0,D57-E57,0)</f>
        <v>0</v>
      </c>
      <c r="G57" s="70">
        <v>237.2</v>
      </c>
      <c r="H57" s="70">
        <v>237.2</v>
      </c>
      <c r="I57" s="70">
        <f t="shared" ref="I57:J57" si="100">K57+M57</f>
        <v>59.3</v>
      </c>
      <c r="J57" s="70">
        <f t="shared" si="100"/>
        <v>59.3</v>
      </c>
      <c r="K57" s="70">
        <v>29.65</v>
      </c>
      <c r="L57" s="70">
        <v>29.65</v>
      </c>
      <c r="M57" s="70">
        <f t="shared" ref="M57:N57" si="101">O57+Q57</f>
        <v>29.65</v>
      </c>
      <c r="N57" s="70">
        <f t="shared" si="101"/>
        <v>29.65</v>
      </c>
      <c r="O57" s="70">
        <v>29.65</v>
      </c>
      <c r="P57" s="70">
        <v>29.65</v>
      </c>
      <c r="Q57" s="339">
        <v>0</v>
      </c>
      <c r="R57" s="72"/>
      <c r="S57" s="369">
        <v>44425</v>
      </c>
      <c r="T57" s="369">
        <v>44425</v>
      </c>
      <c r="U57" s="339" t="s">
        <v>1812</v>
      </c>
      <c r="V57" s="131">
        <v>44432</v>
      </c>
      <c r="W57" s="131">
        <v>44434</v>
      </c>
      <c r="X57" s="190"/>
      <c r="Y57" s="132" t="s">
        <v>64</v>
      </c>
      <c r="Z57" s="474" t="s">
        <v>65</v>
      </c>
    </row>
    <row r="58" spans="1:26" ht="51">
      <c r="A58" s="136">
        <v>45</v>
      </c>
      <c r="B58" s="118" t="s">
        <v>1813</v>
      </c>
      <c r="C58" s="118" t="s">
        <v>1741</v>
      </c>
      <c r="D58" s="70">
        <f t="shared" ref="D58:E58" si="102">G58+I58</f>
        <v>598.6</v>
      </c>
      <c r="E58" s="70">
        <f t="shared" si="102"/>
        <v>598.5</v>
      </c>
      <c r="F58" s="70">
        <f t="shared" si="99"/>
        <v>0.10000000000002274</v>
      </c>
      <c r="G58" s="70">
        <v>478.8</v>
      </c>
      <c r="H58" s="70">
        <v>478.8</v>
      </c>
      <c r="I58" s="70">
        <f t="shared" ref="I58:J58" si="103">K58+M58</f>
        <v>119.8</v>
      </c>
      <c r="J58" s="70">
        <f t="shared" si="103"/>
        <v>119.7</v>
      </c>
      <c r="K58" s="70">
        <v>19.8</v>
      </c>
      <c r="L58" s="70">
        <v>95.76</v>
      </c>
      <c r="M58" s="70">
        <f t="shared" ref="M58:N58" si="104">O58+Q58</f>
        <v>100</v>
      </c>
      <c r="N58" s="70">
        <f t="shared" si="104"/>
        <v>23.94</v>
      </c>
      <c r="O58" s="70">
        <v>100</v>
      </c>
      <c r="P58" s="70">
        <v>23.94</v>
      </c>
      <c r="Q58" s="339">
        <v>0</v>
      </c>
      <c r="R58" s="72"/>
      <c r="S58" s="376">
        <v>44424</v>
      </c>
      <c r="T58" s="478" t="s">
        <v>375</v>
      </c>
      <c r="U58" s="145" t="s">
        <v>1814</v>
      </c>
      <c r="V58" s="131">
        <v>44425</v>
      </c>
      <c r="W58" s="131">
        <v>44427</v>
      </c>
      <c r="X58" s="157"/>
      <c r="Y58" s="132" t="s">
        <v>64</v>
      </c>
      <c r="Z58" s="474" t="s">
        <v>65</v>
      </c>
    </row>
    <row r="59" spans="1:26" ht="63.75">
      <c r="A59" s="136">
        <v>46</v>
      </c>
      <c r="B59" s="118" t="s">
        <v>1815</v>
      </c>
      <c r="C59" s="118" t="s">
        <v>1747</v>
      </c>
      <c r="D59" s="70">
        <f t="shared" ref="D59:E59" si="105">G59+I59</f>
        <v>856.12</v>
      </c>
      <c r="E59" s="70">
        <f t="shared" si="105"/>
        <v>856.10900000000004</v>
      </c>
      <c r="F59" s="70">
        <f t="shared" si="99"/>
        <v>1.0999999999967258E-2</v>
      </c>
      <c r="G59" s="70">
        <v>684.9</v>
      </c>
      <c r="H59" s="70">
        <v>684.88800000000003</v>
      </c>
      <c r="I59" s="70">
        <f t="shared" ref="I59:J59" si="106">K59+M59</f>
        <v>171.22</v>
      </c>
      <c r="J59" s="70">
        <f t="shared" si="106"/>
        <v>171.221</v>
      </c>
      <c r="K59" s="70">
        <v>85.22</v>
      </c>
      <c r="L59" s="70">
        <v>85.221999999999994</v>
      </c>
      <c r="M59" s="70">
        <f t="shared" ref="M59:N59" si="107">O59+Q59</f>
        <v>86</v>
      </c>
      <c r="N59" s="70">
        <f t="shared" si="107"/>
        <v>85.998999999999995</v>
      </c>
      <c r="O59" s="70">
        <v>86</v>
      </c>
      <c r="P59" s="70">
        <v>85.998999999999995</v>
      </c>
      <c r="Q59" s="339">
        <v>0</v>
      </c>
      <c r="R59" s="70">
        <v>0</v>
      </c>
      <c r="S59" s="376">
        <v>44421</v>
      </c>
      <c r="T59" s="376">
        <v>44426</v>
      </c>
      <c r="U59" s="218" t="s">
        <v>1816</v>
      </c>
      <c r="V59" s="131">
        <v>44445</v>
      </c>
      <c r="W59" s="132" t="s">
        <v>1817</v>
      </c>
      <c r="X59" s="190"/>
      <c r="Y59" s="132" t="s">
        <v>64</v>
      </c>
      <c r="Z59" s="474" t="s">
        <v>65</v>
      </c>
    </row>
    <row r="60" spans="1:26" ht="51">
      <c r="A60" s="136">
        <v>47</v>
      </c>
      <c r="B60" s="118" t="s">
        <v>1818</v>
      </c>
      <c r="C60" s="118" t="s">
        <v>1751</v>
      </c>
      <c r="D60" s="70">
        <f t="shared" ref="D60:E60" si="108">G60+I60</f>
        <v>98.52</v>
      </c>
      <c r="E60" s="70">
        <f t="shared" si="108"/>
        <v>98.998999999999995</v>
      </c>
      <c r="F60" s="70">
        <f t="shared" si="99"/>
        <v>-0.4789999999999992</v>
      </c>
      <c r="G60" s="70">
        <v>78.8</v>
      </c>
      <c r="H60" s="70">
        <v>79.197999999999993</v>
      </c>
      <c r="I60" s="70">
        <f t="shared" ref="I60:J60" si="109">K60+M60</f>
        <v>19.72</v>
      </c>
      <c r="J60" s="70">
        <f t="shared" si="109"/>
        <v>19.801000000000002</v>
      </c>
      <c r="K60" s="70">
        <v>4.93</v>
      </c>
      <c r="L60" s="70">
        <v>4.95</v>
      </c>
      <c r="M60" s="70">
        <f t="shared" ref="M60:N60" si="110">O60+Q60</f>
        <v>14.79</v>
      </c>
      <c r="N60" s="70">
        <f t="shared" si="110"/>
        <v>14.851000000000001</v>
      </c>
      <c r="O60" s="70">
        <v>14.79</v>
      </c>
      <c r="P60" s="70">
        <v>14.851000000000001</v>
      </c>
      <c r="Q60" s="339">
        <v>0</v>
      </c>
      <c r="R60" s="72"/>
      <c r="S60" s="376">
        <v>44424</v>
      </c>
      <c r="T60" s="478" t="s">
        <v>375</v>
      </c>
      <c r="U60" s="145" t="s">
        <v>1819</v>
      </c>
      <c r="V60" s="131">
        <v>44427</v>
      </c>
      <c r="W60" s="131">
        <v>44427</v>
      </c>
      <c r="X60" s="190"/>
      <c r="Y60" s="132" t="s">
        <v>64</v>
      </c>
      <c r="Z60" s="474" t="s">
        <v>65</v>
      </c>
    </row>
    <row r="61" spans="1:26" ht="51">
      <c r="A61" s="136">
        <v>48</v>
      </c>
      <c r="B61" s="118" t="s">
        <v>1820</v>
      </c>
      <c r="C61" s="118" t="s">
        <v>1751</v>
      </c>
      <c r="D61" s="70">
        <f t="shared" ref="D61:E61" si="111">G61+I61</f>
        <v>98.62</v>
      </c>
      <c r="E61" s="70">
        <f t="shared" si="111"/>
        <v>98.12700000000001</v>
      </c>
      <c r="F61" s="70">
        <f t="shared" si="99"/>
        <v>0.492999999999995</v>
      </c>
      <c r="G61" s="70">
        <v>78.900000000000006</v>
      </c>
      <c r="H61" s="70">
        <v>78.501000000000005</v>
      </c>
      <c r="I61" s="70">
        <f t="shared" ref="I61:J61" si="112">K61+M61</f>
        <v>19.72</v>
      </c>
      <c r="J61" s="70">
        <f t="shared" si="112"/>
        <v>19.626000000000001</v>
      </c>
      <c r="K61" s="70">
        <v>4.93</v>
      </c>
      <c r="L61" s="70">
        <v>4.9059999999999997</v>
      </c>
      <c r="M61" s="70">
        <f t="shared" ref="M61:N61" si="113">O61+Q61</f>
        <v>14.79</v>
      </c>
      <c r="N61" s="70">
        <f t="shared" si="113"/>
        <v>14.72</v>
      </c>
      <c r="O61" s="70">
        <v>14.79</v>
      </c>
      <c r="P61" s="70">
        <v>14.72</v>
      </c>
      <c r="Q61" s="339">
        <v>0</v>
      </c>
      <c r="R61" s="72"/>
      <c r="S61" s="376">
        <v>44424</v>
      </c>
      <c r="T61" s="478" t="s">
        <v>375</v>
      </c>
      <c r="U61" s="145" t="s">
        <v>1819</v>
      </c>
      <c r="V61" s="131">
        <v>44427</v>
      </c>
      <c r="W61" s="131">
        <v>44427</v>
      </c>
      <c r="X61" s="190"/>
      <c r="Y61" s="132" t="s">
        <v>64</v>
      </c>
      <c r="Z61" s="474" t="s">
        <v>65</v>
      </c>
    </row>
    <row r="62" spans="1:26" ht="63.75">
      <c r="A62" s="136">
        <v>49</v>
      </c>
      <c r="B62" s="118" t="s">
        <v>1821</v>
      </c>
      <c r="C62" s="118" t="s">
        <v>1781</v>
      </c>
      <c r="D62" s="70">
        <f t="shared" ref="D62:E62" si="114">G62+I62</f>
        <v>4509.99</v>
      </c>
      <c r="E62" s="70">
        <f t="shared" si="114"/>
        <v>4509.9708000000001</v>
      </c>
      <c r="F62" s="70">
        <f t="shared" si="99"/>
        <v>1.9199999999727879E-2</v>
      </c>
      <c r="G62" s="70">
        <v>3608</v>
      </c>
      <c r="H62" s="70">
        <v>3607.9766399999999</v>
      </c>
      <c r="I62" s="70">
        <f t="shared" ref="I62:J62" si="115">K62+M62</f>
        <v>901.99</v>
      </c>
      <c r="J62" s="70">
        <f t="shared" si="115"/>
        <v>901.99415999999997</v>
      </c>
      <c r="K62" s="70">
        <v>637.99</v>
      </c>
      <c r="L62" s="70">
        <v>601.99415999999997</v>
      </c>
      <c r="M62" s="70">
        <f t="shared" ref="M62:N62" si="116">O62+Q62</f>
        <v>264</v>
      </c>
      <c r="N62" s="70">
        <f t="shared" si="116"/>
        <v>300</v>
      </c>
      <c r="O62" s="70">
        <v>264</v>
      </c>
      <c r="P62" s="70">
        <v>300</v>
      </c>
      <c r="Q62" s="339">
        <v>0</v>
      </c>
      <c r="R62" s="72"/>
      <c r="S62" s="376">
        <v>44438</v>
      </c>
      <c r="T62" s="376">
        <v>44441</v>
      </c>
      <c r="U62" s="132" t="s">
        <v>1822</v>
      </c>
      <c r="V62" s="131">
        <v>44461</v>
      </c>
      <c r="W62" s="196">
        <v>44540</v>
      </c>
      <c r="X62" s="190"/>
      <c r="Y62" s="79"/>
      <c r="Z62" s="474"/>
    </row>
    <row r="63" spans="1:26" ht="12.75">
      <c r="A63" s="449"/>
      <c r="B63" s="106" t="s">
        <v>160</v>
      </c>
      <c r="C63" s="199"/>
      <c r="D63" s="107">
        <f t="shared" ref="D63:R63" si="117">SUM(D57:D62)</f>
        <v>6458.35</v>
      </c>
      <c r="E63" s="107">
        <f t="shared" si="117"/>
        <v>6458.2057999999997</v>
      </c>
      <c r="F63" s="107">
        <f t="shared" si="117"/>
        <v>0.14419999999971367</v>
      </c>
      <c r="G63" s="107">
        <f t="shared" si="117"/>
        <v>5166.6000000000004</v>
      </c>
      <c r="H63" s="107">
        <f t="shared" si="117"/>
        <v>5166.5636400000003</v>
      </c>
      <c r="I63" s="107">
        <f t="shared" si="117"/>
        <v>1291.75</v>
      </c>
      <c r="J63" s="107">
        <f t="shared" si="117"/>
        <v>1291.6421599999999</v>
      </c>
      <c r="K63" s="107">
        <f t="shared" si="117"/>
        <v>782.52</v>
      </c>
      <c r="L63" s="107">
        <f t="shared" si="117"/>
        <v>822.48216000000002</v>
      </c>
      <c r="M63" s="107">
        <f t="shared" si="117"/>
        <v>509.23</v>
      </c>
      <c r="N63" s="107">
        <f t="shared" si="117"/>
        <v>469.15999999999997</v>
      </c>
      <c r="O63" s="107">
        <f t="shared" si="117"/>
        <v>509.23</v>
      </c>
      <c r="P63" s="107">
        <f t="shared" si="117"/>
        <v>469.15999999999997</v>
      </c>
      <c r="Q63" s="107">
        <f t="shared" si="117"/>
        <v>0</v>
      </c>
      <c r="R63" s="107">
        <f t="shared" si="117"/>
        <v>0</v>
      </c>
      <c r="S63" s="229"/>
      <c r="T63" s="229"/>
      <c r="U63" s="108"/>
      <c r="V63" s="108"/>
      <c r="W63" s="108"/>
      <c r="X63" s="108"/>
      <c r="Y63" s="108"/>
      <c r="Z63" s="108"/>
    </row>
    <row r="64" spans="1:26" ht="12.75">
      <c r="A64" s="524" t="s">
        <v>177</v>
      </c>
      <c r="B64" s="520"/>
      <c r="C64" s="520"/>
      <c r="D64" s="520"/>
      <c r="E64" s="520"/>
      <c r="F64" s="520"/>
      <c r="G64" s="520"/>
      <c r="H64" s="520"/>
      <c r="I64" s="520"/>
      <c r="J64" s="520"/>
      <c r="K64" s="520"/>
      <c r="L64" s="520"/>
      <c r="M64" s="520"/>
      <c r="N64" s="520"/>
      <c r="O64" s="520"/>
      <c r="P64" s="520"/>
      <c r="Q64" s="520"/>
      <c r="R64" s="520"/>
      <c r="S64" s="520"/>
      <c r="T64" s="520"/>
      <c r="U64" s="520"/>
      <c r="V64" s="520"/>
      <c r="W64" s="520"/>
      <c r="X64" s="520"/>
      <c r="Y64" s="520"/>
      <c r="Z64" s="538"/>
    </row>
    <row r="65" spans="1:26" ht="76.5">
      <c r="A65" s="479">
        <f>A62+1</f>
        <v>50</v>
      </c>
      <c r="B65" s="118" t="s">
        <v>1823</v>
      </c>
      <c r="C65" s="118" t="s">
        <v>761</v>
      </c>
      <c r="D65" s="147">
        <f t="shared" ref="D65:E65" si="118">G65+I65</f>
        <v>295</v>
      </c>
      <c r="E65" s="147">
        <f t="shared" si="118"/>
        <v>247.42</v>
      </c>
      <c r="F65" s="147">
        <f t="shared" ref="F65:F78" si="119">IF(E65&gt;0,D65-E65,0)</f>
        <v>47.580000000000013</v>
      </c>
      <c r="G65" s="147">
        <v>236</v>
      </c>
      <c r="H65" s="147">
        <v>197.94</v>
      </c>
      <c r="I65" s="147">
        <f t="shared" ref="I65:J65" si="120">K65+M65</f>
        <v>59</v>
      </c>
      <c r="J65" s="147">
        <f t="shared" si="120"/>
        <v>49.48</v>
      </c>
      <c r="K65" s="147">
        <v>29.5</v>
      </c>
      <c r="L65" s="147">
        <v>24.74</v>
      </c>
      <c r="M65" s="147">
        <f t="shared" ref="M65:N65" si="121">O65+Q65</f>
        <v>29.5</v>
      </c>
      <c r="N65" s="147">
        <f t="shared" si="121"/>
        <v>24.74</v>
      </c>
      <c r="O65" s="147">
        <v>29.5</v>
      </c>
      <c r="P65" s="147">
        <v>24.74</v>
      </c>
      <c r="Q65" s="147">
        <v>0</v>
      </c>
      <c r="R65" s="172"/>
      <c r="S65" s="381">
        <v>44425</v>
      </c>
      <c r="T65" s="380" t="s">
        <v>375</v>
      </c>
      <c r="U65" s="133" t="s">
        <v>1824</v>
      </c>
      <c r="V65" s="134">
        <v>44448</v>
      </c>
      <c r="W65" s="134">
        <v>44478</v>
      </c>
      <c r="X65" s="233"/>
      <c r="Y65" s="132" t="s">
        <v>64</v>
      </c>
      <c r="Z65" s="133" t="s">
        <v>65</v>
      </c>
    </row>
    <row r="66" spans="1:26" ht="63.75">
      <c r="A66" s="479">
        <f t="shared" ref="A66:A78" si="122">A65+1</f>
        <v>51</v>
      </c>
      <c r="B66" s="118" t="s">
        <v>1825</v>
      </c>
      <c r="C66" s="118" t="s">
        <v>1741</v>
      </c>
      <c r="D66" s="147">
        <f t="shared" ref="D66:E66" si="123">G66+I66</f>
        <v>500</v>
      </c>
      <c r="E66" s="147">
        <f t="shared" si="123"/>
        <v>0</v>
      </c>
      <c r="F66" s="147">
        <f t="shared" si="119"/>
        <v>0</v>
      </c>
      <c r="G66" s="147">
        <v>400</v>
      </c>
      <c r="H66" s="172"/>
      <c r="I66" s="147">
        <f t="shared" ref="I66:J66" si="124">K66+M66</f>
        <v>100</v>
      </c>
      <c r="J66" s="147">
        <f t="shared" si="124"/>
        <v>0</v>
      </c>
      <c r="K66" s="147">
        <v>50</v>
      </c>
      <c r="L66" s="172"/>
      <c r="M66" s="147">
        <f t="shared" ref="M66:N66" si="125">O66+Q66</f>
        <v>50</v>
      </c>
      <c r="N66" s="147">
        <f t="shared" si="125"/>
        <v>0</v>
      </c>
      <c r="O66" s="147">
        <v>50</v>
      </c>
      <c r="P66" s="172"/>
      <c r="Q66" s="147">
        <v>0</v>
      </c>
      <c r="R66" s="172"/>
      <c r="S66" s="379">
        <v>44424</v>
      </c>
      <c r="T66" s="379">
        <v>44447</v>
      </c>
      <c r="U66" s="233"/>
      <c r="V66" s="233"/>
      <c r="W66" s="233"/>
      <c r="X66" s="133" t="s">
        <v>1826</v>
      </c>
      <c r="Y66" s="286"/>
      <c r="Z66" s="286"/>
    </row>
    <row r="67" spans="1:26" ht="63.75">
      <c r="A67" s="479">
        <f t="shared" si="122"/>
        <v>52</v>
      </c>
      <c r="B67" s="118" t="s">
        <v>1827</v>
      </c>
      <c r="C67" s="118" t="s">
        <v>1751</v>
      </c>
      <c r="D67" s="147">
        <f t="shared" ref="D67:E67" si="126">G67+I67</f>
        <v>1311.22</v>
      </c>
      <c r="E67" s="147">
        <f t="shared" si="126"/>
        <v>1285.00352</v>
      </c>
      <c r="F67" s="147">
        <f t="shared" si="119"/>
        <v>26.216480000000047</v>
      </c>
      <c r="G67" s="147">
        <v>1048.98</v>
      </c>
      <c r="H67" s="234">
        <v>1028.00352</v>
      </c>
      <c r="I67" s="147">
        <f t="shared" ref="I67:J67" si="127">K67+M67</f>
        <v>262.24</v>
      </c>
      <c r="J67" s="147">
        <f t="shared" si="127"/>
        <v>257</v>
      </c>
      <c r="K67" s="147">
        <v>131.12</v>
      </c>
      <c r="L67" s="234">
        <v>128.5</v>
      </c>
      <c r="M67" s="147">
        <f t="shared" ref="M67:N67" si="128">O67+Q67</f>
        <v>131.12</v>
      </c>
      <c r="N67" s="147">
        <f t="shared" si="128"/>
        <v>128.5</v>
      </c>
      <c r="O67" s="147">
        <v>11.12</v>
      </c>
      <c r="P67" s="234">
        <v>128.5</v>
      </c>
      <c r="Q67" s="147">
        <v>120</v>
      </c>
      <c r="R67" s="234">
        <v>0</v>
      </c>
      <c r="S67" s="379">
        <v>44424</v>
      </c>
      <c r="T67" s="379">
        <v>44426</v>
      </c>
      <c r="U67" s="454" t="s">
        <v>1828</v>
      </c>
      <c r="V67" s="480">
        <v>44455</v>
      </c>
      <c r="W67" s="481">
        <v>44485</v>
      </c>
      <c r="X67" s="233"/>
      <c r="Y67" s="286"/>
      <c r="Z67" s="286"/>
    </row>
    <row r="68" spans="1:26" ht="51">
      <c r="A68" s="479">
        <f t="shared" si="122"/>
        <v>53</v>
      </c>
      <c r="B68" s="118" t="s">
        <v>1829</v>
      </c>
      <c r="C68" s="118" t="s">
        <v>1707</v>
      </c>
      <c r="D68" s="147">
        <f t="shared" ref="D68:E68" si="129">G68+I68</f>
        <v>356.1</v>
      </c>
      <c r="E68" s="147">
        <f t="shared" si="129"/>
        <v>268</v>
      </c>
      <c r="F68" s="147">
        <f t="shared" si="119"/>
        <v>88.100000000000023</v>
      </c>
      <c r="G68" s="147">
        <v>284.88</v>
      </c>
      <c r="H68" s="147">
        <v>214.4</v>
      </c>
      <c r="I68" s="147">
        <f t="shared" ref="I68:J68" si="130">K68+M68</f>
        <v>71.22</v>
      </c>
      <c r="J68" s="147">
        <f t="shared" si="130"/>
        <v>53.6</v>
      </c>
      <c r="K68" s="147">
        <v>35.61</v>
      </c>
      <c r="L68" s="147">
        <v>26.8</v>
      </c>
      <c r="M68" s="147">
        <f t="shared" ref="M68:N68" si="131">O68+Q68</f>
        <v>35.61</v>
      </c>
      <c r="N68" s="147">
        <f t="shared" si="131"/>
        <v>26.8</v>
      </c>
      <c r="O68" s="147">
        <v>35.61</v>
      </c>
      <c r="P68" s="147">
        <v>26.8</v>
      </c>
      <c r="Q68" s="147">
        <v>0</v>
      </c>
      <c r="R68" s="172"/>
      <c r="S68" s="379">
        <v>44424</v>
      </c>
      <c r="T68" s="380" t="s">
        <v>375</v>
      </c>
      <c r="U68" s="134">
        <v>44454</v>
      </c>
      <c r="V68" s="134">
        <v>44459</v>
      </c>
      <c r="W68" s="173">
        <v>44489</v>
      </c>
      <c r="X68" s="233"/>
      <c r="Y68" s="286"/>
      <c r="Z68" s="286"/>
    </row>
    <row r="69" spans="1:26" ht="63.75">
      <c r="A69" s="479">
        <f t="shared" si="122"/>
        <v>54</v>
      </c>
      <c r="B69" s="118" t="s">
        <v>1830</v>
      </c>
      <c r="C69" s="118" t="s">
        <v>1751</v>
      </c>
      <c r="D69" s="147">
        <f t="shared" ref="D69:E69" si="132">G69+I69</f>
        <v>500</v>
      </c>
      <c r="E69" s="147">
        <f t="shared" si="132"/>
        <v>499.20000000000005</v>
      </c>
      <c r="F69" s="147">
        <f t="shared" si="119"/>
        <v>0.79999999999995453</v>
      </c>
      <c r="G69" s="147">
        <v>400</v>
      </c>
      <c r="H69" s="147">
        <v>399.36</v>
      </c>
      <c r="I69" s="147">
        <f t="shared" ref="I69:J69" si="133">K69+M69</f>
        <v>100</v>
      </c>
      <c r="J69" s="147">
        <f t="shared" si="133"/>
        <v>99.84</v>
      </c>
      <c r="K69" s="147">
        <v>50</v>
      </c>
      <c r="L69" s="147">
        <v>49.92</v>
      </c>
      <c r="M69" s="147">
        <f t="shared" ref="M69:N69" si="134">O69+Q69</f>
        <v>50</v>
      </c>
      <c r="N69" s="147">
        <f t="shared" si="134"/>
        <v>49.92</v>
      </c>
      <c r="O69" s="147">
        <v>5</v>
      </c>
      <c r="P69" s="147">
        <v>5</v>
      </c>
      <c r="Q69" s="147">
        <v>45</v>
      </c>
      <c r="R69" s="147">
        <v>44.92</v>
      </c>
      <c r="S69" s="379">
        <v>44424</v>
      </c>
      <c r="T69" s="379">
        <v>44453</v>
      </c>
      <c r="U69" s="454" t="s">
        <v>1831</v>
      </c>
      <c r="V69" s="134"/>
      <c r="W69" s="233"/>
      <c r="X69" s="133"/>
      <c r="Y69" s="286"/>
      <c r="Z69" s="286"/>
    </row>
    <row r="70" spans="1:26" ht="38.25">
      <c r="A70" s="479">
        <f t="shared" si="122"/>
        <v>55</v>
      </c>
      <c r="B70" s="118" t="s">
        <v>1832</v>
      </c>
      <c r="C70" s="118" t="s">
        <v>1781</v>
      </c>
      <c r="D70" s="147">
        <f t="shared" ref="D70:E70" si="135">G70+I70</f>
        <v>1025.31</v>
      </c>
      <c r="E70" s="147">
        <f t="shared" si="135"/>
        <v>1023.31</v>
      </c>
      <c r="F70" s="147">
        <f t="shared" si="119"/>
        <v>2</v>
      </c>
      <c r="G70" s="147">
        <v>820.25</v>
      </c>
      <c r="H70" s="147">
        <v>818.65</v>
      </c>
      <c r="I70" s="147">
        <f t="shared" ref="I70:J70" si="136">K70+M70</f>
        <v>205.06</v>
      </c>
      <c r="J70" s="147">
        <f t="shared" si="136"/>
        <v>204.66</v>
      </c>
      <c r="K70" s="147">
        <v>100</v>
      </c>
      <c r="L70" s="147">
        <v>100.1</v>
      </c>
      <c r="M70" s="147">
        <f t="shared" ref="M70:N70" si="137">O70+Q70</f>
        <v>105.06</v>
      </c>
      <c r="N70" s="147">
        <f t="shared" si="137"/>
        <v>104.56</v>
      </c>
      <c r="O70" s="147">
        <v>105.06</v>
      </c>
      <c r="P70" s="147">
        <v>104.56</v>
      </c>
      <c r="Q70" s="147">
        <v>0</v>
      </c>
      <c r="R70" s="172"/>
      <c r="S70" s="379">
        <v>44428</v>
      </c>
      <c r="T70" s="380" t="s">
        <v>375</v>
      </c>
      <c r="U70" s="133" t="s">
        <v>1833</v>
      </c>
      <c r="V70" s="157" t="s">
        <v>1834</v>
      </c>
      <c r="W70" s="133" t="s">
        <v>1835</v>
      </c>
      <c r="X70" s="454"/>
      <c r="Y70" s="286"/>
      <c r="Z70" s="286"/>
    </row>
    <row r="71" spans="1:26" ht="51">
      <c r="A71" s="479">
        <f t="shared" si="122"/>
        <v>56</v>
      </c>
      <c r="B71" s="118" t="s">
        <v>1836</v>
      </c>
      <c r="C71" s="118" t="s">
        <v>1781</v>
      </c>
      <c r="D71" s="147">
        <f t="shared" ref="D71:E71" si="138">G71+I71</f>
        <v>511</v>
      </c>
      <c r="E71" s="147">
        <f t="shared" si="138"/>
        <v>490</v>
      </c>
      <c r="F71" s="147">
        <f t="shared" si="119"/>
        <v>21</v>
      </c>
      <c r="G71" s="147">
        <v>408.8</v>
      </c>
      <c r="H71" s="147">
        <v>388.21</v>
      </c>
      <c r="I71" s="147">
        <f t="shared" ref="I71:J71" si="139">K71+M71</f>
        <v>102.2</v>
      </c>
      <c r="J71" s="147">
        <f t="shared" si="139"/>
        <v>101.78999999999999</v>
      </c>
      <c r="K71" s="147">
        <v>50.2</v>
      </c>
      <c r="L71" s="147">
        <v>49.29</v>
      </c>
      <c r="M71" s="147">
        <f t="shared" ref="M71:N71" si="140">O71+Q71</f>
        <v>52</v>
      </c>
      <c r="N71" s="147">
        <f t="shared" si="140"/>
        <v>52.5</v>
      </c>
      <c r="O71" s="147">
        <v>52</v>
      </c>
      <c r="P71" s="147">
        <v>52.5</v>
      </c>
      <c r="Q71" s="147">
        <v>0</v>
      </c>
      <c r="R71" s="172"/>
      <c r="S71" s="379">
        <v>44428</v>
      </c>
      <c r="T71" s="380" t="s">
        <v>375</v>
      </c>
      <c r="U71" s="133" t="s">
        <v>1837</v>
      </c>
      <c r="V71" s="157" t="s">
        <v>1834</v>
      </c>
      <c r="W71" s="133" t="s">
        <v>1835</v>
      </c>
      <c r="X71" s="454"/>
      <c r="Y71" s="286"/>
      <c r="Z71" s="286"/>
    </row>
    <row r="72" spans="1:26" ht="76.5">
      <c r="A72" s="479">
        <f t="shared" si="122"/>
        <v>57</v>
      </c>
      <c r="B72" s="206" t="s">
        <v>1838</v>
      </c>
      <c r="C72" s="118" t="s">
        <v>1751</v>
      </c>
      <c r="D72" s="147">
        <f t="shared" ref="D72:E72" si="141">G72+I72</f>
        <v>100</v>
      </c>
      <c r="E72" s="147">
        <f t="shared" si="141"/>
        <v>100</v>
      </c>
      <c r="F72" s="147">
        <f t="shared" si="119"/>
        <v>0</v>
      </c>
      <c r="G72" s="147">
        <v>80</v>
      </c>
      <c r="H72" s="147">
        <v>80</v>
      </c>
      <c r="I72" s="147">
        <f t="shared" ref="I72:J72" si="142">K72+M72</f>
        <v>20</v>
      </c>
      <c r="J72" s="147">
        <f t="shared" si="142"/>
        <v>20</v>
      </c>
      <c r="K72" s="147">
        <v>3</v>
      </c>
      <c r="L72" s="147">
        <v>3</v>
      </c>
      <c r="M72" s="147">
        <f t="shared" ref="M72:N72" si="143">O72+Q72</f>
        <v>17</v>
      </c>
      <c r="N72" s="147">
        <f t="shared" si="143"/>
        <v>17</v>
      </c>
      <c r="O72" s="147">
        <v>17</v>
      </c>
      <c r="P72" s="147">
        <v>17</v>
      </c>
      <c r="Q72" s="147">
        <v>0</v>
      </c>
      <c r="R72" s="172"/>
      <c r="S72" s="379">
        <v>44424</v>
      </c>
      <c r="T72" s="380" t="s">
        <v>375</v>
      </c>
      <c r="U72" s="133" t="s">
        <v>1839</v>
      </c>
      <c r="V72" s="217">
        <v>44470</v>
      </c>
      <c r="W72" s="133" t="s">
        <v>1840</v>
      </c>
      <c r="X72" s="454"/>
      <c r="Y72" s="133" t="s">
        <v>64</v>
      </c>
      <c r="Z72" s="133" t="s">
        <v>65</v>
      </c>
    </row>
    <row r="73" spans="1:26" ht="76.5">
      <c r="A73" s="479">
        <f t="shared" si="122"/>
        <v>58</v>
      </c>
      <c r="B73" s="118" t="s">
        <v>1841</v>
      </c>
      <c r="C73" s="118" t="s">
        <v>1712</v>
      </c>
      <c r="D73" s="147">
        <f t="shared" ref="D73:E73" si="144">G73+I73</f>
        <v>593.78</v>
      </c>
      <c r="E73" s="147">
        <f t="shared" si="144"/>
        <v>593.78</v>
      </c>
      <c r="F73" s="147">
        <f t="shared" si="119"/>
        <v>0</v>
      </c>
      <c r="G73" s="147">
        <v>475.02</v>
      </c>
      <c r="H73" s="147">
        <v>475.02</v>
      </c>
      <c r="I73" s="147">
        <f t="shared" ref="I73:J73" si="145">K73+M73</f>
        <v>118.76</v>
      </c>
      <c r="J73" s="147">
        <f t="shared" si="145"/>
        <v>118.76</v>
      </c>
      <c r="K73" s="147">
        <v>59.38</v>
      </c>
      <c r="L73" s="147">
        <v>59.38</v>
      </c>
      <c r="M73" s="147">
        <f t="shared" ref="M73:N73" si="146">O73+Q73</f>
        <v>59.38</v>
      </c>
      <c r="N73" s="147">
        <f t="shared" si="146"/>
        <v>59.38</v>
      </c>
      <c r="O73" s="147">
        <v>59.38</v>
      </c>
      <c r="P73" s="147">
        <v>59.38</v>
      </c>
      <c r="Q73" s="147">
        <v>0</v>
      </c>
      <c r="R73" s="172"/>
      <c r="S73" s="381">
        <v>44425</v>
      </c>
      <c r="T73" s="379">
        <v>44452</v>
      </c>
      <c r="U73" s="133" t="s">
        <v>1842</v>
      </c>
      <c r="V73" s="134">
        <v>44467</v>
      </c>
      <c r="W73" s="173">
        <v>44486</v>
      </c>
      <c r="X73" s="133"/>
      <c r="Y73" s="286"/>
      <c r="Z73" s="286"/>
    </row>
    <row r="74" spans="1:26" ht="63.75">
      <c r="A74" s="479">
        <f t="shared" si="122"/>
        <v>59</v>
      </c>
      <c r="B74" s="206" t="s">
        <v>1843</v>
      </c>
      <c r="C74" s="118" t="s">
        <v>1747</v>
      </c>
      <c r="D74" s="147">
        <f t="shared" ref="D74:E74" si="147">G74+I74</f>
        <v>525.76</v>
      </c>
      <c r="E74" s="147">
        <f t="shared" si="147"/>
        <v>520.76099999999997</v>
      </c>
      <c r="F74" s="147">
        <f t="shared" si="119"/>
        <v>4.9990000000000236</v>
      </c>
      <c r="G74" s="147">
        <v>420.61</v>
      </c>
      <c r="H74" s="147">
        <v>416.60899999999998</v>
      </c>
      <c r="I74" s="147">
        <f t="shared" ref="I74:J74" si="148">K74+M74</f>
        <v>105.15</v>
      </c>
      <c r="J74" s="147">
        <f t="shared" si="148"/>
        <v>104.15199999999999</v>
      </c>
      <c r="K74" s="147">
        <v>65.150000000000006</v>
      </c>
      <c r="L74" s="147">
        <v>64.522999999999996</v>
      </c>
      <c r="M74" s="147">
        <f t="shared" ref="M74:N74" si="149">O74+Q74</f>
        <v>40</v>
      </c>
      <c r="N74" s="147">
        <f t="shared" si="149"/>
        <v>39.628999999999998</v>
      </c>
      <c r="O74" s="147">
        <v>40</v>
      </c>
      <c r="P74" s="147">
        <v>39.628999999999998</v>
      </c>
      <c r="Q74" s="147">
        <v>0</v>
      </c>
      <c r="R74" s="147">
        <v>0</v>
      </c>
      <c r="S74" s="379">
        <v>44424</v>
      </c>
      <c r="T74" s="380" t="s">
        <v>375</v>
      </c>
      <c r="U74" s="157" t="s">
        <v>1844</v>
      </c>
      <c r="V74" s="134">
        <v>44431</v>
      </c>
      <c r="W74" s="134">
        <v>44460</v>
      </c>
      <c r="X74" s="233"/>
      <c r="Y74" s="133" t="s">
        <v>64</v>
      </c>
      <c r="Z74" s="133" t="s">
        <v>65</v>
      </c>
    </row>
    <row r="75" spans="1:26" ht="63.75">
      <c r="A75" s="479">
        <f t="shared" si="122"/>
        <v>60</v>
      </c>
      <c r="B75" s="206" t="s">
        <v>1845</v>
      </c>
      <c r="C75" s="118" t="s">
        <v>1751</v>
      </c>
      <c r="D75" s="147">
        <f t="shared" ref="D75:E75" si="150">G75+I75</f>
        <v>598.20000000000005</v>
      </c>
      <c r="E75" s="147">
        <f t="shared" si="150"/>
        <v>598.20299999999997</v>
      </c>
      <c r="F75" s="147">
        <f t="shared" si="119"/>
        <v>-2.9999999999290594E-3</v>
      </c>
      <c r="G75" s="147">
        <v>478.56</v>
      </c>
      <c r="H75" s="147">
        <v>478.56</v>
      </c>
      <c r="I75" s="147">
        <f t="shared" ref="I75:J75" si="151">K75+M75</f>
        <v>119.64</v>
      </c>
      <c r="J75" s="147">
        <f t="shared" si="151"/>
        <v>119.643</v>
      </c>
      <c r="K75" s="147">
        <v>17.95</v>
      </c>
      <c r="L75" s="147">
        <v>17.94849</v>
      </c>
      <c r="M75" s="147">
        <f t="shared" ref="M75:N75" si="152">O75+Q75</f>
        <v>101.69</v>
      </c>
      <c r="N75" s="147">
        <f t="shared" si="152"/>
        <v>101.69450999999999</v>
      </c>
      <c r="O75" s="147">
        <v>101.69</v>
      </c>
      <c r="P75" s="147">
        <v>101.69450999999999</v>
      </c>
      <c r="Q75" s="147">
        <v>0</v>
      </c>
      <c r="R75" s="147">
        <v>0</v>
      </c>
      <c r="S75" s="379">
        <v>44424</v>
      </c>
      <c r="T75" s="380" t="s">
        <v>375</v>
      </c>
      <c r="U75" s="157" t="s">
        <v>1846</v>
      </c>
      <c r="V75" s="173">
        <v>44480</v>
      </c>
      <c r="W75" s="173">
        <v>44499</v>
      </c>
      <c r="X75" s="454"/>
      <c r="Y75" s="133" t="s">
        <v>64</v>
      </c>
      <c r="Z75" s="133" t="s">
        <v>65</v>
      </c>
    </row>
    <row r="76" spans="1:26" ht="63.75">
      <c r="A76" s="479">
        <f t="shared" si="122"/>
        <v>61</v>
      </c>
      <c r="B76" s="118" t="s">
        <v>1847</v>
      </c>
      <c r="C76" s="118" t="s">
        <v>1707</v>
      </c>
      <c r="D76" s="147">
        <f t="shared" ref="D76:E76" si="153">G76+I76</f>
        <v>598.20000000000005</v>
      </c>
      <c r="E76" s="147">
        <f t="shared" si="153"/>
        <v>592.9</v>
      </c>
      <c r="F76" s="147">
        <f t="shared" si="119"/>
        <v>5.3000000000000682</v>
      </c>
      <c r="G76" s="147">
        <v>478.56</v>
      </c>
      <c r="H76" s="147">
        <v>474.32</v>
      </c>
      <c r="I76" s="147">
        <f t="shared" ref="I76:J76" si="154">K76+M76</f>
        <v>119.64</v>
      </c>
      <c r="J76" s="147">
        <f t="shared" si="154"/>
        <v>118.58</v>
      </c>
      <c r="K76" s="147">
        <v>59.82</v>
      </c>
      <c r="L76" s="147">
        <v>59.29</v>
      </c>
      <c r="M76" s="147">
        <f t="shared" ref="M76:N76" si="155">O76+Q76</f>
        <v>59.82</v>
      </c>
      <c r="N76" s="147">
        <f t="shared" si="155"/>
        <v>59.29</v>
      </c>
      <c r="O76" s="147">
        <v>59.82</v>
      </c>
      <c r="P76" s="147">
        <v>59.29</v>
      </c>
      <c r="Q76" s="147">
        <v>0</v>
      </c>
      <c r="R76" s="147">
        <v>0</v>
      </c>
      <c r="S76" s="379">
        <v>44424</v>
      </c>
      <c r="T76" s="380" t="s">
        <v>375</v>
      </c>
      <c r="U76" s="157" t="s">
        <v>1848</v>
      </c>
      <c r="V76" s="134">
        <v>44459</v>
      </c>
      <c r="W76" s="173">
        <v>44489</v>
      </c>
      <c r="X76" s="233"/>
      <c r="Y76" s="133" t="s">
        <v>64</v>
      </c>
      <c r="Z76" s="286"/>
    </row>
    <row r="77" spans="1:26" ht="63.75">
      <c r="A77" s="479">
        <f t="shared" si="122"/>
        <v>62</v>
      </c>
      <c r="B77" s="118" t="s">
        <v>1849</v>
      </c>
      <c r="C77" s="118" t="s">
        <v>1707</v>
      </c>
      <c r="D77" s="147">
        <f t="shared" ref="D77:E77" si="156">G77+I77</f>
        <v>598.20000000000005</v>
      </c>
      <c r="E77" s="147">
        <f t="shared" si="156"/>
        <v>592.9</v>
      </c>
      <c r="F77" s="147">
        <f t="shared" si="119"/>
        <v>5.3000000000000682</v>
      </c>
      <c r="G77" s="147">
        <v>478.56</v>
      </c>
      <c r="H77" s="147">
        <v>474.32</v>
      </c>
      <c r="I77" s="147">
        <f t="shared" ref="I77:J77" si="157">K77+M77</f>
        <v>119.64</v>
      </c>
      <c r="J77" s="147">
        <f t="shared" si="157"/>
        <v>118.58</v>
      </c>
      <c r="K77" s="147">
        <v>59.82</v>
      </c>
      <c r="L77" s="147">
        <v>59.29</v>
      </c>
      <c r="M77" s="147">
        <f t="shared" ref="M77:N77" si="158">O77+Q77</f>
        <v>59.82</v>
      </c>
      <c r="N77" s="147">
        <f t="shared" si="158"/>
        <v>59.29</v>
      </c>
      <c r="O77" s="147">
        <v>59.82</v>
      </c>
      <c r="P77" s="147">
        <v>59.29</v>
      </c>
      <c r="Q77" s="147">
        <v>0</v>
      </c>
      <c r="R77" s="147">
        <v>0</v>
      </c>
      <c r="S77" s="379">
        <v>44424</v>
      </c>
      <c r="T77" s="380" t="s">
        <v>375</v>
      </c>
      <c r="U77" s="157" t="s">
        <v>1850</v>
      </c>
      <c r="V77" s="134">
        <v>44459</v>
      </c>
      <c r="W77" s="173">
        <v>44489</v>
      </c>
      <c r="X77" s="233"/>
      <c r="Y77" s="133" t="s">
        <v>64</v>
      </c>
      <c r="Z77" s="286"/>
    </row>
    <row r="78" spans="1:26" ht="63.75">
      <c r="A78" s="479">
        <f t="shared" si="122"/>
        <v>63</v>
      </c>
      <c r="B78" s="118" t="s">
        <v>1851</v>
      </c>
      <c r="C78" s="118" t="s">
        <v>1707</v>
      </c>
      <c r="D78" s="147">
        <f t="shared" ref="D78:E78" si="159">G78+I78</f>
        <v>598.20000000000005</v>
      </c>
      <c r="E78" s="147">
        <f t="shared" si="159"/>
        <v>592.9</v>
      </c>
      <c r="F78" s="147">
        <f t="shared" si="119"/>
        <v>5.3000000000000682</v>
      </c>
      <c r="G78" s="147">
        <v>478.56</v>
      </c>
      <c r="H78" s="147">
        <v>474.32</v>
      </c>
      <c r="I78" s="147">
        <f t="shared" ref="I78:J78" si="160">K78+M78</f>
        <v>119.64</v>
      </c>
      <c r="J78" s="147">
        <f t="shared" si="160"/>
        <v>118.58</v>
      </c>
      <c r="K78" s="147">
        <v>59.82</v>
      </c>
      <c r="L78" s="147">
        <v>59.29</v>
      </c>
      <c r="M78" s="147">
        <f t="shared" ref="M78:N78" si="161">O78+Q78</f>
        <v>59.82</v>
      </c>
      <c r="N78" s="147">
        <f t="shared" si="161"/>
        <v>59.29</v>
      </c>
      <c r="O78" s="147">
        <v>59.82</v>
      </c>
      <c r="P78" s="147">
        <v>59.29</v>
      </c>
      <c r="Q78" s="147">
        <v>0</v>
      </c>
      <c r="R78" s="147">
        <v>0</v>
      </c>
      <c r="S78" s="379">
        <v>44424</v>
      </c>
      <c r="T78" s="380" t="s">
        <v>375</v>
      </c>
      <c r="U78" s="157" t="s">
        <v>1852</v>
      </c>
      <c r="V78" s="134">
        <v>44459</v>
      </c>
      <c r="W78" s="173">
        <v>44489</v>
      </c>
      <c r="X78" s="233"/>
      <c r="Y78" s="133" t="s">
        <v>64</v>
      </c>
      <c r="Z78" s="286"/>
    </row>
    <row r="79" spans="1:26" ht="12.75">
      <c r="A79" s="449"/>
      <c r="B79" s="97"/>
      <c r="C79" s="199"/>
      <c r="D79" s="107">
        <f t="shared" ref="D79:R79" si="162">SUM(D65:D78)</f>
        <v>8110.9699999999993</v>
      </c>
      <c r="E79" s="107">
        <f t="shared" si="162"/>
        <v>7404.3775199999982</v>
      </c>
      <c r="F79" s="107">
        <f t="shared" si="162"/>
        <v>206.59248000000034</v>
      </c>
      <c r="G79" s="107">
        <f t="shared" si="162"/>
        <v>6488.7800000000016</v>
      </c>
      <c r="H79" s="107">
        <f t="shared" si="162"/>
        <v>5919.7125199999991</v>
      </c>
      <c r="I79" s="107">
        <f t="shared" si="162"/>
        <v>1622.1900000000005</v>
      </c>
      <c r="J79" s="107">
        <f t="shared" si="162"/>
        <v>1484.6649999999997</v>
      </c>
      <c r="K79" s="107">
        <f t="shared" si="162"/>
        <v>771.37000000000023</v>
      </c>
      <c r="L79" s="107">
        <f t="shared" si="162"/>
        <v>702.07148999999993</v>
      </c>
      <c r="M79" s="107">
        <f t="shared" si="162"/>
        <v>850.82000000000028</v>
      </c>
      <c r="N79" s="107">
        <f t="shared" si="162"/>
        <v>782.59350999999992</v>
      </c>
      <c r="O79" s="107">
        <f t="shared" si="162"/>
        <v>685.82000000000016</v>
      </c>
      <c r="P79" s="107">
        <f t="shared" si="162"/>
        <v>737.67350999999996</v>
      </c>
      <c r="Q79" s="107">
        <f t="shared" si="162"/>
        <v>165</v>
      </c>
      <c r="R79" s="107">
        <f t="shared" si="162"/>
        <v>44.92</v>
      </c>
      <c r="S79" s="229"/>
      <c r="T79" s="229"/>
      <c r="U79" s="108"/>
      <c r="V79" s="108"/>
      <c r="W79" s="108"/>
      <c r="X79" s="108"/>
      <c r="Y79" s="108"/>
      <c r="Z79" s="108"/>
    </row>
    <row r="80" spans="1:26" ht="12.75">
      <c r="A80" s="553" t="s">
        <v>1853</v>
      </c>
      <c r="B80" s="520"/>
      <c r="C80" s="538"/>
      <c r="D80" s="482">
        <f t="shared" ref="D80:R80" si="163">D79+D63+D55+D47</f>
        <v>46461.619999999995</v>
      </c>
      <c r="E80" s="482">
        <f t="shared" si="163"/>
        <v>45833.313320000001</v>
      </c>
      <c r="F80" s="482">
        <f t="shared" si="163"/>
        <v>128.30668000000028</v>
      </c>
      <c r="G80" s="482">
        <f t="shared" si="163"/>
        <v>37169.480000000003</v>
      </c>
      <c r="H80" s="482">
        <f t="shared" si="163"/>
        <v>36595.436159999997</v>
      </c>
      <c r="I80" s="482">
        <f t="shared" si="163"/>
        <v>9292.1400000000012</v>
      </c>
      <c r="J80" s="482">
        <f t="shared" si="163"/>
        <v>9144.0471600000001</v>
      </c>
      <c r="K80" s="482">
        <f t="shared" si="163"/>
        <v>4907.49</v>
      </c>
      <c r="L80" s="482">
        <f t="shared" si="163"/>
        <v>4939.9036500000002</v>
      </c>
      <c r="M80" s="482">
        <f t="shared" si="163"/>
        <v>4384.6500000000015</v>
      </c>
      <c r="N80" s="482">
        <f t="shared" si="163"/>
        <v>4204.1435099999999</v>
      </c>
      <c r="O80" s="482">
        <f t="shared" si="163"/>
        <v>4210.3600000000006</v>
      </c>
      <c r="P80" s="482">
        <f t="shared" si="163"/>
        <v>4159.2235099999998</v>
      </c>
      <c r="Q80" s="482">
        <f t="shared" si="163"/>
        <v>174.29</v>
      </c>
      <c r="R80" s="482">
        <f t="shared" si="163"/>
        <v>44.92</v>
      </c>
      <c r="S80" s="275"/>
      <c r="T80" s="235"/>
      <c r="U80" s="275"/>
      <c r="V80" s="235"/>
      <c r="W80" s="235"/>
      <c r="X80" s="275"/>
      <c r="Y80" s="275"/>
      <c r="Z80" s="275"/>
    </row>
  </sheetData>
  <mergeCells count="30">
    <mergeCell ref="Y1:Y5"/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A80:C80"/>
    <mergeCell ref="F4:F5"/>
    <mergeCell ref="A7:Z8"/>
    <mergeCell ref="A9:Z9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A48:R48"/>
    <mergeCell ref="A56:Z56"/>
    <mergeCell ref="A64:Z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69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4.140625" customWidth="1"/>
    <col min="2" max="2" width="32.28515625" customWidth="1"/>
    <col min="4" max="4" width="11.85546875" customWidth="1"/>
    <col min="5" max="5" width="11" customWidth="1"/>
    <col min="6" max="6" width="10.7109375" customWidth="1"/>
    <col min="7" max="7" width="11.42578125" customWidth="1"/>
    <col min="8" max="8" width="11.28515625" customWidth="1"/>
    <col min="9" max="11" width="11.42578125" customWidth="1"/>
    <col min="12" max="12" width="10.7109375" customWidth="1"/>
    <col min="13" max="13" width="11.42578125" customWidth="1"/>
    <col min="14" max="14" width="12" customWidth="1"/>
    <col min="15" max="15" width="11.85546875" customWidth="1"/>
    <col min="16" max="16" width="11.140625" customWidth="1"/>
    <col min="17" max="17" width="10.42578125" customWidth="1"/>
    <col min="18" max="18" width="9.42578125" customWidth="1"/>
    <col min="19" max="19" width="13.42578125" customWidth="1"/>
    <col min="20" max="20" width="12.28515625" customWidth="1"/>
    <col min="21" max="21" width="26.5703125" customWidth="1"/>
    <col min="22" max="22" width="12.7109375" customWidth="1"/>
    <col min="23" max="23" width="12.85546875" customWidth="1"/>
    <col min="24" max="25" width="14.5703125" customWidth="1"/>
    <col min="26" max="26" width="13.85546875" customWidth="1"/>
    <col min="28" max="28" width="4.42578125" customWidth="1"/>
  </cols>
  <sheetData>
    <row r="1" spans="1:28" ht="12.75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25" t="s">
        <v>42</v>
      </c>
      <c r="T1" s="525" t="s">
        <v>43</v>
      </c>
      <c r="U1" s="525" t="s">
        <v>44</v>
      </c>
      <c r="V1" s="525" t="s">
        <v>45</v>
      </c>
      <c r="W1" s="525" t="s">
        <v>46</v>
      </c>
      <c r="X1" s="525" t="s">
        <v>47</v>
      </c>
      <c r="Y1" s="536" t="s">
        <v>48</v>
      </c>
      <c r="Z1" s="536" t="s">
        <v>49</v>
      </c>
    </row>
    <row r="2" spans="1:28" ht="12.75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 ht="12.75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 ht="12.75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 ht="12.75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 ht="12.75">
      <c r="A6" s="33">
        <v>1</v>
      </c>
      <c r="B6" s="34">
        <v>2</v>
      </c>
      <c r="C6" s="34">
        <v>3</v>
      </c>
      <c r="D6" s="35">
        <v>5</v>
      </c>
      <c r="E6" s="35">
        <v>6</v>
      </c>
      <c r="F6" s="35">
        <v>7</v>
      </c>
      <c r="G6" s="35">
        <v>8</v>
      </c>
      <c r="H6" s="35">
        <v>9</v>
      </c>
      <c r="I6" s="35">
        <v>10</v>
      </c>
      <c r="J6" s="35">
        <v>11</v>
      </c>
      <c r="K6" s="35">
        <v>12</v>
      </c>
      <c r="L6" s="35">
        <v>13</v>
      </c>
      <c r="M6" s="35">
        <v>14</v>
      </c>
      <c r="N6" s="35">
        <v>15</v>
      </c>
      <c r="O6" s="35">
        <v>16</v>
      </c>
      <c r="P6" s="35">
        <v>17</v>
      </c>
      <c r="Q6" s="35">
        <v>18</v>
      </c>
      <c r="R6" s="35">
        <v>19</v>
      </c>
      <c r="S6" s="35">
        <v>20</v>
      </c>
      <c r="T6" s="35">
        <v>21</v>
      </c>
      <c r="U6" s="35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 ht="12.75">
      <c r="A7" s="534" t="s">
        <v>59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 ht="12.75">
      <c r="A8" s="532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 ht="12.75">
      <c r="A9" s="535" t="s">
        <v>60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17"/>
    </row>
    <row r="10" spans="1:28" ht="63.75">
      <c r="A10" s="38">
        <v>1</v>
      </c>
      <c r="B10" s="39" t="s">
        <v>61</v>
      </c>
      <c r="C10" s="39" t="s">
        <v>62</v>
      </c>
      <c r="D10" s="40">
        <f t="shared" ref="D10:E10" si="0">G10+I10</f>
        <v>326.89999999999998</v>
      </c>
      <c r="E10" s="41">
        <f t="shared" si="0"/>
        <v>326.92</v>
      </c>
      <c r="F10" s="42">
        <f t="shared" ref="F10:F47" si="1">IF(E10&gt;0,D10-E10,0)</f>
        <v>-2.0000000000038654E-2</v>
      </c>
      <c r="G10" s="43">
        <v>261.5</v>
      </c>
      <c r="H10" s="44">
        <v>261.5</v>
      </c>
      <c r="I10" s="44">
        <f t="shared" ref="I10:J10" si="2">K10+M10</f>
        <v>65.400000000000006</v>
      </c>
      <c r="J10" s="44">
        <f t="shared" si="2"/>
        <v>65.42</v>
      </c>
      <c r="K10" s="43">
        <v>32.700000000000003</v>
      </c>
      <c r="L10" s="44">
        <v>32.71</v>
      </c>
      <c r="M10" s="44">
        <f t="shared" ref="M10:N10" si="3">O10+Q10</f>
        <v>32.700000000000003</v>
      </c>
      <c r="N10" s="44">
        <f t="shared" si="3"/>
        <v>32.71</v>
      </c>
      <c r="O10" s="43">
        <v>32.700000000000003</v>
      </c>
      <c r="P10" s="44">
        <v>32.71</v>
      </c>
      <c r="Q10" s="43">
        <v>0</v>
      </c>
      <c r="R10" s="44">
        <v>0</v>
      </c>
      <c r="S10" s="45" t="s">
        <v>63</v>
      </c>
      <c r="T10" s="45" t="s">
        <v>63</v>
      </c>
      <c r="U10" s="45" t="s">
        <v>63</v>
      </c>
      <c r="V10" s="46"/>
      <c r="W10" s="46"/>
      <c r="X10" s="47"/>
      <c r="Y10" s="48" t="s">
        <v>64</v>
      </c>
      <c r="Z10" s="49" t="s">
        <v>65</v>
      </c>
      <c r="AA10" s="50" t="s">
        <v>66</v>
      </c>
      <c r="AB10" s="51">
        <f>COUNTIF(X10:X99,"Отказ")</f>
        <v>0</v>
      </c>
    </row>
    <row r="11" spans="1:28" ht="76.5">
      <c r="A11" s="52">
        <f t="shared" ref="A11:A47" si="4">A10+1</f>
        <v>2</v>
      </c>
      <c r="B11" s="53" t="s">
        <v>67</v>
      </c>
      <c r="C11" s="54" t="s">
        <v>62</v>
      </c>
      <c r="D11" s="55">
        <f t="shared" ref="D11:E11" si="5">G11+I11</f>
        <v>547.29999999999995</v>
      </c>
      <c r="E11" s="56">
        <f t="shared" si="5"/>
        <v>0</v>
      </c>
      <c r="F11" s="57">
        <f t="shared" si="1"/>
        <v>0</v>
      </c>
      <c r="G11" s="58">
        <v>437.8</v>
      </c>
      <c r="H11" s="59"/>
      <c r="I11" s="60">
        <f t="shared" ref="I11:J11" si="6">K11+M11</f>
        <v>109.5</v>
      </c>
      <c r="J11" s="60">
        <f t="shared" si="6"/>
        <v>0</v>
      </c>
      <c r="K11" s="61">
        <v>82.1</v>
      </c>
      <c r="L11" s="62"/>
      <c r="M11" s="60">
        <f t="shared" ref="M11:N11" si="7">O11+Q11</f>
        <v>27.4</v>
      </c>
      <c r="N11" s="60">
        <f t="shared" si="7"/>
        <v>0</v>
      </c>
      <c r="O11" s="63">
        <v>27.4</v>
      </c>
      <c r="P11" s="59"/>
      <c r="Q11" s="61">
        <v>0</v>
      </c>
      <c r="R11" s="64"/>
      <c r="S11" s="65">
        <v>43901</v>
      </c>
      <c r="T11" s="66">
        <v>44301</v>
      </c>
      <c r="U11" s="67" t="s">
        <v>68</v>
      </c>
      <c r="V11" s="66">
        <v>44348</v>
      </c>
      <c r="W11" s="66">
        <v>44392</v>
      </c>
      <c r="X11" s="68"/>
      <c r="Y11" s="48" t="s">
        <v>64</v>
      </c>
      <c r="Z11" s="49" t="s">
        <v>65</v>
      </c>
      <c r="AA11" s="50" t="s">
        <v>69</v>
      </c>
      <c r="AB11" s="51">
        <f>COUNTA(Z10:Z99)</f>
        <v>34</v>
      </c>
    </row>
    <row r="12" spans="1:28" ht="76.5">
      <c r="A12" s="52">
        <f t="shared" si="4"/>
        <v>3</v>
      </c>
      <c r="B12" s="53" t="s">
        <v>70</v>
      </c>
      <c r="C12" s="54" t="s">
        <v>62</v>
      </c>
      <c r="D12" s="55">
        <f t="shared" ref="D12:E12" si="8">G12+I12</f>
        <v>130</v>
      </c>
      <c r="E12" s="56">
        <f t="shared" si="8"/>
        <v>0</v>
      </c>
      <c r="F12" s="57">
        <f t="shared" si="1"/>
        <v>0</v>
      </c>
      <c r="G12" s="69">
        <v>104</v>
      </c>
      <c r="H12" s="70"/>
      <c r="I12" s="60">
        <f t="shared" ref="I12:J12" si="9">K12+M12</f>
        <v>26</v>
      </c>
      <c r="J12" s="60">
        <f t="shared" si="9"/>
        <v>0</v>
      </c>
      <c r="K12" s="69">
        <v>13</v>
      </c>
      <c r="L12" s="71"/>
      <c r="M12" s="60">
        <f t="shared" ref="M12:N12" si="10">O12+Q12</f>
        <v>13</v>
      </c>
      <c r="N12" s="60">
        <f t="shared" si="10"/>
        <v>0</v>
      </c>
      <c r="O12" s="63">
        <v>13</v>
      </c>
      <c r="P12" s="72"/>
      <c r="Q12" s="69">
        <v>0</v>
      </c>
      <c r="R12" s="72"/>
      <c r="S12" s="65">
        <v>43901</v>
      </c>
      <c r="T12" s="66">
        <v>44327</v>
      </c>
      <c r="U12" s="73" t="s">
        <v>71</v>
      </c>
      <c r="V12" s="74">
        <v>44306</v>
      </c>
      <c r="W12" s="74">
        <v>44376</v>
      </c>
      <c r="X12" s="75"/>
      <c r="Y12" s="48" t="s">
        <v>64</v>
      </c>
      <c r="Z12" s="49" t="s">
        <v>65</v>
      </c>
      <c r="AA12" s="50" t="s">
        <v>12</v>
      </c>
      <c r="AB12" s="51">
        <f>COUNTA(U10:U99)-AB11</f>
        <v>20</v>
      </c>
    </row>
    <row r="13" spans="1:28" ht="51">
      <c r="A13" s="52">
        <f t="shared" si="4"/>
        <v>4</v>
      </c>
      <c r="B13" s="53" t="s">
        <v>72</v>
      </c>
      <c r="C13" s="54" t="s">
        <v>73</v>
      </c>
      <c r="D13" s="55">
        <f t="shared" ref="D13:E13" si="11">G13+I13</f>
        <v>973</v>
      </c>
      <c r="E13" s="56">
        <f t="shared" si="11"/>
        <v>0</v>
      </c>
      <c r="F13" s="57">
        <f t="shared" si="1"/>
        <v>0</v>
      </c>
      <c r="G13" s="69">
        <v>778.4</v>
      </c>
      <c r="H13" s="72"/>
      <c r="I13" s="60">
        <f t="shared" ref="I13:J13" si="12">K13+M13</f>
        <v>194.6</v>
      </c>
      <c r="J13" s="60">
        <f t="shared" si="12"/>
        <v>0</v>
      </c>
      <c r="K13" s="69">
        <v>97.3</v>
      </c>
      <c r="L13" s="71"/>
      <c r="M13" s="60">
        <f t="shared" ref="M13:N13" si="13">O13+Q13</f>
        <v>97.3</v>
      </c>
      <c r="N13" s="60">
        <f t="shared" si="13"/>
        <v>0</v>
      </c>
      <c r="O13" s="63">
        <v>91.3</v>
      </c>
      <c r="P13" s="72"/>
      <c r="Q13" s="69">
        <v>6</v>
      </c>
      <c r="R13" s="72"/>
      <c r="S13" s="65">
        <v>44253</v>
      </c>
      <c r="T13" s="66">
        <v>44271</v>
      </c>
      <c r="U13" s="67" t="s">
        <v>74</v>
      </c>
      <c r="V13" s="66">
        <v>44291</v>
      </c>
      <c r="W13" s="66">
        <v>44377</v>
      </c>
      <c r="X13" s="75"/>
      <c r="Y13" s="48" t="s">
        <v>64</v>
      </c>
      <c r="Z13" s="49" t="s">
        <v>65</v>
      </c>
      <c r="AA13" s="50" t="s">
        <v>75</v>
      </c>
      <c r="AB13" s="51">
        <f>COUNTA(T10:T99)-AB11-AB12</f>
        <v>0</v>
      </c>
    </row>
    <row r="14" spans="1:28" ht="56.25" customHeight="1">
      <c r="A14" s="52">
        <f t="shared" si="4"/>
        <v>5</v>
      </c>
      <c r="B14" s="53" t="s">
        <v>76</v>
      </c>
      <c r="C14" s="54" t="s">
        <v>73</v>
      </c>
      <c r="D14" s="55">
        <f t="shared" ref="D14:E14" si="14">G14+I14</f>
        <v>149.5</v>
      </c>
      <c r="E14" s="56">
        <f t="shared" si="14"/>
        <v>149.62</v>
      </c>
      <c r="F14" s="76">
        <f t="shared" si="1"/>
        <v>-0.12000000000000455</v>
      </c>
      <c r="G14" s="69">
        <v>119.6</v>
      </c>
      <c r="H14" s="72">
        <v>119.6</v>
      </c>
      <c r="I14" s="60">
        <f t="shared" ref="I14:J14" si="15">K14+M14</f>
        <v>29.9</v>
      </c>
      <c r="J14" s="60">
        <f t="shared" si="15"/>
        <v>30.02</v>
      </c>
      <c r="K14" s="69">
        <v>15</v>
      </c>
      <c r="L14" s="71">
        <v>15.01</v>
      </c>
      <c r="M14" s="60">
        <f t="shared" ref="M14:N14" si="16">O14+Q14</f>
        <v>14.9</v>
      </c>
      <c r="N14" s="60">
        <f t="shared" si="16"/>
        <v>15.01</v>
      </c>
      <c r="O14" s="63">
        <v>14.9</v>
      </c>
      <c r="P14" s="72">
        <v>15.01</v>
      </c>
      <c r="Q14" s="69">
        <v>0</v>
      </c>
      <c r="R14" s="72">
        <v>0</v>
      </c>
      <c r="S14" s="77" t="s">
        <v>77</v>
      </c>
      <c r="T14" s="77" t="s">
        <v>77</v>
      </c>
      <c r="U14" s="77" t="s">
        <v>78</v>
      </c>
      <c r="V14" s="65">
        <v>44300</v>
      </c>
      <c r="W14" s="65">
        <v>44408</v>
      </c>
      <c r="X14" s="78"/>
      <c r="Y14" s="48" t="s">
        <v>64</v>
      </c>
      <c r="Z14" s="49" t="s">
        <v>65</v>
      </c>
      <c r="AA14" s="50" t="s">
        <v>79</v>
      </c>
      <c r="AB14" s="51">
        <f>COUNTA(S10:S99)-AB11-AB12-AB13</f>
        <v>0</v>
      </c>
    </row>
    <row r="15" spans="1:28" ht="51">
      <c r="A15" s="52">
        <f t="shared" si="4"/>
        <v>6</v>
      </c>
      <c r="B15" s="53" t="s">
        <v>80</v>
      </c>
      <c r="C15" s="54" t="s">
        <v>81</v>
      </c>
      <c r="D15" s="55">
        <f t="shared" ref="D15:E15" si="17">G15+I15</f>
        <v>150</v>
      </c>
      <c r="E15" s="56">
        <f t="shared" si="17"/>
        <v>0</v>
      </c>
      <c r="F15" s="57">
        <f t="shared" si="1"/>
        <v>0</v>
      </c>
      <c r="G15" s="69">
        <v>120</v>
      </c>
      <c r="H15" s="72"/>
      <c r="I15" s="60">
        <f t="shared" ref="I15:J15" si="18">K15+M15</f>
        <v>30</v>
      </c>
      <c r="J15" s="60">
        <f t="shared" si="18"/>
        <v>0</v>
      </c>
      <c r="K15" s="69">
        <v>15</v>
      </c>
      <c r="L15" s="71"/>
      <c r="M15" s="60">
        <f t="shared" ref="M15:N15" si="19">O15+Q15</f>
        <v>15</v>
      </c>
      <c r="N15" s="60">
        <f t="shared" si="19"/>
        <v>0</v>
      </c>
      <c r="O15" s="63">
        <v>15</v>
      </c>
      <c r="P15" s="72"/>
      <c r="Q15" s="69">
        <v>0</v>
      </c>
      <c r="R15" s="72"/>
      <c r="S15" s="65">
        <v>43901</v>
      </c>
      <c r="T15" s="66">
        <v>44287</v>
      </c>
      <c r="U15" s="67" t="s">
        <v>82</v>
      </c>
      <c r="V15" s="74">
        <v>44295</v>
      </c>
      <c r="W15" s="66">
        <v>44377</v>
      </c>
      <c r="X15" s="75"/>
      <c r="Y15" s="48" t="s">
        <v>64</v>
      </c>
      <c r="Z15" s="49" t="s">
        <v>65</v>
      </c>
      <c r="AA15" s="50" t="s">
        <v>64</v>
      </c>
      <c r="AB15" s="51">
        <f>COUNTA(Y10:Y100)</f>
        <v>33</v>
      </c>
    </row>
    <row r="16" spans="1:28" ht="51">
      <c r="A16" s="52">
        <f t="shared" si="4"/>
        <v>7</v>
      </c>
      <c r="B16" s="53" t="s">
        <v>83</v>
      </c>
      <c r="C16" s="54" t="s">
        <v>81</v>
      </c>
      <c r="D16" s="55">
        <f t="shared" ref="D16:E16" si="20">G16+I16</f>
        <v>1156.9000000000001</v>
      </c>
      <c r="E16" s="56">
        <f t="shared" si="20"/>
        <v>0</v>
      </c>
      <c r="F16" s="57">
        <f t="shared" si="1"/>
        <v>0</v>
      </c>
      <c r="G16" s="69">
        <v>925.5</v>
      </c>
      <c r="H16" s="72"/>
      <c r="I16" s="60">
        <f t="shared" ref="I16:J16" si="21">K16+M16</f>
        <v>231.4</v>
      </c>
      <c r="J16" s="60">
        <f t="shared" si="21"/>
        <v>0</v>
      </c>
      <c r="K16" s="69">
        <v>115.7</v>
      </c>
      <c r="L16" s="71"/>
      <c r="M16" s="60">
        <f t="shared" ref="M16:N16" si="22">O16+Q16</f>
        <v>115.7</v>
      </c>
      <c r="N16" s="60">
        <f t="shared" si="22"/>
        <v>0</v>
      </c>
      <c r="O16" s="63">
        <v>65.7</v>
      </c>
      <c r="P16" s="72"/>
      <c r="Q16" s="69">
        <v>50</v>
      </c>
      <c r="R16" s="72"/>
      <c r="S16" s="65">
        <v>44253</v>
      </c>
      <c r="T16" s="66">
        <v>44300</v>
      </c>
      <c r="U16" s="67" t="s">
        <v>84</v>
      </c>
      <c r="V16" s="74">
        <v>44340</v>
      </c>
      <c r="W16" s="74">
        <v>44385</v>
      </c>
      <c r="X16" s="75"/>
      <c r="Y16" s="79"/>
      <c r="Z16" s="80"/>
    </row>
    <row r="17" spans="1:26" ht="51">
      <c r="A17" s="52">
        <f t="shared" si="4"/>
        <v>8</v>
      </c>
      <c r="B17" s="53" t="s">
        <v>85</v>
      </c>
      <c r="C17" s="54" t="s">
        <v>81</v>
      </c>
      <c r="D17" s="55">
        <f t="shared" ref="D17:E17" si="23">G17+I17</f>
        <v>191.8</v>
      </c>
      <c r="E17" s="56">
        <f t="shared" si="23"/>
        <v>0</v>
      </c>
      <c r="F17" s="57">
        <f t="shared" si="1"/>
        <v>0</v>
      </c>
      <c r="G17" s="69">
        <v>153.4</v>
      </c>
      <c r="H17" s="72"/>
      <c r="I17" s="60">
        <f t="shared" ref="I17:J17" si="24">K17+M17</f>
        <v>38.4</v>
      </c>
      <c r="J17" s="60">
        <f t="shared" si="24"/>
        <v>0</v>
      </c>
      <c r="K17" s="69">
        <v>19.2</v>
      </c>
      <c r="L17" s="71"/>
      <c r="M17" s="60">
        <f t="shared" ref="M17:N17" si="25">O17+Q17</f>
        <v>19.2</v>
      </c>
      <c r="N17" s="60">
        <f t="shared" si="25"/>
        <v>0</v>
      </c>
      <c r="O17" s="63">
        <v>19.2</v>
      </c>
      <c r="P17" s="72"/>
      <c r="Q17" s="69">
        <v>0</v>
      </c>
      <c r="R17" s="72"/>
      <c r="S17" s="65">
        <v>44253</v>
      </c>
      <c r="T17" s="66">
        <v>44309</v>
      </c>
      <c r="U17" s="67" t="s">
        <v>86</v>
      </c>
      <c r="V17" s="74">
        <v>44324</v>
      </c>
      <c r="W17" s="66">
        <v>44347</v>
      </c>
      <c r="X17" s="75"/>
      <c r="Y17" s="48" t="s">
        <v>64</v>
      </c>
      <c r="Z17" s="49" t="s">
        <v>65</v>
      </c>
    </row>
    <row r="18" spans="1:26" ht="51">
      <c r="A18" s="52">
        <f t="shared" si="4"/>
        <v>9</v>
      </c>
      <c r="B18" s="53" t="s">
        <v>87</v>
      </c>
      <c r="C18" s="54" t="s">
        <v>81</v>
      </c>
      <c r="D18" s="55">
        <f t="shared" ref="D18:E18" si="26">G18+I18</f>
        <v>742</v>
      </c>
      <c r="E18" s="56">
        <f t="shared" si="26"/>
        <v>0</v>
      </c>
      <c r="F18" s="57">
        <f t="shared" si="1"/>
        <v>0</v>
      </c>
      <c r="G18" s="69">
        <v>593.6</v>
      </c>
      <c r="H18" s="72"/>
      <c r="I18" s="60">
        <f t="shared" ref="I18:J18" si="27">K18+M18</f>
        <v>148.4</v>
      </c>
      <c r="J18" s="60">
        <f t="shared" si="27"/>
        <v>0</v>
      </c>
      <c r="K18" s="69">
        <v>111.3</v>
      </c>
      <c r="L18" s="71"/>
      <c r="M18" s="60">
        <f t="shared" ref="M18:N18" si="28">O18+Q18</f>
        <v>37.1</v>
      </c>
      <c r="N18" s="60">
        <f t="shared" si="28"/>
        <v>0</v>
      </c>
      <c r="O18" s="63">
        <v>37.1</v>
      </c>
      <c r="P18" s="72"/>
      <c r="Q18" s="69">
        <v>0</v>
      </c>
      <c r="R18" s="72"/>
      <c r="S18" s="65">
        <v>43901</v>
      </c>
      <c r="T18" s="66">
        <v>44285</v>
      </c>
      <c r="U18" s="67" t="s">
        <v>88</v>
      </c>
      <c r="V18" s="74">
        <v>44305</v>
      </c>
      <c r="W18" s="66">
        <v>44377</v>
      </c>
      <c r="X18" s="75"/>
      <c r="Y18" s="48" t="s">
        <v>64</v>
      </c>
      <c r="Z18" s="49" t="s">
        <v>65</v>
      </c>
    </row>
    <row r="19" spans="1:26" ht="63.75">
      <c r="A19" s="52">
        <f t="shared" si="4"/>
        <v>10</v>
      </c>
      <c r="B19" s="53" t="s">
        <v>89</v>
      </c>
      <c r="C19" s="54" t="s">
        <v>90</v>
      </c>
      <c r="D19" s="55">
        <f t="shared" ref="D19:E19" si="29">G19+I19</f>
        <v>842.19999999999993</v>
      </c>
      <c r="E19" s="56">
        <f t="shared" si="29"/>
        <v>0</v>
      </c>
      <c r="F19" s="57">
        <f t="shared" si="1"/>
        <v>0</v>
      </c>
      <c r="G19" s="69">
        <v>673.8</v>
      </c>
      <c r="H19" s="72"/>
      <c r="I19" s="60">
        <f t="shared" ref="I19:J19" si="30">K19+M19</f>
        <v>168.4</v>
      </c>
      <c r="J19" s="60">
        <f t="shared" si="30"/>
        <v>0</v>
      </c>
      <c r="K19" s="69">
        <v>126.3</v>
      </c>
      <c r="L19" s="71"/>
      <c r="M19" s="60">
        <f t="shared" ref="M19:N19" si="31">O19+Q19</f>
        <v>42.1</v>
      </c>
      <c r="N19" s="60">
        <f t="shared" si="31"/>
        <v>0</v>
      </c>
      <c r="O19" s="63">
        <v>42.1</v>
      </c>
      <c r="P19" s="72"/>
      <c r="Q19" s="69">
        <v>0</v>
      </c>
      <c r="R19" s="72"/>
      <c r="S19" s="65">
        <v>44342</v>
      </c>
      <c r="T19" s="66">
        <v>44354</v>
      </c>
      <c r="U19" s="67" t="s">
        <v>91</v>
      </c>
      <c r="V19" s="74">
        <v>44354</v>
      </c>
      <c r="W19" s="74">
        <v>44392</v>
      </c>
      <c r="X19" s="75"/>
      <c r="Y19" s="48" t="s">
        <v>64</v>
      </c>
      <c r="Z19" s="49" t="s">
        <v>65</v>
      </c>
    </row>
    <row r="20" spans="1:26" ht="60.75" customHeight="1">
      <c r="A20" s="52">
        <f t="shared" si="4"/>
        <v>11</v>
      </c>
      <c r="B20" s="53" t="s">
        <v>92</v>
      </c>
      <c r="C20" s="54" t="s">
        <v>93</v>
      </c>
      <c r="D20" s="55">
        <f t="shared" ref="D20:E20" si="32">G20+I20</f>
        <v>318.3</v>
      </c>
      <c r="E20" s="56">
        <f t="shared" si="32"/>
        <v>318.41999999999996</v>
      </c>
      <c r="F20" s="57">
        <f t="shared" si="1"/>
        <v>-0.1199999999999477</v>
      </c>
      <c r="G20" s="69">
        <v>254.7</v>
      </c>
      <c r="H20" s="72">
        <v>254.7</v>
      </c>
      <c r="I20" s="60">
        <f t="shared" ref="I20:J20" si="33">K20+M20</f>
        <v>63.6</v>
      </c>
      <c r="J20" s="60">
        <f t="shared" si="33"/>
        <v>63.72</v>
      </c>
      <c r="K20" s="69">
        <v>31.8</v>
      </c>
      <c r="L20" s="71">
        <v>31.86</v>
      </c>
      <c r="M20" s="60">
        <f t="shared" ref="M20:N20" si="34">O20+Q20</f>
        <v>31.8</v>
      </c>
      <c r="N20" s="60">
        <f t="shared" si="34"/>
        <v>31.86</v>
      </c>
      <c r="O20" s="63">
        <v>31.8</v>
      </c>
      <c r="P20" s="72">
        <v>31.86</v>
      </c>
      <c r="Q20" s="69">
        <v>0</v>
      </c>
      <c r="R20" s="72">
        <v>0</v>
      </c>
      <c r="S20" s="77" t="s">
        <v>77</v>
      </c>
      <c r="T20" s="77" t="s">
        <v>77</v>
      </c>
      <c r="U20" s="77" t="s">
        <v>94</v>
      </c>
      <c r="V20" s="65">
        <v>44302</v>
      </c>
      <c r="W20" s="65">
        <v>44408</v>
      </c>
      <c r="X20" s="78"/>
      <c r="Y20" s="48" t="s">
        <v>64</v>
      </c>
      <c r="Z20" s="49" t="s">
        <v>65</v>
      </c>
    </row>
    <row r="21" spans="1:26" ht="63.75">
      <c r="A21" s="52">
        <f t="shared" si="4"/>
        <v>12</v>
      </c>
      <c r="B21" s="53" t="s">
        <v>95</v>
      </c>
      <c r="C21" s="54" t="s">
        <v>93</v>
      </c>
      <c r="D21" s="55">
        <f t="shared" ref="D21:E21" si="35">G21+I21</f>
        <v>100</v>
      </c>
      <c r="E21" s="56">
        <f t="shared" si="35"/>
        <v>0</v>
      </c>
      <c r="F21" s="57">
        <f t="shared" si="1"/>
        <v>0</v>
      </c>
      <c r="G21" s="69">
        <v>80</v>
      </c>
      <c r="H21" s="72"/>
      <c r="I21" s="60">
        <f t="shared" ref="I21:J21" si="36">K21+M21</f>
        <v>20</v>
      </c>
      <c r="J21" s="60">
        <f t="shared" si="36"/>
        <v>0</v>
      </c>
      <c r="K21" s="69">
        <v>10</v>
      </c>
      <c r="L21" s="71"/>
      <c r="M21" s="60">
        <f t="shared" ref="M21:N21" si="37">O21+Q21</f>
        <v>10</v>
      </c>
      <c r="N21" s="60">
        <f t="shared" si="37"/>
        <v>0</v>
      </c>
      <c r="O21" s="63">
        <v>10</v>
      </c>
      <c r="P21" s="72"/>
      <c r="Q21" s="69">
        <v>0</v>
      </c>
      <c r="R21" s="72"/>
      <c r="S21" s="65">
        <v>44253</v>
      </c>
      <c r="T21" s="81">
        <v>44396</v>
      </c>
      <c r="U21" s="73" t="s">
        <v>96</v>
      </c>
      <c r="V21" s="74">
        <v>44410</v>
      </c>
      <c r="W21" s="74">
        <v>44439</v>
      </c>
      <c r="X21" s="75"/>
      <c r="Y21" s="79"/>
      <c r="Z21" s="80"/>
    </row>
    <row r="22" spans="1:26" ht="76.5">
      <c r="A22" s="52">
        <f t="shared" si="4"/>
        <v>13</v>
      </c>
      <c r="B22" s="53" t="s">
        <v>97</v>
      </c>
      <c r="C22" s="54" t="s">
        <v>93</v>
      </c>
      <c r="D22" s="55">
        <f t="shared" ref="D22:E22" si="38">G22+I22</f>
        <v>600</v>
      </c>
      <c r="E22" s="56">
        <f t="shared" si="38"/>
        <v>0</v>
      </c>
      <c r="F22" s="57">
        <f t="shared" si="1"/>
        <v>0</v>
      </c>
      <c r="G22" s="69">
        <v>480</v>
      </c>
      <c r="H22" s="72"/>
      <c r="I22" s="60">
        <f t="shared" ref="I22:J22" si="39">K22+M22</f>
        <v>120</v>
      </c>
      <c r="J22" s="60">
        <f t="shared" si="39"/>
        <v>0</v>
      </c>
      <c r="K22" s="69">
        <v>60</v>
      </c>
      <c r="L22" s="71"/>
      <c r="M22" s="60">
        <f t="shared" ref="M22:N22" si="40">O22+Q22</f>
        <v>60</v>
      </c>
      <c r="N22" s="60">
        <f t="shared" si="40"/>
        <v>0</v>
      </c>
      <c r="O22" s="63">
        <v>60</v>
      </c>
      <c r="P22" s="72"/>
      <c r="Q22" s="69">
        <v>0</v>
      </c>
      <c r="R22" s="72"/>
      <c r="S22" s="65">
        <v>43901</v>
      </c>
      <c r="T22" s="66">
        <v>44322</v>
      </c>
      <c r="U22" s="67" t="s">
        <v>98</v>
      </c>
      <c r="V22" s="74">
        <v>44341</v>
      </c>
      <c r="W22" s="74">
        <v>44392</v>
      </c>
      <c r="X22" s="75"/>
      <c r="Y22" s="48" t="s">
        <v>64</v>
      </c>
      <c r="Z22" s="49" t="s">
        <v>99</v>
      </c>
    </row>
    <row r="23" spans="1:26" ht="51">
      <c r="A23" s="52">
        <f t="shared" si="4"/>
        <v>14</v>
      </c>
      <c r="B23" s="53" t="s">
        <v>100</v>
      </c>
      <c r="C23" s="54" t="s">
        <v>101</v>
      </c>
      <c r="D23" s="55">
        <f t="shared" ref="D23:E23" si="41">G23+I23</f>
        <v>295.2</v>
      </c>
      <c r="E23" s="56">
        <f t="shared" si="41"/>
        <v>0</v>
      </c>
      <c r="F23" s="57">
        <f t="shared" si="1"/>
        <v>0</v>
      </c>
      <c r="G23" s="69">
        <v>236.2</v>
      </c>
      <c r="H23" s="72"/>
      <c r="I23" s="60">
        <f t="shared" ref="I23:J23" si="42">K23+M23</f>
        <v>59</v>
      </c>
      <c r="J23" s="60">
        <f t="shared" si="42"/>
        <v>0</v>
      </c>
      <c r="K23" s="82">
        <v>29.5</v>
      </c>
      <c r="L23" s="71"/>
      <c r="M23" s="60">
        <f t="shared" ref="M23:N23" si="43">O23+Q23</f>
        <v>29.5</v>
      </c>
      <c r="N23" s="60">
        <f t="shared" si="43"/>
        <v>0</v>
      </c>
      <c r="O23" s="63">
        <v>29.5</v>
      </c>
      <c r="P23" s="72"/>
      <c r="Q23" s="69">
        <v>0</v>
      </c>
      <c r="R23" s="72"/>
      <c r="S23" s="65">
        <v>44253</v>
      </c>
      <c r="T23" s="66">
        <v>44258</v>
      </c>
      <c r="U23" s="67" t="s">
        <v>102</v>
      </c>
      <c r="V23" s="66">
        <v>44278</v>
      </c>
      <c r="W23" s="66">
        <v>44377</v>
      </c>
      <c r="X23" s="75"/>
      <c r="Y23" s="48" t="s">
        <v>64</v>
      </c>
      <c r="Z23" s="49" t="s">
        <v>99</v>
      </c>
    </row>
    <row r="24" spans="1:26" ht="51">
      <c r="A24" s="52">
        <f t="shared" si="4"/>
        <v>15</v>
      </c>
      <c r="B24" s="53" t="s">
        <v>103</v>
      </c>
      <c r="C24" s="54" t="s">
        <v>101</v>
      </c>
      <c r="D24" s="55">
        <f t="shared" ref="D24:E24" si="44">G24+I24</f>
        <v>157.69999999999999</v>
      </c>
      <c r="E24" s="56">
        <f t="shared" si="44"/>
        <v>157.69</v>
      </c>
      <c r="F24" s="57">
        <f t="shared" si="1"/>
        <v>9.9999999999909051E-3</v>
      </c>
      <c r="G24" s="69">
        <v>126.1</v>
      </c>
      <c r="H24" s="72">
        <v>126.15</v>
      </c>
      <c r="I24" s="60">
        <f t="shared" ref="I24:J24" si="45">K24+M24</f>
        <v>31.6</v>
      </c>
      <c r="J24" s="60">
        <f t="shared" si="45"/>
        <v>31.54</v>
      </c>
      <c r="K24" s="82">
        <v>15.8</v>
      </c>
      <c r="L24" s="71">
        <v>15.77</v>
      </c>
      <c r="M24" s="60">
        <f t="shared" ref="M24:N24" si="46">O24+Q24</f>
        <v>15.8</v>
      </c>
      <c r="N24" s="60">
        <f t="shared" si="46"/>
        <v>15.77</v>
      </c>
      <c r="O24" s="63">
        <v>15.8</v>
      </c>
      <c r="P24" s="72">
        <v>15.77</v>
      </c>
      <c r="Q24" s="69">
        <v>0</v>
      </c>
      <c r="R24" s="72">
        <v>0</v>
      </c>
      <c r="S24" s="65">
        <v>44253</v>
      </c>
      <c r="T24" s="66">
        <v>44330</v>
      </c>
      <c r="U24" s="83" t="s">
        <v>104</v>
      </c>
      <c r="V24" s="74">
        <v>44341</v>
      </c>
      <c r="W24" s="74">
        <v>44377</v>
      </c>
      <c r="X24" s="78"/>
      <c r="Y24" s="48" t="s">
        <v>64</v>
      </c>
      <c r="Z24" s="49" t="s">
        <v>99</v>
      </c>
    </row>
    <row r="25" spans="1:26" ht="63.75">
      <c r="A25" s="52">
        <f t="shared" si="4"/>
        <v>16</v>
      </c>
      <c r="B25" s="53" t="s">
        <v>105</v>
      </c>
      <c r="C25" s="54" t="s">
        <v>106</v>
      </c>
      <c r="D25" s="55">
        <f t="shared" ref="D25:E25" si="47">G25+I25</f>
        <v>643.59999999999991</v>
      </c>
      <c r="E25" s="56">
        <f t="shared" si="47"/>
        <v>643.5</v>
      </c>
      <c r="F25" s="57">
        <f t="shared" si="1"/>
        <v>9.9999999999909051E-2</v>
      </c>
      <c r="G25" s="69">
        <v>514.79999999999995</v>
      </c>
      <c r="H25" s="72">
        <v>514.79999999999995</v>
      </c>
      <c r="I25" s="60">
        <f t="shared" ref="I25:J25" si="48">K25+M25</f>
        <v>128.80000000000001</v>
      </c>
      <c r="J25" s="60">
        <f t="shared" si="48"/>
        <v>128.69999999999999</v>
      </c>
      <c r="K25" s="82">
        <v>64.400000000000006</v>
      </c>
      <c r="L25" s="71">
        <v>64.349999999999994</v>
      </c>
      <c r="M25" s="60">
        <f t="shared" ref="M25:N25" si="49">O25+Q25</f>
        <v>64.400000000000006</v>
      </c>
      <c r="N25" s="60">
        <f t="shared" si="49"/>
        <v>64.349999999999994</v>
      </c>
      <c r="O25" s="63">
        <v>64.400000000000006</v>
      </c>
      <c r="P25" s="72">
        <v>64.349999999999994</v>
      </c>
      <c r="Q25" s="69">
        <v>0</v>
      </c>
      <c r="R25" s="72">
        <v>0</v>
      </c>
      <c r="S25" s="65">
        <v>44253</v>
      </c>
      <c r="T25" s="66">
        <v>44273</v>
      </c>
      <c r="U25" s="67" t="s">
        <v>107</v>
      </c>
      <c r="V25" s="66">
        <v>44295</v>
      </c>
      <c r="W25" s="66">
        <v>44377</v>
      </c>
      <c r="X25" s="78"/>
      <c r="Y25" s="48" t="s">
        <v>64</v>
      </c>
      <c r="Z25" s="49" t="s">
        <v>99</v>
      </c>
    </row>
    <row r="26" spans="1:26" ht="63.75">
      <c r="A26" s="52">
        <f t="shared" si="4"/>
        <v>17</v>
      </c>
      <c r="B26" s="53" t="s">
        <v>108</v>
      </c>
      <c r="C26" s="54" t="s">
        <v>106</v>
      </c>
      <c r="D26" s="55">
        <f t="shared" ref="D26:E26" si="50">G26+I26</f>
        <v>1048.3</v>
      </c>
      <c r="E26" s="56">
        <f t="shared" si="50"/>
        <v>0</v>
      </c>
      <c r="F26" s="57">
        <f t="shared" si="1"/>
        <v>0</v>
      </c>
      <c r="G26" s="69">
        <v>838.7</v>
      </c>
      <c r="H26" s="72"/>
      <c r="I26" s="60">
        <f t="shared" ref="I26:J26" si="51">K26+M26</f>
        <v>209.6</v>
      </c>
      <c r="J26" s="60">
        <f t="shared" si="51"/>
        <v>0</v>
      </c>
      <c r="K26" s="69">
        <v>104.8</v>
      </c>
      <c r="L26" s="71"/>
      <c r="M26" s="60">
        <f t="shared" ref="M26:N26" si="52">O26+Q26</f>
        <v>104.8</v>
      </c>
      <c r="N26" s="60">
        <f t="shared" si="52"/>
        <v>0</v>
      </c>
      <c r="O26" s="63">
        <v>104.8</v>
      </c>
      <c r="P26" s="72"/>
      <c r="Q26" s="84"/>
      <c r="R26" s="72"/>
      <c r="S26" s="85">
        <v>44438</v>
      </c>
      <c r="T26" s="74">
        <v>44441</v>
      </c>
      <c r="U26" s="83" t="s">
        <v>109</v>
      </c>
      <c r="V26" s="86"/>
      <c r="W26" s="86"/>
      <c r="X26" s="75"/>
      <c r="Y26" s="79"/>
      <c r="Z26" s="80"/>
    </row>
    <row r="27" spans="1:26" ht="51">
      <c r="A27" s="52">
        <f t="shared" si="4"/>
        <v>18</v>
      </c>
      <c r="B27" s="53" t="s">
        <v>110</v>
      </c>
      <c r="C27" s="54" t="s">
        <v>111</v>
      </c>
      <c r="D27" s="55">
        <f t="shared" ref="D27:E27" si="53">G27+I27</f>
        <v>2025.8000000000002</v>
      </c>
      <c r="E27" s="56">
        <f t="shared" si="53"/>
        <v>0</v>
      </c>
      <c r="F27" s="57">
        <f t="shared" si="1"/>
        <v>0</v>
      </c>
      <c r="G27" s="69">
        <v>1620.7</v>
      </c>
      <c r="H27" s="72"/>
      <c r="I27" s="60">
        <f t="shared" ref="I27:J27" si="54">K27+M27</f>
        <v>405.1</v>
      </c>
      <c r="J27" s="60">
        <f t="shared" si="54"/>
        <v>0</v>
      </c>
      <c r="K27" s="82">
        <v>81</v>
      </c>
      <c r="L27" s="71"/>
      <c r="M27" s="60">
        <f t="shared" ref="M27:N27" si="55">O27+Q27</f>
        <v>324.10000000000002</v>
      </c>
      <c r="N27" s="60">
        <f t="shared" si="55"/>
        <v>0</v>
      </c>
      <c r="O27" s="63">
        <v>324.10000000000002</v>
      </c>
      <c r="P27" s="72"/>
      <c r="Q27" s="69">
        <v>0</v>
      </c>
      <c r="R27" s="72"/>
      <c r="S27" s="65">
        <v>44253</v>
      </c>
      <c r="T27" s="66">
        <v>44321</v>
      </c>
      <c r="U27" s="67" t="s">
        <v>84</v>
      </c>
      <c r="V27" s="74">
        <v>44340</v>
      </c>
      <c r="W27" s="74">
        <v>44385</v>
      </c>
      <c r="X27" s="75"/>
      <c r="Y27" s="79"/>
      <c r="Z27" s="80"/>
    </row>
    <row r="28" spans="1:26" ht="51">
      <c r="A28" s="52">
        <f t="shared" si="4"/>
        <v>19</v>
      </c>
      <c r="B28" s="53" t="s">
        <v>112</v>
      </c>
      <c r="C28" s="54" t="s">
        <v>113</v>
      </c>
      <c r="D28" s="55">
        <f t="shared" ref="D28:E28" si="56">G28+I28</f>
        <v>344.79999999999995</v>
      </c>
      <c r="E28" s="56">
        <f t="shared" si="56"/>
        <v>344.90999999999997</v>
      </c>
      <c r="F28" s="76">
        <f t="shared" si="1"/>
        <v>-0.11000000000001364</v>
      </c>
      <c r="G28" s="69">
        <v>275.89999999999998</v>
      </c>
      <c r="H28" s="72">
        <v>275.89999999999998</v>
      </c>
      <c r="I28" s="60">
        <f t="shared" ref="I28:J28" si="57">K28+M28</f>
        <v>68.900000000000006</v>
      </c>
      <c r="J28" s="60">
        <f t="shared" si="57"/>
        <v>69.010000000000005</v>
      </c>
      <c r="K28" s="82">
        <v>51.7</v>
      </c>
      <c r="L28" s="71">
        <v>51.74</v>
      </c>
      <c r="M28" s="60">
        <f t="shared" ref="M28:N28" si="58">O28+Q28</f>
        <v>17.2</v>
      </c>
      <c r="N28" s="60">
        <f t="shared" si="58"/>
        <v>17.27</v>
      </c>
      <c r="O28" s="63">
        <v>17.2</v>
      </c>
      <c r="P28" s="72">
        <v>17.27</v>
      </c>
      <c r="Q28" s="69">
        <v>0</v>
      </c>
      <c r="R28" s="72">
        <v>0</v>
      </c>
      <c r="S28" s="65">
        <v>44253</v>
      </c>
      <c r="T28" s="66">
        <v>44274</v>
      </c>
      <c r="U28" s="67" t="s">
        <v>114</v>
      </c>
      <c r="V28" s="66">
        <v>44298</v>
      </c>
      <c r="W28" s="66">
        <v>44347</v>
      </c>
      <c r="X28" s="78"/>
      <c r="Y28" s="48" t="s">
        <v>64</v>
      </c>
      <c r="Z28" s="49" t="s">
        <v>99</v>
      </c>
    </row>
    <row r="29" spans="1:26" ht="54.75" customHeight="1">
      <c r="A29" s="52">
        <f t="shared" si="4"/>
        <v>20</v>
      </c>
      <c r="B29" s="53" t="s">
        <v>115</v>
      </c>
      <c r="C29" s="54" t="s">
        <v>113</v>
      </c>
      <c r="D29" s="55">
        <f t="shared" ref="D29:E29" si="59">G29+I29</f>
        <v>143.19999999999999</v>
      </c>
      <c r="E29" s="56">
        <f t="shared" si="59"/>
        <v>143.32</v>
      </c>
      <c r="F29" s="76">
        <f t="shared" si="1"/>
        <v>-0.12000000000000455</v>
      </c>
      <c r="G29" s="69">
        <v>114.6</v>
      </c>
      <c r="H29" s="72">
        <v>114.6</v>
      </c>
      <c r="I29" s="60">
        <f t="shared" ref="I29:J29" si="60">K29+M29</f>
        <v>28.6</v>
      </c>
      <c r="J29" s="60">
        <f t="shared" si="60"/>
        <v>28.72</v>
      </c>
      <c r="K29" s="82">
        <v>14.3</v>
      </c>
      <c r="L29" s="71">
        <v>14.36</v>
      </c>
      <c r="M29" s="60">
        <f t="shared" ref="M29:N29" si="61">O29+Q29</f>
        <v>14.3</v>
      </c>
      <c r="N29" s="60">
        <f t="shared" si="61"/>
        <v>14.36</v>
      </c>
      <c r="O29" s="63">
        <v>14.3</v>
      </c>
      <c r="P29" s="72">
        <v>14.36</v>
      </c>
      <c r="Q29" s="69">
        <v>0</v>
      </c>
      <c r="R29" s="72">
        <v>0</v>
      </c>
      <c r="S29" s="77" t="s">
        <v>77</v>
      </c>
      <c r="T29" s="67" t="s">
        <v>77</v>
      </c>
      <c r="U29" s="67" t="s">
        <v>116</v>
      </c>
      <c r="V29" s="66">
        <v>44304</v>
      </c>
      <c r="W29" s="66">
        <v>44408</v>
      </c>
      <c r="X29" s="78"/>
      <c r="Y29" s="48" t="s">
        <v>64</v>
      </c>
      <c r="Z29" s="49" t="s">
        <v>99</v>
      </c>
    </row>
    <row r="30" spans="1:26" ht="76.5">
      <c r="A30" s="52">
        <f t="shared" si="4"/>
        <v>21</v>
      </c>
      <c r="B30" s="53" t="s">
        <v>117</v>
      </c>
      <c r="C30" s="54" t="s">
        <v>113</v>
      </c>
      <c r="D30" s="55">
        <f t="shared" ref="D30:E30" si="62">G30+I30</f>
        <v>216.3</v>
      </c>
      <c r="E30" s="56">
        <f t="shared" si="62"/>
        <v>0</v>
      </c>
      <c r="F30" s="57">
        <f t="shared" si="1"/>
        <v>0</v>
      </c>
      <c r="G30" s="69">
        <v>173.1</v>
      </c>
      <c r="H30" s="72"/>
      <c r="I30" s="60">
        <f t="shared" ref="I30:J30" si="63">K30+M30</f>
        <v>43.2</v>
      </c>
      <c r="J30" s="60">
        <f t="shared" si="63"/>
        <v>0</v>
      </c>
      <c r="K30" s="82">
        <v>21.6</v>
      </c>
      <c r="L30" s="71"/>
      <c r="M30" s="60">
        <f t="shared" ref="M30:N30" si="64">O30+Q30</f>
        <v>21.6</v>
      </c>
      <c r="N30" s="60">
        <f t="shared" si="64"/>
        <v>0</v>
      </c>
      <c r="O30" s="63">
        <v>21.6</v>
      </c>
      <c r="P30" s="72"/>
      <c r="Q30" s="69">
        <v>0</v>
      </c>
      <c r="R30" s="72"/>
      <c r="S30" s="65">
        <v>44342</v>
      </c>
      <c r="T30" s="66">
        <v>44354</v>
      </c>
      <c r="U30" s="67" t="s">
        <v>118</v>
      </c>
      <c r="V30" s="74">
        <v>44354</v>
      </c>
      <c r="W30" s="74">
        <v>44392</v>
      </c>
      <c r="X30" s="75"/>
      <c r="Y30" s="48" t="s">
        <v>64</v>
      </c>
      <c r="Z30" s="49" t="s">
        <v>65</v>
      </c>
    </row>
    <row r="31" spans="1:26" ht="51">
      <c r="A31" s="52">
        <f t="shared" si="4"/>
        <v>22</v>
      </c>
      <c r="B31" s="53" t="s">
        <v>119</v>
      </c>
      <c r="C31" s="54" t="s">
        <v>120</v>
      </c>
      <c r="D31" s="55">
        <f t="shared" ref="D31:E31" si="65">G31+I31</f>
        <v>2026.5</v>
      </c>
      <c r="E31" s="56">
        <f t="shared" si="65"/>
        <v>0</v>
      </c>
      <c r="F31" s="57">
        <f t="shared" si="1"/>
        <v>0</v>
      </c>
      <c r="G31" s="69">
        <v>1621.2</v>
      </c>
      <c r="H31" s="72"/>
      <c r="I31" s="60">
        <f t="shared" ref="I31:J31" si="66">K31+M31</f>
        <v>405.3</v>
      </c>
      <c r="J31" s="60">
        <f t="shared" si="66"/>
        <v>0</v>
      </c>
      <c r="K31" s="82">
        <v>304</v>
      </c>
      <c r="L31" s="71"/>
      <c r="M31" s="60">
        <f t="shared" ref="M31:N31" si="67">O31+Q31</f>
        <v>101.3</v>
      </c>
      <c r="N31" s="60">
        <f t="shared" si="67"/>
        <v>0</v>
      </c>
      <c r="O31" s="63">
        <v>101.3</v>
      </c>
      <c r="P31" s="72"/>
      <c r="Q31" s="69">
        <v>0</v>
      </c>
      <c r="R31" s="72"/>
      <c r="S31" s="65">
        <v>44253</v>
      </c>
      <c r="T31" s="66">
        <v>44330</v>
      </c>
      <c r="U31" s="67" t="s">
        <v>121</v>
      </c>
      <c r="V31" s="74">
        <v>44340</v>
      </c>
      <c r="W31" s="74">
        <v>44400</v>
      </c>
      <c r="X31" s="75"/>
      <c r="Y31" s="79"/>
      <c r="Z31" s="80"/>
    </row>
    <row r="32" spans="1:26" ht="63.75">
      <c r="A32" s="52">
        <f t="shared" si="4"/>
        <v>23</v>
      </c>
      <c r="B32" s="53" t="s">
        <v>122</v>
      </c>
      <c r="C32" s="54" t="s">
        <v>120</v>
      </c>
      <c r="D32" s="55">
        <f t="shared" ref="D32:E32" si="68">G32+I32</f>
        <v>581.20000000000005</v>
      </c>
      <c r="E32" s="56">
        <f t="shared" si="68"/>
        <v>0</v>
      </c>
      <c r="F32" s="57">
        <f t="shared" si="1"/>
        <v>0</v>
      </c>
      <c r="G32" s="69">
        <v>465</v>
      </c>
      <c r="H32" s="72"/>
      <c r="I32" s="60">
        <f t="shared" ref="I32:J32" si="69">K32+M32</f>
        <v>116.2</v>
      </c>
      <c r="J32" s="60">
        <f t="shared" si="69"/>
        <v>0</v>
      </c>
      <c r="K32" s="82">
        <v>58.1</v>
      </c>
      <c r="L32" s="71"/>
      <c r="M32" s="60">
        <f t="shared" ref="M32:N32" si="70">O32+Q32</f>
        <v>58.1</v>
      </c>
      <c r="N32" s="60">
        <f t="shared" si="70"/>
        <v>0</v>
      </c>
      <c r="O32" s="63">
        <v>58.1</v>
      </c>
      <c r="P32" s="72"/>
      <c r="Q32" s="69">
        <v>0</v>
      </c>
      <c r="R32" s="72"/>
      <c r="S32" s="65">
        <v>44253</v>
      </c>
      <c r="T32" s="66">
        <v>44341</v>
      </c>
      <c r="U32" s="67" t="s">
        <v>123</v>
      </c>
      <c r="V32" s="74">
        <v>44362</v>
      </c>
      <c r="W32" s="66">
        <v>44392</v>
      </c>
      <c r="X32" s="75"/>
      <c r="Y32" s="48" t="s">
        <v>64</v>
      </c>
      <c r="Z32" s="49" t="s">
        <v>65</v>
      </c>
    </row>
    <row r="33" spans="1:26" ht="55.5" customHeight="1">
      <c r="A33" s="52">
        <f t="shared" si="4"/>
        <v>24</v>
      </c>
      <c r="B33" s="53" t="s">
        <v>124</v>
      </c>
      <c r="C33" s="54" t="s">
        <v>120</v>
      </c>
      <c r="D33" s="55">
        <f t="shared" ref="D33:E33" si="71">G33+I33</f>
        <v>300</v>
      </c>
      <c r="E33" s="56">
        <f t="shared" si="71"/>
        <v>0</v>
      </c>
      <c r="F33" s="57">
        <f t="shared" si="1"/>
        <v>0</v>
      </c>
      <c r="G33" s="69">
        <v>240</v>
      </c>
      <c r="H33" s="72"/>
      <c r="I33" s="60">
        <f t="shared" ref="I33:J33" si="72">K33+M33</f>
        <v>60</v>
      </c>
      <c r="J33" s="60">
        <f t="shared" si="72"/>
        <v>0</v>
      </c>
      <c r="K33" s="82">
        <v>15</v>
      </c>
      <c r="L33" s="71"/>
      <c r="M33" s="60">
        <f t="shared" ref="M33:N33" si="73">O33+Q33</f>
        <v>45</v>
      </c>
      <c r="N33" s="60">
        <f t="shared" si="73"/>
        <v>0</v>
      </c>
      <c r="O33" s="63">
        <v>45</v>
      </c>
      <c r="P33" s="72"/>
      <c r="Q33" s="69">
        <v>0</v>
      </c>
      <c r="R33" s="72"/>
      <c r="S33" s="65">
        <v>44253</v>
      </c>
      <c r="T33" s="66">
        <v>44348</v>
      </c>
      <c r="U33" s="67" t="s">
        <v>125</v>
      </c>
      <c r="V33" s="74">
        <v>44382</v>
      </c>
      <c r="W33" s="74">
        <v>44407</v>
      </c>
      <c r="X33" s="75"/>
      <c r="Y33" s="48" t="s">
        <v>64</v>
      </c>
      <c r="Z33" s="49" t="s">
        <v>65</v>
      </c>
    </row>
    <row r="34" spans="1:26" ht="48" customHeight="1">
      <c r="A34" s="52">
        <f t="shared" si="4"/>
        <v>25</v>
      </c>
      <c r="B34" s="53" t="s">
        <v>126</v>
      </c>
      <c r="C34" s="54" t="s">
        <v>127</v>
      </c>
      <c r="D34" s="55">
        <f t="shared" ref="D34:E34" si="74">G34+I34</f>
        <v>392.20000000000005</v>
      </c>
      <c r="E34" s="56">
        <f t="shared" si="74"/>
        <v>0</v>
      </c>
      <c r="F34" s="57">
        <f t="shared" si="1"/>
        <v>0</v>
      </c>
      <c r="G34" s="69">
        <v>313.8</v>
      </c>
      <c r="H34" s="72"/>
      <c r="I34" s="60">
        <f t="shared" ref="I34:J34" si="75">K34+M34</f>
        <v>78.400000000000006</v>
      </c>
      <c r="J34" s="60">
        <f t="shared" si="75"/>
        <v>0</v>
      </c>
      <c r="K34" s="82">
        <v>39.200000000000003</v>
      </c>
      <c r="L34" s="71"/>
      <c r="M34" s="60">
        <f t="shared" ref="M34:N34" si="76">O34+Q34</f>
        <v>39.200000000000003</v>
      </c>
      <c r="N34" s="60">
        <f t="shared" si="76"/>
        <v>0</v>
      </c>
      <c r="O34" s="63">
        <v>39.200000000000003</v>
      </c>
      <c r="P34" s="72"/>
      <c r="Q34" s="69">
        <v>0</v>
      </c>
      <c r="R34" s="72"/>
      <c r="S34" s="65">
        <v>44253</v>
      </c>
      <c r="T34" s="66">
        <v>44306</v>
      </c>
      <c r="U34" s="67" t="s">
        <v>128</v>
      </c>
      <c r="V34" s="74">
        <v>44378</v>
      </c>
      <c r="W34" s="74">
        <v>44392</v>
      </c>
      <c r="X34" s="78"/>
      <c r="Y34" s="48" t="s">
        <v>64</v>
      </c>
      <c r="Z34" s="49" t="s">
        <v>65</v>
      </c>
    </row>
    <row r="35" spans="1:26" ht="51">
      <c r="A35" s="52">
        <f t="shared" si="4"/>
        <v>26</v>
      </c>
      <c r="B35" s="53" t="s">
        <v>129</v>
      </c>
      <c r="C35" s="54" t="s">
        <v>130</v>
      </c>
      <c r="D35" s="55">
        <f t="shared" ref="D35:E35" si="77">G35+I35</f>
        <v>1128.3</v>
      </c>
      <c r="E35" s="56">
        <f t="shared" si="77"/>
        <v>1128.48</v>
      </c>
      <c r="F35" s="57">
        <f t="shared" si="1"/>
        <v>-0.18000000000006366</v>
      </c>
      <c r="G35" s="69">
        <v>902.7</v>
      </c>
      <c r="H35" s="72">
        <v>902.7</v>
      </c>
      <c r="I35" s="60">
        <f t="shared" ref="I35:J35" si="78">K35+M35</f>
        <v>225.6</v>
      </c>
      <c r="J35" s="60">
        <f t="shared" si="78"/>
        <v>225.78</v>
      </c>
      <c r="K35" s="82">
        <v>112.8</v>
      </c>
      <c r="L35" s="71">
        <v>112.89</v>
      </c>
      <c r="M35" s="60">
        <f t="shared" ref="M35:N35" si="79">O35+Q35</f>
        <v>112.8</v>
      </c>
      <c r="N35" s="60">
        <f t="shared" si="79"/>
        <v>112.89</v>
      </c>
      <c r="O35" s="63">
        <v>112.8</v>
      </c>
      <c r="P35" s="72">
        <v>112.89</v>
      </c>
      <c r="Q35" s="69">
        <v>0</v>
      </c>
      <c r="R35" s="72">
        <v>0</v>
      </c>
      <c r="S35" s="65">
        <v>44253</v>
      </c>
      <c r="T35" s="66">
        <v>44279</v>
      </c>
      <c r="U35" s="67" t="s">
        <v>131</v>
      </c>
      <c r="V35" s="74">
        <v>44299</v>
      </c>
      <c r="W35" s="66">
        <v>44392</v>
      </c>
      <c r="X35" s="78"/>
      <c r="Y35" s="48" t="s">
        <v>64</v>
      </c>
      <c r="Z35" s="49" t="s">
        <v>65</v>
      </c>
    </row>
    <row r="36" spans="1:26" ht="51">
      <c r="A36" s="52">
        <f t="shared" si="4"/>
        <v>27</v>
      </c>
      <c r="B36" s="53" t="s">
        <v>132</v>
      </c>
      <c r="C36" s="54" t="s">
        <v>130</v>
      </c>
      <c r="D36" s="55">
        <f t="shared" ref="D36:E36" si="80">G36+I36</f>
        <v>750</v>
      </c>
      <c r="E36" s="56">
        <f t="shared" si="80"/>
        <v>0</v>
      </c>
      <c r="F36" s="57">
        <f t="shared" si="1"/>
        <v>0</v>
      </c>
      <c r="G36" s="69">
        <v>600</v>
      </c>
      <c r="H36" s="72"/>
      <c r="I36" s="60">
        <f t="shared" ref="I36:J36" si="81">K36+M36</f>
        <v>150</v>
      </c>
      <c r="J36" s="60">
        <f t="shared" si="81"/>
        <v>0</v>
      </c>
      <c r="K36" s="82">
        <v>121.6</v>
      </c>
      <c r="L36" s="71"/>
      <c r="M36" s="60">
        <f t="shared" ref="M36:N36" si="82">O36+Q36</f>
        <v>28.4</v>
      </c>
      <c r="N36" s="60">
        <f t="shared" si="82"/>
        <v>0</v>
      </c>
      <c r="O36" s="63">
        <v>23.4</v>
      </c>
      <c r="P36" s="72"/>
      <c r="Q36" s="69">
        <v>5</v>
      </c>
      <c r="R36" s="72"/>
      <c r="S36" s="65">
        <v>44253</v>
      </c>
      <c r="T36" s="66">
        <v>44299</v>
      </c>
      <c r="U36" s="67" t="s">
        <v>133</v>
      </c>
      <c r="V36" s="74">
        <v>44324</v>
      </c>
      <c r="W36" s="66">
        <v>44392</v>
      </c>
      <c r="X36" s="75"/>
      <c r="Y36" s="48" t="s">
        <v>64</v>
      </c>
      <c r="Z36" s="49" t="s">
        <v>65</v>
      </c>
    </row>
    <row r="37" spans="1:26" ht="38.25">
      <c r="A37" s="52">
        <f t="shared" si="4"/>
        <v>28</v>
      </c>
      <c r="B37" s="53" t="s">
        <v>134</v>
      </c>
      <c r="C37" s="54" t="s">
        <v>130</v>
      </c>
      <c r="D37" s="55">
        <f t="shared" ref="D37:E37" si="83">G37+I37</f>
        <v>842.19999999999993</v>
      </c>
      <c r="E37" s="56">
        <f t="shared" si="83"/>
        <v>0</v>
      </c>
      <c r="F37" s="57">
        <f t="shared" si="1"/>
        <v>0</v>
      </c>
      <c r="G37" s="69">
        <v>673.8</v>
      </c>
      <c r="H37" s="72"/>
      <c r="I37" s="60">
        <f t="shared" ref="I37:J37" si="84">K37+M37</f>
        <v>168.4</v>
      </c>
      <c r="J37" s="60">
        <f t="shared" si="84"/>
        <v>0</v>
      </c>
      <c r="K37" s="82">
        <v>84.2</v>
      </c>
      <c r="L37" s="71"/>
      <c r="M37" s="60">
        <f t="shared" ref="M37:N37" si="85">O37+Q37</f>
        <v>84.2</v>
      </c>
      <c r="N37" s="60">
        <f t="shared" si="85"/>
        <v>0</v>
      </c>
      <c r="O37" s="63">
        <v>79.2</v>
      </c>
      <c r="P37" s="72"/>
      <c r="Q37" s="69">
        <v>5</v>
      </c>
      <c r="R37" s="72"/>
      <c r="S37" s="65">
        <v>44253</v>
      </c>
      <c r="T37" s="66">
        <v>44321</v>
      </c>
      <c r="U37" s="67" t="s">
        <v>135</v>
      </c>
      <c r="V37" s="74">
        <v>44354</v>
      </c>
      <c r="W37" s="74">
        <v>44392</v>
      </c>
      <c r="X37" s="75"/>
      <c r="Y37" s="48" t="s">
        <v>64</v>
      </c>
      <c r="Z37" s="49" t="s">
        <v>65</v>
      </c>
    </row>
    <row r="38" spans="1:26" ht="63.75">
      <c r="A38" s="52">
        <f t="shared" si="4"/>
        <v>29</v>
      </c>
      <c r="B38" s="53" t="s">
        <v>136</v>
      </c>
      <c r="C38" s="54" t="s">
        <v>137</v>
      </c>
      <c r="D38" s="55">
        <f t="shared" ref="D38:E38" si="86">G38+I38</f>
        <v>516.70000000000005</v>
      </c>
      <c r="E38" s="56">
        <f t="shared" si="86"/>
        <v>0</v>
      </c>
      <c r="F38" s="57">
        <f t="shared" si="1"/>
        <v>0</v>
      </c>
      <c r="G38" s="58">
        <v>413.3</v>
      </c>
      <c r="H38" s="72"/>
      <c r="I38" s="60">
        <f t="shared" ref="I38:J38" si="87">K38+M38</f>
        <v>103.4</v>
      </c>
      <c r="J38" s="60">
        <f t="shared" si="87"/>
        <v>0</v>
      </c>
      <c r="K38" s="82">
        <v>51.7</v>
      </c>
      <c r="L38" s="71"/>
      <c r="M38" s="60">
        <f t="shared" ref="M38:N38" si="88">O38+Q38</f>
        <v>51.7</v>
      </c>
      <c r="N38" s="60">
        <f t="shared" si="88"/>
        <v>0</v>
      </c>
      <c r="O38" s="63">
        <v>46.7</v>
      </c>
      <c r="P38" s="72"/>
      <c r="Q38" s="69">
        <v>5</v>
      </c>
      <c r="R38" s="72"/>
      <c r="S38" s="65">
        <v>44253</v>
      </c>
      <c r="T38" s="66">
        <v>44278</v>
      </c>
      <c r="U38" s="67" t="s">
        <v>138</v>
      </c>
      <c r="V38" s="74">
        <v>44298</v>
      </c>
      <c r="W38" s="66">
        <v>44392</v>
      </c>
      <c r="X38" s="75"/>
      <c r="Y38" s="79"/>
      <c r="Z38" s="80"/>
    </row>
    <row r="39" spans="1:26" ht="63.75">
      <c r="A39" s="52">
        <f t="shared" si="4"/>
        <v>30</v>
      </c>
      <c r="B39" s="53" t="s">
        <v>139</v>
      </c>
      <c r="C39" s="54" t="s">
        <v>137</v>
      </c>
      <c r="D39" s="55">
        <f t="shared" ref="D39:E39" si="89">G39+I39</f>
        <v>1120</v>
      </c>
      <c r="E39" s="56">
        <f t="shared" si="89"/>
        <v>0</v>
      </c>
      <c r="F39" s="57">
        <f t="shared" si="1"/>
        <v>0</v>
      </c>
      <c r="G39" s="69">
        <v>896</v>
      </c>
      <c r="H39" s="72"/>
      <c r="I39" s="60">
        <f t="shared" ref="I39:J39" si="90">K39+M39</f>
        <v>224</v>
      </c>
      <c r="J39" s="60">
        <f t="shared" si="90"/>
        <v>0</v>
      </c>
      <c r="K39" s="82">
        <v>112</v>
      </c>
      <c r="L39" s="71"/>
      <c r="M39" s="60">
        <f t="shared" ref="M39:N39" si="91">O39+Q39</f>
        <v>112</v>
      </c>
      <c r="N39" s="60">
        <f t="shared" si="91"/>
        <v>0</v>
      </c>
      <c r="O39" s="63">
        <v>107</v>
      </c>
      <c r="P39" s="72"/>
      <c r="Q39" s="69">
        <v>5</v>
      </c>
      <c r="R39" s="72"/>
      <c r="S39" s="85">
        <v>44384</v>
      </c>
      <c r="T39" s="74">
        <v>44443</v>
      </c>
      <c r="U39" s="83" t="s">
        <v>140</v>
      </c>
      <c r="V39" s="87">
        <v>44462</v>
      </c>
      <c r="W39" s="87">
        <v>44507</v>
      </c>
      <c r="X39" s="88" t="s">
        <v>141</v>
      </c>
      <c r="Y39" s="77"/>
      <c r="Z39" s="89"/>
    </row>
    <row r="40" spans="1:26" ht="63.75">
      <c r="A40" s="52">
        <f t="shared" si="4"/>
        <v>31</v>
      </c>
      <c r="B40" s="53" t="s">
        <v>142</v>
      </c>
      <c r="C40" s="54" t="s">
        <v>137</v>
      </c>
      <c r="D40" s="55">
        <f t="shared" ref="D40:E40" si="92">G40+I40</f>
        <v>716</v>
      </c>
      <c r="E40" s="56">
        <f t="shared" si="92"/>
        <v>0</v>
      </c>
      <c r="F40" s="57">
        <f t="shared" si="1"/>
        <v>0</v>
      </c>
      <c r="G40" s="58">
        <v>572</v>
      </c>
      <c r="H40" s="72"/>
      <c r="I40" s="60">
        <f t="shared" ref="I40:J40" si="93">K40+M40</f>
        <v>144</v>
      </c>
      <c r="J40" s="60">
        <f t="shared" si="93"/>
        <v>0</v>
      </c>
      <c r="K40" s="82">
        <v>71</v>
      </c>
      <c r="L40" s="71"/>
      <c r="M40" s="60">
        <f t="shared" ref="M40:N40" si="94">O40+Q40</f>
        <v>73</v>
      </c>
      <c r="N40" s="60">
        <f t="shared" si="94"/>
        <v>0</v>
      </c>
      <c r="O40" s="63">
        <v>68</v>
      </c>
      <c r="P40" s="72"/>
      <c r="Q40" s="69">
        <v>5</v>
      </c>
      <c r="R40" s="72"/>
      <c r="S40" s="85">
        <v>44441</v>
      </c>
      <c r="T40" s="87">
        <v>44449</v>
      </c>
      <c r="U40" s="83" t="s">
        <v>143</v>
      </c>
      <c r="V40" s="87">
        <v>44470</v>
      </c>
      <c r="W40" s="87">
        <v>44515</v>
      </c>
      <c r="X40" s="88" t="s">
        <v>141</v>
      </c>
      <c r="Y40" s="79"/>
      <c r="Z40" s="80"/>
    </row>
    <row r="41" spans="1:26" ht="63.75">
      <c r="A41" s="52">
        <f t="shared" si="4"/>
        <v>32</v>
      </c>
      <c r="B41" s="53" t="s">
        <v>144</v>
      </c>
      <c r="C41" s="54" t="s">
        <v>137</v>
      </c>
      <c r="D41" s="55">
        <f t="shared" ref="D41:E41" si="95">G41+I41</f>
        <v>262.60000000000002</v>
      </c>
      <c r="E41" s="56">
        <f t="shared" si="95"/>
        <v>0</v>
      </c>
      <c r="F41" s="57">
        <f t="shared" si="1"/>
        <v>0</v>
      </c>
      <c r="G41" s="58">
        <v>209.6</v>
      </c>
      <c r="H41" s="72"/>
      <c r="I41" s="60">
        <f t="shared" ref="I41:J41" si="96">K41+M41</f>
        <v>53</v>
      </c>
      <c r="J41" s="60">
        <f t="shared" si="96"/>
        <v>0</v>
      </c>
      <c r="K41" s="82">
        <v>26</v>
      </c>
      <c r="L41" s="71"/>
      <c r="M41" s="60">
        <f t="shared" ref="M41:N41" si="97">O41+Q41</f>
        <v>27</v>
      </c>
      <c r="N41" s="60">
        <f t="shared" si="97"/>
        <v>0</v>
      </c>
      <c r="O41" s="63">
        <v>22</v>
      </c>
      <c r="P41" s="72"/>
      <c r="Q41" s="69">
        <v>5</v>
      </c>
      <c r="R41" s="72"/>
      <c r="S41" s="65">
        <v>44253</v>
      </c>
      <c r="T41" s="87">
        <v>44315</v>
      </c>
      <c r="U41" s="67" t="s">
        <v>145</v>
      </c>
      <c r="V41" s="74">
        <v>44330</v>
      </c>
      <c r="W41" s="66">
        <v>44377</v>
      </c>
      <c r="X41" s="75"/>
      <c r="Y41" s="48" t="s">
        <v>64</v>
      </c>
      <c r="Z41" s="49" t="s">
        <v>65</v>
      </c>
    </row>
    <row r="42" spans="1:26" ht="63.75">
      <c r="A42" s="52">
        <f t="shared" si="4"/>
        <v>33</v>
      </c>
      <c r="B42" s="53" t="s">
        <v>146</v>
      </c>
      <c r="C42" s="54" t="s">
        <v>137</v>
      </c>
      <c r="D42" s="55">
        <f t="shared" ref="D42:E42" si="98">G42+I42</f>
        <v>1032.7</v>
      </c>
      <c r="E42" s="56">
        <f t="shared" si="98"/>
        <v>0</v>
      </c>
      <c r="F42" s="57">
        <f t="shared" si="1"/>
        <v>0</v>
      </c>
      <c r="G42" s="58">
        <v>826.2</v>
      </c>
      <c r="H42" s="72"/>
      <c r="I42" s="60">
        <f t="shared" ref="I42:J42" si="99">K42+M42</f>
        <v>206.5</v>
      </c>
      <c r="J42" s="60">
        <f t="shared" si="99"/>
        <v>0</v>
      </c>
      <c r="K42" s="82">
        <v>154.9</v>
      </c>
      <c r="L42" s="71"/>
      <c r="M42" s="60">
        <f t="shared" ref="M42:N42" si="100">O42+Q42</f>
        <v>51.6</v>
      </c>
      <c r="N42" s="60">
        <f t="shared" si="100"/>
        <v>0</v>
      </c>
      <c r="O42" s="63">
        <v>51.6</v>
      </c>
      <c r="P42" s="72"/>
      <c r="Q42" s="69">
        <v>0</v>
      </c>
      <c r="R42" s="72"/>
      <c r="S42" s="65">
        <v>44266</v>
      </c>
      <c r="T42" s="90">
        <v>44484</v>
      </c>
      <c r="U42" s="83" t="s">
        <v>147</v>
      </c>
      <c r="V42" s="86"/>
      <c r="W42" s="86"/>
      <c r="X42" s="78" t="s">
        <v>148</v>
      </c>
      <c r="Y42" s="79"/>
      <c r="Z42" s="80"/>
    </row>
    <row r="43" spans="1:26" ht="51">
      <c r="A43" s="52">
        <f t="shared" si="4"/>
        <v>34</v>
      </c>
      <c r="B43" s="53" t="s">
        <v>149</v>
      </c>
      <c r="C43" s="54" t="s">
        <v>137</v>
      </c>
      <c r="D43" s="55">
        <f t="shared" ref="D43:E43" si="101">G43+I43</f>
        <v>353</v>
      </c>
      <c r="E43" s="56">
        <f t="shared" si="101"/>
        <v>0</v>
      </c>
      <c r="F43" s="57">
        <f t="shared" si="1"/>
        <v>0</v>
      </c>
      <c r="G43" s="58">
        <v>282</v>
      </c>
      <c r="H43" s="72"/>
      <c r="I43" s="60">
        <f t="shared" ref="I43:J43" si="102">K43+M43</f>
        <v>71</v>
      </c>
      <c r="J43" s="60">
        <f t="shared" si="102"/>
        <v>0</v>
      </c>
      <c r="K43" s="82">
        <v>35</v>
      </c>
      <c r="L43" s="71"/>
      <c r="M43" s="60">
        <f t="shared" ref="M43:N43" si="103">O43+Q43</f>
        <v>36</v>
      </c>
      <c r="N43" s="60">
        <f t="shared" si="103"/>
        <v>0</v>
      </c>
      <c r="O43" s="63">
        <v>31</v>
      </c>
      <c r="P43" s="72"/>
      <c r="Q43" s="69">
        <v>5</v>
      </c>
      <c r="R43" s="72"/>
      <c r="S43" s="65">
        <v>44253</v>
      </c>
      <c r="T43" s="66">
        <v>44340</v>
      </c>
      <c r="U43" s="67" t="s">
        <v>150</v>
      </c>
      <c r="V43" s="74">
        <v>44354</v>
      </c>
      <c r="W43" s="74">
        <v>44392</v>
      </c>
      <c r="X43" s="75"/>
      <c r="Y43" s="79"/>
      <c r="Z43" s="80"/>
    </row>
    <row r="44" spans="1:26" ht="63.75">
      <c r="A44" s="52">
        <f t="shared" si="4"/>
        <v>35</v>
      </c>
      <c r="B44" s="53" t="s">
        <v>151</v>
      </c>
      <c r="C44" s="54" t="s">
        <v>137</v>
      </c>
      <c r="D44" s="55">
        <f t="shared" ref="D44:E44" si="104">G44+I44</f>
        <v>850</v>
      </c>
      <c r="E44" s="56">
        <f t="shared" si="104"/>
        <v>0</v>
      </c>
      <c r="F44" s="57">
        <f t="shared" si="1"/>
        <v>0</v>
      </c>
      <c r="G44" s="58">
        <v>680</v>
      </c>
      <c r="H44" s="72"/>
      <c r="I44" s="60">
        <f t="shared" ref="I44:J44" si="105">K44+M44</f>
        <v>170</v>
      </c>
      <c r="J44" s="60">
        <f t="shared" si="105"/>
        <v>0</v>
      </c>
      <c r="K44" s="82">
        <v>42.5</v>
      </c>
      <c r="L44" s="71"/>
      <c r="M44" s="60">
        <f t="shared" ref="M44:N44" si="106">O44+Q44</f>
        <v>127.5</v>
      </c>
      <c r="N44" s="60">
        <f t="shared" si="106"/>
        <v>0</v>
      </c>
      <c r="O44" s="63">
        <v>122.5</v>
      </c>
      <c r="P44" s="72"/>
      <c r="Q44" s="69">
        <v>5</v>
      </c>
      <c r="R44" s="72"/>
      <c r="S44" s="65">
        <v>44253</v>
      </c>
      <c r="T44" s="66">
        <v>44322</v>
      </c>
      <c r="U44" s="67" t="s">
        <v>152</v>
      </c>
      <c r="V44" s="74">
        <v>44354</v>
      </c>
      <c r="W44" s="74">
        <v>44392</v>
      </c>
      <c r="X44" s="75"/>
      <c r="Y44" s="48" t="s">
        <v>64</v>
      </c>
      <c r="Z44" s="91" t="s">
        <v>65</v>
      </c>
    </row>
    <row r="45" spans="1:26" ht="51">
      <c r="A45" s="52">
        <f t="shared" si="4"/>
        <v>36</v>
      </c>
      <c r="B45" s="53" t="s">
        <v>153</v>
      </c>
      <c r="C45" s="54" t="s">
        <v>154</v>
      </c>
      <c r="D45" s="55">
        <f t="shared" ref="D45:E45" si="107">G45+I45</f>
        <v>336</v>
      </c>
      <c r="E45" s="56">
        <f t="shared" si="107"/>
        <v>0</v>
      </c>
      <c r="F45" s="57">
        <f t="shared" si="1"/>
        <v>0</v>
      </c>
      <c r="G45" s="69">
        <v>268.8</v>
      </c>
      <c r="H45" s="72"/>
      <c r="I45" s="60">
        <f t="shared" ref="I45:J45" si="108">K45+M45</f>
        <v>67.2</v>
      </c>
      <c r="J45" s="60">
        <f t="shared" si="108"/>
        <v>0</v>
      </c>
      <c r="K45" s="82">
        <v>33.6</v>
      </c>
      <c r="L45" s="71"/>
      <c r="M45" s="60">
        <f t="shared" ref="M45:N45" si="109">O45+Q45</f>
        <v>33.6</v>
      </c>
      <c r="N45" s="60">
        <f t="shared" si="109"/>
        <v>0</v>
      </c>
      <c r="O45" s="63">
        <v>3.6</v>
      </c>
      <c r="P45" s="72"/>
      <c r="Q45" s="69">
        <v>30</v>
      </c>
      <c r="R45" s="72"/>
      <c r="S45" s="65">
        <v>44253</v>
      </c>
      <c r="T45" s="66">
        <v>44284</v>
      </c>
      <c r="U45" s="67" t="s">
        <v>155</v>
      </c>
      <c r="V45" s="74">
        <v>44389</v>
      </c>
      <c r="W45" s="74">
        <v>44428</v>
      </c>
      <c r="X45" s="75"/>
      <c r="Y45" s="48" t="s">
        <v>64</v>
      </c>
      <c r="Z45" s="91" t="s">
        <v>65</v>
      </c>
    </row>
    <row r="46" spans="1:26" ht="76.5">
      <c r="A46" s="52">
        <f t="shared" si="4"/>
        <v>37</v>
      </c>
      <c r="B46" s="53" t="s">
        <v>156</v>
      </c>
      <c r="C46" s="54" t="s">
        <v>154</v>
      </c>
      <c r="D46" s="92">
        <f t="shared" ref="D46:E46" si="110">G46+I46</f>
        <v>105.3</v>
      </c>
      <c r="E46" s="93">
        <f t="shared" si="110"/>
        <v>105.44999999999999</v>
      </c>
      <c r="F46" s="76">
        <f t="shared" si="1"/>
        <v>-0.14999999999999147</v>
      </c>
      <c r="G46" s="69">
        <v>84.3</v>
      </c>
      <c r="H46" s="72">
        <v>84.3</v>
      </c>
      <c r="I46" s="60">
        <f t="shared" ref="I46:J46" si="111">K46+M46</f>
        <v>21</v>
      </c>
      <c r="J46" s="60">
        <f t="shared" si="111"/>
        <v>21.15</v>
      </c>
      <c r="K46" s="82">
        <v>10.5</v>
      </c>
      <c r="L46" s="71">
        <v>10.57</v>
      </c>
      <c r="M46" s="60">
        <f t="shared" ref="M46:N46" si="112">O46+Q46</f>
        <v>10.5</v>
      </c>
      <c r="N46" s="60">
        <f t="shared" si="112"/>
        <v>10.58</v>
      </c>
      <c r="O46" s="63">
        <v>0.5</v>
      </c>
      <c r="P46" s="72">
        <v>0.57999999999999996</v>
      </c>
      <c r="Q46" s="69">
        <v>10</v>
      </c>
      <c r="R46" s="72">
        <v>10</v>
      </c>
      <c r="S46" s="65">
        <v>44253</v>
      </c>
      <c r="T46" s="66">
        <v>44274</v>
      </c>
      <c r="U46" s="67" t="s">
        <v>157</v>
      </c>
      <c r="V46" s="74">
        <v>44277</v>
      </c>
      <c r="W46" s="74">
        <v>44347</v>
      </c>
      <c r="X46" s="94"/>
      <c r="Y46" s="48" t="s">
        <v>64</v>
      </c>
      <c r="Z46" s="91" t="s">
        <v>65</v>
      </c>
    </row>
    <row r="47" spans="1:26" ht="51">
      <c r="A47" s="52">
        <f t="shared" si="4"/>
        <v>38</v>
      </c>
      <c r="B47" s="53" t="s">
        <v>158</v>
      </c>
      <c r="C47" s="54" t="s">
        <v>154</v>
      </c>
      <c r="D47" s="55">
        <f t="shared" ref="D47:E47" si="113">G47+I47</f>
        <v>248.29999999999998</v>
      </c>
      <c r="E47" s="56">
        <f t="shared" si="113"/>
        <v>0</v>
      </c>
      <c r="F47" s="57">
        <f t="shared" si="1"/>
        <v>0</v>
      </c>
      <c r="G47" s="69">
        <v>198.7</v>
      </c>
      <c r="H47" s="72"/>
      <c r="I47" s="60">
        <f t="shared" ref="I47:J47" si="114">K47+M47</f>
        <v>49.6</v>
      </c>
      <c r="J47" s="60">
        <f t="shared" si="114"/>
        <v>0</v>
      </c>
      <c r="K47" s="82">
        <v>24.8</v>
      </c>
      <c r="L47" s="71"/>
      <c r="M47" s="60">
        <f t="shared" ref="M47:N47" si="115">O47+Q47</f>
        <v>24.8</v>
      </c>
      <c r="N47" s="60">
        <f t="shared" si="115"/>
        <v>0</v>
      </c>
      <c r="O47" s="63">
        <v>4.8</v>
      </c>
      <c r="P47" s="72"/>
      <c r="Q47" s="69">
        <v>20</v>
      </c>
      <c r="R47" s="72"/>
      <c r="S47" s="65">
        <v>44253</v>
      </c>
      <c r="T47" s="66">
        <v>44281</v>
      </c>
      <c r="U47" s="67" t="s">
        <v>159</v>
      </c>
      <c r="V47" s="74">
        <v>44389</v>
      </c>
      <c r="W47" s="74">
        <v>44428</v>
      </c>
      <c r="X47" s="75"/>
      <c r="Y47" s="48" t="s">
        <v>64</v>
      </c>
      <c r="Z47" s="91" t="s">
        <v>65</v>
      </c>
    </row>
    <row r="48" spans="1:26" ht="12.75">
      <c r="A48" s="95"/>
      <c r="B48" s="96" t="s">
        <v>160</v>
      </c>
      <c r="C48" s="97"/>
      <c r="D48" s="98">
        <f t="shared" ref="D48:R48" si="116">SUM(D10:D47)</f>
        <v>22663.8</v>
      </c>
      <c r="E48" s="98">
        <f t="shared" si="116"/>
        <v>3318.31</v>
      </c>
      <c r="F48" s="98">
        <f t="shared" si="116"/>
        <v>-0.71000000000016428</v>
      </c>
      <c r="G48" s="98">
        <f t="shared" si="116"/>
        <v>18129.8</v>
      </c>
      <c r="H48" s="98">
        <f t="shared" si="116"/>
        <v>2654.25</v>
      </c>
      <c r="I48" s="98">
        <f t="shared" si="116"/>
        <v>4534</v>
      </c>
      <c r="J48" s="98">
        <f t="shared" si="116"/>
        <v>664.06</v>
      </c>
      <c r="K48" s="98">
        <f t="shared" si="116"/>
        <v>2409.3999999999996</v>
      </c>
      <c r="L48" s="98">
        <f t="shared" si="116"/>
        <v>349.26</v>
      </c>
      <c r="M48" s="98">
        <f t="shared" si="116"/>
        <v>2124.6</v>
      </c>
      <c r="N48" s="98">
        <f t="shared" si="116"/>
        <v>314.79999999999995</v>
      </c>
      <c r="O48" s="98">
        <f t="shared" si="116"/>
        <v>1968.6</v>
      </c>
      <c r="P48" s="98">
        <f t="shared" si="116"/>
        <v>304.79999999999995</v>
      </c>
      <c r="Q48" s="98">
        <f t="shared" si="116"/>
        <v>156</v>
      </c>
      <c r="R48" s="98">
        <f t="shared" si="116"/>
        <v>10</v>
      </c>
      <c r="S48" s="99"/>
      <c r="T48" s="99"/>
      <c r="U48" s="99"/>
      <c r="V48" s="99"/>
      <c r="W48" s="99"/>
      <c r="X48" s="100"/>
      <c r="Y48" s="100"/>
      <c r="Z48" s="100"/>
    </row>
    <row r="49" spans="1:26" ht="12.75">
      <c r="A49" s="523" t="s">
        <v>161</v>
      </c>
      <c r="B49" s="520"/>
      <c r="C49" s="520"/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20"/>
      <c r="Q49" s="520"/>
      <c r="R49" s="520"/>
      <c r="S49" s="520"/>
      <c r="T49" s="520"/>
      <c r="U49" s="520"/>
      <c r="V49" s="520"/>
      <c r="W49" s="520"/>
      <c r="X49" s="520"/>
      <c r="Y49" s="520"/>
      <c r="Z49" s="520"/>
    </row>
    <row r="50" spans="1:26" ht="63.75">
      <c r="A50" s="101">
        <v>39</v>
      </c>
      <c r="B50" s="53" t="s">
        <v>162</v>
      </c>
      <c r="C50" s="53" t="s">
        <v>73</v>
      </c>
      <c r="D50" s="70">
        <f t="shared" ref="D50:E50" si="117">G50+I50</f>
        <v>662.5</v>
      </c>
      <c r="E50" s="70">
        <f t="shared" si="117"/>
        <v>0</v>
      </c>
      <c r="F50" s="70">
        <f t="shared" ref="F50:F55" si="118">IF(E50&gt;0,D50-E50,0)</f>
        <v>0</v>
      </c>
      <c r="G50" s="70">
        <v>530</v>
      </c>
      <c r="H50" s="72"/>
      <c r="I50" s="70">
        <f t="shared" ref="I50:J50" si="119">K50+M50</f>
        <v>132.5</v>
      </c>
      <c r="J50" s="70">
        <f t="shared" si="119"/>
        <v>0</v>
      </c>
      <c r="K50" s="102">
        <v>66.25</v>
      </c>
      <c r="L50" s="72"/>
      <c r="M50" s="103">
        <f t="shared" ref="M50:N50" si="120">O50+Q50</f>
        <v>66.25</v>
      </c>
      <c r="N50" s="70">
        <f t="shared" si="120"/>
        <v>0</v>
      </c>
      <c r="O50" s="102">
        <v>60.25</v>
      </c>
      <c r="P50" s="72"/>
      <c r="Q50" s="70">
        <v>6</v>
      </c>
      <c r="R50" s="72"/>
      <c r="S50" s="87">
        <v>44445</v>
      </c>
      <c r="T50" s="87">
        <v>44454</v>
      </c>
      <c r="U50" s="83" t="s">
        <v>163</v>
      </c>
      <c r="V50" s="87">
        <v>44473</v>
      </c>
      <c r="W50" s="87">
        <v>44503</v>
      </c>
      <c r="X50" s="78"/>
      <c r="Y50" s="91"/>
      <c r="Z50" s="91"/>
    </row>
    <row r="51" spans="1:26" ht="38.25">
      <c r="A51" s="101">
        <v>40</v>
      </c>
      <c r="B51" s="53" t="s">
        <v>164</v>
      </c>
      <c r="C51" s="53" t="s">
        <v>165</v>
      </c>
      <c r="D51" s="70">
        <f t="shared" ref="D51:E51" si="121">G51+I51</f>
        <v>202.37</v>
      </c>
      <c r="E51" s="70">
        <f t="shared" si="121"/>
        <v>0</v>
      </c>
      <c r="F51" s="70">
        <f t="shared" si="118"/>
        <v>0</v>
      </c>
      <c r="G51" s="70">
        <v>161.9</v>
      </c>
      <c r="H51" s="72"/>
      <c r="I51" s="70">
        <f t="shared" ref="I51:J51" si="122">K51+M51</f>
        <v>40.47</v>
      </c>
      <c r="J51" s="70">
        <f t="shared" si="122"/>
        <v>0</v>
      </c>
      <c r="K51" s="102">
        <v>30.35</v>
      </c>
      <c r="L51" s="72"/>
      <c r="M51" s="103">
        <f t="shared" ref="M51:N51" si="123">O51+Q51</f>
        <v>10.119999999999999</v>
      </c>
      <c r="N51" s="70">
        <f t="shared" si="123"/>
        <v>0</v>
      </c>
      <c r="O51" s="102">
        <v>10.119999999999999</v>
      </c>
      <c r="P51" s="72"/>
      <c r="Q51" s="70">
        <v>0</v>
      </c>
      <c r="R51" s="72"/>
      <c r="S51" s="87">
        <v>44442</v>
      </c>
      <c r="T51" s="87">
        <v>44452</v>
      </c>
      <c r="U51" s="83" t="s">
        <v>166</v>
      </c>
      <c r="V51" s="87">
        <v>44461</v>
      </c>
      <c r="W51" s="87">
        <v>44491</v>
      </c>
      <c r="X51" s="78" t="s">
        <v>141</v>
      </c>
      <c r="Y51" s="91"/>
      <c r="Z51" s="91"/>
    </row>
    <row r="52" spans="1:26" ht="63.75">
      <c r="A52" s="101">
        <v>41</v>
      </c>
      <c r="B52" s="53" t="s">
        <v>167</v>
      </c>
      <c r="C52" s="53" t="s">
        <v>81</v>
      </c>
      <c r="D52" s="70">
        <f t="shared" ref="D52:E52" si="124">G52+I52</f>
        <v>302.51</v>
      </c>
      <c r="E52" s="70">
        <f t="shared" si="124"/>
        <v>0</v>
      </c>
      <c r="F52" s="70">
        <f t="shared" si="118"/>
        <v>0</v>
      </c>
      <c r="G52" s="70">
        <v>242</v>
      </c>
      <c r="H52" s="72"/>
      <c r="I52" s="70">
        <f t="shared" ref="I52:J52" si="125">K52+M52</f>
        <v>60.510000000000005</v>
      </c>
      <c r="J52" s="70">
        <f t="shared" si="125"/>
        <v>0</v>
      </c>
      <c r="K52" s="102">
        <v>45.38</v>
      </c>
      <c r="L52" s="72"/>
      <c r="M52" s="103">
        <f t="shared" ref="M52:N52" si="126">O52+Q52</f>
        <v>15.13</v>
      </c>
      <c r="N52" s="70">
        <f t="shared" si="126"/>
        <v>0</v>
      </c>
      <c r="O52" s="102">
        <v>15.13</v>
      </c>
      <c r="P52" s="72"/>
      <c r="Q52" s="70">
        <v>0</v>
      </c>
      <c r="R52" s="72"/>
      <c r="S52" s="87">
        <v>44438</v>
      </c>
      <c r="T52" s="83" t="s">
        <v>168</v>
      </c>
      <c r="U52" s="83" t="s">
        <v>169</v>
      </c>
      <c r="V52" s="87">
        <v>44447</v>
      </c>
      <c r="W52" s="87">
        <v>44477</v>
      </c>
      <c r="X52" s="104"/>
      <c r="Y52" s="48" t="s">
        <v>64</v>
      </c>
      <c r="Z52" s="91" t="s">
        <v>65</v>
      </c>
    </row>
    <row r="53" spans="1:26" ht="51">
      <c r="A53" s="101">
        <v>42</v>
      </c>
      <c r="B53" s="53" t="s">
        <v>170</v>
      </c>
      <c r="C53" s="53" t="s">
        <v>171</v>
      </c>
      <c r="D53" s="70">
        <f t="shared" ref="D53:E53" si="127">G53+I53</f>
        <v>149.64000000000001</v>
      </c>
      <c r="E53" s="70">
        <f t="shared" si="127"/>
        <v>0</v>
      </c>
      <c r="F53" s="70">
        <f t="shared" si="118"/>
        <v>0</v>
      </c>
      <c r="G53" s="70">
        <v>119.7</v>
      </c>
      <c r="H53" s="72"/>
      <c r="I53" s="70">
        <f t="shared" ref="I53:J53" si="128">K53+M53</f>
        <v>29.94</v>
      </c>
      <c r="J53" s="70">
        <f t="shared" si="128"/>
        <v>0</v>
      </c>
      <c r="K53" s="102">
        <v>14.97</v>
      </c>
      <c r="L53" s="72"/>
      <c r="M53" s="103">
        <f t="shared" ref="M53:N53" si="129">O53+Q53</f>
        <v>14.97</v>
      </c>
      <c r="N53" s="70">
        <f t="shared" si="129"/>
        <v>0</v>
      </c>
      <c r="O53" s="102">
        <v>14.97</v>
      </c>
      <c r="P53" s="72"/>
      <c r="Q53" s="70">
        <v>0</v>
      </c>
      <c r="R53" s="72"/>
      <c r="S53" s="87">
        <v>44438</v>
      </c>
      <c r="T53" s="87">
        <v>44446</v>
      </c>
      <c r="U53" s="83" t="s">
        <v>172</v>
      </c>
      <c r="V53" s="87">
        <v>44453</v>
      </c>
      <c r="W53" s="87">
        <v>44483</v>
      </c>
      <c r="X53" s="104"/>
      <c r="Y53" s="48" t="s">
        <v>64</v>
      </c>
      <c r="Z53" s="91" t="s">
        <v>65</v>
      </c>
    </row>
    <row r="54" spans="1:26" ht="51">
      <c r="A54" s="101">
        <v>43</v>
      </c>
      <c r="B54" s="53" t="s">
        <v>173</v>
      </c>
      <c r="C54" s="53" t="s">
        <v>171</v>
      </c>
      <c r="D54" s="70">
        <f t="shared" ref="D54:E54" si="130">G54+I54</f>
        <v>206.5</v>
      </c>
      <c r="E54" s="70">
        <f t="shared" si="130"/>
        <v>0</v>
      </c>
      <c r="F54" s="70">
        <f t="shared" si="118"/>
        <v>0</v>
      </c>
      <c r="G54" s="70">
        <v>165.2</v>
      </c>
      <c r="H54" s="72"/>
      <c r="I54" s="70">
        <f t="shared" ref="I54:J54" si="131">K54+M54</f>
        <v>41.3</v>
      </c>
      <c r="J54" s="70">
        <f t="shared" si="131"/>
        <v>0</v>
      </c>
      <c r="K54" s="102">
        <v>20.65</v>
      </c>
      <c r="L54" s="72"/>
      <c r="M54" s="103">
        <f t="shared" ref="M54:N54" si="132">O54+Q54</f>
        <v>20.65</v>
      </c>
      <c r="N54" s="70">
        <f t="shared" si="132"/>
        <v>0</v>
      </c>
      <c r="O54" s="102">
        <v>20.65</v>
      </c>
      <c r="P54" s="72"/>
      <c r="Q54" s="70">
        <v>0</v>
      </c>
      <c r="R54" s="72"/>
      <c r="S54" s="87">
        <v>44438</v>
      </c>
      <c r="T54" s="87">
        <v>44446</v>
      </c>
      <c r="U54" s="83" t="s">
        <v>174</v>
      </c>
      <c r="V54" s="87">
        <v>44453</v>
      </c>
      <c r="W54" s="87">
        <v>44483</v>
      </c>
      <c r="X54" s="104"/>
      <c r="Y54" s="48" t="s">
        <v>64</v>
      </c>
      <c r="Z54" s="91" t="s">
        <v>65</v>
      </c>
    </row>
    <row r="55" spans="1:26" ht="63.75">
      <c r="A55" s="101">
        <v>44</v>
      </c>
      <c r="B55" s="53" t="s">
        <v>175</v>
      </c>
      <c r="C55" s="53" t="s">
        <v>130</v>
      </c>
      <c r="D55" s="70">
        <f t="shared" ref="D55:E55" si="133">G55+I55</f>
        <v>657.62</v>
      </c>
      <c r="E55" s="70">
        <f t="shared" si="133"/>
        <v>0</v>
      </c>
      <c r="F55" s="70">
        <f t="shared" si="118"/>
        <v>0</v>
      </c>
      <c r="G55" s="70">
        <v>526.1</v>
      </c>
      <c r="H55" s="72"/>
      <c r="I55" s="70">
        <f t="shared" ref="I55:J55" si="134">K55+M55</f>
        <v>131.52000000000001</v>
      </c>
      <c r="J55" s="70">
        <f t="shared" si="134"/>
        <v>0</v>
      </c>
      <c r="K55" s="102">
        <v>65.760000000000005</v>
      </c>
      <c r="L55" s="72"/>
      <c r="M55" s="103">
        <f t="shared" ref="M55:N55" si="135">O55+Q55</f>
        <v>65.760000000000005</v>
      </c>
      <c r="N55" s="70">
        <f t="shared" si="135"/>
        <v>0</v>
      </c>
      <c r="O55" s="102">
        <v>65.760000000000005</v>
      </c>
      <c r="P55" s="72"/>
      <c r="Q55" s="70">
        <v>0</v>
      </c>
      <c r="R55" s="72"/>
      <c r="S55" s="87">
        <v>44438</v>
      </c>
      <c r="T55" s="87">
        <v>44445</v>
      </c>
      <c r="U55" s="83" t="s">
        <v>176</v>
      </c>
      <c r="V55" s="87">
        <v>44466</v>
      </c>
      <c r="W55" s="87">
        <v>44511</v>
      </c>
      <c r="X55" s="104"/>
      <c r="Y55" s="91"/>
      <c r="Z55" s="91"/>
    </row>
    <row r="56" spans="1:26" ht="12.75">
      <c r="A56" s="105"/>
      <c r="B56" s="106" t="s">
        <v>160</v>
      </c>
      <c r="C56" s="97"/>
      <c r="D56" s="107">
        <f t="shared" ref="D56:R56" si="136">SUM(D50:D55)</f>
        <v>2181.1400000000003</v>
      </c>
      <c r="E56" s="107">
        <f t="shared" si="136"/>
        <v>0</v>
      </c>
      <c r="F56" s="107">
        <f t="shared" si="136"/>
        <v>0</v>
      </c>
      <c r="G56" s="107">
        <f t="shared" si="136"/>
        <v>1744.9</v>
      </c>
      <c r="H56" s="107">
        <f t="shared" si="136"/>
        <v>0</v>
      </c>
      <c r="I56" s="107">
        <f t="shared" si="136"/>
        <v>436.24</v>
      </c>
      <c r="J56" s="107">
        <f t="shared" si="136"/>
        <v>0</v>
      </c>
      <c r="K56" s="107">
        <f t="shared" si="136"/>
        <v>243.36</v>
      </c>
      <c r="L56" s="107">
        <f t="shared" si="136"/>
        <v>0</v>
      </c>
      <c r="M56" s="107">
        <f t="shared" si="136"/>
        <v>192.88</v>
      </c>
      <c r="N56" s="107">
        <f t="shared" si="136"/>
        <v>0</v>
      </c>
      <c r="O56" s="107">
        <f t="shared" si="136"/>
        <v>186.88</v>
      </c>
      <c r="P56" s="107">
        <f t="shared" si="136"/>
        <v>0</v>
      </c>
      <c r="Q56" s="107">
        <f t="shared" si="136"/>
        <v>6</v>
      </c>
      <c r="R56" s="107">
        <f t="shared" si="136"/>
        <v>0</v>
      </c>
      <c r="S56" s="108"/>
      <c r="T56" s="108"/>
      <c r="U56" s="108"/>
      <c r="V56" s="108"/>
      <c r="W56" s="108"/>
      <c r="X56" s="108"/>
      <c r="Y56" s="108"/>
      <c r="Z56" s="108"/>
    </row>
    <row r="57" spans="1:26" ht="12.75">
      <c r="A57" s="524" t="s">
        <v>177</v>
      </c>
      <c r="B57" s="520"/>
      <c r="C57" s="520"/>
      <c r="D57" s="520"/>
      <c r="E57" s="520"/>
      <c r="F57" s="520"/>
      <c r="G57" s="520"/>
      <c r="H57" s="520"/>
      <c r="I57" s="520"/>
      <c r="J57" s="520"/>
      <c r="K57" s="520"/>
      <c r="L57" s="520"/>
      <c r="M57" s="520"/>
      <c r="N57" s="520"/>
      <c r="O57" s="520"/>
      <c r="P57" s="520"/>
      <c r="Q57" s="520"/>
      <c r="R57" s="520"/>
      <c r="S57" s="520"/>
      <c r="T57" s="520"/>
      <c r="U57" s="520"/>
      <c r="V57" s="520"/>
      <c r="W57" s="520"/>
      <c r="X57" s="520"/>
      <c r="Y57" s="520"/>
      <c r="Z57" s="520"/>
    </row>
    <row r="58" spans="1:26" ht="63.75">
      <c r="A58" s="101">
        <v>45</v>
      </c>
      <c r="B58" s="53" t="s">
        <v>178</v>
      </c>
      <c r="C58" s="53" t="s">
        <v>62</v>
      </c>
      <c r="D58" s="109">
        <f t="shared" ref="D58:E58" si="137">G58+I58</f>
        <v>585</v>
      </c>
      <c r="E58" s="109">
        <f t="shared" si="137"/>
        <v>0</v>
      </c>
      <c r="F58" s="109">
        <f t="shared" ref="F58:F67" si="138">IF(E58&gt;0,D58-E58,0)</f>
        <v>0</v>
      </c>
      <c r="G58" s="109">
        <v>468</v>
      </c>
      <c r="H58" s="110"/>
      <c r="I58" s="109">
        <f t="shared" ref="I58:J58" si="139">K58+M58</f>
        <v>117</v>
      </c>
      <c r="J58" s="109">
        <f t="shared" si="139"/>
        <v>0</v>
      </c>
      <c r="K58" s="109">
        <v>87.75</v>
      </c>
      <c r="L58" s="110"/>
      <c r="M58" s="109">
        <f t="shared" ref="M58:N58" si="140">O58+Q58</f>
        <v>29.25</v>
      </c>
      <c r="N58" s="109">
        <f t="shared" si="140"/>
        <v>0</v>
      </c>
      <c r="O58" s="109">
        <v>29.25</v>
      </c>
      <c r="P58" s="110"/>
      <c r="Q58" s="111">
        <v>0</v>
      </c>
      <c r="R58" s="110"/>
      <c r="S58" s="87">
        <v>44438</v>
      </c>
      <c r="T58" s="83" t="s">
        <v>179</v>
      </c>
      <c r="U58" s="83" t="s">
        <v>180</v>
      </c>
      <c r="V58" s="87">
        <v>44456</v>
      </c>
      <c r="W58" s="87">
        <v>44491</v>
      </c>
      <c r="X58" s="78" t="s">
        <v>141</v>
      </c>
      <c r="Y58" s="48" t="s">
        <v>64</v>
      </c>
      <c r="Z58" s="91" t="s">
        <v>65</v>
      </c>
    </row>
    <row r="59" spans="1:26" ht="63.75">
      <c r="A59" s="101">
        <v>46</v>
      </c>
      <c r="B59" s="53" t="s">
        <v>181</v>
      </c>
      <c r="C59" s="53" t="s">
        <v>127</v>
      </c>
      <c r="D59" s="109">
        <f t="shared" ref="D59:E59" si="141">G59+I59</f>
        <v>698.63</v>
      </c>
      <c r="E59" s="109">
        <f t="shared" si="141"/>
        <v>0</v>
      </c>
      <c r="F59" s="109">
        <f t="shared" si="138"/>
        <v>0</v>
      </c>
      <c r="G59" s="109">
        <v>558.9</v>
      </c>
      <c r="H59" s="110"/>
      <c r="I59" s="109">
        <f t="shared" ref="I59:J59" si="142">K59+M59</f>
        <v>139.72999999999999</v>
      </c>
      <c r="J59" s="109">
        <f t="shared" si="142"/>
        <v>0</v>
      </c>
      <c r="K59" s="109">
        <v>104.8</v>
      </c>
      <c r="L59" s="110"/>
      <c r="M59" s="109">
        <f t="shared" ref="M59:N59" si="143">O59+Q59</f>
        <v>34.93</v>
      </c>
      <c r="N59" s="109">
        <f t="shared" si="143"/>
        <v>0</v>
      </c>
      <c r="O59" s="109">
        <v>34.93</v>
      </c>
      <c r="P59" s="110"/>
      <c r="Q59" s="111">
        <v>0</v>
      </c>
      <c r="R59" s="110"/>
      <c r="S59" s="66">
        <v>44438</v>
      </c>
      <c r="T59" s="87">
        <v>44461</v>
      </c>
      <c r="U59" s="83" t="s">
        <v>182</v>
      </c>
      <c r="V59" s="66"/>
      <c r="W59" s="66"/>
      <c r="X59" s="78"/>
      <c r="Y59" s="112"/>
      <c r="Z59" s="112"/>
    </row>
    <row r="60" spans="1:26" ht="76.5">
      <c r="A60" s="101">
        <v>47</v>
      </c>
      <c r="B60" s="53" t="s">
        <v>183</v>
      </c>
      <c r="C60" s="53" t="s">
        <v>93</v>
      </c>
      <c r="D60" s="109">
        <f t="shared" ref="D60:E60" si="144">G60+I60</f>
        <v>100</v>
      </c>
      <c r="E60" s="109">
        <f t="shared" si="144"/>
        <v>0</v>
      </c>
      <c r="F60" s="109">
        <f t="shared" si="138"/>
        <v>0</v>
      </c>
      <c r="G60" s="109">
        <v>80</v>
      </c>
      <c r="H60" s="110"/>
      <c r="I60" s="109">
        <f t="shared" ref="I60:J60" si="145">K60+M60</f>
        <v>20</v>
      </c>
      <c r="J60" s="109">
        <f t="shared" si="145"/>
        <v>0</v>
      </c>
      <c r="K60" s="109">
        <v>15</v>
      </c>
      <c r="L60" s="110"/>
      <c r="M60" s="109">
        <f t="shared" ref="M60:N60" si="146">O60+Q60</f>
        <v>5</v>
      </c>
      <c r="N60" s="109">
        <f t="shared" si="146"/>
        <v>0</v>
      </c>
      <c r="O60" s="109">
        <v>5</v>
      </c>
      <c r="P60" s="110"/>
      <c r="Q60" s="111">
        <v>0</v>
      </c>
      <c r="R60" s="110"/>
      <c r="S60" s="87">
        <v>44438</v>
      </c>
      <c r="T60" s="87">
        <v>44439</v>
      </c>
      <c r="U60" s="83" t="s">
        <v>184</v>
      </c>
      <c r="V60" s="66"/>
      <c r="W60" s="66"/>
      <c r="X60" s="104"/>
      <c r="Y60" s="48" t="s">
        <v>64</v>
      </c>
      <c r="Z60" s="91" t="s">
        <v>65</v>
      </c>
    </row>
    <row r="61" spans="1:26" ht="63.75">
      <c r="A61" s="101">
        <v>48</v>
      </c>
      <c r="B61" s="53" t="s">
        <v>185</v>
      </c>
      <c r="C61" s="53" t="s">
        <v>171</v>
      </c>
      <c r="D61" s="109">
        <f t="shared" ref="D61:E61" si="147">G61+I61</f>
        <v>235.5</v>
      </c>
      <c r="E61" s="109">
        <f t="shared" si="147"/>
        <v>0</v>
      </c>
      <c r="F61" s="109">
        <f t="shared" si="138"/>
        <v>0</v>
      </c>
      <c r="G61" s="109">
        <v>188.4</v>
      </c>
      <c r="H61" s="110"/>
      <c r="I61" s="109">
        <f t="shared" ref="I61:J61" si="148">K61+M61</f>
        <v>47.1</v>
      </c>
      <c r="J61" s="109">
        <f t="shared" si="148"/>
        <v>0</v>
      </c>
      <c r="K61" s="109">
        <v>23.55</v>
      </c>
      <c r="L61" s="110"/>
      <c r="M61" s="109">
        <f t="shared" ref="M61:N61" si="149">O61+Q61</f>
        <v>23.55</v>
      </c>
      <c r="N61" s="109">
        <f t="shared" si="149"/>
        <v>0</v>
      </c>
      <c r="O61" s="109">
        <v>23.55</v>
      </c>
      <c r="P61" s="110"/>
      <c r="Q61" s="111">
        <v>0</v>
      </c>
      <c r="R61" s="110"/>
      <c r="S61" s="87">
        <v>44438</v>
      </c>
      <c r="T61" s="87">
        <v>44445</v>
      </c>
      <c r="U61" s="83" t="s">
        <v>186</v>
      </c>
      <c r="V61" s="87">
        <v>44453</v>
      </c>
      <c r="W61" s="87">
        <v>44498</v>
      </c>
      <c r="X61" s="78"/>
      <c r="Y61" s="112"/>
      <c r="Z61" s="91"/>
    </row>
    <row r="62" spans="1:26" ht="102">
      <c r="A62" s="101">
        <v>49</v>
      </c>
      <c r="B62" s="53" t="s">
        <v>187</v>
      </c>
      <c r="C62" s="53" t="s">
        <v>154</v>
      </c>
      <c r="D62" s="109">
        <f t="shared" ref="D62:E62" si="150">G62+I62</f>
        <v>1034.1099999999999</v>
      </c>
      <c r="E62" s="109">
        <f t="shared" si="150"/>
        <v>0</v>
      </c>
      <c r="F62" s="109">
        <f t="shared" si="138"/>
        <v>0</v>
      </c>
      <c r="G62" s="109">
        <v>827.3</v>
      </c>
      <c r="H62" s="110"/>
      <c r="I62" s="109">
        <f t="shared" ref="I62:J62" si="151">K62+M62</f>
        <v>206.81</v>
      </c>
      <c r="J62" s="109">
        <f t="shared" si="151"/>
        <v>0</v>
      </c>
      <c r="K62" s="109">
        <v>155.11000000000001</v>
      </c>
      <c r="L62" s="110"/>
      <c r="M62" s="109">
        <f t="shared" ref="M62:N62" si="152">O62+Q62</f>
        <v>51.7</v>
      </c>
      <c r="N62" s="109">
        <f t="shared" si="152"/>
        <v>0</v>
      </c>
      <c r="O62" s="109">
        <v>51.7</v>
      </c>
      <c r="P62" s="110"/>
      <c r="Q62" s="111">
        <v>0</v>
      </c>
      <c r="R62" s="110"/>
      <c r="S62" s="87">
        <v>44438</v>
      </c>
      <c r="T62" s="87">
        <v>44452</v>
      </c>
      <c r="U62" s="83" t="s">
        <v>188</v>
      </c>
      <c r="V62" s="87">
        <v>44473</v>
      </c>
      <c r="W62" s="87">
        <v>44518</v>
      </c>
      <c r="X62" s="78"/>
      <c r="Y62" s="112"/>
      <c r="Z62" s="91"/>
    </row>
    <row r="63" spans="1:26" ht="63.75">
      <c r="A63" s="101">
        <v>50</v>
      </c>
      <c r="B63" s="53" t="s">
        <v>189</v>
      </c>
      <c r="C63" s="53" t="s">
        <v>111</v>
      </c>
      <c r="D63" s="109">
        <f t="shared" ref="D63:E63" si="153">G63+I63</f>
        <v>205.74</v>
      </c>
      <c r="E63" s="109">
        <f t="shared" si="153"/>
        <v>0</v>
      </c>
      <c r="F63" s="109">
        <f t="shared" si="138"/>
        <v>0</v>
      </c>
      <c r="G63" s="109">
        <v>164.6</v>
      </c>
      <c r="H63" s="110"/>
      <c r="I63" s="109">
        <f t="shared" ref="I63:J63" si="154">K63+M63</f>
        <v>41.14</v>
      </c>
      <c r="J63" s="109">
        <f t="shared" si="154"/>
        <v>0</v>
      </c>
      <c r="K63" s="109">
        <v>20.57</v>
      </c>
      <c r="L63" s="110"/>
      <c r="M63" s="109">
        <f t="shared" ref="M63:N63" si="155">O63+Q63</f>
        <v>20.57</v>
      </c>
      <c r="N63" s="109">
        <f t="shared" si="155"/>
        <v>0</v>
      </c>
      <c r="O63" s="109">
        <v>20.57</v>
      </c>
      <c r="P63" s="110"/>
      <c r="Q63" s="111">
        <v>0</v>
      </c>
      <c r="R63" s="110"/>
      <c r="S63" s="66">
        <v>44438</v>
      </c>
      <c r="T63" s="87">
        <v>44445</v>
      </c>
      <c r="U63" s="83" t="s">
        <v>190</v>
      </c>
      <c r="V63" s="87">
        <v>44454</v>
      </c>
      <c r="W63" s="87">
        <v>44499</v>
      </c>
      <c r="X63" s="78" t="s">
        <v>191</v>
      </c>
      <c r="Y63" s="112"/>
      <c r="Z63" s="91" t="s">
        <v>65</v>
      </c>
    </row>
    <row r="64" spans="1:26" ht="51">
      <c r="A64" s="101">
        <v>51</v>
      </c>
      <c r="B64" s="53" t="s">
        <v>192</v>
      </c>
      <c r="C64" s="53" t="s">
        <v>81</v>
      </c>
      <c r="D64" s="109">
        <f t="shared" ref="D64:E64" si="156">G64+I64</f>
        <v>151.74</v>
      </c>
      <c r="E64" s="109">
        <f t="shared" si="156"/>
        <v>0</v>
      </c>
      <c r="F64" s="109">
        <f t="shared" si="138"/>
        <v>0</v>
      </c>
      <c r="G64" s="109">
        <v>121.4</v>
      </c>
      <c r="H64" s="110"/>
      <c r="I64" s="109">
        <f t="shared" ref="I64:J64" si="157">K64+M64</f>
        <v>30.34</v>
      </c>
      <c r="J64" s="109">
        <f t="shared" si="157"/>
        <v>0</v>
      </c>
      <c r="K64" s="109">
        <v>15.17</v>
      </c>
      <c r="L64" s="110"/>
      <c r="M64" s="109">
        <f t="shared" ref="M64:N64" si="158">O64+Q64</f>
        <v>15.17</v>
      </c>
      <c r="N64" s="109">
        <f t="shared" si="158"/>
        <v>0</v>
      </c>
      <c r="O64" s="109">
        <v>15.17</v>
      </c>
      <c r="P64" s="110"/>
      <c r="Q64" s="111">
        <v>0</v>
      </c>
      <c r="R64" s="110"/>
      <c r="S64" s="66">
        <v>44438</v>
      </c>
      <c r="T64" s="87">
        <v>44447</v>
      </c>
      <c r="U64" s="83" t="s">
        <v>77</v>
      </c>
      <c r="V64" s="87"/>
      <c r="W64" s="87"/>
      <c r="X64" s="78" t="s">
        <v>193</v>
      </c>
      <c r="Y64" s="112"/>
      <c r="Z64" s="91"/>
    </row>
    <row r="65" spans="1:26" ht="38.25">
      <c r="A65" s="101">
        <v>52</v>
      </c>
      <c r="B65" s="53" t="s">
        <v>194</v>
      </c>
      <c r="C65" s="53" t="s">
        <v>62</v>
      </c>
      <c r="D65" s="109">
        <f t="shared" ref="D65:E65" si="159">G65+I65</f>
        <v>391</v>
      </c>
      <c r="E65" s="109">
        <f t="shared" si="159"/>
        <v>0</v>
      </c>
      <c r="F65" s="109">
        <f t="shared" si="138"/>
        <v>0</v>
      </c>
      <c r="G65" s="109">
        <v>312.8</v>
      </c>
      <c r="H65" s="110"/>
      <c r="I65" s="109">
        <f t="shared" ref="I65:J65" si="160">K65+M65</f>
        <v>78.2</v>
      </c>
      <c r="J65" s="109">
        <f t="shared" si="160"/>
        <v>0</v>
      </c>
      <c r="K65" s="109">
        <v>39.1</v>
      </c>
      <c r="L65" s="110"/>
      <c r="M65" s="109">
        <f t="shared" ref="M65:N65" si="161">O65+Q65</f>
        <v>39.1</v>
      </c>
      <c r="N65" s="109">
        <f t="shared" si="161"/>
        <v>0</v>
      </c>
      <c r="O65" s="109">
        <v>39.1</v>
      </c>
      <c r="P65" s="110"/>
      <c r="Q65" s="111">
        <v>0</v>
      </c>
      <c r="R65" s="110"/>
      <c r="S65" s="66">
        <v>44438</v>
      </c>
      <c r="T65" s="87">
        <v>44456</v>
      </c>
      <c r="U65" s="83" t="s">
        <v>195</v>
      </c>
      <c r="V65" s="87">
        <v>44462</v>
      </c>
      <c r="W65" s="87">
        <v>44492</v>
      </c>
      <c r="X65" s="78" t="s">
        <v>196</v>
      </c>
      <c r="Y65" s="112"/>
      <c r="Z65" s="91"/>
    </row>
    <row r="66" spans="1:26" ht="63.75">
      <c r="A66" s="101">
        <v>53</v>
      </c>
      <c r="B66" s="53" t="s">
        <v>197</v>
      </c>
      <c r="C66" s="53" t="s">
        <v>154</v>
      </c>
      <c r="D66" s="109">
        <f t="shared" ref="D66:E66" si="162">G66+I66</f>
        <v>198.62</v>
      </c>
      <c r="E66" s="109">
        <f t="shared" si="162"/>
        <v>0</v>
      </c>
      <c r="F66" s="109">
        <f t="shared" si="138"/>
        <v>0</v>
      </c>
      <c r="G66" s="109">
        <v>158.9</v>
      </c>
      <c r="H66" s="110"/>
      <c r="I66" s="109">
        <f t="shared" ref="I66:J66" si="163">K66+M66</f>
        <v>39.72</v>
      </c>
      <c r="J66" s="109">
        <f t="shared" si="163"/>
        <v>0</v>
      </c>
      <c r="K66" s="109">
        <v>19.86</v>
      </c>
      <c r="L66" s="110"/>
      <c r="M66" s="109">
        <f t="shared" ref="M66:N66" si="164">O66+Q66</f>
        <v>19.86</v>
      </c>
      <c r="N66" s="109">
        <f t="shared" si="164"/>
        <v>0</v>
      </c>
      <c r="O66" s="109">
        <v>19.86</v>
      </c>
      <c r="P66" s="110"/>
      <c r="Q66" s="111">
        <v>0</v>
      </c>
      <c r="R66" s="110"/>
      <c r="S66" s="66">
        <v>44438</v>
      </c>
      <c r="T66" s="87">
        <v>44463</v>
      </c>
      <c r="U66" s="83" t="s">
        <v>198</v>
      </c>
      <c r="V66" s="66"/>
      <c r="W66" s="66"/>
      <c r="X66" s="78"/>
      <c r="Y66" s="112"/>
      <c r="Z66" s="112"/>
    </row>
    <row r="67" spans="1:26" ht="63.75">
      <c r="A67" s="101">
        <v>54</v>
      </c>
      <c r="B67" s="53" t="s">
        <v>199</v>
      </c>
      <c r="C67" s="53" t="s">
        <v>154</v>
      </c>
      <c r="D67" s="109">
        <f t="shared" ref="D67:E67" si="165">G67+I67</f>
        <v>297.14</v>
      </c>
      <c r="E67" s="109">
        <f t="shared" si="165"/>
        <v>0</v>
      </c>
      <c r="F67" s="109">
        <f t="shared" si="138"/>
        <v>0</v>
      </c>
      <c r="G67" s="109">
        <v>237.7</v>
      </c>
      <c r="H67" s="110"/>
      <c r="I67" s="109">
        <f t="shared" ref="I67:J67" si="166">K67+M67</f>
        <v>59.44</v>
      </c>
      <c r="J67" s="109">
        <f t="shared" si="166"/>
        <v>0</v>
      </c>
      <c r="K67" s="109">
        <v>29.72</v>
      </c>
      <c r="L67" s="110"/>
      <c r="M67" s="109">
        <f t="shared" ref="M67:N67" si="167">O67+Q67</f>
        <v>29.72</v>
      </c>
      <c r="N67" s="109">
        <f t="shared" si="167"/>
        <v>0</v>
      </c>
      <c r="O67" s="109">
        <v>29.72</v>
      </c>
      <c r="P67" s="110"/>
      <c r="Q67" s="111">
        <v>0</v>
      </c>
      <c r="R67" s="110"/>
      <c r="S67" s="66">
        <v>44438</v>
      </c>
      <c r="T67" s="87">
        <v>44463</v>
      </c>
      <c r="U67" s="83" t="s">
        <v>198</v>
      </c>
      <c r="V67" s="66"/>
      <c r="W67" s="66"/>
      <c r="X67" s="78"/>
      <c r="Y67" s="112"/>
      <c r="Z67" s="112"/>
    </row>
    <row r="68" spans="1:26" ht="12.75">
      <c r="A68" s="105"/>
      <c r="B68" s="106" t="s">
        <v>160</v>
      </c>
      <c r="C68" s="97"/>
      <c r="D68" s="107">
        <f t="shared" ref="D68:R68" si="168">SUM(D58:D67)</f>
        <v>3897.4799999999991</v>
      </c>
      <c r="E68" s="107">
        <f t="shared" si="168"/>
        <v>0</v>
      </c>
      <c r="F68" s="107">
        <f t="shared" si="168"/>
        <v>0</v>
      </c>
      <c r="G68" s="107">
        <f t="shared" si="168"/>
        <v>3118.0000000000005</v>
      </c>
      <c r="H68" s="107">
        <f t="shared" si="168"/>
        <v>0</v>
      </c>
      <c r="I68" s="107">
        <f t="shared" si="168"/>
        <v>779.48000000000025</v>
      </c>
      <c r="J68" s="107">
        <f t="shared" si="168"/>
        <v>0</v>
      </c>
      <c r="K68" s="107">
        <f t="shared" si="168"/>
        <v>510.63000000000011</v>
      </c>
      <c r="L68" s="107">
        <f t="shared" si="168"/>
        <v>0</v>
      </c>
      <c r="M68" s="107">
        <f t="shared" si="168"/>
        <v>268.85000000000002</v>
      </c>
      <c r="N68" s="107">
        <f t="shared" si="168"/>
        <v>0</v>
      </c>
      <c r="O68" s="107">
        <f t="shared" si="168"/>
        <v>268.85000000000002</v>
      </c>
      <c r="P68" s="107">
        <f t="shared" si="168"/>
        <v>0</v>
      </c>
      <c r="Q68" s="107">
        <f t="shared" si="168"/>
        <v>0</v>
      </c>
      <c r="R68" s="107">
        <f t="shared" si="168"/>
        <v>0</v>
      </c>
      <c r="S68" s="108"/>
      <c r="T68" s="108"/>
      <c r="U68" s="108"/>
      <c r="V68" s="108"/>
      <c r="W68" s="108"/>
      <c r="X68" s="108"/>
      <c r="Y68" s="108"/>
      <c r="Z68" s="108"/>
    </row>
    <row r="69" spans="1:26" ht="12.75">
      <c r="A69" s="95" t="s">
        <v>200</v>
      </c>
      <c r="B69" s="97"/>
      <c r="C69" s="97"/>
      <c r="D69" s="113">
        <f t="shared" ref="D69:R69" si="169">D68+D56+D48</f>
        <v>28742.42</v>
      </c>
      <c r="E69" s="113">
        <f t="shared" si="169"/>
        <v>3318.31</v>
      </c>
      <c r="F69" s="113">
        <f t="shared" si="169"/>
        <v>-0.71000000000016428</v>
      </c>
      <c r="G69" s="113">
        <f t="shared" si="169"/>
        <v>22992.7</v>
      </c>
      <c r="H69" s="113">
        <f t="shared" si="169"/>
        <v>2654.25</v>
      </c>
      <c r="I69" s="113">
        <f t="shared" si="169"/>
        <v>5749.72</v>
      </c>
      <c r="J69" s="113">
        <f t="shared" si="169"/>
        <v>664.06</v>
      </c>
      <c r="K69" s="113">
        <f t="shared" si="169"/>
        <v>3163.39</v>
      </c>
      <c r="L69" s="113">
        <f t="shared" si="169"/>
        <v>349.26</v>
      </c>
      <c r="M69" s="113">
        <f t="shared" si="169"/>
        <v>2586.33</v>
      </c>
      <c r="N69" s="113">
        <f t="shared" si="169"/>
        <v>314.79999999999995</v>
      </c>
      <c r="O69" s="113">
        <f t="shared" si="169"/>
        <v>2424.33</v>
      </c>
      <c r="P69" s="113">
        <f t="shared" si="169"/>
        <v>304.79999999999995</v>
      </c>
      <c r="Q69" s="113">
        <f t="shared" si="169"/>
        <v>162</v>
      </c>
      <c r="R69" s="113">
        <f t="shared" si="169"/>
        <v>10</v>
      </c>
      <c r="S69" s="99"/>
      <c r="T69" s="99"/>
      <c r="U69" s="99"/>
      <c r="V69" s="99"/>
      <c r="W69" s="99"/>
      <c r="X69" s="99"/>
      <c r="Y69" s="99"/>
      <c r="Z69" s="99"/>
    </row>
  </sheetData>
  <mergeCells count="28">
    <mergeCell ref="T1:T5"/>
    <mergeCell ref="U1:U5"/>
    <mergeCell ref="V1:V5"/>
    <mergeCell ref="W1:W5"/>
    <mergeCell ref="X1:X5"/>
    <mergeCell ref="I1:R1"/>
    <mergeCell ref="K2:R2"/>
    <mergeCell ref="K3:L4"/>
    <mergeCell ref="M3:R3"/>
    <mergeCell ref="M4:N4"/>
    <mergeCell ref="O4:P4"/>
    <mergeCell ref="Q4:R4"/>
    <mergeCell ref="A49:Z49"/>
    <mergeCell ref="A57:Z57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F4:F5"/>
    <mergeCell ref="A7:Z8"/>
    <mergeCell ref="A9:Z9"/>
    <mergeCell ref="Y1:Y5"/>
    <mergeCell ref="Z1:Z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AB64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6.28515625" customWidth="1"/>
    <col min="2" max="2" width="36.28515625" customWidth="1"/>
    <col min="24" max="24" width="20.140625" customWidth="1"/>
    <col min="25" max="25" width="14.140625" customWidth="1"/>
    <col min="26" max="26" width="15.140625" customWidth="1"/>
  </cols>
  <sheetData>
    <row r="1" spans="1:28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25" t="s">
        <v>42</v>
      </c>
      <c r="T1" s="525" t="s">
        <v>43</v>
      </c>
      <c r="U1" s="525" t="s">
        <v>44</v>
      </c>
      <c r="V1" s="525" t="s">
        <v>45</v>
      </c>
      <c r="W1" s="525" t="s">
        <v>46</v>
      </c>
      <c r="X1" s="525" t="s">
        <v>47</v>
      </c>
      <c r="Y1" s="536" t="s">
        <v>48</v>
      </c>
      <c r="Z1" s="536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>
      <c r="A7" s="554" t="s">
        <v>1854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>
      <c r="A10" s="483">
        <v>1</v>
      </c>
      <c r="B10" s="484" t="s">
        <v>1855</v>
      </c>
      <c r="C10" s="484" t="s">
        <v>1856</v>
      </c>
      <c r="D10" s="339">
        <f t="shared" ref="D10:E10" si="0">G10+I10</f>
        <v>1004.35</v>
      </c>
      <c r="E10" s="339">
        <f t="shared" si="0"/>
        <v>898.81528000000003</v>
      </c>
      <c r="F10" s="339">
        <f t="shared" ref="F10:F30" si="1">IF(E10&gt;0,D10-E10,0)</f>
        <v>105.53471999999999</v>
      </c>
      <c r="G10" s="200">
        <v>602.6</v>
      </c>
      <c r="H10" s="339">
        <v>539.28899999999999</v>
      </c>
      <c r="I10" s="339">
        <f t="shared" ref="I10:J10" si="2">K10+M10</f>
        <v>401.75</v>
      </c>
      <c r="J10" s="339">
        <f t="shared" si="2"/>
        <v>359.52628000000004</v>
      </c>
      <c r="K10" s="200">
        <v>200.9</v>
      </c>
      <c r="L10" s="339">
        <v>179.76317</v>
      </c>
      <c r="M10" s="382">
        <f t="shared" ref="M10:N10" si="3">O10+Q10</f>
        <v>200.85</v>
      </c>
      <c r="N10" s="339">
        <f t="shared" si="3"/>
        <v>179.76311000000001</v>
      </c>
      <c r="O10" s="200">
        <v>200.85</v>
      </c>
      <c r="P10" s="382">
        <v>179.76311000000001</v>
      </c>
      <c r="Q10" s="485">
        <v>0</v>
      </c>
      <c r="R10" s="486"/>
      <c r="S10" s="363">
        <v>44411</v>
      </c>
      <c r="T10" s="363">
        <v>44413</v>
      </c>
      <c r="U10" s="364" t="s">
        <v>1857</v>
      </c>
      <c r="V10" s="363">
        <v>44438</v>
      </c>
      <c r="W10" s="487">
        <v>44499</v>
      </c>
      <c r="X10" s="488"/>
      <c r="Y10" s="489"/>
      <c r="Z10" s="490" t="s">
        <v>65</v>
      </c>
      <c r="AA10" s="128" t="s">
        <v>66</v>
      </c>
      <c r="AB10" s="128">
        <f>COUNTIF(X10:X93,"Отказ")</f>
        <v>2</v>
      </c>
    </row>
    <row r="11" spans="1:28">
      <c r="A11" s="491">
        <v>2</v>
      </c>
      <c r="B11" s="484" t="s">
        <v>1858</v>
      </c>
      <c r="C11" s="484" t="s">
        <v>1859</v>
      </c>
      <c r="D11" s="339">
        <f t="shared" ref="D11:E11" si="4">G11+I11</f>
        <v>1695.8</v>
      </c>
      <c r="E11" s="339">
        <f t="shared" si="4"/>
        <v>0</v>
      </c>
      <c r="F11" s="339">
        <f t="shared" si="1"/>
        <v>0</v>
      </c>
      <c r="G11" s="82">
        <v>1017.5</v>
      </c>
      <c r="H11" s="318"/>
      <c r="I11" s="339">
        <f t="shared" ref="I11:J11" si="5">K11+M11</f>
        <v>678.3</v>
      </c>
      <c r="J11" s="339">
        <f t="shared" si="5"/>
        <v>0</v>
      </c>
      <c r="K11" s="82">
        <v>178.3</v>
      </c>
      <c r="L11" s="318"/>
      <c r="M11" s="382">
        <f t="shared" ref="M11:N11" si="6">O11+Q11</f>
        <v>500</v>
      </c>
      <c r="N11" s="339">
        <f t="shared" si="6"/>
        <v>0</v>
      </c>
      <c r="O11" s="82">
        <v>420</v>
      </c>
      <c r="P11" s="486"/>
      <c r="Q11" s="492">
        <v>80</v>
      </c>
      <c r="R11" s="486"/>
      <c r="S11" s="363">
        <v>44368</v>
      </c>
      <c r="T11" s="363">
        <v>44414</v>
      </c>
      <c r="U11" s="364" t="s">
        <v>1860</v>
      </c>
      <c r="V11" s="363">
        <v>44440</v>
      </c>
      <c r="W11" s="487">
        <v>44530</v>
      </c>
      <c r="X11" s="359"/>
      <c r="Y11" s="357"/>
      <c r="Z11" s="360"/>
      <c r="AA11" s="128" t="s">
        <v>64</v>
      </c>
      <c r="AB11" s="128">
        <f>COUNTA(Z10:Z93)</f>
        <v>22</v>
      </c>
    </row>
    <row r="12" spans="1:28">
      <c r="A12" s="491">
        <v>3</v>
      </c>
      <c r="B12" s="484" t="s">
        <v>1861</v>
      </c>
      <c r="C12" s="484" t="s">
        <v>1862</v>
      </c>
      <c r="D12" s="339">
        <f t="shared" ref="D12:E12" si="7">G12+I12</f>
        <v>2104.86</v>
      </c>
      <c r="E12" s="339">
        <f t="shared" si="7"/>
        <v>1768.05216</v>
      </c>
      <c r="F12" s="339">
        <f t="shared" si="1"/>
        <v>336.80784000000017</v>
      </c>
      <c r="G12" s="82">
        <v>1262.9000000000001</v>
      </c>
      <c r="H12" s="339">
        <v>1060.8309999999999</v>
      </c>
      <c r="I12" s="339">
        <f t="shared" ref="I12:J12" si="8">K12+M12</f>
        <v>841.96</v>
      </c>
      <c r="J12" s="339">
        <f t="shared" si="8"/>
        <v>707.22116000000005</v>
      </c>
      <c r="K12" s="82">
        <v>315.3</v>
      </c>
      <c r="L12" s="339">
        <v>265.20816000000002</v>
      </c>
      <c r="M12" s="382">
        <f t="shared" ref="M12:N12" si="9">O12+Q12</f>
        <v>526.66</v>
      </c>
      <c r="N12" s="339">
        <f t="shared" si="9"/>
        <v>442.01299999999998</v>
      </c>
      <c r="O12" s="82">
        <v>526.66</v>
      </c>
      <c r="P12" s="339">
        <v>442.01299999999998</v>
      </c>
      <c r="Q12" s="492">
        <v>0</v>
      </c>
      <c r="R12" s="486"/>
      <c r="S12" s="363">
        <v>44362</v>
      </c>
      <c r="T12" s="363">
        <v>44372</v>
      </c>
      <c r="U12" s="364" t="s">
        <v>1863</v>
      </c>
      <c r="V12" s="363">
        <v>44399</v>
      </c>
      <c r="W12" s="363">
        <v>44440</v>
      </c>
      <c r="X12" s="359"/>
      <c r="Y12" s="357"/>
      <c r="Z12" s="362" t="s">
        <v>65</v>
      </c>
      <c r="AA12" s="128" t="s">
        <v>12</v>
      </c>
      <c r="AB12" s="128">
        <f>COUNTA(U10:U93)-AB11</f>
        <v>22</v>
      </c>
    </row>
    <row r="13" spans="1:28">
      <c r="A13" s="491">
        <v>4</v>
      </c>
      <c r="B13" s="484" t="s">
        <v>1864</v>
      </c>
      <c r="C13" s="484" t="s">
        <v>1865</v>
      </c>
      <c r="D13" s="339">
        <f t="shared" ref="D13:E13" si="10">G13+I13</f>
        <v>284.66000000000003</v>
      </c>
      <c r="E13" s="339">
        <f t="shared" si="10"/>
        <v>284.64</v>
      </c>
      <c r="F13" s="339">
        <f t="shared" si="1"/>
        <v>2.0000000000038654E-2</v>
      </c>
      <c r="G13" s="82">
        <v>170.8</v>
      </c>
      <c r="H13" s="339">
        <v>170.78399999999999</v>
      </c>
      <c r="I13" s="339">
        <f t="shared" ref="I13:J13" si="11">K13+M13</f>
        <v>113.86</v>
      </c>
      <c r="J13" s="339">
        <f t="shared" si="11"/>
        <v>113.85599999999999</v>
      </c>
      <c r="K13" s="82">
        <v>10</v>
      </c>
      <c r="L13" s="339">
        <v>0</v>
      </c>
      <c r="M13" s="382">
        <f t="shared" ref="M13:N13" si="12">O13+Q13</f>
        <v>103.86</v>
      </c>
      <c r="N13" s="339">
        <f t="shared" si="12"/>
        <v>113.85599999999999</v>
      </c>
      <c r="O13" s="82">
        <v>103.86</v>
      </c>
      <c r="P13" s="382">
        <v>10</v>
      </c>
      <c r="Q13" s="492">
        <v>0</v>
      </c>
      <c r="R13" s="382">
        <v>103.85599999999999</v>
      </c>
      <c r="S13" s="363">
        <v>44336</v>
      </c>
      <c r="T13" s="363">
        <v>44336</v>
      </c>
      <c r="U13" s="364" t="s">
        <v>1866</v>
      </c>
      <c r="V13" s="363">
        <v>44412</v>
      </c>
      <c r="W13" s="364" t="s">
        <v>1867</v>
      </c>
      <c r="X13" s="361"/>
      <c r="Y13" s="324" t="s">
        <v>64</v>
      </c>
      <c r="Z13" s="362" t="s">
        <v>65</v>
      </c>
      <c r="AA13" s="128" t="s">
        <v>75</v>
      </c>
      <c r="AB13" s="128">
        <f>COUNTA(T10:T93)-AB11-AB12</f>
        <v>0</v>
      </c>
    </row>
    <row r="14" spans="1:28">
      <c r="A14" s="491">
        <v>5</v>
      </c>
      <c r="B14" s="484" t="s">
        <v>1868</v>
      </c>
      <c r="C14" s="415" t="s">
        <v>1865</v>
      </c>
      <c r="D14" s="339">
        <f t="shared" ref="D14:E14" si="13">G14+I14</f>
        <v>946.67000000000007</v>
      </c>
      <c r="E14" s="339">
        <f t="shared" si="13"/>
        <v>0</v>
      </c>
      <c r="F14" s="339">
        <f t="shared" si="1"/>
        <v>0</v>
      </c>
      <c r="G14" s="82">
        <v>568</v>
      </c>
      <c r="H14" s="318"/>
      <c r="I14" s="339">
        <f t="shared" ref="I14:J14" si="14">K14+M14</f>
        <v>378.67</v>
      </c>
      <c r="J14" s="339">
        <f t="shared" si="14"/>
        <v>0</v>
      </c>
      <c r="K14" s="82">
        <v>20</v>
      </c>
      <c r="L14" s="318"/>
      <c r="M14" s="382">
        <f t="shared" ref="M14:N14" si="15">O14+Q14</f>
        <v>358.67</v>
      </c>
      <c r="N14" s="339">
        <f t="shared" si="15"/>
        <v>0</v>
      </c>
      <c r="O14" s="82">
        <v>358.67</v>
      </c>
      <c r="P14" s="318"/>
      <c r="Q14" s="82">
        <v>0</v>
      </c>
      <c r="R14" s="318"/>
      <c r="S14" s="363"/>
      <c r="T14" s="363"/>
      <c r="U14" s="364"/>
      <c r="V14" s="493"/>
      <c r="W14" s="493"/>
      <c r="X14" s="361" t="s">
        <v>1047</v>
      </c>
      <c r="Y14" s="357"/>
      <c r="Z14" s="362"/>
      <c r="AA14" s="128" t="s">
        <v>79</v>
      </c>
      <c r="AB14" s="128">
        <f>COUNTA(S10:S93)-AB11-AB12-AB13</f>
        <v>0</v>
      </c>
    </row>
    <row r="15" spans="1:28">
      <c r="A15" s="491">
        <v>6</v>
      </c>
      <c r="B15" s="484" t="s">
        <v>1869</v>
      </c>
      <c r="C15" s="494" t="s">
        <v>1870</v>
      </c>
      <c r="D15" s="339">
        <f t="shared" ref="D15:E15" si="16">G15+I15</f>
        <v>175.86</v>
      </c>
      <c r="E15" s="339">
        <f t="shared" si="16"/>
        <v>175.93200000000002</v>
      </c>
      <c r="F15" s="339">
        <f t="shared" si="1"/>
        <v>-7.2000000000002728E-2</v>
      </c>
      <c r="G15" s="82">
        <v>105.5</v>
      </c>
      <c r="H15" s="339">
        <v>105.5592</v>
      </c>
      <c r="I15" s="339">
        <f t="shared" ref="I15:J15" si="17">K15+M15</f>
        <v>70.36</v>
      </c>
      <c r="J15" s="339">
        <f t="shared" si="17"/>
        <v>70.372799999999998</v>
      </c>
      <c r="K15" s="82">
        <v>59.8</v>
      </c>
      <c r="L15" s="339">
        <v>59.816879999999998</v>
      </c>
      <c r="M15" s="382">
        <f t="shared" ref="M15:N15" si="18">O15+Q15</f>
        <v>10.56</v>
      </c>
      <c r="N15" s="339">
        <f t="shared" si="18"/>
        <v>10.55592</v>
      </c>
      <c r="O15" s="82">
        <v>10.56</v>
      </c>
      <c r="P15" s="382">
        <v>10.55592</v>
      </c>
      <c r="Q15" s="492">
        <v>0</v>
      </c>
      <c r="R15" s="382">
        <v>0</v>
      </c>
      <c r="S15" s="363">
        <v>44355</v>
      </c>
      <c r="T15" s="363">
        <v>44355</v>
      </c>
      <c r="U15" s="364" t="s">
        <v>1871</v>
      </c>
      <c r="V15" s="363">
        <v>44435</v>
      </c>
      <c r="W15" s="364" t="s">
        <v>1872</v>
      </c>
      <c r="X15" s="359"/>
      <c r="Y15" s="132" t="s">
        <v>64</v>
      </c>
      <c r="Z15" s="362" t="s">
        <v>65</v>
      </c>
      <c r="AA15" s="128" t="s">
        <v>64</v>
      </c>
      <c r="AB15" s="128">
        <f>COUNTA(Y10:Y93)</f>
        <v>5</v>
      </c>
    </row>
    <row r="16" spans="1:28">
      <c r="A16" s="491">
        <v>7</v>
      </c>
      <c r="B16" s="484" t="s">
        <v>1873</v>
      </c>
      <c r="C16" s="484" t="s">
        <v>1870</v>
      </c>
      <c r="D16" s="339">
        <f t="shared" ref="D16:E16" si="19">G16+I16</f>
        <v>169.03</v>
      </c>
      <c r="E16" s="339">
        <f t="shared" si="19"/>
        <v>0</v>
      </c>
      <c r="F16" s="339">
        <f t="shared" si="1"/>
        <v>0</v>
      </c>
      <c r="G16" s="82">
        <v>101.4</v>
      </c>
      <c r="H16" s="318"/>
      <c r="I16" s="339">
        <f t="shared" ref="I16:J16" si="20">K16+M16</f>
        <v>67.63</v>
      </c>
      <c r="J16" s="339">
        <f t="shared" si="20"/>
        <v>0</v>
      </c>
      <c r="K16" s="82">
        <v>38.9</v>
      </c>
      <c r="L16" s="318"/>
      <c r="M16" s="382">
        <f t="shared" ref="M16:N16" si="21">O16+Q16</f>
        <v>28.73</v>
      </c>
      <c r="N16" s="339">
        <f t="shared" si="21"/>
        <v>0</v>
      </c>
      <c r="O16" s="82">
        <v>28.73</v>
      </c>
      <c r="P16" s="486"/>
      <c r="Q16" s="492">
        <v>0</v>
      </c>
      <c r="R16" s="486"/>
      <c r="S16" s="363">
        <v>44355</v>
      </c>
      <c r="T16" s="363">
        <v>44355</v>
      </c>
      <c r="U16" s="325" t="s">
        <v>77</v>
      </c>
      <c r="V16" s="493"/>
      <c r="W16" s="493"/>
      <c r="X16" s="359"/>
      <c r="Y16" s="357"/>
      <c r="Z16" s="362" t="s">
        <v>65</v>
      </c>
    </row>
    <row r="17" spans="1:26">
      <c r="A17" s="491">
        <v>8</v>
      </c>
      <c r="B17" s="484" t="s">
        <v>1874</v>
      </c>
      <c r="C17" s="484" t="s">
        <v>1875</v>
      </c>
      <c r="D17" s="339">
        <f t="shared" ref="D17:E17" si="22">G17+I17</f>
        <v>599.87</v>
      </c>
      <c r="E17" s="339">
        <f t="shared" si="22"/>
        <v>599.9</v>
      </c>
      <c r="F17" s="339">
        <f t="shared" si="1"/>
        <v>-2.9999999999972715E-2</v>
      </c>
      <c r="G17" s="82">
        <v>359.9</v>
      </c>
      <c r="H17" s="339">
        <v>359.98</v>
      </c>
      <c r="I17" s="339">
        <f t="shared" ref="I17:J17" si="23">K17+M17</f>
        <v>239.97</v>
      </c>
      <c r="J17" s="339">
        <f t="shared" si="23"/>
        <v>239.92</v>
      </c>
      <c r="K17" s="82">
        <v>150</v>
      </c>
      <c r="L17" s="339">
        <v>149.94999999999999</v>
      </c>
      <c r="M17" s="382">
        <f t="shared" ref="M17:N17" si="24">O17+Q17</f>
        <v>89.97</v>
      </c>
      <c r="N17" s="339">
        <f t="shared" si="24"/>
        <v>89.97</v>
      </c>
      <c r="O17" s="82">
        <v>89.97</v>
      </c>
      <c r="P17" s="382">
        <v>89.97</v>
      </c>
      <c r="Q17" s="492">
        <v>0</v>
      </c>
      <c r="R17" s="486"/>
      <c r="S17" s="363">
        <v>44336</v>
      </c>
      <c r="T17" s="363">
        <v>44336</v>
      </c>
      <c r="U17" s="366">
        <v>44348</v>
      </c>
      <c r="V17" s="366">
        <v>44348</v>
      </c>
      <c r="W17" s="364" t="s">
        <v>1876</v>
      </c>
      <c r="X17" s="359"/>
      <c r="Y17" s="357"/>
      <c r="Z17" s="362" t="s">
        <v>65</v>
      </c>
    </row>
    <row r="18" spans="1:26">
      <c r="A18" s="491">
        <v>9</v>
      </c>
      <c r="B18" s="484" t="s">
        <v>1877</v>
      </c>
      <c r="C18" s="484" t="s">
        <v>1878</v>
      </c>
      <c r="D18" s="339">
        <f t="shared" ref="D18:E18" si="25">G18+I18</f>
        <v>724.46</v>
      </c>
      <c r="E18" s="339">
        <f t="shared" si="25"/>
        <v>652.12053999999989</v>
      </c>
      <c r="F18" s="339">
        <f t="shared" si="1"/>
        <v>72.339460000000145</v>
      </c>
      <c r="G18" s="82">
        <v>434.7</v>
      </c>
      <c r="H18" s="339">
        <v>391.27231999999998</v>
      </c>
      <c r="I18" s="339">
        <f t="shared" ref="I18:J18" si="26">K18+M18</f>
        <v>289.76</v>
      </c>
      <c r="J18" s="339">
        <f t="shared" si="26"/>
        <v>260.84821999999997</v>
      </c>
      <c r="K18" s="82">
        <v>217.3</v>
      </c>
      <c r="L18" s="339">
        <v>195.63616999999999</v>
      </c>
      <c r="M18" s="382">
        <f t="shared" ref="M18:N18" si="27">O18+Q18</f>
        <v>72.459999999999994</v>
      </c>
      <c r="N18" s="339">
        <f t="shared" si="27"/>
        <v>65.212050000000005</v>
      </c>
      <c r="O18" s="82">
        <v>72.459999999999994</v>
      </c>
      <c r="P18" s="382">
        <v>65.212050000000005</v>
      </c>
      <c r="Q18" s="492">
        <v>0</v>
      </c>
      <c r="R18" s="382">
        <v>0</v>
      </c>
      <c r="S18" s="366">
        <v>44344</v>
      </c>
      <c r="T18" s="363">
        <v>44355</v>
      </c>
      <c r="U18" s="364" t="s">
        <v>1879</v>
      </c>
      <c r="V18" s="363">
        <v>44382</v>
      </c>
      <c r="W18" s="364" t="s">
        <v>1880</v>
      </c>
      <c r="X18" s="359"/>
      <c r="Y18" s="357"/>
      <c r="Z18" s="362" t="s">
        <v>65</v>
      </c>
    </row>
    <row r="19" spans="1:26">
      <c r="A19" s="491">
        <v>10</v>
      </c>
      <c r="B19" s="484" t="s">
        <v>1881</v>
      </c>
      <c r="C19" s="495" t="s">
        <v>1882</v>
      </c>
      <c r="D19" s="339">
        <f t="shared" ref="D19:E19" si="28">G19+I19</f>
        <v>201.7</v>
      </c>
      <c r="E19" s="339">
        <f t="shared" si="28"/>
        <v>201.75700000000001</v>
      </c>
      <c r="F19" s="339">
        <f t="shared" si="1"/>
        <v>-5.7000000000016371E-2</v>
      </c>
      <c r="G19" s="82">
        <v>121</v>
      </c>
      <c r="H19" s="339">
        <v>121.054</v>
      </c>
      <c r="I19" s="339">
        <f t="shared" ref="I19:J19" si="29">K19+M19</f>
        <v>80.7</v>
      </c>
      <c r="J19" s="339">
        <f t="shared" si="29"/>
        <v>80.703000000000003</v>
      </c>
      <c r="K19" s="82">
        <v>60.7</v>
      </c>
      <c r="L19" s="339">
        <v>60.703000000000003</v>
      </c>
      <c r="M19" s="382">
        <f t="shared" ref="M19:N19" si="30">O19+Q19</f>
        <v>20</v>
      </c>
      <c r="N19" s="339">
        <f t="shared" si="30"/>
        <v>20</v>
      </c>
      <c r="O19" s="82">
        <v>20</v>
      </c>
      <c r="P19" s="339">
        <v>20</v>
      </c>
      <c r="Q19" s="82">
        <v>0</v>
      </c>
      <c r="R19" s="318"/>
      <c r="S19" s="325" t="s">
        <v>77</v>
      </c>
      <c r="T19" s="325" t="s">
        <v>77</v>
      </c>
      <c r="U19" s="364" t="s">
        <v>1883</v>
      </c>
      <c r="V19" s="363">
        <v>44459</v>
      </c>
      <c r="W19" s="364" t="s">
        <v>1872</v>
      </c>
      <c r="X19" s="359"/>
      <c r="Y19" s="357"/>
      <c r="Z19" s="362" t="s">
        <v>65</v>
      </c>
    </row>
    <row r="20" spans="1:26">
      <c r="A20" s="491">
        <v>11</v>
      </c>
      <c r="B20" s="484" t="s">
        <v>1884</v>
      </c>
      <c r="C20" s="495" t="s">
        <v>1882</v>
      </c>
      <c r="D20" s="339">
        <f t="shared" ref="D20:E20" si="31">G20+I20</f>
        <v>472</v>
      </c>
      <c r="E20" s="339">
        <f t="shared" si="31"/>
        <v>462.53999999999996</v>
      </c>
      <c r="F20" s="339">
        <f t="shared" si="1"/>
        <v>9.4600000000000364</v>
      </c>
      <c r="G20" s="69">
        <v>283.2</v>
      </c>
      <c r="H20" s="339">
        <v>277.524</v>
      </c>
      <c r="I20" s="339">
        <f t="shared" ref="I20:J20" si="32">K20+M20</f>
        <v>188.8</v>
      </c>
      <c r="J20" s="339">
        <f t="shared" si="32"/>
        <v>185.01599999999999</v>
      </c>
      <c r="K20" s="82">
        <v>94.4</v>
      </c>
      <c r="L20" s="339">
        <v>92.507999999999996</v>
      </c>
      <c r="M20" s="382">
        <f t="shared" ref="M20:N20" si="33">O20+Q20</f>
        <v>94.4</v>
      </c>
      <c r="N20" s="339">
        <f t="shared" si="33"/>
        <v>92.507999999999996</v>
      </c>
      <c r="O20" s="82">
        <v>94.4</v>
      </c>
      <c r="P20" s="339">
        <v>92.507999999999996</v>
      </c>
      <c r="Q20" s="82">
        <v>0</v>
      </c>
      <c r="R20" s="339">
        <v>0</v>
      </c>
      <c r="S20" s="363">
        <v>44336</v>
      </c>
      <c r="T20" s="363">
        <v>44336</v>
      </c>
      <c r="U20" s="366">
        <v>44344</v>
      </c>
      <c r="V20" s="366">
        <v>44344</v>
      </c>
      <c r="W20" s="364" t="s">
        <v>1872</v>
      </c>
      <c r="X20" s="361"/>
      <c r="Y20" s="324" t="s">
        <v>64</v>
      </c>
      <c r="Z20" s="362" t="s">
        <v>65</v>
      </c>
    </row>
    <row r="21" spans="1:26">
      <c r="A21" s="491">
        <v>12</v>
      </c>
      <c r="B21" s="484" t="s">
        <v>1885</v>
      </c>
      <c r="C21" s="495" t="s">
        <v>1886</v>
      </c>
      <c r="D21" s="339">
        <f t="shared" ref="D21:E21" si="34">G21+I21</f>
        <v>525.80999999999995</v>
      </c>
      <c r="E21" s="339">
        <f t="shared" si="34"/>
        <v>0</v>
      </c>
      <c r="F21" s="339">
        <f t="shared" si="1"/>
        <v>0</v>
      </c>
      <c r="G21" s="69">
        <v>315.5</v>
      </c>
      <c r="H21" s="318"/>
      <c r="I21" s="339">
        <f t="shared" ref="I21:J21" si="35">K21+M21</f>
        <v>210.31</v>
      </c>
      <c r="J21" s="339">
        <f t="shared" si="35"/>
        <v>0</v>
      </c>
      <c r="K21" s="82">
        <v>1</v>
      </c>
      <c r="L21" s="318"/>
      <c r="M21" s="382">
        <f t="shared" ref="M21:N21" si="36">O21+Q21</f>
        <v>209.31</v>
      </c>
      <c r="N21" s="339">
        <f t="shared" si="36"/>
        <v>0</v>
      </c>
      <c r="O21" s="82">
        <v>209.31</v>
      </c>
      <c r="P21" s="318"/>
      <c r="Q21" s="69">
        <v>0</v>
      </c>
      <c r="R21" s="318"/>
      <c r="S21" s="363">
        <v>44307</v>
      </c>
      <c r="T21" s="363">
        <v>44307</v>
      </c>
      <c r="U21" s="366">
        <v>44329</v>
      </c>
      <c r="V21" s="366">
        <v>44329</v>
      </c>
      <c r="W21" s="496">
        <v>44561</v>
      </c>
      <c r="X21" s="359"/>
      <c r="Y21" s="357"/>
      <c r="Z21" s="360"/>
    </row>
    <row r="22" spans="1:26">
      <c r="A22" s="491">
        <v>13</v>
      </c>
      <c r="B22" s="484" t="s">
        <v>1887</v>
      </c>
      <c r="C22" s="118" t="s">
        <v>1886</v>
      </c>
      <c r="D22" s="339">
        <f t="shared" ref="D22:E22" si="37">G22+I22</f>
        <v>525.80999999999995</v>
      </c>
      <c r="E22" s="339">
        <f t="shared" si="37"/>
        <v>0</v>
      </c>
      <c r="F22" s="339">
        <f t="shared" si="1"/>
        <v>0</v>
      </c>
      <c r="G22" s="69">
        <v>315.5</v>
      </c>
      <c r="H22" s="318"/>
      <c r="I22" s="339">
        <f t="shared" ref="I22:J22" si="38">K22+M22</f>
        <v>210.31</v>
      </c>
      <c r="J22" s="339">
        <f t="shared" si="38"/>
        <v>0</v>
      </c>
      <c r="K22" s="82">
        <v>1</v>
      </c>
      <c r="L22" s="318"/>
      <c r="M22" s="382">
        <f t="shared" ref="M22:N22" si="39">O22+Q22</f>
        <v>209.31</v>
      </c>
      <c r="N22" s="339">
        <f t="shared" si="39"/>
        <v>0</v>
      </c>
      <c r="O22" s="82">
        <v>209.31</v>
      </c>
      <c r="P22" s="318"/>
      <c r="Q22" s="69">
        <v>0</v>
      </c>
      <c r="R22" s="318"/>
      <c r="S22" s="363">
        <v>44307</v>
      </c>
      <c r="T22" s="363">
        <v>44307</v>
      </c>
      <c r="U22" s="366">
        <v>44329</v>
      </c>
      <c r="V22" s="366">
        <v>44329</v>
      </c>
      <c r="W22" s="496">
        <v>44561</v>
      </c>
      <c r="X22" s="359"/>
      <c r="Y22" s="357"/>
      <c r="Z22" s="360"/>
    </row>
    <row r="23" spans="1:26">
      <c r="A23" s="491">
        <v>14</v>
      </c>
      <c r="B23" s="484" t="s">
        <v>1888</v>
      </c>
      <c r="C23" s="495" t="s">
        <v>1886</v>
      </c>
      <c r="D23" s="339">
        <f t="shared" ref="D23:E23" si="40">G23+I23</f>
        <v>525.80999999999995</v>
      </c>
      <c r="E23" s="339">
        <f t="shared" si="40"/>
        <v>0</v>
      </c>
      <c r="F23" s="339">
        <f t="shared" si="1"/>
        <v>0</v>
      </c>
      <c r="G23" s="69">
        <v>315.5</v>
      </c>
      <c r="H23" s="318"/>
      <c r="I23" s="339">
        <f t="shared" ref="I23:J23" si="41">K23+M23</f>
        <v>210.31</v>
      </c>
      <c r="J23" s="339">
        <f t="shared" si="41"/>
        <v>0</v>
      </c>
      <c r="K23" s="82">
        <v>1</v>
      </c>
      <c r="L23" s="318"/>
      <c r="M23" s="382">
        <f t="shared" ref="M23:N23" si="42">O23+Q23</f>
        <v>209.31</v>
      </c>
      <c r="N23" s="339">
        <f t="shared" si="42"/>
        <v>0</v>
      </c>
      <c r="O23" s="82">
        <v>209.31</v>
      </c>
      <c r="P23" s="318"/>
      <c r="Q23" s="69">
        <v>0</v>
      </c>
      <c r="R23" s="318"/>
      <c r="S23" s="363">
        <v>44307</v>
      </c>
      <c r="T23" s="363">
        <v>44307</v>
      </c>
      <c r="U23" s="366">
        <v>44329</v>
      </c>
      <c r="V23" s="366">
        <v>44329</v>
      </c>
      <c r="W23" s="496">
        <v>44561</v>
      </c>
      <c r="X23" s="359"/>
      <c r="Y23" s="357"/>
      <c r="Z23" s="362" t="s">
        <v>69</v>
      </c>
    </row>
    <row r="24" spans="1:26">
      <c r="A24" s="491">
        <v>15</v>
      </c>
      <c r="B24" s="484" t="s">
        <v>1889</v>
      </c>
      <c r="C24" s="495" t="s">
        <v>1886</v>
      </c>
      <c r="D24" s="339">
        <f t="shared" ref="D24:E24" si="43">G24+I24</f>
        <v>525.80999999999995</v>
      </c>
      <c r="E24" s="339">
        <f t="shared" si="43"/>
        <v>0</v>
      </c>
      <c r="F24" s="339">
        <f t="shared" si="1"/>
        <v>0</v>
      </c>
      <c r="G24" s="69">
        <v>315.5</v>
      </c>
      <c r="H24" s="318"/>
      <c r="I24" s="339">
        <f t="shared" ref="I24:J24" si="44">K24+M24</f>
        <v>210.31</v>
      </c>
      <c r="J24" s="339">
        <f t="shared" si="44"/>
        <v>0</v>
      </c>
      <c r="K24" s="82">
        <v>1</v>
      </c>
      <c r="L24" s="318"/>
      <c r="M24" s="382">
        <f t="shared" ref="M24:N24" si="45">O24+Q24</f>
        <v>209.31</v>
      </c>
      <c r="N24" s="339">
        <f t="shared" si="45"/>
        <v>0</v>
      </c>
      <c r="O24" s="82">
        <v>209.31</v>
      </c>
      <c r="P24" s="318"/>
      <c r="Q24" s="69">
        <v>0</v>
      </c>
      <c r="R24" s="318"/>
      <c r="S24" s="363">
        <v>44307</v>
      </c>
      <c r="T24" s="363">
        <v>44307</v>
      </c>
      <c r="U24" s="366">
        <v>44329</v>
      </c>
      <c r="V24" s="366">
        <v>44329</v>
      </c>
      <c r="W24" s="496">
        <v>44561</v>
      </c>
      <c r="X24" s="190"/>
      <c r="Y24" s="79"/>
      <c r="Z24" s="49" t="s">
        <v>69</v>
      </c>
    </row>
    <row r="25" spans="1:26">
      <c r="A25" s="491">
        <v>16</v>
      </c>
      <c r="B25" s="484" t="s">
        <v>1890</v>
      </c>
      <c r="C25" s="495" t="s">
        <v>1886</v>
      </c>
      <c r="D25" s="339">
        <f t="shared" ref="D25:E25" si="46">G25+I25</f>
        <v>525.80999999999995</v>
      </c>
      <c r="E25" s="339">
        <f t="shared" si="46"/>
        <v>0</v>
      </c>
      <c r="F25" s="339">
        <f t="shared" si="1"/>
        <v>0</v>
      </c>
      <c r="G25" s="69">
        <v>315.5</v>
      </c>
      <c r="H25" s="318"/>
      <c r="I25" s="339">
        <f t="shared" ref="I25:J25" si="47">K25+M25</f>
        <v>210.31</v>
      </c>
      <c r="J25" s="339">
        <f t="shared" si="47"/>
        <v>0</v>
      </c>
      <c r="K25" s="82">
        <v>1</v>
      </c>
      <c r="L25" s="318"/>
      <c r="M25" s="382">
        <f t="shared" ref="M25:N25" si="48">O25+Q25</f>
        <v>209.31</v>
      </c>
      <c r="N25" s="339">
        <f t="shared" si="48"/>
        <v>0</v>
      </c>
      <c r="O25" s="82">
        <v>209.31</v>
      </c>
      <c r="P25" s="318"/>
      <c r="Q25" s="69">
        <v>0</v>
      </c>
      <c r="R25" s="318"/>
      <c r="S25" s="363">
        <v>44307</v>
      </c>
      <c r="T25" s="363">
        <v>44307</v>
      </c>
      <c r="U25" s="366">
        <v>44329</v>
      </c>
      <c r="V25" s="366">
        <v>44329</v>
      </c>
      <c r="W25" s="496">
        <v>44561</v>
      </c>
      <c r="X25" s="190"/>
      <c r="Y25" s="79"/>
      <c r="Z25" s="80"/>
    </row>
    <row r="26" spans="1:26">
      <c r="A26" s="491">
        <v>17</v>
      </c>
      <c r="B26" s="484" t="s">
        <v>1891</v>
      </c>
      <c r="C26" s="495" t="s">
        <v>1892</v>
      </c>
      <c r="D26" s="339">
        <f t="shared" ref="D26:E26" si="49">G26+I26</f>
        <v>485.18</v>
      </c>
      <c r="E26" s="339">
        <f t="shared" si="49"/>
        <v>0</v>
      </c>
      <c r="F26" s="339">
        <f t="shared" si="1"/>
        <v>0</v>
      </c>
      <c r="G26" s="69">
        <v>291.10000000000002</v>
      </c>
      <c r="H26" s="318"/>
      <c r="I26" s="339">
        <f t="shared" ref="I26:J26" si="50">K26+M26</f>
        <v>194.07999999999998</v>
      </c>
      <c r="J26" s="339">
        <f t="shared" si="50"/>
        <v>0</v>
      </c>
      <c r="K26" s="82">
        <v>121.3</v>
      </c>
      <c r="L26" s="318"/>
      <c r="M26" s="382">
        <f t="shared" ref="M26:N26" si="51">O26+Q26</f>
        <v>72.78</v>
      </c>
      <c r="N26" s="339">
        <f t="shared" si="51"/>
        <v>0</v>
      </c>
      <c r="O26" s="82">
        <v>72.78</v>
      </c>
      <c r="P26" s="318"/>
      <c r="Q26" s="69">
        <v>0</v>
      </c>
      <c r="R26" s="318"/>
      <c r="S26" s="325" t="s">
        <v>77</v>
      </c>
      <c r="T26" s="325" t="s">
        <v>77</v>
      </c>
      <c r="U26" s="325" t="s">
        <v>77</v>
      </c>
      <c r="V26" s="493"/>
      <c r="W26" s="493"/>
      <c r="X26" s="190"/>
      <c r="Y26" s="79"/>
      <c r="Z26" s="80"/>
    </row>
    <row r="27" spans="1:26">
      <c r="A27" s="491">
        <v>18</v>
      </c>
      <c r="B27" s="484" t="s">
        <v>1893</v>
      </c>
      <c r="C27" s="495" t="s">
        <v>1894</v>
      </c>
      <c r="D27" s="339">
        <f t="shared" ref="D27:E27" si="52">G27+I27</f>
        <v>900.52</v>
      </c>
      <c r="E27" s="339">
        <f t="shared" si="52"/>
        <v>711.47041999999999</v>
      </c>
      <c r="F27" s="339">
        <f t="shared" si="1"/>
        <v>189.04957999999999</v>
      </c>
      <c r="G27" s="69">
        <v>540.29999999999995</v>
      </c>
      <c r="H27" s="339">
        <v>426.88200000000001</v>
      </c>
      <c r="I27" s="339">
        <f t="shared" ref="I27:J27" si="53">K27+M27</f>
        <v>360.22</v>
      </c>
      <c r="J27" s="339">
        <f t="shared" si="53"/>
        <v>284.58841999999999</v>
      </c>
      <c r="K27" s="82">
        <v>27</v>
      </c>
      <c r="L27" s="339">
        <v>8.5384200000000003</v>
      </c>
      <c r="M27" s="382">
        <f t="shared" ref="M27:N27" si="54">O27+Q27</f>
        <v>333.22</v>
      </c>
      <c r="N27" s="339">
        <f t="shared" si="54"/>
        <v>276.05</v>
      </c>
      <c r="O27" s="82">
        <v>63.04</v>
      </c>
      <c r="P27" s="339">
        <v>0</v>
      </c>
      <c r="Q27" s="69">
        <v>270.18</v>
      </c>
      <c r="R27" s="339">
        <v>276.05</v>
      </c>
      <c r="S27" s="363">
        <v>44405</v>
      </c>
      <c r="T27" s="363">
        <v>44410</v>
      </c>
      <c r="U27" s="364" t="s">
        <v>1895</v>
      </c>
      <c r="V27" s="363">
        <v>44432</v>
      </c>
      <c r="W27" s="363">
        <v>44469</v>
      </c>
      <c r="X27" s="190"/>
      <c r="Y27" s="324"/>
      <c r="Z27" s="362"/>
    </row>
    <row r="28" spans="1:26">
      <c r="A28" s="491">
        <v>19</v>
      </c>
      <c r="B28" s="484" t="s">
        <v>1896</v>
      </c>
      <c r="C28" s="495" t="s">
        <v>1894</v>
      </c>
      <c r="D28" s="339">
        <f t="shared" ref="D28:E28" si="55">G28+I28</f>
        <v>155.13</v>
      </c>
      <c r="E28" s="339">
        <f t="shared" si="55"/>
        <v>155.11000000000001</v>
      </c>
      <c r="F28" s="339">
        <f t="shared" si="1"/>
        <v>1.999999999998181E-2</v>
      </c>
      <c r="G28" s="69">
        <v>93.1</v>
      </c>
      <c r="H28" s="339">
        <v>93.066000000000003</v>
      </c>
      <c r="I28" s="339">
        <f t="shared" ref="I28:J28" si="56">K28+M28</f>
        <v>62.03</v>
      </c>
      <c r="J28" s="339">
        <f t="shared" si="56"/>
        <v>62.043999999999997</v>
      </c>
      <c r="K28" s="82">
        <v>15.5</v>
      </c>
      <c r="L28" s="339">
        <v>15.510999999999999</v>
      </c>
      <c r="M28" s="382">
        <f t="shared" ref="M28:N28" si="57">O28+Q28</f>
        <v>46.53</v>
      </c>
      <c r="N28" s="339">
        <f t="shared" si="57"/>
        <v>46.533000000000001</v>
      </c>
      <c r="O28" s="82">
        <v>46.53</v>
      </c>
      <c r="P28" s="339">
        <v>46.533000000000001</v>
      </c>
      <c r="Q28" s="69">
        <v>0</v>
      </c>
      <c r="R28" s="339">
        <v>0</v>
      </c>
      <c r="S28" s="364" t="s">
        <v>77</v>
      </c>
      <c r="T28" s="364" t="s">
        <v>77</v>
      </c>
      <c r="U28" s="364" t="s">
        <v>1897</v>
      </c>
      <c r="V28" s="363">
        <v>44365</v>
      </c>
      <c r="W28" s="363">
        <v>44377</v>
      </c>
      <c r="X28" s="145"/>
      <c r="Y28" s="324" t="s">
        <v>64</v>
      </c>
      <c r="Z28" s="49" t="s">
        <v>69</v>
      </c>
    </row>
    <row r="29" spans="1:26">
      <c r="A29" s="491">
        <v>20</v>
      </c>
      <c r="B29" s="484" t="s">
        <v>1898</v>
      </c>
      <c r="C29" s="495" t="s">
        <v>1894</v>
      </c>
      <c r="D29" s="339">
        <f t="shared" ref="D29:E29" si="58">G29+I29</f>
        <v>200.8</v>
      </c>
      <c r="E29" s="339">
        <f t="shared" si="58"/>
        <v>0</v>
      </c>
      <c r="F29" s="339">
        <f t="shared" si="1"/>
        <v>0</v>
      </c>
      <c r="G29" s="69">
        <v>120.5</v>
      </c>
      <c r="H29" s="318"/>
      <c r="I29" s="339">
        <f t="shared" ref="I29:J29" si="59">K29+M29</f>
        <v>80.3</v>
      </c>
      <c r="J29" s="339">
        <f t="shared" si="59"/>
        <v>0</v>
      </c>
      <c r="K29" s="82">
        <v>20</v>
      </c>
      <c r="L29" s="318"/>
      <c r="M29" s="382">
        <f t="shared" ref="M29:N29" si="60">O29+Q29</f>
        <v>60.3</v>
      </c>
      <c r="N29" s="339">
        <f t="shared" si="60"/>
        <v>0</v>
      </c>
      <c r="O29" s="82">
        <v>60.3</v>
      </c>
      <c r="P29" s="318"/>
      <c r="Q29" s="69">
        <v>0</v>
      </c>
      <c r="R29" s="318"/>
      <c r="S29" s="364" t="s">
        <v>77</v>
      </c>
      <c r="T29" s="364" t="s">
        <v>77</v>
      </c>
      <c r="U29" s="364" t="s">
        <v>77</v>
      </c>
      <c r="V29" s="493"/>
      <c r="W29" s="493"/>
      <c r="X29" s="190"/>
      <c r="Y29" s="79"/>
      <c r="Z29" s="80"/>
    </row>
    <row r="30" spans="1:26">
      <c r="A30" s="491">
        <v>21</v>
      </c>
      <c r="B30" s="484" t="s">
        <v>1899</v>
      </c>
      <c r="C30" s="495" t="s">
        <v>1900</v>
      </c>
      <c r="D30" s="339">
        <f t="shared" ref="D30:E30" si="61">G30+I30</f>
        <v>155.82999999999998</v>
      </c>
      <c r="E30" s="339">
        <f t="shared" si="61"/>
        <v>155.83498</v>
      </c>
      <c r="F30" s="339">
        <f t="shared" si="1"/>
        <v>-4.980000000017526E-3</v>
      </c>
      <c r="G30" s="69">
        <v>93.5</v>
      </c>
      <c r="H30" s="339">
        <v>93.5</v>
      </c>
      <c r="I30" s="339">
        <f t="shared" ref="I30:J30" si="62">K30+M30</f>
        <v>62.33</v>
      </c>
      <c r="J30" s="339">
        <f t="shared" si="62"/>
        <v>62.334980000000002</v>
      </c>
      <c r="K30" s="82">
        <v>40</v>
      </c>
      <c r="L30" s="339">
        <v>40</v>
      </c>
      <c r="M30" s="382">
        <f t="shared" ref="M30:N30" si="63">O30+Q30</f>
        <v>22.33</v>
      </c>
      <c r="N30" s="339">
        <f t="shared" si="63"/>
        <v>22.334980000000002</v>
      </c>
      <c r="O30" s="82">
        <v>22.33</v>
      </c>
      <c r="P30" s="339">
        <v>22.334980000000002</v>
      </c>
      <c r="Q30" s="69">
        <v>0</v>
      </c>
      <c r="R30" s="339">
        <v>0</v>
      </c>
      <c r="S30" s="363">
        <v>44355</v>
      </c>
      <c r="T30" s="363">
        <v>44355</v>
      </c>
      <c r="U30" s="325" t="s">
        <v>1901</v>
      </c>
      <c r="V30" s="363">
        <v>44379</v>
      </c>
      <c r="W30" s="363">
        <v>44438</v>
      </c>
      <c r="X30" s="190"/>
      <c r="Y30" s="132" t="s">
        <v>64</v>
      </c>
      <c r="Z30" s="49" t="s">
        <v>69</v>
      </c>
    </row>
    <row r="31" spans="1:26">
      <c r="A31" s="551" t="s">
        <v>160</v>
      </c>
      <c r="B31" s="520"/>
      <c r="C31" s="538"/>
      <c r="D31" s="113">
        <f t="shared" ref="D31:R31" si="64">SUM(D10:D30)</f>
        <v>12905.769999999995</v>
      </c>
      <c r="E31" s="113">
        <f t="shared" si="64"/>
        <v>6066.1723799999982</v>
      </c>
      <c r="F31" s="113">
        <f t="shared" si="64"/>
        <v>713.06762000000026</v>
      </c>
      <c r="G31" s="113">
        <f t="shared" si="64"/>
        <v>7743.5000000000009</v>
      </c>
      <c r="H31" s="113">
        <f t="shared" si="64"/>
        <v>3639.7415199999996</v>
      </c>
      <c r="I31" s="113">
        <f t="shared" si="64"/>
        <v>5162.2700000000004</v>
      </c>
      <c r="J31" s="113">
        <f t="shared" si="64"/>
        <v>2426.4308600000004</v>
      </c>
      <c r="K31" s="113">
        <f t="shared" si="64"/>
        <v>1574.4</v>
      </c>
      <c r="L31" s="113">
        <f t="shared" si="64"/>
        <v>1067.6348</v>
      </c>
      <c r="M31" s="113">
        <f t="shared" si="64"/>
        <v>3587.8700000000003</v>
      </c>
      <c r="N31" s="113">
        <f t="shared" si="64"/>
        <v>1358.7960600000001</v>
      </c>
      <c r="O31" s="113">
        <f t="shared" si="64"/>
        <v>3237.6900000000005</v>
      </c>
      <c r="P31" s="113">
        <f t="shared" si="64"/>
        <v>978.89006000000006</v>
      </c>
      <c r="Q31" s="113">
        <f t="shared" si="64"/>
        <v>350.18</v>
      </c>
      <c r="R31" s="113">
        <f t="shared" si="64"/>
        <v>379.90600000000001</v>
      </c>
      <c r="S31" s="393"/>
      <c r="T31" s="497"/>
      <c r="U31" s="393"/>
      <c r="V31" s="497"/>
      <c r="W31" s="497"/>
      <c r="X31" s="393"/>
      <c r="Y31" s="393"/>
      <c r="Z31" s="393"/>
    </row>
    <row r="32" spans="1:26">
      <c r="A32" s="565" t="s">
        <v>161</v>
      </c>
      <c r="B32" s="520"/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  <c r="P32" s="520"/>
      <c r="Q32" s="520"/>
      <c r="R32" s="520"/>
      <c r="S32" s="520"/>
      <c r="T32" s="520"/>
      <c r="U32" s="520"/>
      <c r="V32" s="520"/>
      <c r="W32" s="520"/>
      <c r="X32" s="520"/>
      <c r="Y32" s="520"/>
      <c r="Z32" s="538"/>
    </row>
    <row r="33" spans="1:26">
      <c r="A33" s="491">
        <v>22</v>
      </c>
      <c r="B33" s="484" t="s">
        <v>1902</v>
      </c>
      <c r="C33" s="484" t="s">
        <v>1856</v>
      </c>
      <c r="D33" s="70">
        <v>1019.68</v>
      </c>
      <c r="E33" s="70">
        <v>0</v>
      </c>
      <c r="F33" s="70">
        <v>1019.68</v>
      </c>
      <c r="G33" s="70">
        <v>611.79999999999995</v>
      </c>
      <c r="H33" s="72"/>
      <c r="I33" s="70">
        <v>407.88</v>
      </c>
      <c r="J33" s="70">
        <v>0</v>
      </c>
      <c r="K33" s="102">
        <v>102.65</v>
      </c>
      <c r="L33" s="72"/>
      <c r="M33" s="130">
        <v>305.23</v>
      </c>
      <c r="N33" s="70">
        <v>0</v>
      </c>
      <c r="O33" s="102">
        <v>305.23</v>
      </c>
      <c r="P33" s="72"/>
      <c r="Q33" s="70">
        <v>0</v>
      </c>
      <c r="R33" s="72"/>
      <c r="S33" s="363">
        <v>44449</v>
      </c>
      <c r="T33" s="363">
        <v>44461</v>
      </c>
      <c r="U33" s="364" t="s">
        <v>1903</v>
      </c>
      <c r="V33" s="363"/>
      <c r="W33" s="498"/>
      <c r="X33" s="79"/>
      <c r="Y33" s="132"/>
      <c r="Z33" s="132"/>
    </row>
    <row r="34" spans="1:26">
      <c r="A34" s="491">
        <v>23</v>
      </c>
      <c r="B34" s="484" t="s">
        <v>1904</v>
      </c>
      <c r="C34" s="484" t="s">
        <v>1856</v>
      </c>
      <c r="D34" s="70">
        <v>928.8</v>
      </c>
      <c r="E34" s="70">
        <v>0</v>
      </c>
      <c r="F34" s="70">
        <v>928.8</v>
      </c>
      <c r="G34" s="70">
        <v>557.29999999999995</v>
      </c>
      <c r="H34" s="72"/>
      <c r="I34" s="70">
        <v>371.5</v>
      </c>
      <c r="J34" s="70">
        <v>0</v>
      </c>
      <c r="K34" s="102">
        <v>90.02</v>
      </c>
      <c r="L34" s="72"/>
      <c r="M34" s="130">
        <v>281.48</v>
      </c>
      <c r="N34" s="70">
        <v>0</v>
      </c>
      <c r="O34" s="102">
        <v>281.48</v>
      </c>
      <c r="P34" s="72"/>
      <c r="Q34" s="70">
        <v>0</v>
      </c>
      <c r="R34" s="72"/>
      <c r="S34" s="363">
        <v>44449</v>
      </c>
      <c r="T34" s="363">
        <v>44461</v>
      </c>
      <c r="U34" s="364" t="s">
        <v>1905</v>
      </c>
      <c r="V34" s="363"/>
      <c r="W34" s="498"/>
      <c r="X34" s="79"/>
      <c r="Y34" s="132"/>
      <c r="Z34" s="132"/>
    </row>
    <row r="35" spans="1:26">
      <c r="A35" s="491">
        <v>24</v>
      </c>
      <c r="B35" s="484" t="s">
        <v>1906</v>
      </c>
      <c r="C35" s="484" t="s">
        <v>1856</v>
      </c>
      <c r="D35" s="70">
        <v>1128.03</v>
      </c>
      <c r="E35" s="70">
        <v>0</v>
      </c>
      <c r="F35" s="70">
        <v>1128.03</v>
      </c>
      <c r="G35" s="70">
        <v>676.8</v>
      </c>
      <c r="H35" s="72"/>
      <c r="I35" s="70">
        <v>451.23</v>
      </c>
      <c r="J35" s="70">
        <v>0</v>
      </c>
      <c r="K35" s="102">
        <v>116.86</v>
      </c>
      <c r="L35" s="72"/>
      <c r="M35" s="130">
        <v>334.37</v>
      </c>
      <c r="N35" s="70">
        <v>0</v>
      </c>
      <c r="O35" s="102">
        <v>184.37</v>
      </c>
      <c r="P35" s="72"/>
      <c r="Q35" s="70">
        <v>150</v>
      </c>
      <c r="R35" s="72"/>
      <c r="S35" s="363">
        <v>44449</v>
      </c>
      <c r="T35" s="363">
        <v>44461</v>
      </c>
      <c r="U35" s="364" t="s">
        <v>1903</v>
      </c>
      <c r="V35" s="363"/>
      <c r="W35" s="498"/>
      <c r="X35" s="79"/>
      <c r="Y35" s="132"/>
      <c r="Z35" s="132"/>
    </row>
    <row r="36" spans="1:26">
      <c r="A36" s="491">
        <v>25</v>
      </c>
      <c r="B36" s="484" t="s">
        <v>1907</v>
      </c>
      <c r="C36" s="484" t="s">
        <v>1908</v>
      </c>
      <c r="D36" s="70">
        <v>580.65</v>
      </c>
      <c r="E36" s="70">
        <v>0</v>
      </c>
      <c r="F36" s="70">
        <v>580.65</v>
      </c>
      <c r="G36" s="70">
        <v>348.4</v>
      </c>
      <c r="H36" s="72"/>
      <c r="I36" s="70">
        <v>232.25</v>
      </c>
      <c r="J36" s="70">
        <v>0</v>
      </c>
      <c r="K36" s="102">
        <v>172.25</v>
      </c>
      <c r="L36" s="72"/>
      <c r="M36" s="130">
        <v>60</v>
      </c>
      <c r="N36" s="70">
        <v>0</v>
      </c>
      <c r="O36" s="102">
        <v>30</v>
      </c>
      <c r="P36" s="72"/>
      <c r="Q36" s="70">
        <v>30</v>
      </c>
      <c r="R36" s="72"/>
      <c r="S36" s="364"/>
      <c r="T36" s="363"/>
      <c r="U36" s="364"/>
      <c r="V36" s="363"/>
      <c r="W36" s="498"/>
      <c r="X36" s="132" t="s">
        <v>1047</v>
      </c>
      <c r="Y36" s="132"/>
      <c r="Z36" s="132"/>
    </row>
    <row r="37" spans="1:26">
      <c r="A37" s="491">
        <v>26</v>
      </c>
      <c r="B37" s="484" t="s">
        <v>1909</v>
      </c>
      <c r="C37" s="484" t="s">
        <v>1894</v>
      </c>
      <c r="D37" s="70">
        <v>213.65</v>
      </c>
      <c r="E37" s="70">
        <v>0</v>
      </c>
      <c r="F37" s="70">
        <v>213.65</v>
      </c>
      <c r="G37" s="70">
        <v>128.19999999999999</v>
      </c>
      <c r="H37" s="72"/>
      <c r="I37" s="70">
        <v>85.45</v>
      </c>
      <c r="J37" s="70">
        <v>0</v>
      </c>
      <c r="K37" s="102">
        <v>15.45</v>
      </c>
      <c r="L37" s="72"/>
      <c r="M37" s="130">
        <v>70</v>
      </c>
      <c r="N37" s="70">
        <v>0</v>
      </c>
      <c r="O37" s="102">
        <v>70</v>
      </c>
      <c r="P37" s="72"/>
      <c r="Q37" s="70">
        <v>0</v>
      </c>
      <c r="R37" s="72"/>
      <c r="S37" s="363">
        <v>44446</v>
      </c>
      <c r="T37" s="363">
        <v>44446</v>
      </c>
      <c r="U37" s="364" t="s">
        <v>77</v>
      </c>
      <c r="V37" s="363"/>
      <c r="W37" s="499"/>
      <c r="X37" s="132" t="s">
        <v>1910</v>
      </c>
      <c r="Y37" s="132"/>
      <c r="Z37" s="132" t="s">
        <v>69</v>
      </c>
    </row>
    <row r="38" spans="1:26">
      <c r="A38" s="491">
        <v>27</v>
      </c>
      <c r="B38" s="484" t="s">
        <v>1911</v>
      </c>
      <c r="C38" s="484" t="s">
        <v>1894</v>
      </c>
      <c r="D38" s="70">
        <v>527.32000000000005</v>
      </c>
      <c r="E38" s="70">
        <v>0</v>
      </c>
      <c r="F38" s="70">
        <v>527.32000000000005</v>
      </c>
      <c r="G38" s="70">
        <v>316.39999999999998</v>
      </c>
      <c r="H38" s="72"/>
      <c r="I38" s="70">
        <v>210.92</v>
      </c>
      <c r="J38" s="70">
        <v>0</v>
      </c>
      <c r="K38" s="102">
        <v>10.92</v>
      </c>
      <c r="L38" s="72"/>
      <c r="M38" s="130">
        <v>200</v>
      </c>
      <c r="N38" s="70">
        <v>0</v>
      </c>
      <c r="O38" s="102">
        <v>200</v>
      </c>
      <c r="P38" s="72"/>
      <c r="Q38" s="70">
        <v>0</v>
      </c>
      <c r="R38" s="72"/>
      <c r="S38" s="363">
        <v>44462</v>
      </c>
      <c r="T38" s="363">
        <v>44462</v>
      </c>
      <c r="U38" s="364" t="s">
        <v>77</v>
      </c>
      <c r="V38" s="363"/>
      <c r="W38" s="498"/>
      <c r="X38" s="132" t="s">
        <v>1910</v>
      </c>
      <c r="Y38" s="132"/>
      <c r="Z38" s="132"/>
    </row>
    <row r="39" spans="1:26">
      <c r="A39" s="491">
        <v>28</v>
      </c>
      <c r="B39" s="484" t="s">
        <v>1912</v>
      </c>
      <c r="C39" s="484" t="s">
        <v>1894</v>
      </c>
      <c r="D39" s="70">
        <v>439.69</v>
      </c>
      <c r="E39" s="70">
        <v>0</v>
      </c>
      <c r="F39" s="70">
        <v>439.69</v>
      </c>
      <c r="G39" s="70">
        <v>263.8</v>
      </c>
      <c r="H39" s="72"/>
      <c r="I39" s="70">
        <v>175.89</v>
      </c>
      <c r="J39" s="70">
        <v>0</v>
      </c>
      <c r="K39" s="102">
        <v>14.89</v>
      </c>
      <c r="L39" s="72"/>
      <c r="M39" s="130">
        <v>161</v>
      </c>
      <c r="N39" s="70">
        <v>0</v>
      </c>
      <c r="O39" s="102">
        <v>161</v>
      </c>
      <c r="P39" s="72"/>
      <c r="Q39" s="70">
        <v>0</v>
      </c>
      <c r="R39" s="72"/>
      <c r="S39" s="363">
        <v>44448</v>
      </c>
      <c r="T39" s="363">
        <v>44448</v>
      </c>
      <c r="U39" s="364" t="s">
        <v>77</v>
      </c>
      <c r="V39" s="363"/>
      <c r="W39" s="499"/>
      <c r="X39" s="132" t="s">
        <v>1910</v>
      </c>
      <c r="Y39" s="132"/>
      <c r="Z39" s="132"/>
    </row>
    <row r="40" spans="1:26">
      <c r="A40" s="491">
        <v>29</v>
      </c>
      <c r="B40" s="484" t="s">
        <v>1913</v>
      </c>
      <c r="C40" s="484" t="s">
        <v>1914</v>
      </c>
      <c r="D40" s="70">
        <v>585.84</v>
      </c>
      <c r="E40" s="70">
        <v>0</v>
      </c>
      <c r="F40" s="70">
        <v>585.84</v>
      </c>
      <c r="G40" s="70">
        <v>351.5</v>
      </c>
      <c r="H40" s="72"/>
      <c r="I40" s="70">
        <v>234.34</v>
      </c>
      <c r="J40" s="70">
        <v>0</v>
      </c>
      <c r="K40" s="102">
        <v>117.17</v>
      </c>
      <c r="L40" s="72"/>
      <c r="M40" s="130">
        <v>117.17</v>
      </c>
      <c r="N40" s="70">
        <v>0</v>
      </c>
      <c r="O40" s="102">
        <v>117.17</v>
      </c>
      <c r="P40" s="72"/>
      <c r="Q40" s="70">
        <v>0</v>
      </c>
      <c r="R40" s="72"/>
      <c r="S40" s="363">
        <v>44426</v>
      </c>
      <c r="T40" s="363">
        <v>44426</v>
      </c>
      <c r="U40" s="364" t="s">
        <v>77</v>
      </c>
      <c r="V40" s="363"/>
      <c r="W40" s="499"/>
      <c r="X40" s="132" t="s">
        <v>1910</v>
      </c>
      <c r="Y40" s="132"/>
      <c r="Z40" s="132" t="s">
        <v>69</v>
      </c>
    </row>
    <row r="41" spans="1:26">
      <c r="A41" s="491">
        <v>30</v>
      </c>
      <c r="B41" s="484" t="s">
        <v>1915</v>
      </c>
      <c r="C41" s="484" t="s">
        <v>1900</v>
      </c>
      <c r="D41" s="70">
        <v>100</v>
      </c>
      <c r="E41" s="70">
        <v>0</v>
      </c>
      <c r="F41" s="70">
        <v>100</v>
      </c>
      <c r="G41" s="70">
        <v>60</v>
      </c>
      <c r="H41" s="72"/>
      <c r="I41" s="70">
        <v>40</v>
      </c>
      <c r="J41" s="70">
        <v>0</v>
      </c>
      <c r="K41" s="102">
        <v>30</v>
      </c>
      <c r="L41" s="72"/>
      <c r="M41" s="130">
        <v>10</v>
      </c>
      <c r="N41" s="70">
        <v>0</v>
      </c>
      <c r="O41" s="102">
        <v>10</v>
      </c>
      <c r="P41" s="72"/>
      <c r="Q41" s="70">
        <v>0</v>
      </c>
      <c r="R41" s="72"/>
      <c r="S41" s="363">
        <v>44441</v>
      </c>
      <c r="T41" s="363">
        <v>44441</v>
      </c>
      <c r="U41" s="364" t="s">
        <v>77</v>
      </c>
      <c r="V41" s="363"/>
      <c r="W41" s="499"/>
      <c r="X41" s="132" t="s">
        <v>1910</v>
      </c>
      <c r="Y41" s="132"/>
      <c r="Z41" s="132"/>
    </row>
    <row r="42" spans="1:26">
      <c r="A42" s="491">
        <v>31</v>
      </c>
      <c r="B42" s="484" t="s">
        <v>1916</v>
      </c>
      <c r="C42" s="484" t="s">
        <v>1870</v>
      </c>
      <c r="D42" s="70">
        <v>100</v>
      </c>
      <c r="E42" s="70">
        <v>0</v>
      </c>
      <c r="F42" s="70">
        <v>100</v>
      </c>
      <c r="G42" s="70">
        <v>60</v>
      </c>
      <c r="H42" s="72"/>
      <c r="I42" s="70">
        <v>40</v>
      </c>
      <c r="J42" s="70">
        <v>0</v>
      </c>
      <c r="K42" s="102">
        <v>30</v>
      </c>
      <c r="L42" s="72"/>
      <c r="M42" s="130">
        <v>10</v>
      </c>
      <c r="N42" s="70">
        <v>0</v>
      </c>
      <c r="O42" s="102">
        <v>10</v>
      </c>
      <c r="P42" s="72"/>
      <c r="Q42" s="70">
        <v>0</v>
      </c>
      <c r="R42" s="72"/>
      <c r="S42" s="364" t="s">
        <v>77</v>
      </c>
      <c r="T42" s="364" t="s">
        <v>77</v>
      </c>
      <c r="U42" s="364" t="s">
        <v>77</v>
      </c>
      <c r="V42" s="363"/>
      <c r="W42" s="498"/>
      <c r="X42" s="132" t="s">
        <v>1910</v>
      </c>
      <c r="Y42" s="132"/>
      <c r="Z42" s="132"/>
    </row>
    <row r="43" spans="1:26">
      <c r="A43" s="491">
        <v>32</v>
      </c>
      <c r="B43" s="484" t="s">
        <v>1917</v>
      </c>
      <c r="C43" s="484" t="s">
        <v>1882</v>
      </c>
      <c r="D43" s="70">
        <v>758.02</v>
      </c>
      <c r="E43" s="70">
        <v>0</v>
      </c>
      <c r="F43" s="70">
        <v>758.02</v>
      </c>
      <c r="G43" s="70">
        <v>454.8</v>
      </c>
      <c r="H43" s="72"/>
      <c r="I43" s="70">
        <v>303.22000000000003</v>
      </c>
      <c r="J43" s="70">
        <v>0</v>
      </c>
      <c r="K43" s="102">
        <v>135.34</v>
      </c>
      <c r="L43" s="72"/>
      <c r="M43" s="130">
        <v>167.88</v>
      </c>
      <c r="N43" s="70">
        <v>0</v>
      </c>
      <c r="O43" s="102">
        <v>167.88</v>
      </c>
      <c r="P43" s="72"/>
      <c r="Q43" s="70">
        <v>0</v>
      </c>
      <c r="R43" s="72"/>
      <c r="S43" s="363">
        <v>44449</v>
      </c>
      <c r="T43" s="363">
        <v>44455</v>
      </c>
      <c r="U43" s="364" t="s">
        <v>1918</v>
      </c>
      <c r="V43" s="363"/>
      <c r="W43" s="498"/>
      <c r="X43" s="132" t="s">
        <v>1919</v>
      </c>
      <c r="Y43" s="132"/>
      <c r="Z43" s="132" t="s">
        <v>69</v>
      </c>
    </row>
    <row r="44" spans="1:26">
      <c r="A44" s="491">
        <v>33</v>
      </c>
      <c r="B44" s="484" t="s">
        <v>1920</v>
      </c>
      <c r="C44" s="484" t="s">
        <v>1882</v>
      </c>
      <c r="D44" s="70">
        <v>700.34</v>
      </c>
      <c r="E44" s="70">
        <v>0</v>
      </c>
      <c r="F44" s="70">
        <v>700.34</v>
      </c>
      <c r="G44" s="70">
        <v>420.2</v>
      </c>
      <c r="H44" s="72"/>
      <c r="I44" s="70">
        <v>280.14</v>
      </c>
      <c r="J44" s="70">
        <v>0</v>
      </c>
      <c r="K44" s="102">
        <v>40.14</v>
      </c>
      <c r="L44" s="72"/>
      <c r="M44" s="130">
        <v>240</v>
      </c>
      <c r="N44" s="70">
        <v>0</v>
      </c>
      <c r="O44" s="102">
        <v>240</v>
      </c>
      <c r="P44" s="72"/>
      <c r="Q44" s="70">
        <v>0</v>
      </c>
      <c r="R44" s="72"/>
      <c r="S44" s="363">
        <v>44449</v>
      </c>
      <c r="T44" s="363">
        <v>44455</v>
      </c>
      <c r="U44" s="364" t="s">
        <v>1918</v>
      </c>
      <c r="V44" s="363"/>
      <c r="W44" s="498"/>
      <c r="X44" s="132" t="s">
        <v>1919</v>
      </c>
      <c r="Y44" s="132"/>
      <c r="Z44" s="132" t="s">
        <v>69</v>
      </c>
    </row>
    <row r="45" spans="1:26">
      <c r="A45" s="491">
        <v>34</v>
      </c>
      <c r="B45" s="484" t="s">
        <v>1921</v>
      </c>
      <c r="C45" s="484" t="s">
        <v>1882</v>
      </c>
      <c r="D45" s="70">
        <v>665.52</v>
      </c>
      <c r="E45" s="70">
        <v>0</v>
      </c>
      <c r="F45" s="70">
        <v>665.52</v>
      </c>
      <c r="G45" s="70">
        <v>399.3</v>
      </c>
      <c r="H45" s="72"/>
      <c r="I45" s="70">
        <v>266.22000000000003</v>
      </c>
      <c r="J45" s="70">
        <v>0</v>
      </c>
      <c r="K45" s="102">
        <v>46.22</v>
      </c>
      <c r="L45" s="72"/>
      <c r="M45" s="130">
        <v>220</v>
      </c>
      <c r="N45" s="70">
        <v>0</v>
      </c>
      <c r="O45" s="102">
        <v>220</v>
      </c>
      <c r="P45" s="72"/>
      <c r="Q45" s="70">
        <v>0</v>
      </c>
      <c r="R45" s="72"/>
      <c r="S45" s="363">
        <v>44449</v>
      </c>
      <c r="T45" s="363">
        <v>44455</v>
      </c>
      <c r="U45" s="364" t="s">
        <v>1918</v>
      </c>
      <c r="V45" s="363"/>
      <c r="W45" s="498"/>
      <c r="X45" s="132" t="s">
        <v>1919</v>
      </c>
      <c r="Y45" s="132"/>
      <c r="Z45" s="132"/>
    </row>
    <row r="46" spans="1:26">
      <c r="A46" s="491">
        <v>35</v>
      </c>
      <c r="B46" s="484" t="s">
        <v>1922</v>
      </c>
      <c r="C46" s="484" t="s">
        <v>1886</v>
      </c>
      <c r="D46" s="70">
        <v>1200</v>
      </c>
      <c r="E46" s="70">
        <v>0</v>
      </c>
      <c r="F46" s="70">
        <v>1200</v>
      </c>
      <c r="G46" s="70">
        <v>720</v>
      </c>
      <c r="H46" s="72"/>
      <c r="I46" s="70">
        <v>480</v>
      </c>
      <c r="J46" s="70">
        <v>0</v>
      </c>
      <c r="K46" s="102">
        <v>2</v>
      </c>
      <c r="L46" s="72"/>
      <c r="M46" s="130">
        <v>478</v>
      </c>
      <c r="N46" s="70">
        <v>0</v>
      </c>
      <c r="O46" s="102">
        <v>478</v>
      </c>
      <c r="P46" s="72"/>
      <c r="Q46" s="70">
        <v>0</v>
      </c>
      <c r="R46" s="72"/>
      <c r="S46" s="363">
        <v>44449</v>
      </c>
      <c r="T46" s="363">
        <v>44460</v>
      </c>
      <c r="U46" s="364" t="s">
        <v>1923</v>
      </c>
      <c r="V46" s="363"/>
      <c r="W46" s="498"/>
      <c r="X46" s="79"/>
      <c r="Y46" s="132"/>
      <c r="Z46" s="132"/>
    </row>
    <row r="47" spans="1:26">
      <c r="A47" s="491">
        <v>36</v>
      </c>
      <c r="B47" s="484" t="s">
        <v>1924</v>
      </c>
      <c r="C47" s="484" t="s">
        <v>1892</v>
      </c>
      <c r="D47" s="70">
        <v>1150.82</v>
      </c>
      <c r="E47" s="70">
        <v>0</v>
      </c>
      <c r="F47" s="70">
        <v>1150.82</v>
      </c>
      <c r="G47" s="70">
        <v>690.5</v>
      </c>
      <c r="H47" s="72"/>
      <c r="I47" s="70">
        <v>460.32</v>
      </c>
      <c r="J47" s="70">
        <v>0</v>
      </c>
      <c r="K47" s="102">
        <v>276.19</v>
      </c>
      <c r="L47" s="72"/>
      <c r="M47" s="130">
        <v>184.13</v>
      </c>
      <c r="N47" s="70">
        <v>0</v>
      </c>
      <c r="O47" s="102">
        <v>184.13</v>
      </c>
      <c r="P47" s="72"/>
      <c r="Q47" s="70">
        <v>0</v>
      </c>
      <c r="R47" s="72"/>
      <c r="S47" s="363">
        <v>44448</v>
      </c>
      <c r="T47" s="363">
        <v>44461</v>
      </c>
      <c r="U47" s="364" t="s">
        <v>1925</v>
      </c>
      <c r="V47" s="363"/>
      <c r="W47" s="498"/>
      <c r="X47" s="132"/>
      <c r="Y47" s="132"/>
      <c r="Z47" s="132"/>
    </row>
    <row r="48" spans="1:26">
      <c r="A48" s="491">
        <v>37</v>
      </c>
      <c r="B48" s="484" t="s">
        <v>1926</v>
      </c>
      <c r="C48" s="484" t="s">
        <v>1892</v>
      </c>
      <c r="D48" s="70">
        <v>1150.82</v>
      </c>
      <c r="E48" s="70">
        <v>0</v>
      </c>
      <c r="F48" s="70">
        <v>1150.82</v>
      </c>
      <c r="G48" s="70">
        <v>690.5</v>
      </c>
      <c r="H48" s="72"/>
      <c r="I48" s="70">
        <v>460.32</v>
      </c>
      <c r="J48" s="70">
        <v>0</v>
      </c>
      <c r="K48" s="102">
        <v>230.16</v>
      </c>
      <c r="L48" s="72"/>
      <c r="M48" s="130">
        <v>230.16</v>
      </c>
      <c r="N48" s="70">
        <v>0</v>
      </c>
      <c r="O48" s="102">
        <v>230.16</v>
      </c>
      <c r="P48" s="72"/>
      <c r="Q48" s="70">
        <v>0</v>
      </c>
      <c r="R48" s="72"/>
      <c r="S48" s="363">
        <v>44448</v>
      </c>
      <c r="T48" s="363">
        <v>44461</v>
      </c>
      <c r="U48" s="364" t="s">
        <v>1925</v>
      </c>
      <c r="V48" s="363"/>
      <c r="W48" s="498"/>
      <c r="X48" s="132"/>
      <c r="Y48" s="132"/>
      <c r="Z48" s="132"/>
    </row>
    <row r="49" spans="1:26">
      <c r="A49" s="296"/>
      <c r="B49" s="283" t="s">
        <v>160</v>
      </c>
      <c r="C49" s="500"/>
      <c r="D49" s="107">
        <f t="shared" ref="D49:R49" si="65">SUM(D33:D48)</f>
        <v>11249.18</v>
      </c>
      <c r="E49" s="107">
        <f t="shared" si="65"/>
        <v>0</v>
      </c>
      <c r="F49" s="107">
        <f t="shared" si="65"/>
        <v>11249.18</v>
      </c>
      <c r="G49" s="107">
        <f t="shared" si="65"/>
        <v>6749.5</v>
      </c>
      <c r="H49" s="107">
        <f t="shared" si="65"/>
        <v>0</v>
      </c>
      <c r="I49" s="107">
        <f t="shared" si="65"/>
        <v>4499.68</v>
      </c>
      <c r="J49" s="107">
        <f t="shared" si="65"/>
        <v>0</v>
      </c>
      <c r="K49" s="107">
        <f t="shared" si="65"/>
        <v>1430.2600000000002</v>
      </c>
      <c r="L49" s="107">
        <f t="shared" si="65"/>
        <v>0</v>
      </c>
      <c r="M49" s="107">
        <f t="shared" si="65"/>
        <v>3069.42</v>
      </c>
      <c r="N49" s="107">
        <f t="shared" si="65"/>
        <v>0</v>
      </c>
      <c r="O49" s="107">
        <f t="shared" si="65"/>
        <v>2889.42</v>
      </c>
      <c r="P49" s="107">
        <f t="shared" si="65"/>
        <v>0</v>
      </c>
      <c r="Q49" s="107">
        <f t="shared" si="65"/>
        <v>180</v>
      </c>
      <c r="R49" s="107">
        <f t="shared" si="65"/>
        <v>0</v>
      </c>
      <c r="S49" s="501"/>
      <c r="T49" s="501"/>
      <c r="U49" s="502"/>
      <c r="V49" s="501"/>
      <c r="W49" s="501"/>
      <c r="X49" s="151"/>
      <c r="Y49" s="151"/>
      <c r="Z49" s="151"/>
    </row>
    <row r="50" spans="1:26">
      <c r="A50" s="565" t="s">
        <v>177</v>
      </c>
      <c r="B50" s="520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  <c r="Y50" s="520"/>
      <c r="Z50" s="538"/>
    </row>
    <row r="51" spans="1:26">
      <c r="A51" s="491">
        <v>38</v>
      </c>
      <c r="B51" s="484" t="s">
        <v>1927</v>
      </c>
      <c r="C51" s="484" t="s">
        <v>1928</v>
      </c>
      <c r="D51" s="147">
        <v>815.33</v>
      </c>
      <c r="E51" s="147">
        <v>0</v>
      </c>
      <c r="F51" s="147">
        <v>815.33</v>
      </c>
      <c r="G51" s="147">
        <v>489.2</v>
      </c>
      <c r="H51" s="172"/>
      <c r="I51" s="147">
        <v>326.13</v>
      </c>
      <c r="J51" s="147">
        <v>0</v>
      </c>
      <c r="K51" s="147">
        <v>163.07</v>
      </c>
      <c r="L51" s="172"/>
      <c r="M51" s="147">
        <v>163.07</v>
      </c>
      <c r="N51" s="147">
        <v>0</v>
      </c>
      <c r="O51" s="147">
        <v>163.07</v>
      </c>
      <c r="P51" s="172"/>
      <c r="Q51" s="70">
        <v>0</v>
      </c>
      <c r="R51" s="172"/>
      <c r="S51" s="498"/>
      <c r="T51" s="498"/>
      <c r="U51" s="503"/>
      <c r="V51" s="498"/>
      <c r="W51" s="498"/>
      <c r="X51" s="133"/>
      <c r="Y51" s="132"/>
      <c r="Z51" s="132"/>
    </row>
    <row r="52" spans="1:26">
      <c r="A52" s="491">
        <v>39</v>
      </c>
      <c r="B52" s="484" t="s">
        <v>1929</v>
      </c>
      <c r="C52" s="484" t="s">
        <v>1928</v>
      </c>
      <c r="D52" s="147">
        <v>1562.75</v>
      </c>
      <c r="E52" s="147">
        <v>0</v>
      </c>
      <c r="F52" s="147">
        <v>1562.75</v>
      </c>
      <c r="G52" s="147">
        <v>937.65</v>
      </c>
      <c r="H52" s="172"/>
      <c r="I52" s="147">
        <v>625.1</v>
      </c>
      <c r="J52" s="147">
        <v>0</v>
      </c>
      <c r="K52" s="147">
        <v>312.55</v>
      </c>
      <c r="L52" s="172"/>
      <c r="M52" s="147">
        <v>312.55</v>
      </c>
      <c r="N52" s="147">
        <v>0</v>
      </c>
      <c r="O52" s="147">
        <v>312.55</v>
      </c>
      <c r="P52" s="172"/>
      <c r="Q52" s="70">
        <v>0</v>
      </c>
      <c r="R52" s="172"/>
      <c r="S52" s="498"/>
      <c r="T52" s="498"/>
      <c r="U52" s="503"/>
      <c r="V52" s="498"/>
      <c r="W52" s="498"/>
      <c r="X52" s="133"/>
      <c r="Y52" s="132"/>
      <c r="Z52" s="132"/>
    </row>
    <row r="53" spans="1:26">
      <c r="A53" s="491">
        <v>40</v>
      </c>
      <c r="B53" s="484" t="s">
        <v>1930</v>
      </c>
      <c r="C53" s="484" t="s">
        <v>1870</v>
      </c>
      <c r="D53" s="147">
        <v>100</v>
      </c>
      <c r="E53" s="147">
        <v>0</v>
      </c>
      <c r="F53" s="147">
        <v>100</v>
      </c>
      <c r="G53" s="147">
        <v>60</v>
      </c>
      <c r="H53" s="172"/>
      <c r="I53" s="147">
        <v>40</v>
      </c>
      <c r="J53" s="147">
        <v>0</v>
      </c>
      <c r="K53" s="147">
        <v>30</v>
      </c>
      <c r="L53" s="172"/>
      <c r="M53" s="147">
        <v>10</v>
      </c>
      <c r="N53" s="147">
        <v>0</v>
      </c>
      <c r="O53" s="147">
        <v>10</v>
      </c>
      <c r="P53" s="172"/>
      <c r="Q53" s="70">
        <v>0</v>
      </c>
      <c r="R53" s="172"/>
      <c r="S53" s="498"/>
      <c r="T53" s="498"/>
      <c r="U53" s="503"/>
      <c r="V53" s="498"/>
      <c r="W53" s="498"/>
      <c r="X53" s="133"/>
      <c r="Y53" s="132"/>
      <c r="Z53" s="132"/>
    </row>
    <row r="54" spans="1:26">
      <c r="A54" s="491">
        <v>41</v>
      </c>
      <c r="B54" s="484" t="s">
        <v>1931</v>
      </c>
      <c r="C54" s="484" t="s">
        <v>1928</v>
      </c>
      <c r="D54" s="147">
        <v>525.76</v>
      </c>
      <c r="E54" s="147">
        <v>0</v>
      </c>
      <c r="F54" s="147">
        <v>525.76</v>
      </c>
      <c r="G54" s="147">
        <v>315.45999999999998</v>
      </c>
      <c r="H54" s="172"/>
      <c r="I54" s="147">
        <v>210.3</v>
      </c>
      <c r="J54" s="147">
        <v>0</v>
      </c>
      <c r="K54" s="147">
        <v>105.15</v>
      </c>
      <c r="L54" s="172"/>
      <c r="M54" s="147">
        <v>105.15</v>
      </c>
      <c r="N54" s="147">
        <v>0</v>
      </c>
      <c r="O54" s="147">
        <v>105.15</v>
      </c>
      <c r="P54" s="172"/>
      <c r="Q54" s="70">
        <v>0</v>
      </c>
      <c r="R54" s="172"/>
      <c r="S54" s="133" t="s">
        <v>77</v>
      </c>
      <c r="T54" s="133" t="s">
        <v>77</v>
      </c>
      <c r="U54" s="133" t="s">
        <v>77</v>
      </c>
      <c r="V54" s="498"/>
      <c r="W54" s="498"/>
      <c r="X54" s="133" t="s">
        <v>1932</v>
      </c>
      <c r="Y54" s="132"/>
      <c r="Z54" s="132"/>
    </row>
    <row r="55" spans="1:26">
      <c r="A55" s="491">
        <v>42</v>
      </c>
      <c r="B55" s="484" t="s">
        <v>1933</v>
      </c>
      <c r="C55" s="484" t="s">
        <v>1928</v>
      </c>
      <c r="D55" s="147">
        <v>525.76</v>
      </c>
      <c r="E55" s="147">
        <v>0</v>
      </c>
      <c r="F55" s="147">
        <v>525.76</v>
      </c>
      <c r="G55" s="147">
        <v>315.45999999999998</v>
      </c>
      <c r="H55" s="172"/>
      <c r="I55" s="147">
        <v>210.3</v>
      </c>
      <c r="J55" s="147">
        <v>0</v>
      </c>
      <c r="K55" s="147">
        <v>105.15</v>
      </c>
      <c r="L55" s="172"/>
      <c r="M55" s="147">
        <v>105.15</v>
      </c>
      <c r="N55" s="147">
        <v>0</v>
      </c>
      <c r="O55" s="147">
        <v>105.15</v>
      </c>
      <c r="P55" s="172"/>
      <c r="Q55" s="70">
        <v>0</v>
      </c>
      <c r="R55" s="172"/>
      <c r="S55" s="133" t="s">
        <v>77</v>
      </c>
      <c r="T55" s="133" t="s">
        <v>77</v>
      </c>
      <c r="U55" s="133" t="s">
        <v>77</v>
      </c>
      <c r="V55" s="498"/>
      <c r="W55" s="498"/>
      <c r="X55" s="133" t="s">
        <v>1932</v>
      </c>
      <c r="Y55" s="132"/>
      <c r="Z55" s="132" t="s">
        <v>69</v>
      </c>
    </row>
    <row r="56" spans="1:26">
      <c r="A56" s="491">
        <v>43</v>
      </c>
      <c r="B56" s="484" t="s">
        <v>1934</v>
      </c>
      <c r="C56" s="484" t="s">
        <v>1928</v>
      </c>
      <c r="D56" s="147">
        <v>525.76</v>
      </c>
      <c r="E56" s="147">
        <v>0</v>
      </c>
      <c r="F56" s="147">
        <v>525.76</v>
      </c>
      <c r="G56" s="147">
        <v>315.45999999999998</v>
      </c>
      <c r="H56" s="172"/>
      <c r="I56" s="147">
        <v>210.3</v>
      </c>
      <c r="J56" s="147">
        <v>0</v>
      </c>
      <c r="K56" s="147">
        <v>105.15</v>
      </c>
      <c r="L56" s="172"/>
      <c r="M56" s="147">
        <v>105.15</v>
      </c>
      <c r="N56" s="147">
        <v>0</v>
      </c>
      <c r="O56" s="147">
        <v>105.15</v>
      </c>
      <c r="P56" s="172"/>
      <c r="Q56" s="70">
        <v>0</v>
      </c>
      <c r="R56" s="172"/>
      <c r="S56" s="133" t="s">
        <v>77</v>
      </c>
      <c r="T56" s="133" t="s">
        <v>77</v>
      </c>
      <c r="U56" s="133" t="s">
        <v>77</v>
      </c>
      <c r="V56" s="498"/>
      <c r="W56" s="498"/>
      <c r="X56" s="133" t="s">
        <v>1932</v>
      </c>
      <c r="Y56" s="132"/>
      <c r="Z56" s="132" t="s">
        <v>69</v>
      </c>
    </row>
    <row r="57" spans="1:26">
      <c r="A57" s="491">
        <v>44</v>
      </c>
      <c r="B57" s="484" t="s">
        <v>1935</v>
      </c>
      <c r="C57" s="484" t="s">
        <v>1928</v>
      </c>
      <c r="D57" s="147">
        <v>525.76</v>
      </c>
      <c r="E57" s="147">
        <v>0</v>
      </c>
      <c r="F57" s="147">
        <v>525.76</v>
      </c>
      <c r="G57" s="147">
        <v>315.45999999999998</v>
      </c>
      <c r="H57" s="172"/>
      <c r="I57" s="147">
        <v>210.3</v>
      </c>
      <c r="J57" s="147">
        <v>0</v>
      </c>
      <c r="K57" s="147">
        <v>105.15</v>
      </c>
      <c r="L57" s="172"/>
      <c r="M57" s="147">
        <v>105.15</v>
      </c>
      <c r="N57" s="147">
        <v>0</v>
      </c>
      <c r="O57" s="147">
        <v>105.15</v>
      </c>
      <c r="P57" s="172"/>
      <c r="Q57" s="70">
        <v>0</v>
      </c>
      <c r="R57" s="172"/>
      <c r="S57" s="133" t="s">
        <v>77</v>
      </c>
      <c r="T57" s="133" t="s">
        <v>77</v>
      </c>
      <c r="U57" s="133" t="s">
        <v>77</v>
      </c>
      <c r="V57" s="498"/>
      <c r="W57" s="498"/>
      <c r="X57" s="133" t="s">
        <v>1932</v>
      </c>
      <c r="Y57" s="132"/>
      <c r="Z57" s="132" t="s">
        <v>69</v>
      </c>
    </row>
    <row r="58" spans="1:26">
      <c r="A58" s="491">
        <v>45</v>
      </c>
      <c r="B58" s="484" t="s">
        <v>1936</v>
      </c>
      <c r="C58" s="484" t="s">
        <v>1928</v>
      </c>
      <c r="D58" s="147">
        <v>525.76</v>
      </c>
      <c r="E58" s="147">
        <v>0</v>
      </c>
      <c r="F58" s="147">
        <v>525.76</v>
      </c>
      <c r="G58" s="147">
        <v>315.45999999999998</v>
      </c>
      <c r="H58" s="172"/>
      <c r="I58" s="147">
        <v>210.3</v>
      </c>
      <c r="J58" s="147">
        <v>0</v>
      </c>
      <c r="K58" s="147">
        <v>105.15</v>
      </c>
      <c r="L58" s="172"/>
      <c r="M58" s="147">
        <v>105.15</v>
      </c>
      <c r="N58" s="147">
        <v>0</v>
      </c>
      <c r="O58" s="147">
        <v>105.15</v>
      </c>
      <c r="P58" s="172"/>
      <c r="Q58" s="70">
        <v>0</v>
      </c>
      <c r="R58" s="172"/>
      <c r="S58" s="133" t="s">
        <v>77</v>
      </c>
      <c r="T58" s="133" t="s">
        <v>77</v>
      </c>
      <c r="U58" s="133" t="s">
        <v>77</v>
      </c>
      <c r="V58" s="498"/>
      <c r="W58" s="498"/>
      <c r="X58" s="133" t="s">
        <v>1932</v>
      </c>
      <c r="Y58" s="132"/>
      <c r="Z58" s="132" t="s">
        <v>69</v>
      </c>
    </row>
    <row r="59" spans="1:26">
      <c r="A59" s="491">
        <v>46</v>
      </c>
      <c r="B59" s="484" t="s">
        <v>1937</v>
      </c>
      <c r="C59" s="484" t="s">
        <v>1928</v>
      </c>
      <c r="D59" s="147">
        <v>525.76</v>
      </c>
      <c r="E59" s="147">
        <v>0</v>
      </c>
      <c r="F59" s="147">
        <v>525.76</v>
      </c>
      <c r="G59" s="147">
        <v>315.45999999999998</v>
      </c>
      <c r="H59" s="172"/>
      <c r="I59" s="147">
        <v>210.3</v>
      </c>
      <c r="J59" s="147">
        <v>0</v>
      </c>
      <c r="K59" s="147">
        <v>105.15</v>
      </c>
      <c r="L59" s="172"/>
      <c r="M59" s="147">
        <v>105.15</v>
      </c>
      <c r="N59" s="147">
        <v>0</v>
      </c>
      <c r="O59" s="147">
        <v>105.15</v>
      </c>
      <c r="P59" s="172"/>
      <c r="Q59" s="70">
        <v>0</v>
      </c>
      <c r="R59" s="172"/>
      <c r="S59" s="133" t="s">
        <v>77</v>
      </c>
      <c r="T59" s="133" t="s">
        <v>77</v>
      </c>
      <c r="U59" s="133" t="s">
        <v>77</v>
      </c>
      <c r="V59" s="498"/>
      <c r="W59" s="498"/>
      <c r="X59" s="133" t="s">
        <v>1932</v>
      </c>
      <c r="Y59" s="132"/>
      <c r="Z59" s="132"/>
    </row>
    <row r="60" spans="1:26">
      <c r="A60" s="491">
        <v>47</v>
      </c>
      <c r="B60" s="484" t="s">
        <v>1938</v>
      </c>
      <c r="C60" s="484" t="s">
        <v>1928</v>
      </c>
      <c r="D60" s="147">
        <v>525.76</v>
      </c>
      <c r="E60" s="147">
        <v>0</v>
      </c>
      <c r="F60" s="147">
        <v>525.76</v>
      </c>
      <c r="G60" s="147">
        <v>315.45999999999998</v>
      </c>
      <c r="H60" s="172"/>
      <c r="I60" s="147">
        <v>210.3</v>
      </c>
      <c r="J60" s="147">
        <v>0</v>
      </c>
      <c r="K60" s="147">
        <v>105.15</v>
      </c>
      <c r="L60" s="172"/>
      <c r="M60" s="147">
        <v>105.15</v>
      </c>
      <c r="N60" s="147">
        <v>0</v>
      </c>
      <c r="O60" s="147">
        <v>105.15</v>
      </c>
      <c r="P60" s="172"/>
      <c r="Q60" s="70">
        <v>0</v>
      </c>
      <c r="R60" s="172"/>
      <c r="S60" s="133" t="s">
        <v>77</v>
      </c>
      <c r="T60" s="133" t="s">
        <v>77</v>
      </c>
      <c r="U60" s="133" t="s">
        <v>77</v>
      </c>
      <c r="V60" s="498"/>
      <c r="W60" s="498"/>
      <c r="X60" s="133" t="s">
        <v>1932</v>
      </c>
      <c r="Y60" s="132"/>
      <c r="Z60" s="132" t="s">
        <v>69</v>
      </c>
    </row>
    <row r="61" spans="1:26">
      <c r="A61" s="491">
        <v>48</v>
      </c>
      <c r="B61" s="484" t="s">
        <v>1939</v>
      </c>
      <c r="C61" s="484" t="s">
        <v>1928</v>
      </c>
      <c r="D61" s="147">
        <v>525.76</v>
      </c>
      <c r="E61" s="147">
        <v>0</v>
      </c>
      <c r="F61" s="147">
        <v>525.76</v>
      </c>
      <c r="G61" s="147">
        <v>315.45999999999998</v>
      </c>
      <c r="H61" s="172"/>
      <c r="I61" s="147">
        <v>210.3</v>
      </c>
      <c r="J61" s="147">
        <v>0</v>
      </c>
      <c r="K61" s="147">
        <v>105.15</v>
      </c>
      <c r="L61" s="172"/>
      <c r="M61" s="147">
        <v>105.15</v>
      </c>
      <c r="N61" s="147">
        <v>0</v>
      </c>
      <c r="O61" s="147">
        <v>105.15</v>
      </c>
      <c r="P61" s="172"/>
      <c r="Q61" s="70">
        <v>0</v>
      </c>
      <c r="R61" s="172"/>
      <c r="S61" s="133" t="s">
        <v>77</v>
      </c>
      <c r="T61" s="133" t="s">
        <v>77</v>
      </c>
      <c r="U61" s="133" t="s">
        <v>77</v>
      </c>
      <c r="V61" s="498"/>
      <c r="W61" s="498"/>
      <c r="X61" s="133" t="s">
        <v>1932</v>
      </c>
      <c r="Y61" s="132"/>
      <c r="Z61" s="132"/>
    </row>
    <row r="62" spans="1:26">
      <c r="A62" s="491">
        <v>49</v>
      </c>
      <c r="B62" s="484" t="s">
        <v>1940</v>
      </c>
      <c r="C62" s="484" t="s">
        <v>1928</v>
      </c>
      <c r="D62" s="147">
        <v>525.76</v>
      </c>
      <c r="E62" s="147">
        <v>0</v>
      </c>
      <c r="F62" s="147">
        <v>525.76</v>
      </c>
      <c r="G62" s="147">
        <v>315.45999999999998</v>
      </c>
      <c r="H62" s="172"/>
      <c r="I62" s="147">
        <v>210.3</v>
      </c>
      <c r="J62" s="147">
        <v>0</v>
      </c>
      <c r="K62" s="147">
        <v>105.15</v>
      </c>
      <c r="L62" s="172"/>
      <c r="M62" s="147">
        <v>105.15</v>
      </c>
      <c r="N62" s="147">
        <v>0</v>
      </c>
      <c r="O62" s="147">
        <v>105.15</v>
      </c>
      <c r="P62" s="172"/>
      <c r="Q62" s="70">
        <v>0</v>
      </c>
      <c r="R62" s="172"/>
      <c r="S62" s="133" t="s">
        <v>77</v>
      </c>
      <c r="T62" s="133" t="s">
        <v>77</v>
      </c>
      <c r="U62" s="133" t="s">
        <v>77</v>
      </c>
      <c r="V62" s="498"/>
      <c r="W62" s="498"/>
      <c r="X62" s="133" t="s">
        <v>1932</v>
      </c>
      <c r="Y62" s="132"/>
      <c r="Z62" s="132"/>
    </row>
    <row r="63" spans="1:26">
      <c r="A63" s="296"/>
      <c r="B63" s="283" t="s">
        <v>160</v>
      </c>
      <c r="C63" s="500"/>
      <c r="D63" s="284">
        <f t="shared" ref="D63:R63" si="66">SUM(D51:D62)</f>
        <v>7209.9200000000019</v>
      </c>
      <c r="E63" s="284">
        <f t="shared" si="66"/>
        <v>0</v>
      </c>
      <c r="F63" s="284">
        <f t="shared" si="66"/>
        <v>7209.9200000000019</v>
      </c>
      <c r="G63" s="284">
        <f t="shared" si="66"/>
        <v>4325.99</v>
      </c>
      <c r="H63" s="284">
        <f t="shared" si="66"/>
        <v>0</v>
      </c>
      <c r="I63" s="284">
        <f t="shared" si="66"/>
        <v>2883.9300000000003</v>
      </c>
      <c r="J63" s="284">
        <f t="shared" si="66"/>
        <v>0</v>
      </c>
      <c r="K63" s="284">
        <f t="shared" si="66"/>
        <v>1451.9700000000003</v>
      </c>
      <c r="L63" s="284">
        <f t="shared" si="66"/>
        <v>0</v>
      </c>
      <c r="M63" s="284">
        <f t="shared" si="66"/>
        <v>1431.9700000000003</v>
      </c>
      <c r="N63" s="284">
        <f t="shared" si="66"/>
        <v>0</v>
      </c>
      <c r="O63" s="284">
        <f t="shared" si="66"/>
        <v>1431.9700000000003</v>
      </c>
      <c r="P63" s="284">
        <f t="shared" si="66"/>
        <v>0</v>
      </c>
      <c r="Q63" s="284">
        <f t="shared" si="66"/>
        <v>0</v>
      </c>
      <c r="R63" s="284">
        <f t="shared" si="66"/>
        <v>0</v>
      </c>
      <c r="S63" s="501"/>
      <c r="T63" s="501"/>
      <c r="U63" s="502"/>
      <c r="V63" s="501"/>
      <c r="W63" s="501"/>
      <c r="X63" s="151"/>
      <c r="Y63" s="151"/>
      <c r="Z63" s="151"/>
    </row>
    <row r="64" spans="1:26">
      <c r="A64" s="550" t="s">
        <v>1941</v>
      </c>
      <c r="B64" s="520"/>
      <c r="C64" s="538"/>
      <c r="D64" s="113">
        <f t="shared" ref="D64:R64" si="67">D63+D49+D31</f>
        <v>31364.869999999995</v>
      </c>
      <c r="E64" s="113">
        <f t="shared" si="67"/>
        <v>6066.1723799999982</v>
      </c>
      <c r="F64" s="113">
        <f t="shared" si="67"/>
        <v>19172.167620000004</v>
      </c>
      <c r="G64" s="113">
        <f t="shared" si="67"/>
        <v>18818.990000000002</v>
      </c>
      <c r="H64" s="113">
        <f t="shared" si="67"/>
        <v>3639.7415199999996</v>
      </c>
      <c r="I64" s="113">
        <f t="shared" si="67"/>
        <v>12545.880000000001</v>
      </c>
      <c r="J64" s="113">
        <f t="shared" si="67"/>
        <v>2426.4308600000004</v>
      </c>
      <c r="K64" s="113">
        <f t="shared" si="67"/>
        <v>4456.630000000001</v>
      </c>
      <c r="L64" s="113">
        <f t="shared" si="67"/>
        <v>1067.6348</v>
      </c>
      <c r="M64" s="113">
        <f t="shared" si="67"/>
        <v>8089.26</v>
      </c>
      <c r="N64" s="113">
        <f t="shared" si="67"/>
        <v>1358.7960600000001</v>
      </c>
      <c r="O64" s="113">
        <f t="shared" si="67"/>
        <v>7559.0800000000008</v>
      </c>
      <c r="P64" s="113">
        <f t="shared" si="67"/>
        <v>978.89006000000006</v>
      </c>
      <c r="Q64" s="113">
        <f t="shared" si="67"/>
        <v>530.18000000000006</v>
      </c>
      <c r="R64" s="113">
        <f t="shared" si="67"/>
        <v>379.90600000000001</v>
      </c>
      <c r="S64" s="393"/>
      <c r="T64" s="497"/>
      <c r="U64" s="393"/>
      <c r="V64" s="497"/>
      <c r="W64" s="497"/>
      <c r="X64" s="393"/>
      <c r="Y64" s="393"/>
      <c r="Z64" s="393"/>
    </row>
  </sheetData>
  <mergeCells count="30">
    <mergeCell ref="Y1:Y5"/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D4:D5"/>
    <mergeCell ref="E4:E5"/>
    <mergeCell ref="A31:C31"/>
    <mergeCell ref="A64:C64"/>
    <mergeCell ref="F4:F5"/>
    <mergeCell ref="A7:Z8"/>
    <mergeCell ref="A9:Z9"/>
    <mergeCell ref="A32:Z32"/>
    <mergeCell ref="A50:Z50"/>
    <mergeCell ref="A1:A5"/>
    <mergeCell ref="B1:B5"/>
    <mergeCell ref="C1:C5"/>
    <mergeCell ref="D1:F3"/>
    <mergeCell ref="G1:H4"/>
    <mergeCell ref="S1:S5"/>
    <mergeCell ref="I2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AB48"/>
  <sheetViews>
    <sheetView workbookViewId="0"/>
  </sheetViews>
  <sheetFormatPr defaultColWidth="14.42578125" defaultRowHeight="15.75" customHeight="1"/>
  <cols>
    <col min="1" max="1" width="5.85546875" customWidth="1"/>
    <col min="2" max="2" width="35.28515625" customWidth="1"/>
    <col min="24" max="24" width="20.85546875" customWidth="1"/>
    <col min="25" max="25" width="15" customWidth="1"/>
    <col min="26" max="26" width="16.28515625" customWidth="1"/>
  </cols>
  <sheetData>
    <row r="1" spans="1:28" ht="12.75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25" t="s">
        <v>42</v>
      </c>
      <c r="T1" s="525" t="s">
        <v>43</v>
      </c>
      <c r="U1" s="525" t="s">
        <v>44</v>
      </c>
      <c r="V1" s="525" t="s">
        <v>45</v>
      </c>
      <c r="W1" s="525" t="s">
        <v>46</v>
      </c>
      <c r="X1" s="525" t="s">
        <v>47</v>
      </c>
      <c r="Y1" s="536" t="s">
        <v>48</v>
      </c>
      <c r="Z1" s="536" t="s">
        <v>49</v>
      </c>
    </row>
    <row r="2" spans="1:28" ht="12.75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 ht="12.75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 ht="12.75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 ht="12.75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 ht="12.75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 ht="12.75">
      <c r="A7" s="554" t="s">
        <v>1942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 ht="12.75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 ht="12.75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 ht="63.75">
      <c r="A10" s="101">
        <v>1</v>
      </c>
      <c r="B10" s="118" t="s">
        <v>1943</v>
      </c>
      <c r="C10" s="185" t="s">
        <v>1944</v>
      </c>
      <c r="D10" s="339">
        <f t="shared" ref="D10:E10" si="0">G10+I10</f>
        <v>418.1</v>
      </c>
      <c r="E10" s="349">
        <f t="shared" si="0"/>
        <v>418</v>
      </c>
      <c r="F10" s="339">
        <f t="shared" ref="F10:F38" si="1">IF(E10&gt;0,D10-E10,0)</f>
        <v>0.10000000000002274</v>
      </c>
      <c r="G10" s="200">
        <v>250.8</v>
      </c>
      <c r="H10" s="339">
        <v>250.8</v>
      </c>
      <c r="I10" s="339">
        <f t="shared" ref="I10:J10" si="2">K10+M10</f>
        <v>167.3</v>
      </c>
      <c r="J10" s="339">
        <f t="shared" si="2"/>
        <v>167.2</v>
      </c>
      <c r="K10" s="200">
        <v>125.3</v>
      </c>
      <c r="L10" s="339">
        <v>119.7</v>
      </c>
      <c r="M10" s="339">
        <f t="shared" ref="M10:N10" si="3">O10+Q10</f>
        <v>42</v>
      </c>
      <c r="N10" s="339">
        <f t="shared" si="3"/>
        <v>47.5</v>
      </c>
      <c r="O10" s="200">
        <v>42</v>
      </c>
      <c r="P10" s="339">
        <v>47.5</v>
      </c>
      <c r="Q10" s="287">
        <v>0</v>
      </c>
      <c r="R10" s="339">
        <v>0</v>
      </c>
      <c r="S10" s="140">
        <v>44281</v>
      </c>
      <c r="T10" s="140">
        <v>44284</v>
      </c>
      <c r="U10" s="140">
        <v>44298</v>
      </c>
      <c r="V10" s="140">
        <v>44298</v>
      </c>
      <c r="W10" s="140">
        <v>44361</v>
      </c>
      <c r="X10" s="157"/>
      <c r="Y10" s="133" t="s">
        <v>64</v>
      </c>
      <c r="Z10" s="504" t="s">
        <v>65</v>
      </c>
      <c r="AA10" s="128" t="s">
        <v>66</v>
      </c>
      <c r="AB10" s="128">
        <f>COUNTIF(X10:X100,"Отказ")</f>
        <v>0</v>
      </c>
    </row>
    <row r="11" spans="1:28" ht="63.75">
      <c r="A11" s="101">
        <v>2</v>
      </c>
      <c r="B11" s="118" t="s">
        <v>1945</v>
      </c>
      <c r="C11" s="185" t="s">
        <v>1944</v>
      </c>
      <c r="D11" s="339">
        <f t="shared" ref="D11:E11" si="4">G11+I11</f>
        <v>408.4</v>
      </c>
      <c r="E11" s="349">
        <f t="shared" si="4"/>
        <v>408.34000000000003</v>
      </c>
      <c r="F11" s="339">
        <f t="shared" si="1"/>
        <v>5.999999999994543E-2</v>
      </c>
      <c r="G11" s="82">
        <v>245</v>
      </c>
      <c r="H11" s="339">
        <v>245</v>
      </c>
      <c r="I11" s="339">
        <f t="shared" ref="I11:J11" si="5">K11+M11</f>
        <v>163.4</v>
      </c>
      <c r="J11" s="339">
        <f t="shared" si="5"/>
        <v>163.34</v>
      </c>
      <c r="K11" s="82">
        <v>122.4</v>
      </c>
      <c r="L11" s="339">
        <v>121.3</v>
      </c>
      <c r="M11" s="339">
        <f t="shared" ref="M11:N11" si="6">O11+Q11</f>
        <v>41</v>
      </c>
      <c r="N11" s="339">
        <f t="shared" si="6"/>
        <v>42.04</v>
      </c>
      <c r="O11" s="82">
        <v>41</v>
      </c>
      <c r="P11" s="339">
        <v>42.04</v>
      </c>
      <c r="Q11" s="69">
        <v>0</v>
      </c>
      <c r="R11" s="339">
        <v>0</v>
      </c>
      <c r="S11" s="140">
        <v>44281</v>
      </c>
      <c r="T11" s="140">
        <v>44284</v>
      </c>
      <c r="U11" s="140">
        <v>44314</v>
      </c>
      <c r="V11" s="140">
        <v>44314</v>
      </c>
      <c r="W11" s="140">
        <v>44361</v>
      </c>
      <c r="X11" s="190"/>
      <c r="Y11" s="133" t="s">
        <v>64</v>
      </c>
      <c r="Z11" s="49" t="s">
        <v>65</v>
      </c>
      <c r="AA11" s="50" t="s">
        <v>69</v>
      </c>
      <c r="AB11" s="128">
        <f>COUNTA(Z10:Z100)</f>
        <v>26</v>
      </c>
    </row>
    <row r="12" spans="1:28" ht="63.75">
      <c r="A12" s="101">
        <v>3</v>
      </c>
      <c r="B12" s="118" t="s">
        <v>1946</v>
      </c>
      <c r="C12" s="185" t="s">
        <v>1947</v>
      </c>
      <c r="D12" s="339">
        <f t="shared" ref="D12:E12" si="7">G12+I12</f>
        <v>144</v>
      </c>
      <c r="E12" s="349">
        <f t="shared" si="7"/>
        <v>144</v>
      </c>
      <c r="F12" s="339">
        <f t="shared" si="1"/>
        <v>0</v>
      </c>
      <c r="G12" s="82">
        <v>86.4</v>
      </c>
      <c r="H12" s="339">
        <v>86.4</v>
      </c>
      <c r="I12" s="339">
        <f t="shared" ref="I12:J12" si="8">K12+M12</f>
        <v>57.6</v>
      </c>
      <c r="J12" s="339">
        <f t="shared" si="8"/>
        <v>57.6</v>
      </c>
      <c r="K12" s="82">
        <v>43.2</v>
      </c>
      <c r="L12" s="339">
        <v>42.07</v>
      </c>
      <c r="M12" s="339">
        <f t="shared" ref="M12:N12" si="9">O12+Q12</f>
        <v>14.4</v>
      </c>
      <c r="N12" s="339">
        <f t="shared" si="9"/>
        <v>15.53</v>
      </c>
      <c r="O12" s="82">
        <v>14.4</v>
      </c>
      <c r="P12" s="339">
        <v>15.53</v>
      </c>
      <c r="Q12" s="69">
        <v>0</v>
      </c>
      <c r="R12" s="339">
        <v>0</v>
      </c>
      <c r="S12" s="140">
        <v>44293</v>
      </c>
      <c r="T12" s="140">
        <v>44294</v>
      </c>
      <c r="U12" s="140">
        <v>44316</v>
      </c>
      <c r="V12" s="140">
        <v>44328</v>
      </c>
      <c r="W12" s="140">
        <v>44347</v>
      </c>
      <c r="X12" s="157"/>
      <c r="Y12" s="133" t="s">
        <v>64</v>
      </c>
      <c r="Z12" s="462" t="s">
        <v>65</v>
      </c>
      <c r="AA12" s="128" t="s">
        <v>12</v>
      </c>
      <c r="AB12" s="128">
        <f>COUNTA(U10:U100)-AB11</f>
        <v>6</v>
      </c>
    </row>
    <row r="13" spans="1:28" ht="51">
      <c r="A13" s="101">
        <v>4</v>
      </c>
      <c r="B13" s="206" t="s">
        <v>1948</v>
      </c>
      <c r="C13" s="185" t="s">
        <v>1949</v>
      </c>
      <c r="D13" s="339">
        <f t="shared" ref="D13:E13" si="10">G13+I13</f>
        <v>210.60000000000002</v>
      </c>
      <c r="E13" s="349">
        <f t="shared" si="10"/>
        <v>210.2</v>
      </c>
      <c r="F13" s="339">
        <f t="shared" si="1"/>
        <v>0.40000000000003411</v>
      </c>
      <c r="G13" s="82">
        <v>126.3</v>
      </c>
      <c r="H13" s="339">
        <v>126</v>
      </c>
      <c r="I13" s="339">
        <f t="shared" ref="I13:J13" si="11">K13+M13</f>
        <v>84.300000000000011</v>
      </c>
      <c r="J13" s="339">
        <f t="shared" si="11"/>
        <v>84.2</v>
      </c>
      <c r="K13" s="69">
        <v>21.1</v>
      </c>
      <c r="L13" s="339">
        <v>21.05</v>
      </c>
      <c r="M13" s="339">
        <f t="shared" ref="M13:N13" si="12">O13+Q13</f>
        <v>63.2</v>
      </c>
      <c r="N13" s="339">
        <f t="shared" si="12"/>
        <v>63.15</v>
      </c>
      <c r="O13" s="69">
        <v>63.2</v>
      </c>
      <c r="P13" s="339">
        <v>63.15</v>
      </c>
      <c r="Q13" s="69">
        <v>0</v>
      </c>
      <c r="R13" s="339">
        <v>0</v>
      </c>
      <c r="S13" s="140">
        <v>44270</v>
      </c>
      <c r="T13" s="140">
        <v>44280</v>
      </c>
      <c r="U13" s="140">
        <v>44335</v>
      </c>
      <c r="V13" s="140">
        <v>44335</v>
      </c>
      <c r="W13" s="140">
        <v>44408</v>
      </c>
      <c r="X13" s="145"/>
      <c r="Y13" s="132" t="s">
        <v>1475</v>
      </c>
      <c r="Z13" s="49" t="s">
        <v>65</v>
      </c>
      <c r="AA13" s="128" t="s">
        <v>75</v>
      </c>
      <c r="AB13" s="505">
        <f>COUNTA(T10:T100)-AB11-AB12</f>
        <v>1</v>
      </c>
    </row>
    <row r="14" spans="1:28" ht="63.75">
      <c r="A14" s="101">
        <v>5</v>
      </c>
      <c r="B14" s="118" t="s">
        <v>1950</v>
      </c>
      <c r="C14" s="185" t="s">
        <v>1949</v>
      </c>
      <c r="D14" s="339">
        <f t="shared" ref="D14:E14" si="13">G14+I14</f>
        <v>414</v>
      </c>
      <c r="E14" s="349">
        <f t="shared" si="13"/>
        <v>414</v>
      </c>
      <c r="F14" s="339">
        <f t="shared" si="1"/>
        <v>0</v>
      </c>
      <c r="G14" s="82">
        <v>248.4</v>
      </c>
      <c r="H14" s="339">
        <v>248.4</v>
      </c>
      <c r="I14" s="339">
        <f t="shared" ref="I14:J14" si="14">K14+M14</f>
        <v>165.6</v>
      </c>
      <c r="J14" s="339">
        <f t="shared" si="14"/>
        <v>165.60000000000002</v>
      </c>
      <c r="K14" s="69">
        <v>41.4</v>
      </c>
      <c r="L14" s="339">
        <v>39.950000000000003</v>
      </c>
      <c r="M14" s="339">
        <f t="shared" ref="M14:N14" si="15">O14+Q14</f>
        <v>124.2</v>
      </c>
      <c r="N14" s="339">
        <f t="shared" si="15"/>
        <v>125.65</v>
      </c>
      <c r="O14" s="69">
        <v>124.2</v>
      </c>
      <c r="P14" s="339">
        <v>125.65</v>
      </c>
      <c r="Q14" s="69">
        <v>0</v>
      </c>
      <c r="R14" s="339">
        <v>0</v>
      </c>
      <c r="S14" s="140">
        <v>44270</v>
      </c>
      <c r="T14" s="140">
        <v>44273</v>
      </c>
      <c r="U14" s="140">
        <v>44291</v>
      </c>
      <c r="V14" s="140">
        <v>44291</v>
      </c>
      <c r="W14" s="140">
        <v>44356</v>
      </c>
      <c r="X14" s="157"/>
      <c r="Y14" s="133" t="s">
        <v>64</v>
      </c>
      <c r="Z14" s="462" t="s">
        <v>65</v>
      </c>
      <c r="AA14" s="128" t="s">
        <v>79</v>
      </c>
      <c r="AB14" s="505">
        <f>COUNTA(S10:S100)-AB11-AB12-AB13</f>
        <v>0</v>
      </c>
    </row>
    <row r="15" spans="1:28" ht="63.75">
      <c r="A15" s="101">
        <v>6</v>
      </c>
      <c r="B15" s="118" t="s">
        <v>1951</v>
      </c>
      <c r="C15" s="185" t="s">
        <v>1949</v>
      </c>
      <c r="D15" s="339">
        <f t="shared" ref="D15:E15" si="16">G15+I15</f>
        <v>420</v>
      </c>
      <c r="E15" s="349">
        <f t="shared" si="16"/>
        <v>420</v>
      </c>
      <c r="F15" s="339">
        <f t="shared" si="1"/>
        <v>0</v>
      </c>
      <c r="G15" s="82">
        <v>252</v>
      </c>
      <c r="H15" s="339">
        <v>252</v>
      </c>
      <c r="I15" s="339">
        <f t="shared" ref="I15:J15" si="17">K15+M15</f>
        <v>168</v>
      </c>
      <c r="J15" s="339">
        <f t="shared" si="17"/>
        <v>168</v>
      </c>
      <c r="K15" s="69">
        <v>42</v>
      </c>
      <c r="L15" s="339">
        <v>39.119999999999997</v>
      </c>
      <c r="M15" s="339">
        <f t="shared" ref="M15:N15" si="18">O15+Q15</f>
        <v>126</v>
      </c>
      <c r="N15" s="339">
        <f t="shared" si="18"/>
        <v>128.88</v>
      </c>
      <c r="O15" s="69">
        <v>126</v>
      </c>
      <c r="P15" s="339">
        <v>128.88</v>
      </c>
      <c r="Q15" s="69">
        <v>0</v>
      </c>
      <c r="R15" s="339">
        <v>0</v>
      </c>
      <c r="S15" s="140">
        <v>44270</v>
      </c>
      <c r="T15" s="140">
        <v>44273</v>
      </c>
      <c r="U15" s="140">
        <v>44291</v>
      </c>
      <c r="V15" s="140">
        <v>44291</v>
      </c>
      <c r="W15" s="140">
        <v>44356</v>
      </c>
      <c r="X15" s="157"/>
      <c r="Y15" s="133" t="s">
        <v>64</v>
      </c>
      <c r="Z15" s="462" t="s">
        <v>65</v>
      </c>
      <c r="AA15" s="128" t="s">
        <v>64</v>
      </c>
      <c r="AB15" s="128">
        <f>COUNTA(Y10:Y100)</f>
        <v>24</v>
      </c>
    </row>
    <row r="16" spans="1:28" ht="63.75">
      <c r="A16" s="101">
        <v>7</v>
      </c>
      <c r="B16" s="118" t="s">
        <v>1952</v>
      </c>
      <c r="C16" s="185" t="s">
        <v>1953</v>
      </c>
      <c r="D16" s="339">
        <f t="shared" ref="D16:E16" si="19">G16+I16</f>
        <v>400</v>
      </c>
      <c r="E16" s="349">
        <f t="shared" si="19"/>
        <v>400</v>
      </c>
      <c r="F16" s="339">
        <f t="shared" si="1"/>
        <v>0</v>
      </c>
      <c r="G16" s="82">
        <v>240</v>
      </c>
      <c r="H16" s="339">
        <v>240</v>
      </c>
      <c r="I16" s="339">
        <f t="shared" ref="I16:J16" si="20">K16+M16</f>
        <v>160</v>
      </c>
      <c r="J16" s="339">
        <f t="shared" si="20"/>
        <v>160</v>
      </c>
      <c r="K16" s="69">
        <v>60</v>
      </c>
      <c r="L16" s="339">
        <v>15.2</v>
      </c>
      <c r="M16" s="339">
        <f t="shared" ref="M16:N16" si="21">O16+Q16</f>
        <v>100</v>
      </c>
      <c r="N16" s="339">
        <f t="shared" si="21"/>
        <v>144.80000000000001</v>
      </c>
      <c r="O16" s="82">
        <v>100</v>
      </c>
      <c r="P16" s="339">
        <v>144.80000000000001</v>
      </c>
      <c r="Q16" s="69">
        <v>0</v>
      </c>
      <c r="R16" s="339">
        <v>0</v>
      </c>
      <c r="S16" s="140">
        <v>44281</v>
      </c>
      <c r="T16" s="140">
        <v>44291</v>
      </c>
      <c r="U16" s="140">
        <v>44315</v>
      </c>
      <c r="V16" s="140" t="s">
        <v>1954</v>
      </c>
      <c r="W16" s="140">
        <v>44351</v>
      </c>
      <c r="X16" s="157"/>
      <c r="Y16" s="133" t="s">
        <v>64</v>
      </c>
      <c r="Z16" s="462" t="s">
        <v>65</v>
      </c>
    </row>
    <row r="17" spans="1:26" ht="63.75">
      <c r="A17" s="101">
        <v>8</v>
      </c>
      <c r="B17" s="118" t="s">
        <v>1955</v>
      </c>
      <c r="C17" s="185" t="s">
        <v>1953</v>
      </c>
      <c r="D17" s="339">
        <f t="shared" ref="D17:E17" si="22">G17+I17</f>
        <v>209</v>
      </c>
      <c r="E17" s="349">
        <f t="shared" si="22"/>
        <v>209</v>
      </c>
      <c r="F17" s="339">
        <f t="shared" si="1"/>
        <v>0</v>
      </c>
      <c r="G17" s="82">
        <v>125.4</v>
      </c>
      <c r="H17" s="339">
        <v>125.4</v>
      </c>
      <c r="I17" s="339">
        <f t="shared" ref="I17:J17" si="23">K17+M17</f>
        <v>83.6</v>
      </c>
      <c r="J17" s="339">
        <f t="shared" si="23"/>
        <v>83.6</v>
      </c>
      <c r="K17" s="69">
        <v>62.7</v>
      </c>
      <c r="L17" s="339">
        <v>62.33</v>
      </c>
      <c r="M17" s="339">
        <f t="shared" ref="M17:N17" si="24">O17+Q17</f>
        <v>20.9</v>
      </c>
      <c r="N17" s="339">
        <f t="shared" si="24"/>
        <v>21.27</v>
      </c>
      <c r="O17" s="69">
        <v>20.9</v>
      </c>
      <c r="P17" s="339">
        <v>21.27</v>
      </c>
      <c r="Q17" s="69">
        <v>0</v>
      </c>
      <c r="R17" s="339">
        <v>0</v>
      </c>
      <c r="S17" s="140">
        <v>44281</v>
      </c>
      <c r="T17" s="140">
        <v>44291</v>
      </c>
      <c r="U17" s="140">
        <v>44354</v>
      </c>
      <c r="V17" s="140">
        <v>44354</v>
      </c>
      <c r="W17" s="197">
        <v>44499</v>
      </c>
      <c r="X17" s="190"/>
      <c r="Y17" s="133" t="s">
        <v>64</v>
      </c>
      <c r="Z17" s="49" t="s">
        <v>65</v>
      </c>
    </row>
    <row r="18" spans="1:26" ht="63.75">
      <c r="A18" s="101">
        <v>9</v>
      </c>
      <c r="B18" s="118" t="s">
        <v>1956</v>
      </c>
      <c r="C18" s="185" t="s">
        <v>1953</v>
      </c>
      <c r="D18" s="339">
        <f t="shared" ref="D18:E18" si="25">G18+I18</f>
        <v>590</v>
      </c>
      <c r="E18" s="349">
        <f t="shared" si="25"/>
        <v>590</v>
      </c>
      <c r="F18" s="339">
        <f t="shared" si="1"/>
        <v>0</v>
      </c>
      <c r="G18" s="82">
        <v>354</v>
      </c>
      <c r="H18" s="339">
        <v>354</v>
      </c>
      <c r="I18" s="339">
        <f t="shared" ref="I18:J18" si="26">K18+M18</f>
        <v>236</v>
      </c>
      <c r="J18" s="339">
        <f t="shared" si="26"/>
        <v>236</v>
      </c>
      <c r="K18" s="69">
        <v>88.5</v>
      </c>
      <c r="L18" s="339">
        <v>120.77</v>
      </c>
      <c r="M18" s="339">
        <f t="shared" ref="M18:N18" si="27">O18+Q18</f>
        <v>147.5</v>
      </c>
      <c r="N18" s="339">
        <f t="shared" si="27"/>
        <v>115.23</v>
      </c>
      <c r="O18" s="69">
        <v>147.5</v>
      </c>
      <c r="P18" s="339">
        <v>115.23</v>
      </c>
      <c r="Q18" s="69">
        <v>0</v>
      </c>
      <c r="R18" s="339">
        <v>0</v>
      </c>
      <c r="S18" s="140">
        <v>44281</v>
      </c>
      <c r="T18" s="140">
        <v>44291</v>
      </c>
      <c r="U18" s="140">
        <v>44354</v>
      </c>
      <c r="V18" s="140">
        <v>44354</v>
      </c>
      <c r="W18" s="197">
        <v>44499</v>
      </c>
      <c r="X18" s="190"/>
      <c r="Y18" s="79"/>
      <c r="Z18" s="80"/>
    </row>
    <row r="19" spans="1:26" ht="63.75">
      <c r="A19" s="101">
        <v>10</v>
      </c>
      <c r="B19" s="118" t="s">
        <v>1957</v>
      </c>
      <c r="C19" s="185" t="s">
        <v>1953</v>
      </c>
      <c r="D19" s="339">
        <f t="shared" ref="D19:E19" si="28">G19+I19</f>
        <v>862.7</v>
      </c>
      <c r="E19" s="349">
        <f t="shared" si="28"/>
        <v>862.63000000000011</v>
      </c>
      <c r="F19" s="339">
        <f t="shared" si="1"/>
        <v>6.9999999999936335E-2</v>
      </c>
      <c r="G19" s="82">
        <v>517.6</v>
      </c>
      <c r="H19" s="339">
        <v>517.58000000000004</v>
      </c>
      <c r="I19" s="339">
        <f t="shared" ref="I19:J19" si="29">K19+M19</f>
        <v>345.1</v>
      </c>
      <c r="J19" s="339">
        <f t="shared" si="29"/>
        <v>345.05</v>
      </c>
      <c r="K19" s="82">
        <v>258.8</v>
      </c>
      <c r="L19" s="339">
        <v>258.79000000000002</v>
      </c>
      <c r="M19" s="339">
        <f t="shared" ref="M19:N19" si="30">O19+Q19</f>
        <v>86.3</v>
      </c>
      <c r="N19" s="339">
        <f t="shared" si="30"/>
        <v>86.26</v>
      </c>
      <c r="O19" s="82">
        <v>86.3</v>
      </c>
      <c r="P19" s="339">
        <v>86.26</v>
      </c>
      <c r="Q19" s="69">
        <v>0</v>
      </c>
      <c r="R19" s="339">
        <v>0</v>
      </c>
      <c r="S19" s="140">
        <v>44281</v>
      </c>
      <c r="T19" s="140">
        <v>44298</v>
      </c>
      <c r="U19" s="140">
        <v>44390</v>
      </c>
      <c r="V19" s="140">
        <v>44390</v>
      </c>
      <c r="W19" s="197">
        <v>44499</v>
      </c>
      <c r="X19" s="190"/>
      <c r="Y19" s="79"/>
      <c r="Z19" s="80"/>
    </row>
    <row r="20" spans="1:26" ht="63.75">
      <c r="A20" s="101">
        <v>11</v>
      </c>
      <c r="B20" s="118" t="s">
        <v>1958</v>
      </c>
      <c r="C20" s="185" t="s">
        <v>1959</v>
      </c>
      <c r="D20" s="339">
        <f t="shared" ref="D20:E20" si="31">G20+I20</f>
        <v>282</v>
      </c>
      <c r="E20" s="349">
        <f t="shared" si="31"/>
        <v>282</v>
      </c>
      <c r="F20" s="339">
        <f t="shared" si="1"/>
        <v>0</v>
      </c>
      <c r="G20" s="82">
        <v>169.2</v>
      </c>
      <c r="H20" s="339">
        <v>169.2</v>
      </c>
      <c r="I20" s="339">
        <f t="shared" ref="I20:J20" si="32">K20+M20</f>
        <v>112.80000000000001</v>
      </c>
      <c r="J20" s="339">
        <f t="shared" si="32"/>
        <v>112.8</v>
      </c>
      <c r="K20" s="82">
        <v>63.6</v>
      </c>
      <c r="L20" s="339">
        <v>54.22</v>
      </c>
      <c r="M20" s="339">
        <f t="shared" ref="M20:N20" si="33">O20+Q20</f>
        <v>49.2</v>
      </c>
      <c r="N20" s="339">
        <f t="shared" si="33"/>
        <v>58.58</v>
      </c>
      <c r="O20" s="69">
        <v>49.2</v>
      </c>
      <c r="P20" s="339">
        <v>58.58</v>
      </c>
      <c r="Q20" s="69">
        <v>0</v>
      </c>
      <c r="R20" s="339">
        <v>0</v>
      </c>
      <c r="S20" s="140">
        <v>44260</v>
      </c>
      <c r="T20" s="140">
        <v>44266</v>
      </c>
      <c r="U20" s="140">
        <v>44291</v>
      </c>
      <c r="V20" s="140">
        <v>44291</v>
      </c>
      <c r="W20" s="140">
        <v>44361</v>
      </c>
      <c r="X20" s="157"/>
      <c r="Y20" s="133" t="s">
        <v>64</v>
      </c>
      <c r="Z20" s="462" t="s">
        <v>65</v>
      </c>
    </row>
    <row r="21" spans="1:26" ht="63.75">
      <c r="A21" s="101">
        <v>12</v>
      </c>
      <c r="B21" s="118" t="s">
        <v>1960</v>
      </c>
      <c r="C21" s="185" t="s">
        <v>1959</v>
      </c>
      <c r="D21" s="339">
        <f t="shared" ref="D21:E21" si="34">G21+I21</f>
        <v>377.8</v>
      </c>
      <c r="E21" s="349">
        <f t="shared" si="34"/>
        <v>377.9</v>
      </c>
      <c r="F21" s="339">
        <f t="shared" si="1"/>
        <v>-9.9999999999965894E-2</v>
      </c>
      <c r="G21" s="82">
        <v>226.7</v>
      </c>
      <c r="H21" s="339">
        <v>226.74</v>
      </c>
      <c r="I21" s="339">
        <f t="shared" ref="I21:J21" si="35">K21+M21</f>
        <v>151.10000000000002</v>
      </c>
      <c r="J21" s="339">
        <f t="shared" si="35"/>
        <v>151.16</v>
      </c>
      <c r="K21" s="82">
        <v>39.700000000000003</v>
      </c>
      <c r="L21" s="339">
        <v>27.66</v>
      </c>
      <c r="M21" s="339">
        <f t="shared" ref="M21:N21" si="36">O21+Q21</f>
        <v>111.4</v>
      </c>
      <c r="N21" s="339">
        <f t="shared" si="36"/>
        <v>123.5</v>
      </c>
      <c r="O21" s="82">
        <v>111.4</v>
      </c>
      <c r="P21" s="339">
        <v>123.5</v>
      </c>
      <c r="Q21" s="82">
        <v>0</v>
      </c>
      <c r="R21" s="339">
        <v>0</v>
      </c>
      <c r="S21" s="140">
        <v>44260</v>
      </c>
      <c r="T21" s="140">
        <v>44266</v>
      </c>
      <c r="U21" s="140">
        <v>44291</v>
      </c>
      <c r="V21" s="140">
        <v>44291</v>
      </c>
      <c r="W21" s="140">
        <v>44361</v>
      </c>
      <c r="X21" s="157"/>
      <c r="Y21" s="133" t="s">
        <v>64</v>
      </c>
      <c r="Z21" s="462" t="s">
        <v>65</v>
      </c>
    </row>
    <row r="22" spans="1:26" ht="63.75">
      <c r="A22" s="101">
        <v>13</v>
      </c>
      <c r="B22" s="118" t="s">
        <v>1961</v>
      </c>
      <c r="C22" s="185" t="s">
        <v>1959</v>
      </c>
      <c r="D22" s="339">
        <f t="shared" ref="D22:E22" si="37">G22+I22</f>
        <v>295</v>
      </c>
      <c r="E22" s="349">
        <f t="shared" si="37"/>
        <v>295</v>
      </c>
      <c r="F22" s="339">
        <f t="shared" si="1"/>
        <v>0</v>
      </c>
      <c r="G22" s="82">
        <v>177</v>
      </c>
      <c r="H22" s="339">
        <v>177</v>
      </c>
      <c r="I22" s="339">
        <f t="shared" ref="I22:J22" si="38">K22+M22</f>
        <v>118</v>
      </c>
      <c r="J22" s="339">
        <f t="shared" si="38"/>
        <v>118</v>
      </c>
      <c r="K22" s="82">
        <v>82</v>
      </c>
      <c r="L22" s="339">
        <v>75.790000000000006</v>
      </c>
      <c r="M22" s="339">
        <f t="shared" ref="M22:N22" si="39">O22+Q22</f>
        <v>36</v>
      </c>
      <c r="N22" s="339">
        <f t="shared" si="39"/>
        <v>42.21</v>
      </c>
      <c r="O22" s="82">
        <v>36</v>
      </c>
      <c r="P22" s="339">
        <v>42.21</v>
      </c>
      <c r="Q22" s="69">
        <v>0</v>
      </c>
      <c r="R22" s="339">
        <v>0</v>
      </c>
      <c r="S22" s="140">
        <v>44260</v>
      </c>
      <c r="T22" s="140">
        <v>44266</v>
      </c>
      <c r="U22" s="140">
        <v>44291</v>
      </c>
      <c r="V22" s="140">
        <v>44291</v>
      </c>
      <c r="W22" s="140">
        <v>44361</v>
      </c>
      <c r="X22" s="157"/>
      <c r="Y22" s="133" t="s">
        <v>64</v>
      </c>
      <c r="Z22" s="462" t="s">
        <v>65</v>
      </c>
    </row>
    <row r="23" spans="1:26" ht="51">
      <c r="A23" s="101">
        <v>14</v>
      </c>
      <c r="B23" s="118" t="s">
        <v>1962</v>
      </c>
      <c r="C23" s="185" t="s">
        <v>1963</v>
      </c>
      <c r="D23" s="339">
        <f t="shared" ref="D23:E23" si="40">G23+I23</f>
        <v>382.5</v>
      </c>
      <c r="E23" s="349">
        <f t="shared" si="40"/>
        <v>350</v>
      </c>
      <c r="F23" s="339">
        <f t="shared" si="1"/>
        <v>32.5</v>
      </c>
      <c r="G23" s="82">
        <v>210</v>
      </c>
      <c r="H23" s="339">
        <v>210</v>
      </c>
      <c r="I23" s="339">
        <f t="shared" ref="I23:J23" si="41">K23+M23</f>
        <v>172.5</v>
      </c>
      <c r="J23" s="339">
        <f t="shared" si="41"/>
        <v>140</v>
      </c>
      <c r="K23" s="69">
        <v>101.5</v>
      </c>
      <c r="L23" s="339">
        <v>99.31</v>
      </c>
      <c r="M23" s="339">
        <f t="shared" ref="M23:N23" si="42">O23+Q23</f>
        <v>71</v>
      </c>
      <c r="N23" s="339">
        <f t="shared" si="42"/>
        <v>40.69</v>
      </c>
      <c r="O23" s="69">
        <v>38.5</v>
      </c>
      <c r="P23" s="339">
        <v>40.69</v>
      </c>
      <c r="Q23" s="69">
        <v>32.5</v>
      </c>
      <c r="R23" s="339">
        <v>0</v>
      </c>
      <c r="S23" s="140">
        <v>44274</v>
      </c>
      <c r="T23" s="140">
        <v>44284</v>
      </c>
      <c r="U23" s="140">
        <v>44287</v>
      </c>
      <c r="V23" s="140">
        <v>44287</v>
      </c>
      <c r="W23" s="140">
        <v>44370</v>
      </c>
      <c r="X23" s="157"/>
      <c r="Y23" s="133" t="s">
        <v>64</v>
      </c>
      <c r="Z23" s="462" t="s">
        <v>65</v>
      </c>
    </row>
    <row r="24" spans="1:26" ht="51">
      <c r="A24" s="101">
        <v>15</v>
      </c>
      <c r="B24" s="118" t="s">
        <v>1964</v>
      </c>
      <c r="C24" s="185" t="s">
        <v>1963</v>
      </c>
      <c r="D24" s="339">
        <f t="shared" ref="D24:E24" si="43">G24+I24</f>
        <v>251</v>
      </c>
      <c r="E24" s="349">
        <f t="shared" si="43"/>
        <v>226.1</v>
      </c>
      <c r="F24" s="339">
        <f t="shared" si="1"/>
        <v>24.900000000000006</v>
      </c>
      <c r="G24" s="82">
        <v>135.6</v>
      </c>
      <c r="H24" s="339">
        <v>135.66</v>
      </c>
      <c r="I24" s="339">
        <f t="shared" ref="I24:J24" si="44">K24+M24</f>
        <v>115.39999999999999</v>
      </c>
      <c r="J24" s="339">
        <f t="shared" si="44"/>
        <v>90.44</v>
      </c>
      <c r="K24" s="69">
        <v>66.599999999999994</v>
      </c>
      <c r="L24" s="339">
        <v>65.44</v>
      </c>
      <c r="M24" s="339">
        <f t="shared" ref="M24:N24" si="45">O24+Q24</f>
        <v>48.8</v>
      </c>
      <c r="N24" s="339">
        <f t="shared" si="45"/>
        <v>25</v>
      </c>
      <c r="O24" s="69">
        <v>23.8</v>
      </c>
      <c r="P24" s="339">
        <v>0</v>
      </c>
      <c r="Q24" s="69">
        <v>25</v>
      </c>
      <c r="R24" s="339">
        <v>25</v>
      </c>
      <c r="S24" s="140">
        <v>44274</v>
      </c>
      <c r="T24" s="140">
        <v>44284</v>
      </c>
      <c r="U24" s="140">
        <v>44287</v>
      </c>
      <c r="V24" s="140">
        <v>44287</v>
      </c>
      <c r="W24" s="140">
        <v>44361</v>
      </c>
      <c r="X24" s="157"/>
      <c r="Y24" s="133" t="s">
        <v>64</v>
      </c>
      <c r="Z24" s="462" t="s">
        <v>65</v>
      </c>
    </row>
    <row r="25" spans="1:26" ht="51">
      <c r="A25" s="101">
        <v>16</v>
      </c>
      <c r="B25" s="118" t="s">
        <v>1965</v>
      </c>
      <c r="C25" s="185" t="s">
        <v>1963</v>
      </c>
      <c r="D25" s="339">
        <f t="shared" ref="D25:E25" si="46">G25+I25</f>
        <v>506.2</v>
      </c>
      <c r="E25" s="349">
        <f t="shared" si="46"/>
        <v>506.20000000000005</v>
      </c>
      <c r="F25" s="339">
        <f t="shared" si="1"/>
        <v>-5.6843418860808015E-14</v>
      </c>
      <c r="G25" s="82">
        <v>303.7</v>
      </c>
      <c r="H25" s="339">
        <v>303.72000000000003</v>
      </c>
      <c r="I25" s="339">
        <f t="shared" ref="I25:J25" si="47">K25+M25</f>
        <v>202.5</v>
      </c>
      <c r="J25" s="339">
        <f t="shared" si="47"/>
        <v>202.48</v>
      </c>
      <c r="K25" s="69">
        <v>151.9</v>
      </c>
      <c r="L25" s="339">
        <v>150.22999999999999</v>
      </c>
      <c r="M25" s="339">
        <f t="shared" ref="M25:N25" si="48">O25+Q25</f>
        <v>50.6</v>
      </c>
      <c r="N25" s="339">
        <f t="shared" si="48"/>
        <v>52.25</v>
      </c>
      <c r="O25" s="69">
        <v>50.6</v>
      </c>
      <c r="P25" s="339">
        <v>52.25</v>
      </c>
      <c r="Q25" s="69">
        <v>0</v>
      </c>
      <c r="R25" s="339">
        <v>0</v>
      </c>
      <c r="S25" s="140">
        <v>44274</v>
      </c>
      <c r="T25" s="140">
        <v>44284</v>
      </c>
      <c r="U25" s="140">
        <v>44287</v>
      </c>
      <c r="V25" s="140">
        <v>44287</v>
      </c>
      <c r="W25" s="140">
        <v>44361</v>
      </c>
      <c r="X25" s="157"/>
      <c r="Y25" s="133" t="s">
        <v>64</v>
      </c>
      <c r="Z25" s="462" t="s">
        <v>65</v>
      </c>
    </row>
    <row r="26" spans="1:26" ht="51">
      <c r="A26" s="101">
        <v>17</v>
      </c>
      <c r="B26" s="118" t="s">
        <v>1966</v>
      </c>
      <c r="C26" s="185" t="s">
        <v>1963</v>
      </c>
      <c r="D26" s="339">
        <f t="shared" ref="D26:E26" si="49">G26+I26</f>
        <v>829.5</v>
      </c>
      <c r="E26" s="349">
        <f t="shared" si="49"/>
        <v>829.52</v>
      </c>
      <c r="F26" s="339">
        <f t="shared" si="1"/>
        <v>-1.999999999998181E-2</v>
      </c>
      <c r="G26" s="82">
        <v>497.7</v>
      </c>
      <c r="H26" s="339">
        <v>497.71</v>
      </c>
      <c r="I26" s="339">
        <f t="shared" ref="I26:J26" si="50">K26+M26</f>
        <v>331.8</v>
      </c>
      <c r="J26" s="339">
        <f t="shared" si="50"/>
        <v>331.81</v>
      </c>
      <c r="K26" s="82">
        <v>246.8</v>
      </c>
      <c r="L26" s="339">
        <v>246.81</v>
      </c>
      <c r="M26" s="339">
        <f t="shared" ref="M26:N26" si="51">O26+Q26</f>
        <v>85</v>
      </c>
      <c r="N26" s="339">
        <f t="shared" si="51"/>
        <v>85</v>
      </c>
      <c r="O26" s="82">
        <v>85</v>
      </c>
      <c r="P26" s="339">
        <v>85</v>
      </c>
      <c r="Q26" s="69">
        <v>0</v>
      </c>
      <c r="R26" s="339">
        <v>0</v>
      </c>
      <c r="S26" s="140">
        <v>44274</v>
      </c>
      <c r="T26" s="140">
        <v>44284</v>
      </c>
      <c r="U26" s="140">
        <v>44305</v>
      </c>
      <c r="V26" s="140">
        <v>44305</v>
      </c>
      <c r="W26" s="197">
        <v>44545</v>
      </c>
      <c r="X26" s="190"/>
      <c r="Y26" s="79"/>
      <c r="Z26" s="49"/>
    </row>
    <row r="27" spans="1:26" ht="63.75">
      <c r="A27" s="101">
        <v>18</v>
      </c>
      <c r="B27" s="118" t="s">
        <v>1967</v>
      </c>
      <c r="C27" s="185" t="s">
        <v>1963</v>
      </c>
      <c r="D27" s="339">
        <f t="shared" ref="D27:E27" si="52">G27+I27</f>
        <v>599.9</v>
      </c>
      <c r="E27" s="349">
        <f t="shared" si="52"/>
        <v>599.77</v>
      </c>
      <c r="F27" s="339">
        <f t="shared" si="1"/>
        <v>0.12999999999999545</v>
      </c>
      <c r="G27" s="82">
        <v>359.9</v>
      </c>
      <c r="H27" s="339">
        <v>359.86</v>
      </c>
      <c r="I27" s="339">
        <f t="shared" ref="I27:J27" si="53">K27+M27</f>
        <v>240</v>
      </c>
      <c r="J27" s="339">
        <f t="shared" si="53"/>
        <v>239.91</v>
      </c>
      <c r="K27" s="82">
        <v>180</v>
      </c>
      <c r="L27" s="339">
        <v>179.93</v>
      </c>
      <c r="M27" s="339">
        <f t="shared" ref="M27:N27" si="54">O27+Q27</f>
        <v>60</v>
      </c>
      <c r="N27" s="339">
        <f t="shared" si="54"/>
        <v>59.98</v>
      </c>
      <c r="O27" s="82">
        <v>60</v>
      </c>
      <c r="P27" s="339">
        <v>59.98</v>
      </c>
      <c r="Q27" s="69">
        <v>0</v>
      </c>
      <c r="R27" s="339">
        <v>0</v>
      </c>
      <c r="S27" s="140">
        <v>44274</v>
      </c>
      <c r="T27" s="140">
        <v>44284</v>
      </c>
      <c r="U27" s="140">
        <v>44356</v>
      </c>
      <c r="V27" s="140">
        <v>44356</v>
      </c>
      <c r="W27" s="197">
        <v>44545</v>
      </c>
      <c r="X27" s="233"/>
      <c r="Y27" s="286"/>
      <c r="Z27" s="506"/>
    </row>
    <row r="28" spans="1:26" ht="63.75">
      <c r="A28" s="101">
        <v>19</v>
      </c>
      <c r="B28" s="118" t="s">
        <v>1968</v>
      </c>
      <c r="C28" s="185" t="s">
        <v>1969</v>
      </c>
      <c r="D28" s="339">
        <f t="shared" ref="D28:E28" si="55">G28+I28</f>
        <v>306</v>
      </c>
      <c r="E28" s="349">
        <f t="shared" si="55"/>
        <v>306</v>
      </c>
      <c r="F28" s="339">
        <f t="shared" si="1"/>
        <v>0</v>
      </c>
      <c r="G28" s="82">
        <v>183.6</v>
      </c>
      <c r="H28" s="339">
        <v>183.6</v>
      </c>
      <c r="I28" s="339">
        <f t="shared" ref="I28:J28" si="56">K28+M28</f>
        <v>122.4</v>
      </c>
      <c r="J28" s="339">
        <f t="shared" si="56"/>
        <v>122.4</v>
      </c>
      <c r="K28" s="82">
        <v>0</v>
      </c>
      <c r="L28" s="339">
        <v>37.4</v>
      </c>
      <c r="M28" s="339">
        <f t="shared" ref="M28:N28" si="57">O28+Q28</f>
        <v>122.4</v>
      </c>
      <c r="N28" s="339">
        <f t="shared" si="57"/>
        <v>85</v>
      </c>
      <c r="O28" s="82">
        <v>122.4</v>
      </c>
      <c r="P28" s="339">
        <v>85</v>
      </c>
      <c r="Q28" s="69">
        <v>0</v>
      </c>
      <c r="R28" s="339">
        <v>0</v>
      </c>
      <c r="S28" s="140">
        <v>44288</v>
      </c>
      <c r="T28" s="140">
        <v>44291</v>
      </c>
      <c r="U28" s="140">
        <v>44299</v>
      </c>
      <c r="V28" s="140">
        <v>44299</v>
      </c>
      <c r="W28" s="140">
        <v>44361</v>
      </c>
      <c r="X28" s="157"/>
      <c r="Y28" s="133" t="s">
        <v>64</v>
      </c>
      <c r="Z28" s="462" t="s">
        <v>65</v>
      </c>
    </row>
    <row r="29" spans="1:26" ht="63.75">
      <c r="A29" s="101">
        <v>20</v>
      </c>
      <c r="B29" s="118" t="s">
        <v>1970</v>
      </c>
      <c r="C29" s="185" t="s">
        <v>1969</v>
      </c>
      <c r="D29" s="339">
        <f t="shared" ref="D29:E29" si="58">G29+I29</f>
        <v>300</v>
      </c>
      <c r="E29" s="349">
        <f t="shared" si="58"/>
        <v>300</v>
      </c>
      <c r="F29" s="339">
        <f t="shared" si="1"/>
        <v>0</v>
      </c>
      <c r="G29" s="82">
        <v>180</v>
      </c>
      <c r="H29" s="339">
        <v>180</v>
      </c>
      <c r="I29" s="339">
        <f t="shared" ref="I29:J29" si="59">K29+M29</f>
        <v>120</v>
      </c>
      <c r="J29" s="339">
        <f t="shared" si="59"/>
        <v>120</v>
      </c>
      <c r="K29" s="69">
        <v>0</v>
      </c>
      <c r="L29" s="339">
        <v>10.5</v>
      </c>
      <c r="M29" s="339">
        <f t="shared" ref="M29:N29" si="60">O29+Q29</f>
        <v>120</v>
      </c>
      <c r="N29" s="339">
        <f t="shared" si="60"/>
        <v>109.5</v>
      </c>
      <c r="O29" s="69">
        <v>120</v>
      </c>
      <c r="P29" s="339">
        <v>109.5</v>
      </c>
      <c r="Q29" s="69">
        <v>0</v>
      </c>
      <c r="R29" s="339">
        <v>0</v>
      </c>
      <c r="S29" s="140">
        <v>44288</v>
      </c>
      <c r="T29" s="140">
        <v>44291</v>
      </c>
      <c r="U29" s="140">
        <v>44299</v>
      </c>
      <c r="V29" s="140">
        <v>44299</v>
      </c>
      <c r="W29" s="140">
        <v>44361</v>
      </c>
      <c r="X29" s="157"/>
      <c r="Y29" s="133" t="s">
        <v>64</v>
      </c>
      <c r="Z29" s="462" t="s">
        <v>65</v>
      </c>
    </row>
    <row r="30" spans="1:26" ht="63.75">
      <c r="A30" s="101">
        <v>21</v>
      </c>
      <c r="B30" s="206" t="s">
        <v>1971</v>
      </c>
      <c r="C30" s="185" t="s">
        <v>1972</v>
      </c>
      <c r="D30" s="339">
        <f t="shared" ref="D30:E30" si="61">G30+I30</f>
        <v>446.8</v>
      </c>
      <c r="E30" s="349">
        <f t="shared" si="61"/>
        <v>446.80999999999995</v>
      </c>
      <c r="F30" s="339">
        <f t="shared" si="1"/>
        <v>-9.9999999999340616E-3</v>
      </c>
      <c r="G30" s="82">
        <v>268.10000000000002</v>
      </c>
      <c r="H30" s="339">
        <v>268.08999999999997</v>
      </c>
      <c r="I30" s="339">
        <f t="shared" ref="I30:J30" si="62">K30+M30</f>
        <v>178.7</v>
      </c>
      <c r="J30" s="339">
        <f t="shared" si="62"/>
        <v>178.72</v>
      </c>
      <c r="K30" s="69">
        <v>111.7</v>
      </c>
      <c r="L30" s="339">
        <v>111.7</v>
      </c>
      <c r="M30" s="339">
        <f t="shared" ref="M30:N30" si="63">O30+Q30</f>
        <v>67</v>
      </c>
      <c r="N30" s="339">
        <f t="shared" si="63"/>
        <v>67.02</v>
      </c>
      <c r="O30" s="69">
        <v>67</v>
      </c>
      <c r="P30" s="339">
        <v>67.02</v>
      </c>
      <c r="Q30" s="69">
        <v>0</v>
      </c>
      <c r="R30" s="339">
        <v>0</v>
      </c>
      <c r="S30" s="140">
        <v>44280</v>
      </c>
      <c r="T30" s="140">
        <v>44285</v>
      </c>
      <c r="U30" s="140">
        <v>44293</v>
      </c>
      <c r="V30" s="140">
        <v>44293</v>
      </c>
      <c r="W30" s="140">
        <v>44439</v>
      </c>
      <c r="X30" s="133"/>
      <c r="Y30" s="133" t="s">
        <v>64</v>
      </c>
      <c r="Z30" s="462" t="s">
        <v>65</v>
      </c>
    </row>
    <row r="31" spans="1:26" ht="63.75">
      <c r="A31" s="101">
        <v>22</v>
      </c>
      <c r="B31" s="206" t="s">
        <v>1973</v>
      </c>
      <c r="C31" s="185" t="s">
        <v>1972</v>
      </c>
      <c r="D31" s="339">
        <f t="shared" ref="D31:E31" si="64">G31+I31</f>
        <v>109.2</v>
      </c>
      <c r="E31" s="349">
        <f t="shared" si="64"/>
        <v>109.1</v>
      </c>
      <c r="F31" s="339">
        <f t="shared" si="1"/>
        <v>0.10000000000000853</v>
      </c>
      <c r="G31" s="69">
        <v>65.5</v>
      </c>
      <c r="H31" s="339">
        <v>65.459999999999994</v>
      </c>
      <c r="I31" s="339">
        <f t="shared" ref="I31:J31" si="65">K31+M31</f>
        <v>43.7</v>
      </c>
      <c r="J31" s="339">
        <f t="shared" si="65"/>
        <v>43.64</v>
      </c>
      <c r="K31" s="69">
        <v>27.3</v>
      </c>
      <c r="L31" s="339">
        <v>27.27</v>
      </c>
      <c r="M31" s="339">
        <f t="shared" ref="M31:N31" si="66">O31+Q31</f>
        <v>16.399999999999999</v>
      </c>
      <c r="N31" s="339">
        <f t="shared" si="66"/>
        <v>16.37</v>
      </c>
      <c r="O31" s="69">
        <v>16.399999999999999</v>
      </c>
      <c r="P31" s="339">
        <v>16.37</v>
      </c>
      <c r="Q31" s="69">
        <v>0</v>
      </c>
      <c r="R31" s="339">
        <v>0</v>
      </c>
      <c r="S31" s="140">
        <v>44280</v>
      </c>
      <c r="T31" s="140">
        <v>44285</v>
      </c>
      <c r="U31" s="140">
        <v>44293</v>
      </c>
      <c r="V31" s="140">
        <v>44293</v>
      </c>
      <c r="W31" s="140">
        <v>44439</v>
      </c>
      <c r="X31" s="133"/>
      <c r="Y31" s="133" t="s">
        <v>64</v>
      </c>
      <c r="Z31" s="462" t="s">
        <v>65</v>
      </c>
    </row>
    <row r="32" spans="1:26" ht="51">
      <c r="A32" s="101">
        <v>23</v>
      </c>
      <c r="B32" s="118" t="s">
        <v>1974</v>
      </c>
      <c r="C32" s="185" t="s">
        <v>1972</v>
      </c>
      <c r="D32" s="339">
        <f t="shared" ref="D32:E32" si="67">G32+I32</f>
        <v>1507.1</v>
      </c>
      <c r="E32" s="349">
        <f t="shared" si="67"/>
        <v>1507.1100000000001</v>
      </c>
      <c r="F32" s="339">
        <f t="shared" si="1"/>
        <v>-1.0000000000218279E-2</v>
      </c>
      <c r="G32" s="69">
        <v>904.3</v>
      </c>
      <c r="H32" s="339">
        <v>904.27</v>
      </c>
      <c r="I32" s="339">
        <f t="shared" ref="I32:J32" si="68">K32+M32</f>
        <v>602.79999999999995</v>
      </c>
      <c r="J32" s="339">
        <f t="shared" si="68"/>
        <v>602.84</v>
      </c>
      <c r="K32" s="69">
        <v>452.1</v>
      </c>
      <c r="L32" s="339">
        <v>452.13</v>
      </c>
      <c r="M32" s="339">
        <f t="shared" ref="M32:N32" si="69">O32+Q32</f>
        <v>150.69999999999999</v>
      </c>
      <c r="N32" s="339">
        <f t="shared" si="69"/>
        <v>150.71</v>
      </c>
      <c r="O32" s="69">
        <v>150.69999999999999</v>
      </c>
      <c r="P32" s="339">
        <v>150.71</v>
      </c>
      <c r="Q32" s="69">
        <v>0</v>
      </c>
      <c r="R32" s="339">
        <v>0</v>
      </c>
      <c r="S32" s="140">
        <v>44280</v>
      </c>
      <c r="T32" s="140">
        <v>44285</v>
      </c>
      <c r="U32" s="140">
        <v>44301</v>
      </c>
      <c r="V32" s="140">
        <v>44301</v>
      </c>
      <c r="W32" s="140">
        <v>44356</v>
      </c>
      <c r="X32" s="157"/>
      <c r="Y32" s="133" t="s">
        <v>64</v>
      </c>
      <c r="Z32" s="462" t="s">
        <v>65</v>
      </c>
    </row>
    <row r="33" spans="1:26" ht="51">
      <c r="A33" s="101">
        <v>24</v>
      </c>
      <c r="B33" s="118" t="s">
        <v>1975</v>
      </c>
      <c r="C33" s="185" t="s">
        <v>1972</v>
      </c>
      <c r="D33" s="339">
        <f t="shared" ref="D33:E33" si="70">G33+I33</f>
        <v>381.9</v>
      </c>
      <c r="E33" s="349">
        <f t="shared" si="70"/>
        <v>381.78</v>
      </c>
      <c r="F33" s="339">
        <f t="shared" si="1"/>
        <v>0.12000000000000455</v>
      </c>
      <c r="G33" s="69">
        <v>229.1</v>
      </c>
      <c r="H33" s="339">
        <v>229.07</v>
      </c>
      <c r="I33" s="339">
        <f t="shared" ref="I33:J33" si="71">K33+M33</f>
        <v>152.80000000000001</v>
      </c>
      <c r="J33" s="339">
        <f t="shared" si="71"/>
        <v>152.71</v>
      </c>
      <c r="K33" s="69">
        <v>95.5</v>
      </c>
      <c r="L33" s="339">
        <v>95.44</v>
      </c>
      <c r="M33" s="339">
        <f t="shared" ref="M33:N33" si="72">O33+Q33</f>
        <v>57.3</v>
      </c>
      <c r="N33" s="339">
        <f t="shared" si="72"/>
        <v>57.27</v>
      </c>
      <c r="O33" s="69">
        <v>57.3</v>
      </c>
      <c r="P33" s="339">
        <v>57.27</v>
      </c>
      <c r="Q33" s="69">
        <v>0</v>
      </c>
      <c r="R33" s="339">
        <v>0</v>
      </c>
      <c r="S33" s="140">
        <v>44280</v>
      </c>
      <c r="T33" s="140">
        <v>44285</v>
      </c>
      <c r="U33" s="140">
        <v>44293</v>
      </c>
      <c r="V33" s="140">
        <v>44293</v>
      </c>
      <c r="W33" s="140">
        <v>44439</v>
      </c>
      <c r="X33" s="233"/>
      <c r="Y33" s="133" t="s">
        <v>64</v>
      </c>
      <c r="Z33" s="462" t="s">
        <v>65</v>
      </c>
    </row>
    <row r="34" spans="1:26" ht="76.5">
      <c r="A34" s="101">
        <v>25</v>
      </c>
      <c r="B34" s="118" t="s">
        <v>1976</v>
      </c>
      <c r="C34" s="185" t="s">
        <v>1972</v>
      </c>
      <c r="D34" s="339">
        <f t="shared" ref="D34:E34" si="73">G34+I34</f>
        <v>1332.7</v>
      </c>
      <c r="E34" s="349">
        <f t="shared" si="73"/>
        <v>1317.97</v>
      </c>
      <c r="F34" s="339">
        <f t="shared" si="1"/>
        <v>14.730000000000018</v>
      </c>
      <c r="G34" s="69">
        <v>796.6</v>
      </c>
      <c r="H34" s="339">
        <v>790.78</v>
      </c>
      <c r="I34" s="339">
        <f t="shared" ref="I34:J34" si="74">K34+M34</f>
        <v>536.1</v>
      </c>
      <c r="J34" s="339">
        <f t="shared" si="74"/>
        <v>527.19000000000005</v>
      </c>
      <c r="K34" s="69">
        <v>398.3</v>
      </c>
      <c r="L34" s="339">
        <v>394.39</v>
      </c>
      <c r="M34" s="339">
        <f t="shared" ref="M34:N34" si="75">O34+Q34</f>
        <v>137.80000000000001</v>
      </c>
      <c r="N34" s="339">
        <f t="shared" si="75"/>
        <v>132.80000000000001</v>
      </c>
      <c r="O34" s="82">
        <v>132.80000000000001</v>
      </c>
      <c r="P34" s="339">
        <v>127.8</v>
      </c>
      <c r="Q34" s="69">
        <v>5</v>
      </c>
      <c r="R34" s="339">
        <v>5</v>
      </c>
      <c r="S34" s="140">
        <v>44280</v>
      </c>
      <c r="T34" s="140">
        <v>44292</v>
      </c>
      <c r="U34" s="140">
        <v>44302</v>
      </c>
      <c r="V34" s="140">
        <v>44302</v>
      </c>
      <c r="W34" s="140">
        <v>44356</v>
      </c>
      <c r="X34" s="157"/>
      <c r="Y34" s="133" t="s">
        <v>64</v>
      </c>
      <c r="Z34" s="462" t="s">
        <v>65</v>
      </c>
    </row>
    <row r="35" spans="1:26" ht="51">
      <c r="A35" s="101">
        <v>26</v>
      </c>
      <c r="B35" s="118" t="s">
        <v>1977</v>
      </c>
      <c r="C35" s="185" t="s">
        <v>1978</v>
      </c>
      <c r="D35" s="339">
        <f t="shared" ref="D35:E35" si="76">G35+I35</f>
        <v>690.4</v>
      </c>
      <c r="E35" s="349">
        <f t="shared" si="76"/>
        <v>690.3</v>
      </c>
      <c r="F35" s="339">
        <f t="shared" si="1"/>
        <v>0.10000000000002274</v>
      </c>
      <c r="G35" s="69">
        <v>414.2</v>
      </c>
      <c r="H35" s="339">
        <v>414.18</v>
      </c>
      <c r="I35" s="339">
        <f t="shared" ref="I35:J35" si="77">K35+M35</f>
        <v>276.2</v>
      </c>
      <c r="J35" s="339">
        <f t="shared" si="77"/>
        <v>276.12</v>
      </c>
      <c r="K35" s="82">
        <v>172.6</v>
      </c>
      <c r="L35" s="339">
        <v>172.57</v>
      </c>
      <c r="M35" s="339">
        <f t="shared" ref="M35:N35" si="78">O35+Q35</f>
        <v>103.6</v>
      </c>
      <c r="N35" s="339">
        <f t="shared" si="78"/>
        <v>103.55</v>
      </c>
      <c r="O35" s="82">
        <v>103.6</v>
      </c>
      <c r="P35" s="339">
        <v>103.55</v>
      </c>
      <c r="Q35" s="69">
        <v>0</v>
      </c>
      <c r="R35" s="339">
        <v>0</v>
      </c>
      <c r="S35" s="140">
        <v>44279</v>
      </c>
      <c r="T35" s="140">
        <v>44292</v>
      </c>
      <c r="U35" s="140">
        <v>44302</v>
      </c>
      <c r="V35" s="140">
        <v>44302</v>
      </c>
      <c r="W35" s="140">
        <v>44356</v>
      </c>
      <c r="X35" s="157"/>
      <c r="Y35" s="133" t="s">
        <v>64</v>
      </c>
      <c r="Z35" s="462" t="s">
        <v>65</v>
      </c>
    </row>
    <row r="36" spans="1:26" ht="15.75" customHeight="1">
      <c r="A36" s="101">
        <v>27</v>
      </c>
      <c r="B36" s="118" t="s">
        <v>1979</v>
      </c>
      <c r="C36" s="185" t="s">
        <v>1978</v>
      </c>
      <c r="D36" s="339">
        <f t="shared" ref="D36:E36" si="79">G36+I36</f>
        <v>494.5</v>
      </c>
      <c r="E36" s="349">
        <f t="shared" si="79"/>
        <v>494.55</v>
      </c>
      <c r="F36" s="339">
        <f t="shared" si="1"/>
        <v>-5.0000000000011369E-2</v>
      </c>
      <c r="G36" s="69">
        <v>296.7</v>
      </c>
      <c r="H36" s="339">
        <v>296.73</v>
      </c>
      <c r="I36" s="339">
        <f t="shared" ref="I36:J36" si="80">K36+M36</f>
        <v>197.8</v>
      </c>
      <c r="J36" s="339">
        <f t="shared" si="80"/>
        <v>197.82</v>
      </c>
      <c r="K36" s="82">
        <v>147.80000000000001</v>
      </c>
      <c r="L36" s="339">
        <v>147.82</v>
      </c>
      <c r="M36" s="339">
        <f t="shared" ref="M36:N36" si="81">O36+Q36</f>
        <v>50</v>
      </c>
      <c r="N36" s="339">
        <f t="shared" si="81"/>
        <v>50</v>
      </c>
      <c r="O36" s="82">
        <v>50</v>
      </c>
      <c r="P36" s="339">
        <v>50</v>
      </c>
      <c r="Q36" s="69">
        <v>0</v>
      </c>
      <c r="R36" s="339">
        <v>0</v>
      </c>
      <c r="S36" s="140">
        <v>44279</v>
      </c>
      <c r="T36" s="140">
        <v>44292</v>
      </c>
      <c r="U36" s="140">
        <v>44302</v>
      </c>
      <c r="V36" s="140">
        <v>44302</v>
      </c>
      <c r="W36" s="140">
        <v>44356</v>
      </c>
      <c r="X36" s="157"/>
      <c r="Y36" s="507"/>
      <c r="Z36" s="462" t="s">
        <v>65</v>
      </c>
    </row>
    <row r="37" spans="1:26" ht="76.5">
      <c r="A37" s="101">
        <v>28</v>
      </c>
      <c r="B37" s="118" t="s">
        <v>1980</v>
      </c>
      <c r="C37" s="185" t="s">
        <v>1978</v>
      </c>
      <c r="D37" s="339">
        <f t="shared" ref="D37:E37" si="82">G37+I37</f>
        <v>644.15000000000009</v>
      </c>
      <c r="E37" s="349">
        <f t="shared" si="82"/>
        <v>495.49</v>
      </c>
      <c r="F37" s="339">
        <f t="shared" si="1"/>
        <v>148.66000000000008</v>
      </c>
      <c r="G37" s="69">
        <v>297.3</v>
      </c>
      <c r="H37" s="339">
        <v>297.29000000000002</v>
      </c>
      <c r="I37" s="339">
        <f t="shared" ref="I37:J37" si="83">K37+M37</f>
        <v>346.85</v>
      </c>
      <c r="J37" s="339">
        <f t="shared" si="83"/>
        <v>198.20000000000002</v>
      </c>
      <c r="K37" s="82">
        <v>39.9</v>
      </c>
      <c r="L37" s="339">
        <v>39.909999999999997</v>
      </c>
      <c r="M37" s="339">
        <f t="shared" ref="M37:N37" si="84">O37+Q37</f>
        <v>306.95000000000005</v>
      </c>
      <c r="N37" s="339">
        <f t="shared" si="84"/>
        <v>158.29000000000002</v>
      </c>
      <c r="O37" s="82">
        <v>158.30000000000001</v>
      </c>
      <c r="P37" s="339">
        <v>9.64</v>
      </c>
      <c r="Q37" s="69">
        <v>148.65</v>
      </c>
      <c r="R37" s="339">
        <v>148.65</v>
      </c>
      <c r="S37" s="140">
        <v>44279</v>
      </c>
      <c r="T37" s="140">
        <v>44284</v>
      </c>
      <c r="U37" s="140">
        <v>44291</v>
      </c>
      <c r="V37" s="140">
        <v>44291</v>
      </c>
      <c r="W37" s="140">
        <v>44320</v>
      </c>
      <c r="X37" s="157"/>
      <c r="Y37" s="132" t="s">
        <v>64</v>
      </c>
      <c r="Z37" s="462" t="s">
        <v>65</v>
      </c>
    </row>
    <row r="38" spans="1:26" ht="63.75">
      <c r="A38" s="101">
        <v>29</v>
      </c>
      <c r="B38" s="118" t="s">
        <v>1981</v>
      </c>
      <c r="C38" s="185" t="s">
        <v>1978</v>
      </c>
      <c r="D38" s="339">
        <f t="shared" ref="D38:E38" si="85">G38+I38</f>
        <v>399.70000000000005</v>
      </c>
      <c r="E38" s="349">
        <f t="shared" si="85"/>
        <v>399.67</v>
      </c>
      <c r="F38" s="339">
        <f t="shared" si="1"/>
        <v>3.0000000000029559E-2</v>
      </c>
      <c r="G38" s="69">
        <v>239.8</v>
      </c>
      <c r="H38" s="339">
        <v>239.8</v>
      </c>
      <c r="I38" s="339">
        <f t="shared" ref="I38:J38" si="86">K38+M38</f>
        <v>159.9</v>
      </c>
      <c r="J38" s="339">
        <f t="shared" si="86"/>
        <v>159.87</v>
      </c>
      <c r="K38" s="82">
        <v>99.9</v>
      </c>
      <c r="L38" s="339">
        <v>82.51</v>
      </c>
      <c r="M38" s="339">
        <f t="shared" ref="M38:N38" si="87">O38+Q38</f>
        <v>60</v>
      </c>
      <c r="N38" s="339">
        <f t="shared" si="87"/>
        <v>77.36</v>
      </c>
      <c r="O38" s="82">
        <v>60</v>
      </c>
      <c r="P38" s="339">
        <v>77.36</v>
      </c>
      <c r="Q38" s="69">
        <v>0</v>
      </c>
      <c r="R38" s="339">
        <v>0</v>
      </c>
      <c r="S38" s="140">
        <v>44279</v>
      </c>
      <c r="T38" s="140">
        <v>44281</v>
      </c>
      <c r="U38" s="140">
        <v>44316</v>
      </c>
      <c r="V38" s="140">
        <v>44316</v>
      </c>
      <c r="W38" s="140">
        <v>44321</v>
      </c>
      <c r="X38" s="157"/>
      <c r="Y38" s="133" t="s">
        <v>64</v>
      </c>
      <c r="Z38" s="462" t="s">
        <v>65</v>
      </c>
    </row>
    <row r="39" spans="1:26" ht="12.75">
      <c r="A39" s="551" t="s">
        <v>160</v>
      </c>
      <c r="B39" s="520"/>
      <c r="C39" s="538"/>
      <c r="D39" s="113">
        <f t="shared" ref="D39:R39" si="88">SUM(D10:D38)</f>
        <v>14213.150000000001</v>
      </c>
      <c r="E39" s="113">
        <f t="shared" si="88"/>
        <v>13991.439999999999</v>
      </c>
      <c r="F39" s="113">
        <f t="shared" si="88"/>
        <v>221.70999999999992</v>
      </c>
      <c r="G39" s="113">
        <f t="shared" si="88"/>
        <v>8400.9</v>
      </c>
      <c r="H39" s="113">
        <f t="shared" si="88"/>
        <v>8394.74</v>
      </c>
      <c r="I39" s="113">
        <f t="shared" si="88"/>
        <v>5812.2500000000009</v>
      </c>
      <c r="J39" s="113">
        <f t="shared" si="88"/>
        <v>5596.7</v>
      </c>
      <c r="K39" s="113">
        <f t="shared" si="88"/>
        <v>3342.6000000000008</v>
      </c>
      <c r="L39" s="113">
        <f t="shared" si="88"/>
        <v>3311.3100000000004</v>
      </c>
      <c r="M39" s="113">
        <f t="shared" si="88"/>
        <v>2469.6499999999996</v>
      </c>
      <c r="N39" s="113">
        <f t="shared" si="88"/>
        <v>2285.39</v>
      </c>
      <c r="O39" s="113">
        <f t="shared" si="88"/>
        <v>2258.5</v>
      </c>
      <c r="P39" s="113">
        <f t="shared" si="88"/>
        <v>2106.7399999999998</v>
      </c>
      <c r="Q39" s="113">
        <f t="shared" si="88"/>
        <v>211.15</v>
      </c>
      <c r="R39" s="113">
        <f t="shared" si="88"/>
        <v>178.65</v>
      </c>
      <c r="S39" s="183"/>
      <c r="T39" s="183"/>
      <c r="U39" s="183"/>
      <c r="V39" s="183"/>
      <c r="W39" s="178"/>
      <c r="X39" s="171"/>
      <c r="Y39" s="171"/>
      <c r="Z39" s="171"/>
    </row>
    <row r="40" spans="1:26" ht="12.75">
      <c r="A40" s="523" t="s">
        <v>161</v>
      </c>
      <c r="B40" s="520"/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0"/>
      <c r="P40" s="520"/>
      <c r="Q40" s="520"/>
      <c r="R40" s="520"/>
      <c r="S40" s="520"/>
      <c r="T40" s="520"/>
      <c r="U40" s="520"/>
      <c r="V40" s="520"/>
      <c r="W40" s="520"/>
      <c r="X40" s="520"/>
      <c r="Y40" s="520"/>
      <c r="Z40" s="538"/>
    </row>
    <row r="41" spans="1:26" ht="51">
      <c r="A41" s="101">
        <v>30</v>
      </c>
      <c r="B41" s="118" t="s">
        <v>1982</v>
      </c>
      <c r="C41" s="118" t="s">
        <v>1949</v>
      </c>
      <c r="D41" s="70">
        <v>433.82</v>
      </c>
      <c r="E41" s="70">
        <v>0</v>
      </c>
      <c r="F41" s="70">
        <v>0</v>
      </c>
      <c r="G41" s="70">
        <v>260.3</v>
      </c>
      <c r="H41" s="72"/>
      <c r="I41" s="70">
        <v>173.52</v>
      </c>
      <c r="J41" s="70">
        <v>0</v>
      </c>
      <c r="K41" s="102">
        <v>72.42</v>
      </c>
      <c r="L41" s="72"/>
      <c r="M41" s="130">
        <v>101.1</v>
      </c>
      <c r="N41" s="70">
        <v>0</v>
      </c>
      <c r="O41" s="102">
        <v>101.1</v>
      </c>
      <c r="P41" s="70">
        <v>101.1</v>
      </c>
      <c r="Q41" s="72"/>
      <c r="R41" s="72"/>
      <c r="S41" s="134">
        <v>44445</v>
      </c>
      <c r="T41" s="134">
        <v>44447</v>
      </c>
      <c r="U41" s="134">
        <v>44456</v>
      </c>
      <c r="V41" s="134">
        <v>44456</v>
      </c>
      <c r="W41" s="134">
        <v>44509</v>
      </c>
      <c r="X41" s="233"/>
      <c r="Y41" s="133"/>
      <c r="Z41" s="133" t="s">
        <v>65</v>
      </c>
    </row>
    <row r="42" spans="1:26" ht="51">
      <c r="A42" s="101">
        <v>31</v>
      </c>
      <c r="B42" s="118" t="s">
        <v>1983</v>
      </c>
      <c r="C42" s="118" t="s">
        <v>1953</v>
      </c>
      <c r="D42" s="70">
        <v>1177.1400000000001</v>
      </c>
      <c r="E42" s="70">
        <v>0</v>
      </c>
      <c r="F42" s="70">
        <v>0</v>
      </c>
      <c r="G42" s="70">
        <v>706.3</v>
      </c>
      <c r="H42" s="70">
        <v>688.3</v>
      </c>
      <c r="I42" s="70">
        <v>470.84</v>
      </c>
      <c r="J42" s="70">
        <v>0</v>
      </c>
      <c r="K42" s="102">
        <v>12</v>
      </c>
      <c r="L42" s="70">
        <v>12</v>
      </c>
      <c r="M42" s="130">
        <v>458.84</v>
      </c>
      <c r="N42" s="70">
        <v>0</v>
      </c>
      <c r="O42" s="102">
        <v>458.84</v>
      </c>
      <c r="P42" s="70">
        <v>306.79000000000002</v>
      </c>
      <c r="Q42" s="72"/>
      <c r="R42" s="70">
        <v>140</v>
      </c>
      <c r="S42" s="134">
        <v>44445</v>
      </c>
      <c r="T42" s="134">
        <v>44447</v>
      </c>
      <c r="U42" s="134">
        <v>44473</v>
      </c>
      <c r="V42" s="134">
        <v>44473</v>
      </c>
      <c r="W42" s="134">
        <v>44539</v>
      </c>
      <c r="X42" s="233"/>
      <c r="Y42" s="133"/>
      <c r="Z42" s="133"/>
    </row>
    <row r="43" spans="1:26" ht="12.75">
      <c r="A43" s="220"/>
      <c r="B43" s="283" t="s">
        <v>160</v>
      </c>
      <c r="C43" s="263"/>
      <c r="D43" s="107">
        <f t="shared" ref="D43:R43" si="89">SUM(D41:D42)</f>
        <v>1610.96</v>
      </c>
      <c r="E43" s="107">
        <f t="shared" si="89"/>
        <v>0</v>
      </c>
      <c r="F43" s="107">
        <f t="shared" si="89"/>
        <v>0</v>
      </c>
      <c r="G43" s="107">
        <f t="shared" si="89"/>
        <v>966.59999999999991</v>
      </c>
      <c r="H43" s="107">
        <f t="shared" si="89"/>
        <v>688.3</v>
      </c>
      <c r="I43" s="107">
        <f t="shared" si="89"/>
        <v>644.36</v>
      </c>
      <c r="J43" s="107">
        <f t="shared" si="89"/>
        <v>0</v>
      </c>
      <c r="K43" s="107">
        <f t="shared" si="89"/>
        <v>84.42</v>
      </c>
      <c r="L43" s="107">
        <f t="shared" si="89"/>
        <v>12</v>
      </c>
      <c r="M43" s="107">
        <f t="shared" si="89"/>
        <v>559.93999999999994</v>
      </c>
      <c r="N43" s="107">
        <f t="shared" si="89"/>
        <v>0</v>
      </c>
      <c r="O43" s="107">
        <f t="shared" si="89"/>
        <v>559.93999999999994</v>
      </c>
      <c r="P43" s="107">
        <f t="shared" si="89"/>
        <v>407.89</v>
      </c>
      <c r="Q43" s="107">
        <f t="shared" si="89"/>
        <v>0</v>
      </c>
      <c r="R43" s="107">
        <f t="shared" si="89"/>
        <v>140</v>
      </c>
      <c r="S43" s="151"/>
      <c r="T43" s="151"/>
      <c r="U43" s="151"/>
      <c r="V43" s="151"/>
      <c r="W43" s="151"/>
      <c r="X43" s="151"/>
      <c r="Y43" s="151"/>
      <c r="Z43" s="151"/>
    </row>
    <row r="44" spans="1:26" ht="12.75">
      <c r="A44" s="523" t="s">
        <v>177</v>
      </c>
      <c r="B44" s="520"/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520"/>
      <c r="Q44" s="520"/>
      <c r="R44" s="520"/>
      <c r="S44" s="520"/>
      <c r="T44" s="520"/>
      <c r="U44" s="520"/>
      <c r="V44" s="520"/>
      <c r="W44" s="520"/>
      <c r="X44" s="520"/>
      <c r="Y44" s="520"/>
      <c r="Z44" s="538"/>
    </row>
    <row r="45" spans="1:26" ht="51">
      <c r="A45" s="101">
        <v>32</v>
      </c>
      <c r="B45" s="118" t="s">
        <v>1984</v>
      </c>
      <c r="C45" s="118" t="s">
        <v>1953</v>
      </c>
      <c r="D45" s="147">
        <v>515.45000000000005</v>
      </c>
      <c r="E45" s="147">
        <v>0</v>
      </c>
      <c r="F45" s="147">
        <v>0</v>
      </c>
      <c r="G45" s="147">
        <v>309.27</v>
      </c>
      <c r="H45" s="147">
        <v>309.27</v>
      </c>
      <c r="I45" s="147">
        <v>206.18</v>
      </c>
      <c r="J45" s="147">
        <v>0</v>
      </c>
      <c r="K45" s="147">
        <v>186.18</v>
      </c>
      <c r="L45" s="147">
        <v>174.82</v>
      </c>
      <c r="M45" s="147">
        <v>20</v>
      </c>
      <c r="N45" s="147">
        <v>0</v>
      </c>
      <c r="O45" s="147">
        <v>20</v>
      </c>
      <c r="P45" s="147">
        <v>31.36</v>
      </c>
      <c r="Q45" s="172"/>
      <c r="R45" s="172"/>
      <c r="S45" s="134">
        <v>44445</v>
      </c>
      <c r="T45" s="508">
        <v>44447</v>
      </c>
      <c r="U45" s="134">
        <v>44452</v>
      </c>
      <c r="V45" s="134">
        <v>44452</v>
      </c>
      <c r="W45" s="134">
        <v>44539</v>
      </c>
      <c r="X45" s="233"/>
      <c r="Y45" s="133"/>
      <c r="Z45" s="133"/>
    </row>
    <row r="46" spans="1:26" ht="51">
      <c r="A46" s="101">
        <v>33</v>
      </c>
      <c r="B46" s="118" t="s">
        <v>1985</v>
      </c>
      <c r="C46" s="118" t="s">
        <v>1953</v>
      </c>
      <c r="D46" s="147">
        <v>1288.19</v>
      </c>
      <c r="E46" s="147">
        <v>0</v>
      </c>
      <c r="F46" s="147">
        <v>0</v>
      </c>
      <c r="G46" s="147">
        <v>772.91</v>
      </c>
      <c r="H46" s="172"/>
      <c r="I46" s="147">
        <v>515.28</v>
      </c>
      <c r="J46" s="147">
        <v>0</v>
      </c>
      <c r="K46" s="147">
        <v>503.28</v>
      </c>
      <c r="L46" s="172"/>
      <c r="M46" s="147">
        <v>12</v>
      </c>
      <c r="N46" s="147">
        <v>0</v>
      </c>
      <c r="O46" s="147">
        <v>12</v>
      </c>
      <c r="P46" s="147">
        <v>0</v>
      </c>
      <c r="Q46" s="172"/>
      <c r="R46" s="172"/>
      <c r="S46" s="134">
        <v>44475</v>
      </c>
      <c r="T46" s="134">
        <v>44477</v>
      </c>
      <c r="U46" s="233"/>
      <c r="V46" s="233"/>
      <c r="W46" s="233"/>
      <c r="X46" s="157"/>
      <c r="Y46" s="133"/>
      <c r="Z46" s="133"/>
    </row>
    <row r="47" spans="1:26" ht="12.75">
      <c r="A47" s="220"/>
      <c r="B47" s="169"/>
      <c r="C47" s="263"/>
      <c r="D47" s="107">
        <f t="shared" ref="D47:R47" si="90">SUM(D45:D46)</f>
        <v>1803.64</v>
      </c>
      <c r="E47" s="107">
        <f t="shared" si="90"/>
        <v>0</v>
      </c>
      <c r="F47" s="107">
        <f t="shared" si="90"/>
        <v>0</v>
      </c>
      <c r="G47" s="107">
        <f t="shared" si="90"/>
        <v>1082.1799999999998</v>
      </c>
      <c r="H47" s="107">
        <f t="shared" si="90"/>
        <v>309.27</v>
      </c>
      <c r="I47" s="107">
        <f t="shared" si="90"/>
        <v>721.46</v>
      </c>
      <c r="J47" s="107">
        <f t="shared" si="90"/>
        <v>0</v>
      </c>
      <c r="K47" s="107">
        <f t="shared" si="90"/>
        <v>689.46</v>
      </c>
      <c r="L47" s="107">
        <f t="shared" si="90"/>
        <v>174.82</v>
      </c>
      <c r="M47" s="107">
        <f t="shared" si="90"/>
        <v>32</v>
      </c>
      <c r="N47" s="107">
        <f t="shared" si="90"/>
        <v>0</v>
      </c>
      <c r="O47" s="107">
        <f t="shared" si="90"/>
        <v>32</v>
      </c>
      <c r="P47" s="107">
        <f t="shared" si="90"/>
        <v>31.36</v>
      </c>
      <c r="Q47" s="107">
        <f t="shared" si="90"/>
        <v>0</v>
      </c>
      <c r="R47" s="107">
        <f t="shared" si="90"/>
        <v>0</v>
      </c>
      <c r="S47" s="151"/>
      <c r="T47" s="151"/>
      <c r="U47" s="151"/>
      <c r="V47" s="151"/>
      <c r="W47" s="151"/>
      <c r="X47" s="151"/>
      <c r="Y47" s="151"/>
      <c r="Z47" s="151"/>
    </row>
    <row r="48" spans="1:26" ht="12.75">
      <c r="A48" s="550" t="s">
        <v>1986</v>
      </c>
      <c r="B48" s="520"/>
      <c r="C48" s="538"/>
      <c r="D48" s="113">
        <v>17416.59</v>
      </c>
      <c r="E48" s="113">
        <v>8849.7199999999993</v>
      </c>
      <c r="F48" s="113">
        <v>1480.2</v>
      </c>
      <c r="G48" s="113">
        <v>10449.68</v>
      </c>
      <c r="H48" s="113">
        <v>5309.84</v>
      </c>
      <c r="I48" s="113">
        <v>6966.91</v>
      </c>
      <c r="J48" s="113">
        <v>3539.89</v>
      </c>
      <c r="K48" s="113">
        <v>4116.47</v>
      </c>
      <c r="L48" s="113">
        <v>1914.81</v>
      </c>
      <c r="M48" s="113">
        <v>2850.44</v>
      </c>
      <c r="N48" s="113">
        <v>1625.07</v>
      </c>
      <c r="O48" s="113">
        <v>2850.44</v>
      </c>
      <c r="P48" s="113">
        <v>1562.57</v>
      </c>
      <c r="Q48" s="113">
        <v>211.15</v>
      </c>
      <c r="R48" s="113">
        <v>220.79</v>
      </c>
      <c r="S48" s="183"/>
      <c r="T48" s="183"/>
      <c r="U48" s="183"/>
      <c r="V48" s="183"/>
      <c r="W48" s="178"/>
      <c r="X48" s="171"/>
      <c r="Y48" s="171"/>
      <c r="Z48" s="171"/>
    </row>
  </sheetData>
  <mergeCells count="30">
    <mergeCell ref="Y1:Y5"/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A48:C48"/>
    <mergeCell ref="F4:F5"/>
    <mergeCell ref="A7:Z8"/>
    <mergeCell ref="A9:Z9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A39:C39"/>
    <mergeCell ref="A40:Z40"/>
    <mergeCell ref="A44:Z4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AB68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6.28515625" customWidth="1"/>
    <col min="2" max="2" width="32.28515625" customWidth="1"/>
    <col min="24" max="24" width="19.5703125" customWidth="1"/>
    <col min="25" max="25" width="15.85546875" customWidth="1"/>
    <col min="26" max="26" width="14.5703125" customWidth="1"/>
  </cols>
  <sheetData>
    <row r="1" spans="1:28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25" t="s">
        <v>42</v>
      </c>
      <c r="T1" s="525" t="s">
        <v>43</v>
      </c>
      <c r="U1" s="525" t="s">
        <v>44</v>
      </c>
      <c r="V1" s="525" t="s">
        <v>45</v>
      </c>
      <c r="W1" s="525" t="s">
        <v>46</v>
      </c>
      <c r="X1" s="525" t="s">
        <v>47</v>
      </c>
      <c r="Y1" s="536" t="s">
        <v>48</v>
      </c>
      <c r="Z1" s="536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>
      <c r="A7" s="554" t="s">
        <v>1987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>
      <c r="A10" s="101">
        <v>1</v>
      </c>
      <c r="B10" s="206" t="s">
        <v>1988</v>
      </c>
      <c r="C10" s="118" t="s">
        <v>1989</v>
      </c>
      <c r="D10" s="344">
        <f t="shared" ref="D10:E10" si="0">G10+I10</f>
        <v>504.8</v>
      </c>
      <c r="E10" s="344">
        <f t="shared" si="0"/>
        <v>505</v>
      </c>
      <c r="F10" s="344">
        <f t="shared" ref="F10:F36" si="1">IF(E10&gt;0,D10-E10,0)</f>
        <v>-0.19999999999998863</v>
      </c>
      <c r="G10" s="200">
        <v>393.6</v>
      </c>
      <c r="H10" s="344">
        <v>393.65</v>
      </c>
      <c r="I10" s="344">
        <f t="shared" ref="I10:J10" si="2">K10+M10</f>
        <v>111.2</v>
      </c>
      <c r="J10" s="344">
        <f t="shared" si="2"/>
        <v>111.35</v>
      </c>
      <c r="K10" s="200">
        <v>58.7</v>
      </c>
      <c r="L10" s="344">
        <v>58.75</v>
      </c>
      <c r="M10" s="509">
        <f t="shared" ref="M10:N10" si="3">O10+Q10</f>
        <v>52.5</v>
      </c>
      <c r="N10" s="344">
        <f t="shared" si="3"/>
        <v>52.6</v>
      </c>
      <c r="O10" s="200">
        <v>47.5</v>
      </c>
      <c r="P10" s="344">
        <v>47.6</v>
      </c>
      <c r="Q10" s="200">
        <v>5</v>
      </c>
      <c r="R10" s="344">
        <v>5</v>
      </c>
      <c r="S10" s="216">
        <v>44247</v>
      </c>
      <c r="T10" s="216">
        <v>44281</v>
      </c>
      <c r="U10" s="218" t="s">
        <v>1990</v>
      </c>
      <c r="V10" s="217">
        <v>44317</v>
      </c>
      <c r="W10" s="217">
        <v>44406</v>
      </c>
      <c r="X10" s="133"/>
      <c r="Y10" s="133" t="s">
        <v>64</v>
      </c>
      <c r="Z10" s="504" t="s">
        <v>99</v>
      </c>
      <c r="AA10" s="128" t="s">
        <v>66</v>
      </c>
      <c r="AB10" s="128">
        <f>COUNTIF(X10:X100,"Отказ")</f>
        <v>0</v>
      </c>
    </row>
    <row r="11" spans="1:28">
      <c r="A11" s="101">
        <v>2</v>
      </c>
      <c r="B11" s="118" t="s">
        <v>1991</v>
      </c>
      <c r="C11" s="118" t="s">
        <v>1989</v>
      </c>
      <c r="D11" s="344">
        <f t="shared" ref="D11:E11" si="4">G11+I11</f>
        <v>504.8</v>
      </c>
      <c r="E11" s="344">
        <f t="shared" si="4"/>
        <v>505</v>
      </c>
      <c r="F11" s="344">
        <f t="shared" si="1"/>
        <v>-0.19999999999998863</v>
      </c>
      <c r="G11" s="82">
        <v>393.6</v>
      </c>
      <c r="H11" s="344">
        <v>393.65</v>
      </c>
      <c r="I11" s="344">
        <f t="shared" ref="I11:J11" si="5">K11+M11</f>
        <v>111.2</v>
      </c>
      <c r="J11" s="344">
        <f t="shared" si="5"/>
        <v>111.35</v>
      </c>
      <c r="K11" s="82">
        <v>58.7</v>
      </c>
      <c r="L11" s="344">
        <v>58.75</v>
      </c>
      <c r="M11" s="509">
        <f t="shared" ref="M11:N11" si="6">O11+Q11</f>
        <v>52.5</v>
      </c>
      <c r="N11" s="344">
        <f t="shared" si="6"/>
        <v>52.6</v>
      </c>
      <c r="O11" s="82">
        <v>47.5</v>
      </c>
      <c r="P11" s="344">
        <v>47.6</v>
      </c>
      <c r="Q11" s="82">
        <v>5</v>
      </c>
      <c r="R11" s="344">
        <v>5</v>
      </c>
      <c r="S11" s="216">
        <v>44247</v>
      </c>
      <c r="T11" s="216">
        <v>44281</v>
      </c>
      <c r="U11" s="218" t="s">
        <v>1992</v>
      </c>
      <c r="V11" s="217">
        <v>44317</v>
      </c>
      <c r="W11" s="217">
        <v>44406</v>
      </c>
      <c r="X11" s="133"/>
      <c r="Y11" s="133" t="s">
        <v>64</v>
      </c>
      <c r="Z11" s="504" t="s">
        <v>99</v>
      </c>
      <c r="AA11" s="50" t="s">
        <v>69</v>
      </c>
      <c r="AB11" s="128">
        <f>COUNTA(Z10:Z100)</f>
        <v>38</v>
      </c>
    </row>
    <row r="12" spans="1:28">
      <c r="A12" s="101">
        <v>3</v>
      </c>
      <c r="B12" s="206" t="s">
        <v>1993</v>
      </c>
      <c r="C12" s="118" t="s">
        <v>1989</v>
      </c>
      <c r="D12" s="344">
        <f t="shared" ref="D12:E12" si="7">G12+I12</f>
        <v>259</v>
      </c>
      <c r="E12" s="344">
        <f t="shared" si="7"/>
        <v>259</v>
      </c>
      <c r="F12" s="344">
        <f t="shared" si="1"/>
        <v>0</v>
      </c>
      <c r="G12" s="82">
        <v>204.5</v>
      </c>
      <c r="H12" s="344">
        <v>204.5</v>
      </c>
      <c r="I12" s="344">
        <f t="shared" ref="I12:J12" si="8">K12+M12</f>
        <v>54.5</v>
      </c>
      <c r="J12" s="344">
        <f t="shared" si="8"/>
        <v>54.5</v>
      </c>
      <c r="K12" s="82">
        <v>26.7</v>
      </c>
      <c r="L12" s="344">
        <v>27</v>
      </c>
      <c r="M12" s="509">
        <f t="shared" ref="M12:N12" si="9">O12+Q12</f>
        <v>27.8</v>
      </c>
      <c r="N12" s="344">
        <f t="shared" si="9"/>
        <v>27.5</v>
      </c>
      <c r="O12" s="82">
        <v>22.8</v>
      </c>
      <c r="P12" s="344">
        <v>22.5</v>
      </c>
      <c r="Q12" s="82">
        <v>5</v>
      </c>
      <c r="R12" s="344">
        <v>5</v>
      </c>
      <c r="S12" s="216">
        <v>44299</v>
      </c>
      <c r="T12" s="216">
        <v>44299</v>
      </c>
      <c r="U12" s="218" t="s">
        <v>1994</v>
      </c>
      <c r="V12" s="217">
        <v>44317</v>
      </c>
      <c r="W12" s="217">
        <v>44347</v>
      </c>
      <c r="X12" s="157"/>
      <c r="Y12" s="133" t="s">
        <v>64</v>
      </c>
      <c r="Z12" s="504" t="s">
        <v>99</v>
      </c>
      <c r="AA12" s="128" t="s">
        <v>12</v>
      </c>
      <c r="AB12" s="128">
        <f>COUNTA(U10:U100)-AB11</f>
        <v>15</v>
      </c>
    </row>
    <row r="13" spans="1:28">
      <c r="A13" s="101">
        <v>4</v>
      </c>
      <c r="B13" s="206" t="s">
        <v>1995</v>
      </c>
      <c r="C13" s="118" t="s">
        <v>1989</v>
      </c>
      <c r="D13" s="344">
        <f t="shared" ref="D13:E13" si="10">G13+I13</f>
        <v>195.10000000000002</v>
      </c>
      <c r="E13" s="344">
        <f t="shared" si="10"/>
        <v>194.99600000000001</v>
      </c>
      <c r="F13" s="344">
        <f t="shared" si="1"/>
        <v>0.10400000000001342</v>
      </c>
      <c r="G13" s="82">
        <v>151.80000000000001</v>
      </c>
      <c r="H13" s="344">
        <v>151.77000000000001</v>
      </c>
      <c r="I13" s="344">
        <f t="shared" ref="I13:J13" si="11">K13+M13</f>
        <v>43.3</v>
      </c>
      <c r="J13" s="344">
        <f t="shared" si="11"/>
        <v>43.225999999999999</v>
      </c>
      <c r="K13" s="69">
        <v>22.7</v>
      </c>
      <c r="L13" s="344">
        <v>22.6</v>
      </c>
      <c r="M13" s="509">
        <f t="shared" ref="M13:N13" si="12">O13+Q13</f>
        <v>20.6</v>
      </c>
      <c r="N13" s="344">
        <f t="shared" si="12"/>
        <v>20.626000000000001</v>
      </c>
      <c r="O13" s="82">
        <v>17.600000000000001</v>
      </c>
      <c r="P13" s="344">
        <v>17.626000000000001</v>
      </c>
      <c r="Q13" s="82">
        <v>3</v>
      </c>
      <c r="R13" s="344">
        <v>3</v>
      </c>
      <c r="S13" s="216">
        <v>44313</v>
      </c>
      <c r="T13" s="216">
        <v>44313</v>
      </c>
      <c r="U13" s="218" t="s">
        <v>1996</v>
      </c>
      <c r="V13" s="217">
        <v>44336</v>
      </c>
      <c r="W13" s="217">
        <v>44368</v>
      </c>
      <c r="X13" s="157"/>
      <c r="Y13" s="133" t="s">
        <v>64</v>
      </c>
      <c r="Z13" s="504" t="s">
        <v>65</v>
      </c>
      <c r="AA13" s="128" t="s">
        <v>75</v>
      </c>
      <c r="AB13" s="128">
        <f>COUNTA(T10:T100)-AB11-AB12</f>
        <v>0</v>
      </c>
    </row>
    <row r="14" spans="1:28">
      <c r="A14" s="101">
        <v>5</v>
      </c>
      <c r="B14" s="206" t="s">
        <v>1997</v>
      </c>
      <c r="C14" s="118" t="s">
        <v>1998</v>
      </c>
      <c r="D14" s="344">
        <f t="shared" ref="D14:E14" si="13">G14+I14</f>
        <v>805.9</v>
      </c>
      <c r="E14" s="344">
        <f t="shared" si="13"/>
        <v>805.83375000000001</v>
      </c>
      <c r="F14" s="344">
        <f t="shared" si="1"/>
        <v>6.6249999999968168E-2</v>
      </c>
      <c r="G14" s="82">
        <v>643.9</v>
      </c>
      <c r="H14" s="344">
        <v>643.9</v>
      </c>
      <c r="I14" s="344">
        <f t="shared" ref="I14:J14" si="14">K14+M14</f>
        <v>162</v>
      </c>
      <c r="J14" s="344">
        <f t="shared" si="14"/>
        <v>161.93374999999997</v>
      </c>
      <c r="K14" s="69">
        <v>120.6</v>
      </c>
      <c r="L14" s="344">
        <v>120.6</v>
      </c>
      <c r="M14" s="509">
        <f t="shared" ref="M14:N14" si="15">O14+Q14</f>
        <v>41.4</v>
      </c>
      <c r="N14" s="344">
        <f t="shared" si="15"/>
        <v>41.333749999999995</v>
      </c>
      <c r="O14" s="82">
        <v>31.4</v>
      </c>
      <c r="P14" s="344">
        <v>31.333749999999998</v>
      </c>
      <c r="Q14" s="69">
        <v>10</v>
      </c>
      <c r="R14" s="344">
        <v>10</v>
      </c>
      <c r="S14" s="216">
        <v>44247</v>
      </c>
      <c r="T14" s="216">
        <v>44264</v>
      </c>
      <c r="U14" s="218" t="s">
        <v>1999</v>
      </c>
      <c r="V14" s="217">
        <v>44291</v>
      </c>
      <c r="W14" s="217">
        <v>44377</v>
      </c>
      <c r="X14" s="157"/>
      <c r="Y14" s="133" t="s">
        <v>64</v>
      </c>
      <c r="Z14" s="504" t="s">
        <v>65</v>
      </c>
      <c r="AA14" s="128" t="s">
        <v>79</v>
      </c>
      <c r="AB14" s="128">
        <f>COUNTA(S10:S100)-AB11-AB12-AB13</f>
        <v>0</v>
      </c>
    </row>
    <row r="15" spans="1:28">
      <c r="A15" s="101">
        <v>6</v>
      </c>
      <c r="B15" s="206" t="s">
        <v>2000</v>
      </c>
      <c r="C15" s="118" t="s">
        <v>1998</v>
      </c>
      <c r="D15" s="344">
        <f t="shared" ref="D15:E15" si="16">G15+I15</f>
        <v>213</v>
      </c>
      <c r="E15" s="344">
        <f t="shared" si="16"/>
        <v>213.00620000000001</v>
      </c>
      <c r="F15" s="344">
        <f t="shared" si="1"/>
        <v>-6.2000000000068667E-3</v>
      </c>
      <c r="G15" s="82">
        <v>170.4</v>
      </c>
      <c r="H15" s="344">
        <v>170.4</v>
      </c>
      <c r="I15" s="344">
        <f t="shared" ref="I15:J15" si="17">K15+M15</f>
        <v>42.6</v>
      </c>
      <c r="J15" s="344">
        <f t="shared" si="17"/>
        <v>42.606200000000001</v>
      </c>
      <c r="K15" s="82">
        <v>32</v>
      </c>
      <c r="L15" s="344">
        <v>31.97</v>
      </c>
      <c r="M15" s="509">
        <f t="shared" ref="M15:N15" si="18">O15+Q15</f>
        <v>10.6</v>
      </c>
      <c r="N15" s="344">
        <f t="shared" si="18"/>
        <v>10.636199999999999</v>
      </c>
      <c r="O15" s="82">
        <v>4.5999999999999996</v>
      </c>
      <c r="P15" s="344">
        <v>4.6361999999999997</v>
      </c>
      <c r="Q15" s="69">
        <v>6</v>
      </c>
      <c r="R15" s="344">
        <v>6</v>
      </c>
      <c r="S15" s="216">
        <v>44247</v>
      </c>
      <c r="T15" s="216">
        <v>44264</v>
      </c>
      <c r="U15" s="218" t="s">
        <v>2001</v>
      </c>
      <c r="V15" s="217">
        <v>44288</v>
      </c>
      <c r="W15" s="217">
        <v>44348</v>
      </c>
      <c r="X15" s="157"/>
      <c r="Y15" s="133" t="s">
        <v>64</v>
      </c>
      <c r="Z15" s="504" t="s">
        <v>65</v>
      </c>
      <c r="AA15" s="128" t="s">
        <v>64</v>
      </c>
      <c r="AB15" s="128">
        <f>COUNTA(Y10:Y100)</f>
        <v>37</v>
      </c>
    </row>
    <row r="16" spans="1:28">
      <c r="A16" s="101">
        <v>7</v>
      </c>
      <c r="B16" s="206" t="s">
        <v>2002</v>
      </c>
      <c r="C16" s="118" t="s">
        <v>1998</v>
      </c>
      <c r="D16" s="344">
        <f t="shared" ref="D16:E16" si="19">G16+I16</f>
        <v>255.7</v>
      </c>
      <c r="E16" s="344">
        <f t="shared" si="19"/>
        <v>255.59742999999997</v>
      </c>
      <c r="F16" s="344">
        <f t="shared" si="1"/>
        <v>0.10257000000001426</v>
      </c>
      <c r="G16" s="82">
        <v>204.5</v>
      </c>
      <c r="H16" s="344">
        <v>204.45</v>
      </c>
      <c r="I16" s="344">
        <f t="shared" ref="I16:J16" si="20">K16+M16</f>
        <v>51.2</v>
      </c>
      <c r="J16" s="344">
        <f t="shared" si="20"/>
        <v>51.14743</v>
      </c>
      <c r="K16" s="82">
        <v>38.4</v>
      </c>
      <c r="L16" s="344">
        <v>38.340000000000003</v>
      </c>
      <c r="M16" s="509">
        <f t="shared" ref="M16:N16" si="21">O16+Q16</f>
        <v>12.8</v>
      </c>
      <c r="N16" s="344">
        <f t="shared" si="21"/>
        <v>12.80743</v>
      </c>
      <c r="O16" s="82">
        <v>6.8</v>
      </c>
      <c r="P16" s="344">
        <v>6.8074300000000001</v>
      </c>
      <c r="Q16" s="82">
        <v>6</v>
      </c>
      <c r="R16" s="344">
        <v>6</v>
      </c>
      <c r="S16" s="216">
        <v>44247</v>
      </c>
      <c r="T16" s="216">
        <v>44264</v>
      </c>
      <c r="U16" s="218" t="s">
        <v>2001</v>
      </c>
      <c r="V16" s="217">
        <v>44288</v>
      </c>
      <c r="W16" s="217">
        <v>44348</v>
      </c>
      <c r="X16" s="157"/>
      <c r="Y16" s="133" t="s">
        <v>64</v>
      </c>
      <c r="Z16" s="504" t="s">
        <v>65</v>
      </c>
    </row>
    <row r="17" spans="1:26">
      <c r="A17" s="101">
        <v>8</v>
      </c>
      <c r="B17" s="206" t="s">
        <v>2003</v>
      </c>
      <c r="C17" s="118" t="s">
        <v>2004</v>
      </c>
      <c r="D17" s="344">
        <f t="shared" ref="D17:E17" si="22">G17+I17</f>
        <v>325.60000000000002</v>
      </c>
      <c r="E17" s="344">
        <f t="shared" si="22"/>
        <v>325</v>
      </c>
      <c r="F17" s="344">
        <f t="shared" si="1"/>
        <v>0.60000000000002274</v>
      </c>
      <c r="G17" s="82">
        <v>250</v>
      </c>
      <c r="H17" s="344">
        <v>250</v>
      </c>
      <c r="I17" s="344">
        <f t="shared" ref="I17:J17" si="23">K17+M17</f>
        <v>75.599999999999994</v>
      </c>
      <c r="J17" s="344">
        <f t="shared" si="23"/>
        <v>75</v>
      </c>
      <c r="K17" s="82">
        <v>40</v>
      </c>
      <c r="L17" s="344">
        <v>40</v>
      </c>
      <c r="M17" s="509">
        <f t="shared" ref="M17:N17" si="24">O17+Q17</f>
        <v>35.6</v>
      </c>
      <c r="N17" s="344">
        <f t="shared" si="24"/>
        <v>35</v>
      </c>
      <c r="O17" s="82">
        <v>35.6</v>
      </c>
      <c r="P17" s="344">
        <v>35</v>
      </c>
      <c r="Q17" s="82">
        <v>0</v>
      </c>
      <c r="R17" s="344">
        <v>0</v>
      </c>
      <c r="S17" s="216">
        <v>44246</v>
      </c>
      <c r="T17" s="216">
        <v>44246</v>
      </c>
      <c r="U17" s="218" t="s">
        <v>2005</v>
      </c>
      <c r="V17" s="217">
        <v>44277</v>
      </c>
      <c r="W17" s="217">
        <v>44316</v>
      </c>
      <c r="X17" s="157"/>
      <c r="Y17" s="133" t="s">
        <v>64</v>
      </c>
      <c r="Z17" s="504" t="s">
        <v>65</v>
      </c>
    </row>
    <row r="18" spans="1:26">
      <c r="A18" s="101">
        <v>9</v>
      </c>
      <c r="B18" s="206" t="s">
        <v>2006</v>
      </c>
      <c r="C18" s="118" t="s">
        <v>2004</v>
      </c>
      <c r="D18" s="344">
        <f t="shared" ref="D18:E18" si="25">G18+I18</f>
        <v>328</v>
      </c>
      <c r="E18" s="344">
        <f t="shared" si="25"/>
        <v>328</v>
      </c>
      <c r="F18" s="344">
        <f t="shared" si="1"/>
        <v>0</v>
      </c>
      <c r="G18" s="82">
        <v>249.5</v>
      </c>
      <c r="H18" s="344">
        <v>249.53</v>
      </c>
      <c r="I18" s="344">
        <f t="shared" ref="I18:J18" si="26">K18+M18</f>
        <v>78.5</v>
      </c>
      <c r="J18" s="344">
        <f t="shared" si="26"/>
        <v>78.47</v>
      </c>
      <c r="K18" s="69">
        <v>45.9</v>
      </c>
      <c r="L18" s="344">
        <v>46</v>
      </c>
      <c r="M18" s="509">
        <f t="shared" ref="M18:N18" si="27">O18+Q18</f>
        <v>32.6</v>
      </c>
      <c r="N18" s="344">
        <f t="shared" si="27"/>
        <v>32.47</v>
      </c>
      <c r="O18" s="82">
        <v>32.6</v>
      </c>
      <c r="P18" s="344">
        <v>32.47</v>
      </c>
      <c r="Q18" s="82">
        <v>0</v>
      </c>
      <c r="R18" s="344">
        <v>0</v>
      </c>
      <c r="S18" s="216">
        <v>44315</v>
      </c>
      <c r="T18" s="216">
        <v>44315</v>
      </c>
      <c r="U18" s="218" t="s">
        <v>2007</v>
      </c>
      <c r="V18" s="217">
        <v>44327</v>
      </c>
      <c r="W18" s="217">
        <v>44369</v>
      </c>
      <c r="X18" s="157"/>
      <c r="Y18" s="133" t="s">
        <v>64</v>
      </c>
      <c r="Z18" s="504" t="s">
        <v>65</v>
      </c>
    </row>
    <row r="19" spans="1:26">
      <c r="A19" s="101">
        <v>10</v>
      </c>
      <c r="B19" s="206" t="s">
        <v>2008</v>
      </c>
      <c r="C19" s="118" t="s">
        <v>2009</v>
      </c>
      <c r="D19" s="344">
        <f t="shared" ref="D19:E19" si="28">G19+I19</f>
        <v>325.60000000000002</v>
      </c>
      <c r="E19" s="344">
        <f t="shared" si="28"/>
        <v>325.55599999999998</v>
      </c>
      <c r="F19" s="344">
        <f t="shared" si="1"/>
        <v>4.4000000000039563E-2</v>
      </c>
      <c r="G19" s="82">
        <v>255</v>
      </c>
      <c r="H19" s="344">
        <v>255</v>
      </c>
      <c r="I19" s="344">
        <f t="shared" ref="I19:J19" si="29">K19+M19</f>
        <v>70.599999999999994</v>
      </c>
      <c r="J19" s="344">
        <f t="shared" si="29"/>
        <v>70.555999999999997</v>
      </c>
      <c r="K19" s="82">
        <v>42</v>
      </c>
      <c r="L19" s="344">
        <v>42</v>
      </c>
      <c r="M19" s="509">
        <f t="shared" ref="M19:N19" si="30">O19+Q19</f>
        <v>28.6</v>
      </c>
      <c r="N19" s="344">
        <f t="shared" si="30"/>
        <v>28.556000000000001</v>
      </c>
      <c r="O19" s="82">
        <v>18.600000000000001</v>
      </c>
      <c r="P19" s="344">
        <v>18.556000000000001</v>
      </c>
      <c r="Q19" s="82">
        <v>10</v>
      </c>
      <c r="R19" s="344">
        <v>10</v>
      </c>
      <c r="S19" s="216">
        <v>44244</v>
      </c>
      <c r="T19" s="216">
        <v>44244</v>
      </c>
      <c r="U19" s="218" t="s">
        <v>2010</v>
      </c>
      <c r="V19" s="217">
        <v>44252</v>
      </c>
      <c r="W19" s="217">
        <v>44286</v>
      </c>
      <c r="X19" s="157"/>
      <c r="Y19" s="133" t="s">
        <v>64</v>
      </c>
      <c r="Z19" s="504" t="s">
        <v>65</v>
      </c>
    </row>
    <row r="20" spans="1:26">
      <c r="A20" s="101">
        <v>11</v>
      </c>
      <c r="B20" s="206" t="s">
        <v>2011</v>
      </c>
      <c r="C20" s="118" t="s">
        <v>2009</v>
      </c>
      <c r="D20" s="344">
        <f t="shared" ref="D20:E20" si="31">G20+I20</f>
        <v>1387.5</v>
      </c>
      <c r="E20" s="344">
        <f t="shared" si="31"/>
        <v>1387.5360000000001</v>
      </c>
      <c r="F20" s="344">
        <f t="shared" si="1"/>
        <v>-3.6000000000058208E-2</v>
      </c>
      <c r="G20" s="82">
        <v>1100</v>
      </c>
      <c r="H20" s="344">
        <v>1100</v>
      </c>
      <c r="I20" s="344">
        <f t="shared" ref="I20:J20" si="32">K20+M20</f>
        <v>287.5</v>
      </c>
      <c r="J20" s="344">
        <f t="shared" si="32"/>
        <v>287.536</v>
      </c>
      <c r="K20" s="82">
        <v>200</v>
      </c>
      <c r="L20" s="344">
        <v>200</v>
      </c>
      <c r="M20" s="509">
        <f t="shared" ref="M20:N20" si="33">O20+Q20</f>
        <v>87.5</v>
      </c>
      <c r="N20" s="344">
        <f t="shared" si="33"/>
        <v>87.536000000000001</v>
      </c>
      <c r="O20" s="82">
        <v>82.5</v>
      </c>
      <c r="P20" s="344">
        <v>82.536000000000001</v>
      </c>
      <c r="Q20" s="82">
        <v>5</v>
      </c>
      <c r="R20" s="344">
        <v>5</v>
      </c>
      <c r="S20" s="216">
        <v>44284</v>
      </c>
      <c r="T20" s="216">
        <v>44302</v>
      </c>
      <c r="U20" s="218" t="s">
        <v>2012</v>
      </c>
      <c r="V20" s="217">
        <v>44367</v>
      </c>
      <c r="W20" s="133" t="s">
        <v>2013</v>
      </c>
      <c r="X20" s="157"/>
      <c r="Y20" s="133" t="s">
        <v>64</v>
      </c>
      <c r="Z20" s="504" t="s">
        <v>65</v>
      </c>
    </row>
    <row r="21" spans="1:26">
      <c r="A21" s="101">
        <v>12</v>
      </c>
      <c r="B21" s="118" t="s">
        <v>2014</v>
      </c>
      <c r="C21" s="118" t="s">
        <v>2009</v>
      </c>
      <c r="D21" s="344">
        <f t="shared" ref="D21:E21" si="34">G21+I21</f>
        <v>1700.6</v>
      </c>
      <c r="E21" s="344">
        <f t="shared" si="34"/>
        <v>1700.6195400000001</v>
      </c>
      <c r="F21" s="344">
        <f t="shared" si="1"/>
        <v>-1.9540000000233704E-2</v>
      </c>
      <c r="G21" s="69">
        <v>1345.5</v>
      </c>
      <c r="H21" s="344">
        <v>1345.5</v>
      </c>
      <c r="I21" s="344">
        <f t="shared" ref="I21:J21" si="35">K21+M21</f>
        <v>355.1</v>
      </c>
      <c r="J21" s="344">
        <f t="shared" si="35"/>
        <v>355.11954000000003</v>
      </c>
      <c r="K21" s="82">
        <v>165.6</v>
      </c>
      <c r="L21" s="344">
        <v>165.6</v>
      </c>
      <c r="M21" s="509">
        <f t="shared" ref="M21:N21" si="36">O21+Q21</f>
        <v>189.5</v>
      </c>
      <c r="N21" s="344">
        <f t="shared" si="36"/>
        <v>189.51954000000001</v>
      </c>
      <c r="O21" s="82">
        <v>179.5</v>
      </c>
      <c r="P21" s="344">
        <v>179.51954000000001</v>
      </c>
      <c r="Q21" s="69">
        <v>10</v>
      </c>
      <c r="R21" s="344">
        <v>10</v>
      </c>
      <c r="S21" s="216">
        <v>44247</v>
      </c>
      <c r="T21" s="216">
        <v>44281</v>
      </c>
      <c r="U21" s="218" t="s">
        <v>2015</v>
      </c>
      <c r="V21" s="217">
        <v>44305</v>
      </c>
      <c r="W21" s="510">
        <v>44498</v>
      </c>
      <c r="X21" s="157"/>
      <c r="Y21" s="133" t="s">
        <v>64</v>
      </c>
      <c r="Z21" s="504" t="s">
        <v>99</v>
      </c>
    </row>
    <row r="22" spans="1:26">
      <c r="A22" s="101">
        <v>13</v>
      </c>
      <c r="B22" s="206" t="s">
        <v>2016</v>
      </c>
      <c r="C22" s="118" t="s">
        <v>2017</v>
      </c>
      <c r="D22" s="344">
        <f t="shared" ref="D22:E22" si="37">G22+I22</f>
        <v>1865.3999999999999</v>
      </c>
      <c r="E22" s="344">
        <f t="shared" si="37"/>
        <v>1865.3597199999999</v>
      </c>
      <c r="F22" s="344">
        <f t="shared" si="1"/>
        <v>4.0279999999938809E-2</v>
      </c>
      <c r="G22" s="69">
        <v>1473.6</v>
      </c>
      <c r="H22" s="344">
        <v>1473.6</v>
      </c>
      <c r="I22" s="344">
        <f t="shared" ref="I22:J22" si="38">K22+M22</f>
        <v>391.8</v>
      </c>
      <c r="J22" s="344">
        <f t="shared" si="38"/>
        <v>391.75972000000002</v>
      </c>
      <c r="K22" s="69">
        <v>195.9</v>
      </c>
      <c r="L22" s="344">
        <v>195.8</v>
      </c>
      <c r="M22" s="509">
        <f t="shared" ref="M22:N22" si="39">O22+Q22</f>
        <v>195.9</v>
      </c>
      <c r="N22" s="344">
        <f t="shared" si="39"/>
        <v>195.95972</v>
      </c>
      <c r="O22" s="82">
        <v>95.9</v>
      </c>
      <c r="P22" s="344">
        <v>95.959720000000004</v>
      </c>
      <c r="Q22" s="82">
        <v>100</v>
      </c>
      <c r="R22" s="344">
        <v>100</v>
      </c>
      <c r="S22" s="216">
        <v>44306</v>
      </c>
      <c r="T22" s="140">
        <v>44315</v>
      </c>
      <c r="U22" s="218" t="s">
        <v>2018</v>
      </c>
      <c r="V22" s="217">
        <v>44348</v>
      </c>
      <c r="W22" s="133" t="s">
        <v>2019</v>
      </c>
      <c r="X22" s="133" t="s">
        <v>2020</v>
      </c>
      <c r="Y22" s="133"/>
      <c r="Z22" s="504"/>
    </row>
    <row r="23" spans="1:26">
      <c r="A23" s="101">
        <v>14</v>
      </c>
      <c r="B23" s="206" t="s">
        <v>2021</v>
      </c>
      <c r="C23" s="118" t="s">
        <v>2017</v>
      </c>
      <c r="D23" s="344">
        <f t="shared" ref="D23:E23" si="40">G23+I23</f>
        <v>253.39999999999998</v>
      </c>
      <c r="E23" s="344">
        <f t="shared" si="40"/>
        <v>253.33999999999997</v>
      </c>
      <c r="F23" s="344">
        <f t="shared" si="1"/>
        <v>6.0000000000002274E-2</v>
      </c>
      <c r="G23" s="69">
        <v>197.6</v>
      </c>
      <c r="H23" s="344">
        <v>197.6</v>
      </c>
      <c r="I23" s="344">
        <f t="shared" ref="I23:J23" si="41">K23+M23</f>
        <v>55.8</v>
      </c>
      <c r="J23" s="344">
        <f t="shared" si="41"/>
        <v>55.739999999999995</v>
      </c>
      <c r="K23" s="82">
        <v>27.9</v>
      </c>
      <c r="L23" s="344">
        <v>27.867999999999999</v>
      </c>
      <c r="M23" s="509">
        <f t="shared" ref="M23:N23" si="42">O23+Q23</f>
        <v>27.9</v>
      </c>
      <c r="N23" s="344">
        <f t="shared" si="42"/>
        <v>27.872</v>
      </c>
      <c r="O23" s="82">
        <v>17.899999999999999</v>
      </c>
      <c r="P23" s="344">
        <v>17.872</v>
      </c>
      <c r="Q23" s="82">
        <v>10</v>
      </c>
      <c r="R23" s="344">
        <v>10</v>
      </c>
      <c r="S23" s="218" t="s">
        <v>375</v>
      </c>
      <c r="T23" s="218" t="s">
        <v>375</v>
      </c>
      <c r="U23" s="218" t="s">
        <v>2022</v>
      </c>
      <c r="V23" s="217">
        <v>44377</v>
      </c>
      <c r="W23" s="217">
        <v>44437</v>
      </c>
      <c r="X23" s="233"/>
      <c r="Y23" s="133" t="s">
        <v>64</v>
      </c>
      <c r="Z23" s="504" t="s">
        <v>99</v>
      </c>
    </row>
    <row r="24" spans="1:26">
      <c r="A24" s="101">
        <v>15</v>
      </c>
      <c r="B24" s="206" t="s">
        <v>2023</v>
      </c>
      <c r="C24" s="118" t="s">
        <v>2017</v>
      </c>
      <c r="D24" s="344">
        <f t="shared" ref="D24:E24" si="43">G24+I24</f>
        <v>996.09999999999991</v>
      </c>
      <c r="E24" s="344">
        <f t="shared" si="43"/>
        <v>996.22789999999998</v>
      </c>
      <c r="F24" s="344">
        <f t="shared" si="1"/>
        <v>-0.12790000000006785</v>
      </c>
      <c r="G24" s="69">
        <v>786.9</v>
      </c>
      <c r="H24" s="344">
        <v>786.9</v>
      </c>
      <c r="I24" s="344">
        <f t="shared" ref="I24:J24" si="44">K24+M24</f>
        <v>209.2</v>
      </c>
      <c r="J24" s="344">
        <f t="shared" si="44"/>
        <v>209.3279</v>
      </c>
      <c r="K24" s="82">
        <v>114.2</v>
      </c>
      <c r="L24" s="344">
        <v>114.2</v>
      </c>
      <c r="M24" s="509">
        <f t="shared" ref="M24:N24" si="45">O24+Q24</f>
        <v>95</v>
      </c>
      <c r="N24" s="344">
        <f t="shared" si="45"/>
        <v>95.127899999999997</v>
      </c>
      <c r="O24" s="82">
        <v>65</v>
      </c>
      <c r="P24" s="344">
        <v>65.127899999999997</v>
      </c>
      <c r="Q24" s="82">
        <v>30</v>
      </c>
      <c r="R24" s="344">
        <v>30</v>
      </c>
      <c r="S24" s="216">
        <v>44300</v>
      </c>
      <c r="T24" s="216">
        <v>44309</v>
      </c>
      <c r="U24" s="218" t="s">
        <v>2024</v>
      </c>
      <c r="V24" s="217">
        <v>44340</v>
      </c>
      <c r="W24" s="133" t="s">
        <v>2025</v>
      </c>
      <c r="X24" s="157"/>
      <c r="Y24" s="133" t="s">
        <v>64</v>
      </c>
      <c r="Z24" s="504" t="s">
        <v>99</v>
      </c>
    </row>
    <row r="25" spans="1:26">
      <c r="A25" s="101">
        <v>16</v>
      </c>
      <c r="B25" s="206" t="s">
        <v>2026</v>
      </c>
      <c r="C25" s="118" t="s">
        <v>2027</v>
      </c>
      <c r="D25" s="344">
        <f t="shared" ref="D25:E25" si="46">G25+I25</f>
        <v>759.9</v>
      </c>
      <c r="E25" s="344">
        <f t="shared" si="46"/>
        <v>759.88</v>
      </c>
      <c r="F25" s="344">
        <f t="shared" si="1"/>
        <v>1.999999999998181E-2</v>
      </c>
      <c r="G25" s="69">
        <v>607</v>
      </c>
      <c r="H25" s="344">
        <v>607</v>
      </c>
      <c r="I25" s="344">
        <f t="shared" ref="I25:J25" si="47">K25+M25</f>
        <v>152.9</v>
      </c>
      <c r="J25" s="344">
        <f t="shared" si="47"/>
        <v>152.88</v>
      </c>
      <c r="K25" s="82">
        <v>100</v>
      </c>
      <c r="L25" s="344">
        <v>97.88</v>
      </c>
      <c r="M25" s="509">
        <f t="shared" ref="M25:N25" si="48">O25+Q25</f>
        <v>52.9</v>
      </c>
      <c r="N25" s="344">
        <f t="shared" si="48"/>
        <v>55</v>
      </c>
      <c r="O25" s="82">
        <v>52.9</v>
      </c>
      <c r="P25" s="344">
        <v>55</v>
      </c>
      <c r="Q25" s="69">
        <v>0</v>
      </c>
      <c r="R25" s="344">
        <v>0</v>
      </c>
      <c r="S25" s="216">
        <v>44252</v>
      </c>
      <c r="T25" s="216">
        <v>44273</v>
      </c>
      <c r="U25" s="218" t="s">
        <v>2028</v>
      </c>
      <c r="V25" s="217">
        <v>44298</v>
      </c>
      <c r="W25" s="133" t="s">
        <v>2029</v>
      </c>
      <c r="X25" s="157"/>
      <c r="Y25" s="133" t="s">
        <v>64</v>
      </c>
      <c r="Z25" s="504" t="s">
        <v>99</v>
      </c>
    </row>
    <row r="26" spans="1:26">
      <c r="A26" s="101">
        <v>17</v>
      </c>
      <c r="B26" s="206" t="s">
        <v>2030</v>
      </c>
      <c r="C26" s="118" t="s">
        <v>2027</v>
      </c>
      <c r="D26" s="344">
        <f t="shared" ref="D26:E26" si="49">G26+I26</f>
        <v>245</v>
      </c>
      <c r="E26" s="344">
        <f t="shared" si="49"/>
        <v>245</v>
      </c>
      <c r="F26" s="344">
        <f t="shared" si="1"/>
        <v>0</v>
      </c>
      <c r="G26" s="69">
        <v>196</v>
      </c>
      <c r="H26" s="344">
        <v>196</v>
      </c>
      <c r="I26" s="344">
        <f t="shared" ref="I26:J26" si="50">K26+M26</f>
        <v>49</v>
      </c>
      <c r="J26" s="344">
        <f t="shared" si="50"/>
        <v>49</v>
      </c>
      <c r="K26" s="82">
        <v>24.5</v>
      </c>
      <c r="L26" s="344">
        <v>24.5</v>
      </c>
      <c r="M26" s="509">
        <f t="shared" ref="M26:N26" si="51">O26+Q26</f>
        <v>24.5</v>
      </c>
      <c r="N26" s="344">
        <f t="shared" si="51"/>
        <v>24.5</v>
      </c>
      <c r="O26" s="82">
        <v>24.5</v>
      </c>
      <c r="P26" s="344">
        <v>24.5</v>
      </c>
      <c r="Q26" s="69">
        <v>0</v>
      </c>
      <c r="R26" s="344">
        <v>0</v>
      </c>
      <c r="S26" s="216">
        <v>44313</v>
      </c>
      <c r="T26" s="216">
        <v>44313</v>
      </c>
      <c r="U26" s="218" t="s">
        <v>2031</v>
      </c>
      <c r="V26" s="217">
        <v>44348</v>
      </c>
      <c r="W26" s="217">
        <v>44377</v>
      </c>
      <c r="X26" s="157"/>
      <c r="Y26" s="133" t="s">
        <v>64</v>
      </c>
      <c r="Z26" s="504" t="s">
        <v>99</v>
      </c>
    </row>
    <row r="27" spans="1:26">
      <c r="A27" s="101">
        <v>18</v>
      </c>
      <c r="B27" s="206" t="s">
        <v>2032</v>
      </c>
      <c r="C27" s="118" t="s">
        <v>2027</v>
      </c>
      <c r="D27" s="344">
        <f t="shared" ref="D27:E27" si="52">G27+I27</f>
        <v>550.4</v>
      </c>
      <c r="E27" s="344">
        <f t="shared" si="52"/>
        <v>550.37599999999998</v>
      </c>
      <c r="F27" s="344">
        <f t="shared" si="1"/>
        <v>2.4000000000000909E-2</v>
      </c>
      <c r="G27" s="69">
        <v>422.3</v>
      </c>
      <c r="H27" s="344">
        <v>422.3</v>
      </c>
      <c r="I27" s="344">
        <f t="shared" ref="I27:J27" si="53">K27+M27</f>
        <v>128.1</v>
      </c>
      <c r="J27" s="344">
        <f t="shared" si="53"/>
        <v>128.07599999999999</v>
      </c>
      <c r="K27" s="82">
        <v>73.7</v>
      </c>
      <c r="L27" s="344">
        <v>73.7</v>
      </c>
      <c r="M27" s="509">
        <f t="shared" ref="M27:N27" si="54">O27+Q27</f>
        <v>54.4</v>
      </c>
      <c r="N27" s="344">
        <f t="shared" si="54"/>
        <v>54.375999999999998</v>
      </c>
      <c r="O27" s="82">
        <v>54.4</v>
      </c>
      <c r="P27" s="344">
        <v>54.375999999999998</v>
      </c>
      <c r="Q27" s="84"/>
      <c r="R27" s="344">
        <v>0</v>
      </c>
      <c r="S27" s="216">
        <v>44313</v>
      </c>
      <c r="T27" s="216">
        <v>44313</v>
      </c>
      <c r="U27" s="218" t="s">
        <v>2033</v>
      </c>
      <c r="V27" s="217">
        <v>44316</v>
      </c>
      <c r="W27" s="217">
        <v>44377</v>
      </c>
      <c r="X27" s="157"/>
      <c r="Y27" s="133" t="s">
        <v>64</v>
      </c>
      <c r="Z27" s="504" t="s">
        <v>99</v>
      </c>
    </row>
    <row r="28" spans="1:26">
      <c r="A28" s="101">
        <v>19</v>
      </c>
      <c r="B28" s="206" t="s">
        <v>2034</v>
      </c>
      <c r="C28" s="118" t="s">
        <v>2035</v>
      </c>
      <c r="D28" s="344">
        <f t="shared" ref="D28:E28" si="55">G28+I28</f>
        <v>1469.1</v>
      </c>
      <c r="E28" s="344">
        <f t="shared" si="55"/>
        <v>1372.6706399999998</v>
      </c>
      <c r="F28" s="344">
        <f t="shared" si="1"/>
        <v>96.429360000000088</v>
      </c>
      <c r="G28" s="69">
        <v>1169.0999999999999</v>
      </c>
      <c r="H28" s="344">
        <v>1092.3</v>
      </c>
      <c r="I28" s="344">
        <f t="shared" ref="I28:J28" si="56">K28+M28</f>
        <v>300</v>
      </c>
      <c r="J28" s="344">
        <f t="shared" si="56"/>
        <v>280.37063999999998</v>
      </c>
      <c r="K28" s="82">
        <v>158</v>
      </c>
      <c r="L28" s="344">
        <v>147.6</v>
      </c>
      <c r="M28" s="509">
        <f t="shared" ref="M28:N28" si="57">O28+Q28</f>
        <v>142</v>
      </c>
      <c r="N28" s="344">
        <f t="shared" si="57"/>
        <v>132.77063999999999</v>
      </c>
      <c r="O28" s="82">
        <v>142</v>
      </c>
      <c r="P28" s="344">
        <v>132.77063999999999</v>
      </c>
      <c r="Q28" s="82">
        <v>0</v>
      </c>
      <c r="R28" s="344">
        <v>0</v>
      </c>
      <c r="S28" s="216">
        <v>44256</v>
      </c>
      <c r="T28" s="216">
        <v>44316</v>
      </c>
      <c r="U28" s="218" t="s">
        <v>2036</v>
      </c>
      <c r="V28" s="217">
        <v>44348</v>
      </c>
      <c r="W28" s="133" t="s">
        <v>2019</v>
      </c>
      <c r="X28" s="157"/>
      <c r="Y28" s="133" t="s">
        <v>64</v>
      </c>
      <c r="Z28" s="504" t="s">
        <v>99</v>
      </c>
    </row>
    <row r="29" spans="1:26">
      <c r="A29" s="101">
        <v>20</v>
      </c>
      <c r="B29" s="206" t="s">
        <v>2037</v>
      </c>
      <c r="C29" s="118" t="s">
        <v>2035</v>
      </c>
      <c r="D29" s="344">
        <f t="shared" ref="D29:E29" si="58">G29+I29</f>
        <v>250</v>
      </c>
      <c r="E29" s="344">
        <f t="shared" si="58"/>
        <v>249.60000000000002</v>
      </c>
      <c r="F29" s="344">
        <f t="shared" si="1"/>
        <v>0.39999999999997726</v>
      </c>
      <c r="G29" s="69">
        <v>200</v>
      </c>
      <c r="H29" s="344">
        <v>199.68</v>
      </c>
      <c r="I29" s="344">
        <f t="shared" ref="I29:J29" si="59">K29+M29</f>
        <v>50</v>
      </c>
      <c r="J29" s="344">
        <f t="shared" si="59"/>
        <v>49.92</v>
      </c>
      <c r="K29" s="82">
        <v>25</v>
      </c>
      <c r="L29" s="344">
        <v>24.96</v>
      </c>
      <c r="M29" s="509">
        <f t="shared" ref="M29:N29" si="60">O29+Q29</f>
        <v>25</v>
      </c>
      <c r="N29" s="344">
        <f t="shared" si="60"/>
        <v>24.96</v>
      </c>
      <c r="O29" s="82">
        <v>25</v>
      </c>
      <c r="P29" s="344">
        <v>24.96</v>
      </c>
      <c r="Q29" s="82">
        <v>0</v>
      </c>
      <c r="R29" s="344">
        <v>0</v>
      </c>
      <c r="S29" s="216">
        <v>44292</v>
      </c>
      <c r="T29" s="216">
        <v>44292</v>
      </c>
      <c r="U29" s="218" t="s">
        <v>2038</v>
      </c>
      <c r="V29" s="217">
        <v>44333</v>
      </c>
      <c r="W29" s="217">
        <v>44346</v>
      </c>
      <c r="X29" s="157"/>
      <c r="Y29" s="133" t="s">
        <v>64</v>
      </c>
      <c r="Z29" s="504" t="s">
        <v>99</v>
      </c>
    </row>
    <row r="30" spans="1:26">
      <c r="A30" s="101">
        <v>21</v>
      </c>
      <c r="B30" s="206" t="s">
        <v>2039</v>
      </c>
      <c r="C30" s="118" t="s">
        <v>1978</v>
      </c>
      <c r="D30" s="344">
        <f t="shared" ref="D30:E30" si="61">G30+I30</f>
        <v>2703.4</v>
      </c>
      <c r="E30" s="344">
        <f t="shared" si="61"/>
        <v>2703.37</v>
      </c>
      <c r="F30" s="344">
        <f t="shared" si="1"/>
        <v>3.0000000000200089E-2</v>
      </c>
      <c r="G30" s="69">
        <v>1990</v>
      </c>
      <c r="H30" s="344">
        <v>1990</v>
      </c>
      <c r="I30" s="344">
        <f t="shared" ref="I30:J30" si="62">K30+M30</f>
        <v>713.40000000000009</v>
      </c>
      <c r="J30" s="344">
        <f t="shared" si="62"/>
        <v>713.37</v>
      </c>
      <c r="K30" s="82">
        <v>348.3</v>
      </c>
      <c r="L30" s="344">
        <v>348</v>
      </c>
      <c r="M30" s="509">
        <f t="shared" ref="M30:N30" si="63">O30+Q30</f>
        <v>365.1</v>
      </c>
      <c r="N30" s="344">
        <f t="shared" si="63"/>
        <v>365.37</v>
      </c>
      <c r="O30" s="82">
        <v>365.1</v>
      </c>
      <c r="P30" s="344">
        <v>365.37</v>
      </c>
      <c r="Q30" s="82">
        <v>0</v>
      </c>
      <c r="R30" s="344">
        <v>0</v>
      </c>
      <c r="S30" s="216">
        <v>44252</v>
      </c>
      <c r="T30" s="216">
        <v>44256</v>
      </c>
      <c r="U30" s="218" t="s">
        <v>2040</v>
      </c>
      <c r="V30" s="217">
        <v>44277</v>
      </c>
      <c r="W30" s="217">
        <v>44362</v>
      </c>
      <c r="X30" s="133" t="s">
        <v>600</v>
      </c>
      <c r="Y30" s="133"/>
      <c r="Z30" s="504"/>
    </row>
    <row r="31" spans="1:26">
      <c r="A31" s="101">
        <v>22</v>
      </c>
      <c r="B31" s="206" t="s">
        <v>2041</v>
      </c>
      <c r="C31" s="118" t="s">
        <v>1978</v>
      </c>
      <c r="D31" s="344">
        <f t="shared" ref="D31:E31" si="64">G31+I31</f>
        <v>1641.6</v>
      </c>
      <c r="E31" s="344">
        <f t="shared" si="64"/>
        <v>1641.6086399999999</v>
      </c>
      <c r="F31" s="344">
        <f t="shared" si="1"/>
        <v>-8.6400000000139698E-3</v>
      </c>
      <c r="G31" s="69">
        <v>1300</v>
      </c>
      <c r="H31" s="344">
        <v>1300</v>
      </c>
      <c r="I31" s="344">
        <f t="shared" ref="I31:J31" si="65">K31+M31</f>
        <v>341.6</v>
      </c>
      <c r="J31" s="344">
        <f t="shared" si="65"/>
        <v>341.60864000000004</v>
      </c>
      <c r="K31" s="82">
        <v>180</v>
      </c>
      <c r="L31" s="344">
        <v>180</v>
      </c>
      <c r="M31" s="509">
        <f t="shared" ref="M31:N31" si="66">O31+Q31</f>
        <v>161.6</v>
      </c>
      <c r="N31" s="344">
        <f t="shared" si="66"/>
        <v>161.60864000000001</v>
      </c>
      <c r="O31" s="82">
        <v>161.6</v>
      </c>
      <c r="P31" s="344">
        <v>161.60864000000001</v>
      </c>
      <c r="Q31" s="82">
        <v>0</v>
      </c>
      <c r="R31" s="344">
        <v>0</v>
      </c>
      <c r="S31" s="216">
        <v>44247</v>
      </c>
      <c r="T31" s="216">
        <v>44377</v>
      </c>
      <c r="U31" s="218" t="s">
        <v>2042</v>
      </c>
      <c r="V31" s="217">
        <v>44399</v>
      </c>
      <c r="W31" s="133" t="s">
        <v>2043</v>
      </c>
      <c r="X31" s="157" t="s">
        <v>572</v>
      </c>
      <c r="Y31" s="133"/>
      <c r="Z31" s="504"/>
    </row>
    <row r="32" spans="1:26">
      <c r="A32" s="101">
        <v>23</v>
      </c>
      <c r="B32" s="206" t="s">
        <v>2044</v>
      </c>
      <c r="C32" s="118" t="s">
        <v>1978</v>
      </c>
      <c r="D32" s="344">
        <f t="shared" ref="D32:E32" si="67">G32+I32</f>
        <v>1440.23</v>
      </c>
      <c r="E32" s="344">
        <f t="shared" si="67"/>
        <v>1417.55</v>
      </c>
      <c r="F32" s="344">
        <f t="shared" si="1"/>
        <v>22.680000000000064</v>
      </c>
      <c r="G32" s="69">
        <v>1130.23</v>
      </c>
      <c r="H32" s="339">
        <v>1124.55</v>
      </c>
      <c r="I32" s="344">
        <f t="shared" ref="I32:J32" si="68">K32+M32</f>
        <v>310</v>
      </c>
      <c r="J32" s="344">
        <f t="shared" si="68"/>
        <v>293</v>
      </c>
      <c r="K32" s="82">
        <v>170</v>
      </c>
      <c r="L32" s="344">
        <v>160.6</v>
      </c>
      <c r="M32" s="509">
        <f t="shared" ref="M32:N32" si="69">O32+Q32</f>
        <v>140</v>
      </c>
      <c r="N32" s="344">
        <f t="shared" si="69"/>
        <v>132.4</v>
      </c>
      <c r="O32" s="82">
        <v>140</v>
      </c>
      <c r="P32" s="344">
        <v>132.4</v>
      </c>
      <c r="Q32" s="82">
        <v>0</v>
      </c>
      <c r="R32" s="344">
        <v>0</v>
      </c>
      <c r="S32" s="216">
        <v>44247</v>
      </c>
      <c r="T32" s="216">
        <v>44372</v>
      </c>
      <c r="U32" s="218" t="s">
        <v>2045</v>
      </c>
      <c r="V32" s="217">
        <v>44397</v>
      </c>
      <c r="W32" s="133" t="s">
        <v>2046</v>
      </c>
      <c r="X32" s="157"/>
      <c r="Y32" s="133" t="s">
        <v>64</v>
      </c>
      <c r="Z32" s="504" t="s">
        <v>99</v>
      </c>
    </row>
    <row r="33" spans="1:26">
      <c r="A33" s="101">
        <v>24</v>
      </c>
      <c r="B33" s="206" t="s">
        <v>2047</v>
      </c>
      <c r="C33" s="118" t="s">
        <v>1978</v>
      </c>
      <c r="D33" s="344">
        <f t="shared" ref="D33:E33" si="70">G33+I33</f>
        <v>309.60000000000002</v>
      </c>
      <c r="E33" s="344">
        <f t="shared" si="70"/>
        <v>287</v>
      </c>
      <c r="F33" s="344">
        <f t="shared" si="1"/>
        <v>22.600000000000023</v>
      </c>
      <c r="G33" s="69">
        <v>245</v>
      </c>
      <c r="H33" s="344">
        <v>227.15</v>
      </c>
      <c r="I33" s="344">
        <f t="shared" ref="I33:J33" si="71">K33+M33</f>
        <v>64.599999999999994</v>
      </c>
      <c r="J33" s="344">
        <f t="shared" si="71"/>
        <v>59.85</v>
      </c>
      <c r="K33" s="82">
        <v>35</v>
      </c>
      <c r="L33" s="344">
        <v>32.450000000000003</v>
      </c>
      <c r="M33" s="509">
        <f t="shared" ref="M33:N33" si="72">O33+Q33</f>
        <v>29.6</v>
      </c>
      <c r="N33" s="344">
        <f t="shared" si="72"/>
        <v>27.4</v>
      </c>
      <c r="O33" s="82">
        <v>29.6</v>
      </c>
      <c r="P33" s="344">
        <v>27.4</v>
      </c>
      <c r="Q33" s="69">
        <v>0</v>
      </c>
      <c r="R33" s="344">
        <v>0</v>
      </c>
      <c r="S33" s="216">
        <v>44348</v>
      </c>
      <c r="T33" s="216">
        <v>44348</v>
      </c>
      <c r="U33" s="218" t="s">
        <v>2048</v>
      </c>
      <c r="V33" s="217">
        <v>44354</v>
      </c>
      <c r="W33" s="133" t="s">
        <v>2049</v>
      </c>
      <c r="X33" s="157"/>
      <c r="Y33" s="133" t="s">
        <v>64</v>
      </c>
      <c r="Z33" s="504" t="s">
        <v>99</v>
      </c>
    </row>
    <row r="34" spans="1:26">
      <c r="A34" s="101">
        <v>25</v>
      </c>
      <c r="B34" s="206" t="s">
        <v>2050</v>
      </c>
      <c r="C34" s="118" t="s">
        <v>1978</v>
      </c>
      <c r="D34" s="344">
        <f t="shared" ref="D34:E34" si="73">G34+I34</f>
        <v>498</v>
      </c>
      <c r="E34" s="344">
        <f t="shared" si="73"/>
        <v>463</v>
      </c>
      <c r="F34" s="344">
        <f t="shared" si="1"/>
        <v>35</v>
      </c>
      <c r="G34" s="69">
        <v>395</v>
      </c>
      <c r="H34" s="344">
        <v>367.2</v>
      </c>
      <c r="I34" s="344">
        <f t="shared" ref="I34:J34" si="74">K34+M34</f>
        <v>103</v>
      </c>
      <c r="J34" s="344">
        <f t="shared" si="74"/>
        <v>95.800000000000011</v>
      </c>
      <c r="K34" s="69">
        <v>60</v>
      </c>
      <c r="L34" s="344">
        <v>55.7</v>
      </c>
      <c r="M34" s="509">
        <f t="shared" ref="M34:N34" si="75">O34+Q34</f>
        <v>43</v>
      </c>
      <c r="N34" s="344">
        <f t="shared" si="75"/>
        <v>40.1</v>
      </c>
      <c r="O34" s="82">
        <v>43</v>
      </c>
      <c r="P34" s="344">
        <v>40.1</v>
      </c>
      <c r="Q34" s="69">
        <v>0</v>
      </c>
      <c r="R34" s="344">
        <v>0</v>
      </c>
      <c r="S34" s="216">
        <v>44348</v>
      </c>
      <c r="T34" s="216">
        <v>44348</v>
      </c>
      <c r="U34" s="218" t="s">
        <v>2048</v>
      </c>
      <c r="V34" s="217">
        <v>44354</v>
      </c>
      <c r="W34" s="133" t="s">
        <v>2049</v>
      </c>
      <c r="X34" s="157"/>
      <c r="Y34" s="133" t="s">
        <v>64</v>
      </c>
      <c r="Z34" s="504" t="s">
        <v>99</v>
      </c>
    </row>
    <row r="35" spans="1:26">
      <c r="A35" s="101">
        <v>26</v>
      </c>
      <c r="B35" s="206" t="s">
        <v>2051</v>
      </c>
      <c r="C35" s="118" t="s">
        <v>2052</v>
      </c>
      <c r="D35" s="344">
        <f t="shared" ref="D35:E35" si="76">G35+I35</f>
        <v>1729.4</v>
      </c>
      <c r="E35" s="344">
        <f t="shared" si="76"/>
        <v>1729.4</v>
      </c>
      <c r="F35" s="344">
        <f t="shared" si="1"/>
        <v>0</v>
      </c>
      <c r="G35" s="69">
        <v>1383.5</v>
      </c>
      <c r="H35" s="344">
        <v>1383.5</v>
      </c>
      <c r="I35" s="344">
        <f t="shared" ref="I35:J35" si="77">K35+M35</f>
        <v>345.9</v>
      </c>
      <c r="J35" s="344">
        <f t="shared" si="77"/>
        <v>345.9</v>
      </c>
      <c r="K35" s="69">
        <v>207.5</v>
      </c>
      <c r="L35" s="344">
        <v>207.5</v>
      </c>
      <c r="M35" s="509">
        <f t="shared" ref="M35:N35" si="78">O35+Q35</f>
        <v>138.4</v>
      </c>
      <c r="N35" s="344">
        <f t="shared" si="78"/>
        <v>138.4</v>
      </c>
      <c r="O35" s="82">
        <v>38.4</v>
      </c>
      <c r="P35" s="344">
        <v>38.4</v>
      </c>
      <c r="Q35" s="69">
        <v>100</v>
      </c>
      <c r="R35" s="344">
        <v>100</v>
      </c>
      <c r="S35" s="216">
        <v>44252</v>
      </c>
      <c r="T35" s="216">
        <v>44265</v>
      </c>
      <c r="U35" s="218" t="s">
        <v>2053</v>
      </c>
      <c r="V35" s="217">
        <v>44291</v>
      </c>
      <c r="W35" s="217">
        <v>44439</v>
      </c>
      <c r="X35" s="233"/>
      <c r="Y35" s="133" t="s">
        <v>64</v>
      </c>
      <c r="Z35" s="504" t="s">
        <v>99</v>
      </c>
    </row>
    <row r="36" spans="1:26">
      <c r="A36" s="101">
        <v>27</v>
      </c>
      <c r="B36" s="206" t="s">
        <v>2054</v>
      </c>
      <c r="C36" s="118" t="s">
        <v>2052</v>
      </c>
      <c r="D36" s="344">
        <f t="shared" ref="D36:E36" si="79">G36+I36</f>
        <v>2138.9</v>
      </c>
      <c r="E36" s="344">
        <f t="shared" si="79"/>
        <v>2138.9003000000002</v>
      </c>
      <c r="F36" s="344">
        <f t="shared" si="1"/>
        <v>-3.0000000015206751E-4</v>
      </c>
      <c r="G36" s="69">
        <v>1710</v>
      </c>
      <c r="H36" s="344">
        <v>1710</v>
      </c>
      <c r="I36" s="344">
        <f t="shared" ref="I36:J36" si="80">K36+M36</f>
        <v>428.9</v>
      </c>
      <c r="J36" s="344">
        <f t="shared" si="80"/>
        <v>428.90030000000002</v>
      </c>
      <c r="K36" s="82">
        <v>313.5</v>
      </c>
      <c r="L36" s="344">
        <v>313.5</v>
      </c>
      <c r="M36" s="509">
        <f t="shared" ref="M36:N36" si="81">O36+Q36</f>
        <v>115.4</v>
      </c>
      <c r="N36" s="344">
        <f t="shared" si="81"/>
        <v>115.4003</v>
      </c>
      <c r="O36" s="82">
        <v>55.4</v>
      </c>
      <c r="P36" s="344">
        <v>55.400300000000001</v>
      </c>
      <c r="Q36" s="82">
        <v>60</v>
      </c>
      <c r="R36" s="344">
        <v>60</v>
      </c>
      <c r="S36" s="216">
        <v>44257</v>
      </c>
      <c r="T36" s="216">
        <v>44307</v>
      </c>
      <c r="U36" s="218" t="s">
        <v>2055</v>
      </c>
      <c r="V36" s="217">
        <v>44367</v>
      </c>
      <c r="W36" s="133" t="s">
        <v>2013</v>
      </c>
      <c r="X36" s="157"/>
      <c r="Y36" s="133" t="s">
        <v>64</v>
      </c>
      <c r="Z36" s="504" t="s">
        <v>99</v>
      </c>
    </row>
    <row r="37" spans="1:26">
      <c r="A37" s="550" t="s">
        <v>2056</v>
      </c>
      <c r="B37" s="520"/>
      <c r="C37" s="538"/>
      <c r="D37" s="113">
        <f t="shared" ref="D37:R37" si="82">SUM(D10:D36)</f>
        <v>23656.03</v>
      </c>
      <c r="E37" s="113">
        <f t="shared" si="82"/>
        <v>23478.42812</v>
      </c>
      <c r="F37" s="113">
        <f t="shared" si="82"/>
        <v>177.60187999999982</v>
      </c>
      <c r="G37" s="113">
        <f t="shared" si="82"/>
        <v>18568.53</v>
      </c>
      <c r="H37" s="113">
        <f t="shared" si="82"/>
        <v>18440.129999999997</v>
      </c>
      <c r="I37" s="113">
        <f t="shared" si="82"/>
        <v>5087.5</v>
      </c>
      <c r="J37" s="113">
        <f t="shared" si="82"/>
        <v>5038.2981200000013</v>
      </c>
      <c r="K37" s="113">
        <f t="shared" si="82"/>
        <v>2884.8</v>
      </c>
      <c r="L37" s="113">
        <f t="shared" si="82"/>
        <v>2855.8679999999999</v>
      </c>
      <c r="M37" s="113">
        <f t="shared" si="82"/>
        <v>2202.6999999999998</v>
      </c>
      <c r="N37" s="113">
        <f t="shared" si="82"/>
        <v>2182.43012</v>
      </c>
      <c r="O37" s="113">
        <f t="shared" si="82"/>
        <v>1837.6999999999998</v>
      </c>
      <c r="P37" s="113">
        <f t="shared" si="82"/>
        <v>1817.43012</v>
      </c>
      <c r="Q37" s="113">
        <f t="shared" si="82"/>
        <v>365</v>
      </c>
      <c r="R37" s="113">
        <f t="shared" si="82"/>
        <v>365</v>
      </c>
      <c r="S37" s="393"/>
      <c r="T37" s="497"/>
      <c r="U37" s="393"/>
      <c r="V37" s="393"/>
      <c r="W37" s="393"/>
      <c r="X37" s="393"/>
      <c r="Y37" s="393"/>
      <c r="Z37" s="393"/>
    </row>
    <row r="38" spans="1:26">
      <c r="A38" s="523" t="s">
        <v>161</v>
      </c>
      <c r="B38" s="520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  <c r="S38" s="520"/>
      <c r="T38" s="520"/>
      <c r="U38" s="520"/>
      <c r="V38" s="520"/>
      <c r="W38" s="520"/>
      <c r="X38" s="520"/>
      <c r="Y38" s="520"/>
      <c r="Z38" s="538"/>
    </row>
    <row r="39" spans="1:26">
      <c r="A39" s="101">
        <v>28</v>
      </c>
      <c r="B39" s="206" t="s">
        <v>2057</v>
      </c>
      <c r="C39" s="118" t="s">
        <v>2009</v>
      </c>
      <c r="D39" s="70">
        <f t="shared" ref="D39:E39" si="83">G39+I39</f>
        <v>209.3</v>
      </c>
      <c r="E39" s="70">
        <f t="shared" si="83"/>
        <v>209.3</v>
      </c>
      <c r="F39" s="70">
        <f t="shared" ref="F39:F44" si="84">IF(E39&gt;0,D39-E39,0)</f>
        <v>0</v>
      </c>
      <c r="G39" s="70">
        <v>167.4</v>
      </c>
      <c r="H39" s="70">
        <v>167.4</v>
      </c>
      <c r="I39" s="70">
        <f t="shared" ref="I39:J39" si="85">K39+M39</f>
        <v>41.9</v>
      </c>
      <c r="J39" s="70">
        <f t="shared" si="85"/>
        <v>41.9</v>
      </c>
      <c r="K39" s="102">
        <v>20.9</v>
      </c>
      <c r="L39" s="70">
        <v>20.9</v>
      </c>
      <c r="M39" s="130">
        <f t="shared" ref="M39:N39" si="86">O39+Q39</f>
        <v>21</v>
      </c>
      <c r="N39" s="70">
        <f t="shared" si="86"/>
        <v>21</v>
      </c>
      <c r="O39" s="102">
        <v>11</v>
      </c>
      <c r="P39" s="70">
        <v>11</v>
      </c>
      <c r="Q39" s="102">
        <v>10</v>
      </c>
      <c r="R39" s="70">
        <v>10</v>
      </c>
      <c r="S39" s="216">
        <v>44425</v>
      </c>
      <c r="T39" s="218" t="s">
        <v>2058</v>
      </c>
      <c r="U39" s="218" t="s">
        <v>2059</v>
      </c>
      <c r="V39" s="216">
        <v>44449</v>
      </c>
      <c r="W39" s="218" t="s">
        <v>2060</v>
      </c>
      <c r="X39" s="218"/>
      <c r="Y39" s="233"/>
      <c r="Z39" s="233"/>
    </row>
    <row r="40" spans="1:26">
      <c r="A40" s="101">
        <v>29</v>
      </c>
      <c r="B40" s="206" t="s">
        <v>2061</v>
      </c>
      <c r="C40" s="118" t="s">
        <v>2027</v>
      </c>
      <c r="D40" s="70">
        <f t="shared" ref="D40:E40" si="87">G40+I40</f>
        <v>416.27</v>
      </c>
      <c r="E40" s="70">
        <f t="shared" si="87"/>
        <v>410</v>
      </c>
      <c r="F40" s="70">
        <f t="shared" si="84"/>
        <v>6.2699999999999818</v>
      </c>
      <c r="G40" s="70">
        <v>333</v>
      </c>
      <c r="H40" s="70">
        <v>333</v>
      </c>
      <c r="I40" s="70">
        <f t="shared" ref="I40:J40" si="88">K40+M40</f>
        <v>83.27</v>
      </c>
      <c r="J40" s="70">
        <f t="shared" si="88"/>
        <v>77</v>
      </c>
      <c r="K40" s="102">
        <v>18.27</v>
      </c>
      <c r="L40" s="70">
        <v>18.27</v>
      </c>
      <c r="M40" s="130">
        <f t="shared" ref="M40:N40" si="89">O40+Q40</f>
        <v>65</v>
      </c>
      <c r="N40" s="70">
        <f t="shared" si="89"/>
        <v>58.73</v>
      </c>
      <c r="O40" s="102">
        <v>65</v>
      </c>
      <c r="P40" s="70">
        <v>58.73</v>
      </c>
      <c r="Q40" s="102">
        <v>0</v>
      </c>
      <c r="R40" s="70">
        <v>0</v>
      </c>
      <c r="S40" s="376">
        <v>44424</v>
      </c>
      <c r="T40" s="218" t="s">
        <v>2062</v>
      </c>
      <c r="U40" s="216" t="s">
        <v>2063</v>
      </c>
      <c r="V40" s="216">
        <v>44426</v>
      </c>
      <c r="W40" s="216">
        <v>44501</v>
      </c>
      <c r="X40" s="218" t="s">
        <v>2064</v>
      </c>
      <c r="Y40" s="133"/>
      <c r="Z40" s="157" t="s">
        <v>2065</v>
      </c>
    </row>
    <row r="41" spans="1:26">
      <c r="A41" s="101">
        <v>30</v>
      </c>
      <c r="B41" s="206" t="s">
        <v>2066</v>
      </c>
      <c r="C41" s="118" t="s">
        <v>2027</v>
      </c>
      <c r="D41" s="70">
        <f t="shared" ref="D41:E41" si="90">G41+I41</f>
        <v>882.72</v>
      </c>
      <c r="E41" s="70">
        <f t="shared" si="90"/>
        <v>882.72</v>
      </c>
      <c r="F41" s="70">
        <f t="shared" si="84"/>
        <v>0</v>
      </c>
      <c r="G41" s="70">
        <v>706.1</v>
      </c>
      <c r="H41" s="70">
        <v>706.1</v>
      </c>
      <c r="I41" s="70">
        <f t="shared" ref="I41:J41" si="91">K41+M41</f>
        <v>176.62</v>
      </c>
      <c r="J41" s="70">
        <f t="shared" si="91"/>
        <v>176.62</v>
      </c>
      <c r="K41" s="102">
        <v>106.9</v>
      </c>
      <c r="L41" s="70">
        <v>106.9</v>
      </c>
      <c r="M41" s="130">
        <f t="shared" ref="M41:N41" si="92">O41+Q41</f>
        <v>69.72</v>
      </c>
      <c r="N41" s="70">
        <f t="shared" si="92"/>
        <v>69.72</v>
      </c>
      <c r="O41" s="102">
        <v>69.72</v>
      </c>
      <c r="P41" s="70">
        <v>69.72</v>
      </c>
      <c r="Q41" s="102">
        <v>0</v>
      </c>
      <c r="R41" s="70">
        <v>0</v>
      </c>
      <c r="S41" s="376">
        <v>44418</v>
      </c>
      <c r="T41" s="218" t="s">
        <v>2067</v>
      </c>
      <c r="U41" s="216" t="s">
        <v>2068</v>
      </c>
      <c r="V41" s="216">
        <v>44439</v>
      </c>
      <c r="W41" s="216" t="s">
        <v>2069</v>
      </c>
      <c r="X41" s="218" t="s">
        <v>2064</v>
      </c>
      <c r="Y41" s="233"/>
      <c r="Z41" s="233"/>
    </row>
    <row r="42" spans="1:26">
      <c r="A42" s="101">
        <v>31</v>
      </c>
      <c r="B42" s="206" t="s">
        <v>2070</v>
      </c>
      <c r="C42" s="118" t="s">
        <v>2027</v>
      </c>
      <c r="D42" s="70">
        <f t="shared" ref="D42:E42" si="93">G42+I42</f>
        <v>768.84</v>
      </c>
      <c r="E42" s="70">
        <f t="shared" si="93"/>
        <v>768.83600000000001</v>
      </c>
      <c r="F42" s="70">
        <f t="shared" si="84"/>
        <v>4.0000000000190994E-3</v>
      </c>
      <c r="G42" s="70">
        <v>615</v>
      </c>
      <c r="H42" s="70">
        <v>615</v>
      </c>
      <c r="I42" s="70">
        <f t="shared" ref="I42:J42" si="94">K42+M42</f>
        <v>153.84</v>
      </c>
      <c r="J42" s="70">
        <f t="shared" si="94"/>
        <v>153.83600000000001</v>
      </c>
      <c r="K42" s="102">
        <v>33.840000000000003</v>
      </c>
      <c r="L42" s="70">
        <v>113</v>
      </c>
      <c r="M42" s="130">
        <f t="shared" ref="M42:N42" si="95">O42+Q42</f>
        <v>120</v>
      </c>
      <c r="N42" s="70">
        <f t="shared" si="95"/>
        <v>40.835999999999999</v>
      </c>
      <c r="O42" s="102">
        <v>120</v>
      </c>
      <c r="P42" s="70">
        <v>35.835999999999999</v>
      </c>
      <c r="Q42" s="102">
        <v>0</v>
      </c>
      <c r="R42" s="70">
        <v>5</v>
      </c>
      <c r="S42" s="376">
        <v>44418</v>
      </c>
      <c r="T42" s="218" t="s">
        <v>2071</v>
      </c>
      <c r="U42" s="218" t="s">
        <v>2072</v>
      </c>
      <c r="V42" s="216">
        <v>44471</v>
      </c>
      <c r="W42" s="218" t="s">
        <v>2069</v>
      </c>
      <c r="X42" s="218" t="s">
        <v>2064</v>
      </c>
      <c r="Y42" s="233"/>
      <c r="Z42" s="233"/>
    </row>
    <row r="43" spans="1:26">
      <c r="A43" s="101">
        <v>32</v>
      </c>
      <c r="B43" s="206" t="s">
        <v>2073</v>
      </c>
      <c r="C43" s="206" t="s">
        <v>2035</v>
      </c>
      <c r="D43" s="70">
        <f t="shared" ref="D43:E43" si="96">G43+I43</f>
        <v>202.18</v>
      </c>
      <c r="E43" s="70">
        <f t="shared" si="96"/>
        <v>202.17874</v>
      </c>
      <c r="F43" s="70">
        <f t="shared" si="84"/>
        <v>1.2600000000020373E-3</v>
      </c>
      <c r="G43" s="70">
        <v>161.69999999999999</v>
      </c>
      <c r="H43" s="70">
        <v>161.69999999999999</v>
      </c>
      <c r="I43" s="70">
        <f t="shared" ref="I43:J43" si="97">K43+M43</f>
        <v>40.480000000000004</v>
      </c>
      <c r="J43" s="70">
        <f t="shared" si="97"/>
        <v>40.478740000000002</v>
      </c>
      <c r="K43" s="102">
        <v>20.3</v>
      </c>
      <c r="L43" s="70">
        <v>20.3</v>
      </c>
      <c r="M43" s="130">
        <f t="shared" ref="M43:N43" si="98">O43+Q43</f>
        <v>20.18</v>
      </c>
      <c r="N43" s="70">
        <f t="shared" si="98"/>
        <v>20.178740000000001</v>
      </c>
      <c r="O43" s="102">
        <v>20.18</v>
      </c>
      <c r="P43" s="70">
        <v>20.178740000000001</v>
      </c>
      <c r="Q43" s="102">
        <v>0</v>
      </c>
      <c r="R43" s="70">
        <v>0</v>
      </c>
      <c r="S43" s="376">
        <v>44428</v>
      </c>
      <c r="T43" s="218" t="s">
        <v>2074</v>
      </c>
      <c r="U43" s="218" t="s">
        <v>2075</v>
      </c>
      <c r="V43" s="216">
        <v>44473</v>
      </c>
      <c r="W43" s="218" t="s">
        <v>2076</v>
      </c>
      <c r="X43" s="218" t="s">
        <v>2064</v>
      </c>
      <c r="Y43" s="233"/>
      <c r="Z43" s="233"/>
    </row>
    <row r="44" spans="1:26">
      <c r="A44" s="101">
        <v>33</v>
      </c>
      <c r="B44" s="206" t="s">
        <v>2077</v>
      </c>
      <c r="C44" s="206" t="s">
        <v>1978</v>
      </c>
      <c r="D44" s="70">
        <f t="shared" ref="D44:E44" si="99">G44+I44</f>
        <v>2464.67</v>
      </c>
      <c r="E44" s="70">
        <f t="shared" si="99"/>
        <v>2464.6655999999998</v>
      </c>
      <c r="F44" s="70">
        <f t="shared" si="84"/>
        <v>4.4000000002597517E-3</v>
      </c>
      <c r="G44" s="70">
        <v>1970</v>
      </c>
      <c r="H44" s="70">
        <v>1970</v>
      </c>
      <c r="I44" s="70">
        <f t="shared" ref="I44:J44" si="100">K44+M44</f>
        <v>494.67</v>
      </c>
      <c r="J44" s="70">
        <f t="shared" si="100"/>
        <v>494.66559999999998</v>
      </c>
      <c r="K44" s="102">
        <v>370</v>
      </c>
      <c r="L44" s="70">
        <v>370</v>
      </c>
      <c r="M44" s="130">
        <f t="shared" ref="M44:N44" si="101">O44+Q44</f>
        <v>124.67</v>
      </c>
      <c r="N44" s="70">
        <f t="shared" si="101"/>
        <v>124.6656</v>
      </c>
      <c r="O44" s="102">
        <v>124.67</v>
      </c>
      <c r="P44" s="70">
        <v>124.6656</v>
      </c>
      <c r="Q44" s="102">
        <v>0</v>
      </c>
      <c r="R44" s="70">
        <v>0</v>
      </c>
      <c r="S44" s="376">
        <v>44435</v>
      </c>
      <c r="T44" s="218" t="s">
        <v>2078</v>
      </c>
      <c r="U44" s="218" t="s">
        <v>2079</v>
      </c>
      <c r="V44" s="216">
        <v>44487</v>
      </c>
      <c r="W44" s="218" t="s">
        <v>2080</v>
      </c>
      <c r="X44" s="218"/>
      <c r="Y44" s="233"/>
      <c r="Z44" s="233"/>
    </row>
    <row r="45" spans="1:26">
      <c r="A45" s="220"/>
      <c r="B45" s="169"/>
      <c r="C45" s="169"/>
      <c r="D45" s="107">
        <f t="shared" ref="D45:R45" si="102">SUM(D39:D44)</f>
        <v>4943.9799999999996</v>
      </c>
      <c r="E45" s="107">
        <f t="shared" si="102"/>
        <v>4937.7003399999994</v>
      </c>
      <c r="F45" s="107">
        <f t="shared" si="102"/>
        <v>6.2796600000002627</v>
      </c>
      <c r="G45" s="107">
        <f t="shared" si="102"/>
        <v>3953.2</v>
      </c>
      <c r="H45" s="107">
        <f t="shared" si="102"/>
        <v>3953.2</v>
      </c>
      <c r="I45" s="107">
        <f t="shared" si="102"/>
        <v>990.78</v>
      </c>
      <c r="J45" s="107">
        <f t="shared" si="102"/>
        <v>984.50034000000005</v>
      </c>
      <c r="K45" s="107">
        <f t="shared" si="102"/>
        <v>570.21</v>
      </c>
      <c r="L45" s="107">
        <f t="shared" si="102"/>
        <v>649.37</v>
      </c>
      <c r="M45" s="107">
        <f t="shared" si="102"/>
        <v>420.57000000000005</v>
      </c>
      <c r="N45" s="107">
        <f t="shared" si="102"/>
        <v>335.13033999999999</v>
      </c>
      <c r="O45" s="107">
        <f t="shared" si="102"/>
        <v>410.57000000000005</v>
      </c>
      <c r="P45" s="107">
        <f t="shared" si="102"/>
        <v>320.13033999999999</v>
      </c>
      <c r="Q45" s="107">
        <f t="shared" si="102"/>
        <v>10</v>
      </c>
      <c r="R45" s="107">
        <f t="shared" si="102"/>
        <v>15</v>
      </c>
      <c r="S45" s="221"/>
      <c r="T45" s="221"/>
      <c r="U45" s="221"/>
      <c r="V45" s="151"/>
      <c r="W45" s="511"/>
      <c r="X45" s="151"/>
      <c r="Y45" s="151"/>
      <c r="Z45" s="151"/>
    </row>
    <row r="46" spans="1:26">
      <c r="A46" s="523" t="s">
        <v>177</v>
      </c>
      <c r="B46" s="520"/>
      <c r="C46" s="520"/>
      <c r="D46" s="520"/>
      <c r="E46" s="520"/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0"/>
      <c r="T46" s="520"/>
      <c r="U46" s="520"/>
      <c r="V46" s="520"/>
      <c r="W46" s="520"/>
      <c r="X46" s="520"/>
      <c r="Y46" s="520"/>
      <c r="Z46" s="538"/>
    </row>
    <row r="47" spans="1:26">
      <c r="A47" s="156">
        <v>34</v>
      </c>
      <c r="B47" s="206" t="s">
        <v>2081</v>
      </c>
      <c r="C47" s="206" t="s">
        <v>1989</v>
      </c>
      <c r="D47" s="70">
        <f t="shared" ref="D47:E47" si="103">G47+I47</f>
        <v>148.06</v>
      </c>
      <c r="E47" s="70">
        <f t="shared" si="103"/>
        <v>148.059</v>
      </c>
      <c r="F47" s="70">
        <f t="shared" ref="F47:F66" si="104">IF(E47&gt;0,D47-E47,0)</f>
        <v>1.0000000000047748E-3</v>
      </c>
      <c r="G47" s="70">
        <v>118.4</v>
      </c>
      <c r="H47" s="70">
        <v>118.4</v>
      </c>
      <c r="I47" s="70">
        <f t="shared" ref="I47:J47" si="105">K47+M47</f>
        <v>29.66</v>
      </c>
      <c r="J47" s="70">
        <f t="shared" si="105"/>
        <v>29.658999999999999</v>
      </c>
      <c r="K47" s="70">
        <v>22.2</v>
      </c>
      <c r="L47" s="70">
        <v>22.2</v>
      </c>
      <c r="M47" s="70">
        <f t="shared" ref="M47:N47" si="106">O47+Q47</f>
        <v>7.46</v>
      </c>
      <c r="N47" s="70">
        <f t="shared" si="106"/>
        <v>7.4589999999999996</v>
      </c>
      <c r="O47" s="70">
        <v>6.46</v>
      </c>
      <c r="P47" s="70">
        <v>6.4589999999999996</v>
      </c>
      <c r="Q47" s="70">
        <v>1</v>
      </c>
      <c r="R47" s="70">
        <v>1</v>
      </c>
      <c r="S47" s="376">
        <v>44438</v>
      </c>
      <c r="T47" s="218" t="s">
        <v>2082</v>
      </c>
      <c r="U47" s="218" t="s">
        <v>2083</v>
      </c>
      <c r="V47" s="216">
        <v>44441</v>
      </c>
      <c r="W47" s="216">
        <v>44469</v>
      </c>
      <c r="X47" s="216"/>
      <c r="Y47" s="132" t="s">
        <v>746</v>
      </c>
      <c r="Z47" s="132" t="s">
        <v>65</v>
      </c>
    </row>
    <row r="48" spans="1:26">
      <c r="A48" s="156">
        <v>35</v>
      </c>
      <c r="B48" s="206" t="s">
        <v>2084</v>
      </c>
      <c r="C48" s="206" t="s">
        <v>2035</v>
      </c>
      <c r="D48" s="70">
        <v>501.04</v>
      </c>
      <c r="E48" s="70">
        <f t="shared" ref="E48:E66" si="107">H48+J48</f>
        <v>414</v>
      </c>
      <c r="F48" s="70">
        <f t="shared" si="104"/>
        <v>87.04000000000002</v>
      </c>
      <c r="G48" s="70">
        <v>400</v>
      </c>
      <c r="H48" s="70">
        <v>330.5</v>
      </c>
      <c r="I48" s="70">
        <f t="shared" ref="I48:J48" si="108">K48+M48</f>
        <v>101.03999999999999</v>
      </c>
      <c r="J48" s="70">
        <f t="shared" si="108"/>
        <v>83.5</v>
      </c>
      <c r="K48" s="70">
        <v>71</v>
      </c>
      <c r="L48" s="70">
        <v>58.7</v>
      </c>
      <c r="M48" s="70">
        <f t="shared" ref="M48:N48" si="109">O48+Q48</f>
        <v>30.04</v>
      </c>
      <c r="N48" s="70">
        <f t="shared" si="109"/>
        <v>24.8</v>
      </c>
      <c r="O48" s="70">
        <v>30.04</v>
      </c>
      <c r="P48" s="70">
        <v>24.8</v>
      </c>
      <c r="Q48" s="70">
        <v>0</v>
      </c>
      <c r="R48" s="70">
        <v>0</v>
      </c>
      <c r="S48" s="376">
        <v>44449</v>
      </c>
      <c r="T48" s="218" t="s">
        <v>2085</v>
      </c>
      <c r="U48" s="218" t="s">
        <v>2086</v>
      </c>
      <c r="V48" s="216">
        <v>44455</v>
      </c>
      <c r="W48" s="218" t="s">
        <v>2087</v>
      </c>
      <c r="X48" s="218" t="s">
        <v>2064</v>
      </c>
      <c r="Y48" s="190"/>
      <c r="Z48" s="132"/>
    </row>
    <row r="49" spans="1:26">
      <c r="A49" s="156">
        <v>36</v>
      </c>
      <c r="B49" s="206" t="s">
        <v>2088</v>
      </c>
      <c r="C49" s="206" t="s">
        <v>2017</v>
      </c>
      <c r="D49" s="70">
        <v>1086</v>
      </c>
      <c r="E49" s="70">
        <f t="shared" si="107"/>
        <v>1080.47</v>
      </c>
      <c r="F49" s="70">
        <f t="shared" si="104"/>
        <v>5.5299999999999727</v>
      </c>
      <c r="G49" s="70">
        <v>868.8</v>
      </c>
      <c r="H49" s="70">
        <v>864.45</v>
      </c>
      <c r="I49" s="70">
        <f t="shared" ref="I49:J49" si="110">K49+M49</f>
        <v>217.2</v>
      </c>
      <c r="J49" s="70">
        <f t="shared" si="110"/>
        <v>216.01999999999998</v>
      </c>
      <c r="K49" s="70">
        <v>119.46</v>
      </c>
      <c r="L49" s="70">
        <v>118.85</v>
      </c>
      <c r="M49" s="70">
        <f t="shared" ref="M49:N49" si="111">O49+Q49</f>
        <v>97.74</v>
      </c>
      <c r="N49" s="70">
        <f t="shared" si="111"/>
        <v>97.17</v>
      </c>
      <c r="O49" s="70">
        <v>77.739999999999995</v>
      </c>
      <c r="P49" s="70">
        <v>77.17</v>
      </c>
      <c r="Q49" s="70">
        <v>20</v>
      </c>
      <c r="R49" s="70">
        <v>20</v>
      </c>
      <c r="S49" s="376">
        <v>44438</v>
      </c>
      <c r="T49" s="218" t="s">
        <v>2089</v>
      </c>
      <c r="U49" s="218" t="s">
        <v>2090</v>
      </c>
      <c r="V49" s="216">
        <v>44466</v>
      </c>
      <c r="W49" s="218" t="s">
        <v>2091</v>
      </c>
      <c r="X49" s="218" t="s">
        <v>2064</v>
      </c>
      <c r="Y49" s="190"/>
      <c r="Z49" s="132"/>
    </row>
    <row r="50" spans="1:26">
      <c r="A50" s="156">
        <v>37</v>
      </c>
      <c r="B50" s="206" t="s">
        <v>2092</v>
      </c>
      <c r="C50" s="206" t="s">
        <v>2017</v>
      </c>
      <c r="D50" s="70">
        <v>534.45000000000005</v>
      </c>
      <c r="E50" s="70">
        <f t="shared" si="107"/>
        <v>534.45000000000005</v>
      </c>
      <c r="F50" s="70">
        <f t="shared" si="104"/>
        <v>0</v>
      </c>
      <c r="G50" s="70">
        <v>427.56</v>
      </c>
      <c r="H50" s="70">
        <v>427.56</v>
      </c>
      <c r="I50" s="70">
        <f t="shared" ref="I50:J50" si="112">K50+M50</f>
        <v>106.9</v>
      </c>
      <c r="J50" s="70">
        <f t="shared" si="112"/>
        <v>106.89</v>
      </c>
      <c r="K50" s="70">
        <v>53.45</v>
      </c>
      <c r="L50" s="70">
        <v>53.445</v>
      </c>
      <c r="M50" s="70">
        <f t="shared" ref="M50:N50" si="113">O50+Q50</f>
        <v>53.45</v>
      </c>
      <c r="N50" s="70">
        <f t="shared" si="113"/>
        <v>53.445</v>
      </c>
      <c r="O50" s="70">
        <v>43.45</v>
      </c>
      <c r="P50" s="70">
        <v>43.445</v>
      </c>
      <c r="Q50" s="70">
        <v>10</v>
      </c>
      <c r="R50" s="70">
        <v>10</v>
      </c>
      <c r="S50" s="376">
        <v>44446</v>
      </c>
      <c r="T50" s="218" t="s">
        <v>2093</v>
      </c>
      <c r="U50" s="218" t="s">
        <v>2094</v>
      </c>
      <c r="V50" s="216">
        <v>44460</v>
      </c>
      <c r="W50" s="216">
        <v>44551</v>
      </c>
      <c r="X50" s="218" t="s">
        <v>2095</v>
      </c>
      <c r="Y50" s="190"/>
      <c r="Z50" s="132"/>
    </row>
    <row r="51" spans="1:26">
      <c r="A51" s="156">
        <v>38</v>
      </c>
      <c r="B51" s="206" t="s">
        <v>2096</v>
      </c>
      <c r="C51" s="206" t="s">
        <v>2004</v>
      </c>
      <c r="D51" s="70">
        <v>598</v>
      </c>
      <c r="E51" s="70">
        <f t="shared" si="107"/>
        <v>598.00400000000002</v>
      </c>
      <c r="F51" s="70">
        <f t="shared" si="104"/>
        <v>-4.0000000000190994E-3</v>
      </c>
      <c r="G51" s="70">
        <v>478</v>
      </c>
      <c r="H51" s="70">
        <v>478</v>
      </c>
      <c r="I51" s="70">
        <f t="shared" ref="I51:J51" si="114">K51+M51</f>
        <v>120</v>
      </c>
      <c r="J51" s="70">
        <f t="shared" si="114"/>
        <v>120.00399999999999</v>
      </c>
      <c r="K51" s="70">
        <v>80</v>
      </c>
      <c r="L51" s="70">
        <v>80</v>
      </c>
      <c r="M51" s="70">
        <f t="shared" ref="M51:N51" si="115">O51+Q51</f>
        <v>40</v>
      </c>
      <c r="N51" s="70">
        <f t="shared" si="115"/>
        <v>40.003999999999998</v>
      </c>
      <c r="O51" s="70">
        <v>40</v>
      </c>
      <c r="P51" s="70">
        <v>40.003999999999998</v>
      </c>
      <c r="Q51" s="70">
        <v>0</v>
      </c>
      <c r="R51" s="70">
        <v>0</v>
      </c>
      <c r="S51" s="376">
        <v>44445</v>
      </c>
      <c r="T51" s="218" t="s">
        <v>2097</v>
      </c>
      <c r="U51" s="218" t="s">
        <v>2098</v>
      </c>
      <c r="V51" s="216">
        <v>44459</v>
      </c>
      <c r="W51" s="218" t="s">
        <v>2099</v>
      </c>
      <c r="X51" s="218"/>
      <c r="Y51" s="132" t="s">
        <v>746</v>
      </c>
      <c r="Z51" s="132" t="s">
        <v>69</v>
      </c>
    </row>
    <row r="52" spans="1:26">
      <c r="A52" s="156">
        <v>39</v>
      </c>
      <c r="B52" s="206" t="s">
        <v>2100</v>
      </c>
      <c r="C52" s="206" t="s">
        <v>2035</v>
      </c>
      <c r="D52" s="70">
        <v>1168.1500000000001</v>
      </c>
      <c r="E52" s="70">
        <f t="shared" si="107"/>
        <v>1092.21738</v>
      </c>
      <c r="F52" s="70">
        <f t="shared" si="104"/>
        <v>75.932620000000043</v>
      </c>
      <c r="G52" s="70">
        <v>930</v>
      </c>
      <c r="H52" s="70">
        <v>869.54899999999998</v>
      </c>
      <c r="I52" s="70">
        <f t="shared" ref="I52:J52" si="116">K52+M52</f>
        <v>238.15</v>
      </c>
      <c r="J52" s="70">
        <f t="shared" si="116"/>
        <v>222.66837999999998</v>
      </c>
      <c r="K52" s="70">
        <v>158</v>
      </c>
      <c r="L52" s="70">
        <v>147.69999999999999</v>
      </c>
      <c r="M52" s="70">
        <f t="shared" ref="M52:N52" si="117">O52+Q52</f>
        <v>80.150000000000006</v>
      </c>
      <c r="N52" s="70">
        <f t="shared" si="117"/>
        <v>74.968379999999996</v>
      </c>
      <c r="O52" s="70">
        <v>80.150000000000006</v>
      </c>
      <c r="P52" s="70">
        <v>74.968379999999996</v>
      </c>
      <c r="Q52" s="70">
        <v>0</v>
      </c>
      <c r="R52" s="70">
        <v>0</v>
      </c>
      <c r="S52" s="376">
        <v>44438</v>
      </c>
      <c r="T52" s="218" t="s">
        <v>2101</v>
      </c>
      <c r="U52" s="218" t="s">
        <v>2102</v>
      </c>
      <c r="V52" s="216">
        <v>44460</v>
      </c>
      <c r="W52" s="216">
        <v>44521</v>
      </c>
      <c r="X52" s="218"/>
      <c r="Y52" s="132" t="s">
        <v>746</v>
      </c>
      <c r="Z52" s="132" t="s">
        <v>69</v>
      </c>
    </row>
    <row r="53" spans="1:26">
      <c r="A53" s="156">
        <v>40</v>
      </c>
      <c r="B53" s="206" t="s">
        <v>2103</v>
      </c>
      <c r="C53" s="206" t="s">
        <v>2009</v>
      </c>
      <c r="D53" s="70">
        <v>2890.37</v>
      </c>
      <c r="E53" s="70">
        <f t="shared" si="107"/>
        <v>2890.37</v>
      </c>
      <c r="F53" s="70">
        <f t="shared" si="104"/>
        <v>0</v>
      </c>
      <c r="G53" s="70">
        <v>2312.3000000000002</v>
      </c>
      <c r="H53" s="70">
        <v>2312.3000000000002</v>
      </c>
      <c r="I53" s="70">
        <f t="shared" ref="I53:J53" si="118">K53+M53</f>
        <v>578.06999999999994</v>
      </c>
      <c r="J53" s="70">
        <f t="shared" si="118"/>
        <v>578.06999999999994</v>
      </c>
      <c r="K53" s="70">
        <v>457.7</v>
      </c>
      <c r="L53" s="70">
        <v>457.7</v>
      </c>
      <c r="M53" s="70">
        <f t="shared" ref="M53:N53" si="119">O53+Q53</f>
        <v>120.37</v>
      </c>
      <c r="N53" s="70">
        <f t="shared" si="119"/>
        <v>120.37</v>
      </c>
      <c r="O53" s="70">
        <v>20.37</v>
      </c>
      <c r="P53" s="70">
        <v>20.37</v>
      </c>
      <c r="Q53" s="70">
        <v>100</v>
      </c>
      <c r="R53" s="70">
        <v>100</v>
      </c>
      <c r="S53" s="376">
        <v>44435</v>
      </c>
      <c r="T53" s="218" t="s">
        <v>2104</v>
      </c>
      <c r="U53" s="218" t="s">
        <v>2105</v>
      </c>
      <c r="V53" s="216">
        <v>44459</v>
      </c>
      <c r="W53" s="216">
        <v>44554</v>
      </c>
      <c r="X53" s="218" t="s">
        <v>2064</v>
      </c>
      <c r="Y53" s="190"/>
      <c r="Z53" s="132"/>
    </row>
    <row r="54" spans="1:26">
      <c r="A54" s="156">
        <v>41</v>
      </c>
      <c r="B54" s="206" t="s">
        <v>2106</v>
      </c>
      <c r="C54" s="206" t="s">
        <v>2017</v>
      </c>
      <c r="D54" s="70">
        <v>441.4</v>
      </c>
      <c r="E54" s="70">
        <f t="shared" si="107"/>
        <v>441.4</v>
      </c>
      <c r="F54" s="70">
        <f t="shared" si="104"/>
        <v>0</v>
      </c>
      <c r="G54" s="70">
        <v>353</v>
      </c>
      <c r="H54" s="70">
        <v>353</v>
      </c>
      <c r="I54" s="70">
        <f t="shared" ref="I54:J54" si="120">K54+M54</f>
        <v>88.4</v>
      </c>
      <c r="J54" s="70">
        <f t="shared" si="120"/>
        <v>88.4</v>
      </c>
      <c r="K54" s="70">
        <v>53</v>
      </c>
      <c r="L54" s="70">
        <v>53</v>
      </c>
      <c r="M54" s="70">
        <f t="shared" ref="M54:N54" si="121">O54+Q54</f>
        <v>35.4</v>
      </c>
      <c r="N54" s="70">
        <f t="shared" si="121"/>
        <v>35.4</v>
      </c>
      <c r="O54" s="70">
        <v>30.4</v>
      </c>
      <c r="P54" s="70">
        <v>30.4</v>
      </c>
      <c r="Q54" s="70">
        <v>5</v>
      </c>
      <c r="R54" s="70">
        <v>5</v>
      </c>
      <c r="S54" s="376">
        <v>44442</v>
      </c>
      <c r="T54" s="218" t="s">
        <v>2107</v>
      </c>
      <c r="U54" s="218" t="s">
        <v>2108</v>
      </c>
      <c r="V54" s="216">
        <v>44449</v>
      </c>
      <c r="W54" s="216">
        <v>44500</v>
      </c>
      <c r="X54" s="218" t="s">
        <v>2064</v>
      </c>
      <c r="Y54" s="190"/>
      <c r="Z54" s="132"/>
    </row>
    <row r="55" spans="1:26">
      <c r="A55" s="156">
        <v>42</v>
      </c>
      <c r="B55" s="206" t="s">
        <v>2109</v>
      </c>
      <c r="C55" s="206" t="s">
        <v>2004</v>
      </c>
      <c r="D55" s="70">
        <v>798.62</v>
      </c>
      <c r="E55" s="70">
        <f t="shared" si="107"/>
        <v>789.79333999999994</v>
      </c>
      <c r="F55" s="70">
        <f t="shared" si="104"/>
        <v>8.8266600000000608</v>
      </c>
      <c r="G55" s="70">
        <v>638</v>
      </c>
      <c r="H55" s="70">
        <v>638</v>
      </c>
      <c r="I55" s="70">
        <f t="shared" ref="I55:J55" si="122">K55+M55</f>
        <v>160.62</v>
      </c>
      <c r="J55" s="70">
        <f t="shared" si="122"/>
        <v>151.79334</v>
      </c>
      <c r="K55" s="70">
        <v>95</v>
      </c>
      <c r="L55" s="70">
        <v>93.95</v>
      </c>
      <c r="M55" s="70">
        <f t="shared" ref="M55:N55" si="123">O55+Q55</f>
        <v>65.62</v>
      </c>
      <c r="N55" s="70">
        <f t="shared" si="123"/>
        <v>57.843339999999998</v>
      </c>
      <c r="O55" s="70">
        <v>65.62</v>
      </c>
      <c r="P55" s="70">
        <v>57.843339999999998</v>
      </c>
      <c r="Q55" s="70">
        <v>0</v>
      </c>
      <c r="R55" s="70">
        <v>0</v>
      </c>
      <c r="S55" s="376">
        <v>44435</v>
      </c>
      <c r="T55" s="218" t="s">
        <v>2101</v>
      </c>
      <c r="U55" s="218" t="s">
        <v>2110</v>
      </c>
      <c r="V55" s="216">
        <v>44459</v>
      </c>
      <c r="W55" s="218" t="s">
        <v>2111</v>
      </c>
      <c r="X55" s="218" t="s">
        <v>2064</v>
      </c>
      <c r="Y55" s="190"/>
      <c r="Z55" s="132"/>
    </row>
    <row r="56" spans="1:26">
      <c r="A56" s="156">
        <v>43</v>
      </c>
      <c r="B56" s="206" t="s">
        <v>2112</v>
      </c>
      <c r="C56" s="206" t="s">
        <v>2027</v>
      </c>
      <c r="D56" s="70">
        <v>250</v>
      </c>
      <c r="E56" s="70">
        <f t="shared" si="107"/>
        <v>248.4</v>
      </c>
      <c r="F56" s="70">
        <f t="shared" si="104"/>
        <v>1.5999999999999943</v>
      </c>
      <c r="G56" s="70">
        <v>200</v>
      </c>
      <c r="H56" s="70">
        <v>198.72</v>
      </c>
      <c r="I56" s="70">
        <f t="shared" ref="I56:J56" si="124">K56+M56</f>
        <v>50</v>
      </c>
      <c r="J56" s="70">
        <f t="shared" si="124"/>
        <v>49.68</v>
      </c>
      <c r="K56" s="70">
        <v>25</v>
      </c>
      <c r="L56" s="70">
        <v>24.84</v>
      </c>
      <c r="M56" s="70">
        <f t="shared" ref="M56:N56" si="125">O56+Q56</f>
        <v>25</v>
      </c>
      <c r="N56" s="70">
        <f t="shared" si="125"/>
        <v>24.84</v>
      </c>
      <c r="O56" s="70">
        <v>20</v>
      </c>
      <c r="P56" s="70">
        <v>19.84</v>
      </c>
      <c r="Q56" s="70">
        <v>5</v>
      </c>
      <c r="R56" s="70">
        <v>5</v>
      </c>
      <c r="S56" s="376">
        <v>44442</v>
      </c>
      <c r="T56" s="218" t="s">
        <v>2113</v>
      </c>
      <c r="U56" s="218" t="s">
        <v>2114</v>
      </c>
      <c r="V56" s="216">
        <v>44447</v>
      </c>
      <c r="W56" s="216">
        <v>44500</v>
      </c>
      <c r="X56" s="216"/>
      <c r="Y56" s="132" t="s">
        <v>746</v>
      </c>
      <c r="Z56" s="132" t="s">
        <v>65</v>
      </c>
    </row>
    <row r="57" spans="1:26">
      <c r="A57" s="156">
        <v>44</v>
      </c>
      <c r="B57" s="206" t="s">
        <v>2115</v>
      </c>
      <c r="C57" s="206" t="s">
        <v>2009</v>
      </c>
      <c r="D57" s="70">
        <v>219.91</v>
      </c>
      <c r="E57" s="70">
        <f t="shared" si="107"/>
        <v>219.91282000000001</v>
      </c>
      <c r="F57" s="70">
        <f t="shared" si="104"/>
        <v>-2.8200000000140335E-3</v>
      </c>
      <c r="G57" s="70">
        <v>175.9</v>
      </c>
      <c r="H57" s="70">
        <v>175.9</v>
      </c>
      <c r="I57" s="70">
        <f t="shared" ref="I57:J57" si="126">K57+M57</f>
        <v>44.01</v>
      </c>
      <c r="J57" s="70">
        <f t="shared" si="126"/>
        <v>44.012819999999998</v>
      </c>
      <c r="K57" s="70">
        <v>29</v>
      </c>
      <c r="L57" s="70">
        <v>29</v>
      </c>
      <c r="M57" s="70">
        <f t="shared" ref="M57:N57" si="127">O57+Q57</f>
        <v>15.01</v>
      </c>
      <c r="N57" s="70">
        <f t="shared" si="127"/>
        <v>15.01282</v>
      </c>
      <c r="O57" s="70">
        <v>10.01</v>
      </c>
      <c r="P57" s="70">
        <v>10.01282</v>
      </c>
      <c r="Q57" s="70">
        <v>5</v>
      </c>
      <c r="R57" s="70">
        <v>5</v>
      </c>
      <c r="S57" s="376">
        <v>44440</v>
      </c>
      <c r="T57" s="218" t="s">
        <v>2116</v>
      </c>
      <c r="U57" s="218" t="s">
        <v>2117</v>
      </c>
      <c r="V57" s="216">
        <v>44473</v>
      </c>
      <c r="W57" s="218" t="s">
        <v>2118</v>
      </c>
      <c r="X57" s="218"/>
      <c r="Y57" s="132" t="s">
        <v>746</v>
      </c>
      <c r="Z57" s="132" t="s">
        <v>65</v>
      </c>
    </row>
    <row r="58" spans="1:26">
      <c r="A58" s="156">
        <v>45</v>
      </c>
      <c r="B58" s="206" t="s">
        <v>2119</v>
      </c>
      <c r="C58" s="206" t="s">
        <v>2027</v>
      </c>
      <c r="D58" s="70">
        <v>250</v>
      </c>
      <c r="E58" s="70">
        <f t="shared" si="107"/>
        <v>248.4</v>
      </c>
      <c r="F58" s="70">
        <f t="shared" si="104"/>
        <v>1.5999999999999943</v>
      </c>
      <c r="G58" s="70">
        <v>200</v>
      </c>
      <c r="H58" s="70">
        <v>198.72</v>
      </c>
      <c r="I58" s="70">
        <f t="shared" ref="I58:J58" si="128">K58+M58</f>
        <v>50</v>
      </c>
      <c r="J58" s="70">
        <f t="shared" si="128"/>
        <v>49.68</v>
      </c>
      <c r="K58" s="70">
        <v>25</v>
      </c>
      <c r="L58" s="70">
        <v>24.84</v>
      </c>
      <c r="M58" s="70">
        <f t="shared" ref="M58:N58" si="129">O58+Q58</f>
        <v>25</v>
      </c>
      <c r="N58" s="70">
        <f t="shared" si="129"/>
        <v>24.84</v>
      </c>
      <c r="O58" s="70">
        <v>20</v>
      </c>
      <c r="P58" s="70">
        <v>19.84</v>
      </c>
      <c r="Q58" s="70">
        <v>5</v>
      </c>
      <c r="R58" s="70">
        <v>5</v>
      </c>
      <c r="S58" s="376">
        <v>44442</v>
      </c>
      <c r="T58" s="218" t="s">
        <v>2113</v>
      </c>
      <c r="U58" s="218" t="s">
        <v>2114</v>
      </c>
      <c r="V58" s="216">
        <v>44447</v>
      </c>
      <c r="W58" s="216">
        <v>44500</v>
      </c>
      <c r="X58" s="218"/>
      <c r="Y58" s="132" t="s">
        <v>746</v>
      </c>
      <c r="Z58" s="132" t="s">
        <v>65</v>
      </c>
    </row>
    <row r="59" spans="1:26">
      <c r="A59" s="156">
        <v>46</v>
      </c>
      <c r="B59" s="206" t="s">
        <v>2120</v>
      </c>
      <c r="C59" s="206" t="s">
        <v>2121</v>
      </c>
      <c r="D59" s="70">
        <v>288.72000000000003</v>
      </c>
      <c r="E59" s="70">
        <f t="shared" si="107"/>
        <v>288.72000000000003</v>
      </c>
      <c r="F59" s="70">
        <f t="shared" si="104"/>
        <v>0</v>
      </c>
      <c r="G59" s="70">
        <v>230.9</v>
      </c>
      <c r="H59" s="70">
        <v>230.9</v>
      </c>
      <c r="I59" s="70">
        <f t="shared" ref="I59:J59" si="130">K59+M59</f>
        <v>57.82</v>
      </c>
      <c r="J59" s="70">
        <f t="shared" si="130"/>
        <v>57.82</v>
      </c>
      <c r="K59" s="70">
        <v>34.6</v>
      </c>
      <c r="L59" s="70">
        <v>34.6</v>
      </c>
      <c r="M59" s="70">
        <f t="shared" ref="M59:N59" si="131">O59+Q59</f>
        <v>23.22</v>
      </c>
      <c r="N59" s="70">
        <f t="shared" si="131"/>
        <v>23.22</v>
      </c>
      <c r="O59" s="70">
        <v>23.22</v>
      </c>
      <c r="P59" s="70">
        <v>23.22</v>
      </c>
      <c r="Q59" s="70">
        <v>0</v>
      </c>
      <c r="R59" s="70">
        <v>0</v>
      </c>
      <c r="S59" s="376">
        <v>44439</v>
      </c>
      <c r="T59" s="218" t="s">
        <v>2122</v>
      </c>
      <c r="U59" s="512" t="s">
        <v>2123</v>
      </c>
      <c r="V59" s="216">
        <v>44445</v>
      </c>
      <c r="W59" s="216">
        <v>44557</v>
      </c>
      <c r="X59" s="218"/>
      <c r="Y59" s="132" t="s">
        <v>746</v>
      </c>
      <c r="Z59" s="132" t="s">
        <v>65</v>
      </c>
    </row>
    <row r="60" spans="1:26">
      <c r="A60" s="156">
        <v>47</v>
      </c>
      <c r="B60" s="206" t="s">
        <v>2124</v>
      </c>
      <c r="C60" s="206" t="s">
        <v>2121</v>
      </c>
      <c r="D60" s="70">
        <v>356.32</v>
      </c>
      <c r="E60" s="70">
        <f t="shared" si="107"/>
        <v>356.31600000000003</v>
      </c>
      <c r="F60" s="70">
        <f t="shared" si="104"/>
        <v>3.999999999962256E-3</v>
      </c>
      <c r="G60" s="70">
        <v>285</v>
      </c>
      <c r="H60" s="70">
        <v>285</v>
      </c>
      <c r="I60" s="70">
        <f t="shared" ref="I60:J60" si="132">K60+M60</f>
        <v>71.320000000000007</v>
      </c>
      <c r="J60" s="70">
        <f t="shared" si="132"/>
        <v>71.316000000000003</v>
      </c>
      <c r="K60" s="70">
        <v>42.7</v>
      </c>
      <c r="L60" s="70">
        <v>42.7</v>
      </c>
      <c r="M60" s="70">
        <f t="shared" ref="M60:N60" si="133">O60+Q60</f>
        <v>28.62</v>
      </c>
      <c r="N60" s="70">
        <f t="shared" si="133"/>
        <v>28.616</v>
      </c>
      <c r="O60" s="70">
        <v>28.62</v>
      </c>
      <c r="P60" s="70">
        <v>28.616</v>
      </c>
      <c r="Q60" s="70">
        <v>0</v>
      </c>
      <c r="R60" s="70">
        <v>0</v>
      </c>
      <c r="S60" s="376">
        <v>44439</v>
      </c>
      <c r="T60" s="218" t="s">
        <v>2122</v>
      </c>
      <c r="U60" s="512" t="s">
        <v>2123</v>
      </c>
      <c r="V60" s="216">
        <v>44445</v>
      </c>
      <c r="W60" s="216">
        <v>44557</v>
      </c>
      <c r="X60" s="218"/>
      <c r="Y60" s="132" t="s">
        <v>746</v>
      </c>
      <c r="Z60" s="132" t="s">
        <v>65</v>
      </c>
    </row>
    <row r="61" spans="1:26">
      <c r="A61" s="156">
        <v>48</v>
      </c>
      <c r="B61" s="206" t="s">
        <v>2125</v>
      </c>
      <c r="C61" s="206" t="s">
        <v>2121</v>
      </c>
      <c r="D61" s="70">
        <v>110.25</v>
      </c>
      <c r="E61" s="70">
        <f t="shared" si="107"/>
        <v>110.25200000000001</v>
      </c>
      <c r="F61" s="70">
        <f t="shared" si="104"/>
        <v>-2.0000000000095497E-3</v>
      </c>
      <c r="G61" s="70">
        <v>88.2</v>
      </c>
      <c r="H61" s="70">
        <v>88.2</v>
      </c>
      <c r="I61" s="70">
        <f t="shared" ref="I61:J61" si="134">K61+M61</f>
        <v>22.05</v>
      </c>
      <c r="J61" s="70">
        <f t="shared" si="134"/>
        <v>22.052</v>
      </c>
      <c r="K61" s="70">
        <v>12.8</v>
      </c>
      <c r="L61" s="70">
        <v>12.8</v>
      </c>
      <c r="M61" s="70">
        <f t="shared" ref="M61:N61" si="135">O61+Q61</f>
        <v>9.25</v>
      </c>
      <c r="N61" s="70">
        <f t="shared" si="135"/>
        <v>9.2520000000000007</v>
      </c>
      <c r="O61" s="70">
        <v>9.25</v>
      </c>
      <c r="P61" s="70">
        <v>9.2520000000000007</v>
      </c>
      <c r="Q61" s="70">
        <v>0</v>
      </c>
      <c r="R61" s="70">
        <v>0</v>
      </c>
      <c r="S61" s="376">
        <v>44439</v>
      </c>
      <c r="T61" s="218" t="s">
        <v>2122</v>
      </c>
      <c r="U61" s="512" t="s">
        <v>2123</v>
      </c>
      <c r="V61" s="216">
        <v>44445</v>
      </c>
      <c r="W61" s="216">
        <v>44557</v>
      </c>
      <c r="X61" s="218"/>
      <c r="Y61" s="132" t="s">
        <v>746</v>
      </c>
      <c r="Z61" s="132" t="s">
        <v>65</v>
      </c>
    </row>
    <row r="62" spans="1:26">
      <c r="A62" s="156">
        <v>49</v>
      </c>
      <c r="B62" s="206" t="s">
        <v>2126</v>
      </c>
      <c r="C62" s="206" t="s">
        <v>1998</v>
      </c>
      <c r="D62" s="70">
        <v>277.02</v>
      </c>
      <c r="E62" s="70">
        <f t="shared" si="107"/>
        <v>277.02</v>
      </c>
      <c r="F62" s="70">
        <f t="shared" si="104"/>
        <v>0</v>
      </c>
      <c r="G62" s="70">
        <v>221.6</v>
      </c>
      <c r="H62" s="70">
        <v>221.6</v>
      </c>
      <c r="I62" s="70">
        <f t="shared" ref="I62:J62" si="136">K62+M62</f>
        <v>55.42</v>
      </c>
      <c r="J62" s="70">
        <f t="shared" si="136"/>
        <v>55.42</v>
      </c>
      <c r="K62" s="70">
        <v>28.4</v>
      </c>
      <c r="L62" s="70">
        <v>28.4</v>
      </c>
      <c r="M62" s="70">
        <f t="shared" ref="M62:N62" si="137">O62+Q62</f>
        <v>27.02</v>
      </c>
      <c r="N62" s="70">
        <f t="shared" si="137"/>
        <v>27.02</v>
      </c>
      <c r="O62" s="70">
        <v>17.02</v>
      </c>
      <c r="P62" s="70">
        <v>17.02</v>
      </c>
      <c r="Q62" s="70">
        <v>10</v>
      </c>
      <c r="R62" s="70">
        <v>10</v>
      </c>
      <c r="S62" s="376">
        <v>44439</v>
      </c>
      <c r="T62" s="218" t="s">
        <v>2127</v>
      </c>
      <c r="U62" s="218" t="s">
        <v>2128</v>
      </c>
      <c r="V62" s="216">
        <v>44466</v>
      </c>
      <c r="W62" s="218" t="s">
        <v>2060</v>
      </c>
      <c r="X62" s="218"/>
      <c r="Y62" s="132" t="s">
        <v>746</v>
      </c>
      <c r="Z62" s="132" t="s">
        <v>69</v>
      </c>
    </row>
    <row r="63" spans="1:26">
      <c r="A63" s="156">
        <v>50</v>
      </c>
      <c r="B63" s="206" t="s">
        <v>2129</v>
      </c>
      <c r="C63" s="206" t="s">
        <v>1998</v>
      </c>
      <c r="D63" s="70">
        <v>277.02</v>
      </c>
      <c r="E63" s="70">
        <f t="shared" si="107"/>
        <v>277.02</v>
      </c>
      <c r="F63" s="70">
        <f t="shared" si="104"/>
        <v>0</v>
      </c>
      <c r="G63" s="70">
        <v>221.6</v>
      </c>
      <c r="H63" s="70">
        <v>221.6</v>
      </c>
      <c r="I63" s="70">
        <f t="shared" ref="I63:J63" si="138">K63+M63</f>
        <v>55.42</v>
      </c>
      <c r="J63" s="70">
        <f t="shared" si="138"/>
        <v>55.42</v>
      </c>
      <c r="K63" s="70">
        <v>28.4</v>
      </c>
      <c r="L63" s="70">
        <v>28.4</v>
      </c>
      <c r="M63" s="70">
        <f t="shared" ref="M63:N63" si="139">O63+Q63</f>
        <v>27.02</v>
      </c>
      <c r="N63" s="70">
        <f t="shared" si="139"/>
        <v>27.02</v>
      </c>
      <c r="O63" s="70">
        <v>17.02</v>
      </c>
      <c r="P63" s="70">
        <v>17.02</v>
      </c>
      <c r="Q63" s="70">
        <v>10</v>
      </c>
      <c r="R63" s="70">
        <v>10</v>
      </c>
      <c r="S63" s="376">
        <v>44439</v>
      </c>
      <c r="T63" s="218" t="s">
        <v>2130</v>
      </c>
      <c r="U63" s="218" t="s">
        <v>2128</v>
      </c>
      <c r="V63" s="216">
        <v>44466</v>
      </c>
      <c r="W63" s="218" t="s">
        <v>2060</v>
      </c>
      <c r="X63" s="218"/>
      <c r="Y63" s="132" t="s">
        <v>746</v>
      </c>
      <c r="Z63" s="132" t="s">
        <v>69</v>
      </c>
    </row>
    <row r="64" spans="1:26">
      <c r="A64" s="156">
        <v>51</v>
      </c>
      <c r="B64" s="206" t="s">
        <v>2131</v>
      </c>
      <c r="C64" s="206" t="s">
        <v>1978</v>
      </c>
      <c r="D64" s="70">
        <v>1119.94</v>
      </c>
      <c r="E64" s="70">
        <f t="shared" si="107"/>
        <v>699.95904999999993</v>
      </c>
      <c r="F64" s="70">
        <f t="shared" si="104"/>
        <v>419.98095000000012</v>
      </c>
      <c r="G64" s="70">
        <v>890</v>
      </c>
      <c r="H64" s="70">
        <v>556.25</v>
      </c>
      <c r="I64" s="70">
        <f t="shared" ref="I64:J64" si="140">K64+M64</f>
        <v>229.94</v>
      </c>
      <c r="J64" s="70">
        <f t="shared" si="140"/>
        <v>143.70904999999999</v>
      </c>
      <c r="K64" s="70">
        <v>160</v>
      </c>
      <c r="L64" s="70">
        <v>100</v>
      </c>
      <c r="M64" s="70">
        <f t="shared" ref="M64:N64" si="141">O64+Q64</f>
        <v>69.94</v>
      </c>
      <c r="N64" s="70">
        <f t="shared" si="141"/>
        <v>43.709049999999998</v>
      </c>
      <c r="O64" s="70">
        <v>69.94</v>
      </c>
      <c r="P64" s="70">
        <v>43.709049999999998</v>
      </c>
      <c r="Q64" s="70">
        <v>0</v>
      </c>
      <c r="R64" s="70">
        <v>0</v>
      </c>
      <c r="S64" s="376">
        <v>44446</v>
      </c>
      <c r="T64" s="218" t="s">
        <v>2132</v>
      </c>
      <c r="U64" s="218" t="s">
        <v>2133</v>
      </c>
      <c r="V64" s="218" t="s">
        <v>2134</v>
      </c>
      <c r="W64" s="218" t="s">
        <v>2135</v>
      </c>
      <c r="X64" s="218"/>
      <c r="Y64" s="190"/>
      <c r="Z64" s="132"/>
    </row>
    <row r="65" spans="1:26">
      <c r="A65" s="156">
        <v>52</v>
      </c>
      <c r="B65" s="206" t="s">
        <v>2136</v>
      </c>
      <c r="C65" s="206" t="s">
        <v>1989</v>
      </c>
      <c r="D65" s="70">
        <v>437.29</v>
      </c>
      <c r="E65" s="70">
        <f t="shared" si="107"/>
        <v>437.28500000000003</v>
      </c>
      <c r="F65" s="70">
        <f t="shared" si="104"/>
        <v>4.9999999999954525E-3</v>
      </c>
      <c r="G65" s="70">
        <v>349.8</v>
      </c>
      <c r="H65" s="70">
        <v>349.8</v>
      </c>
      <c r="I65" s="70">
        <f t="shared" ref="I65:J65" si="142">K65+M65</f>
        <v>87.49</v>
      </c>
      <c r="J65" s="70">
        <f t="shared" si="142"/>
        <v>87.484999999999999</v>
      </c>
      <c r="K65" s="70">
        <v>65.599999999999994</v>
      </c>
      <c r="L65" s="70">
        <v>65.599999999999994</v>
      </c>
      <c r="M65" s="70">
        <f t="shared" ref="M65:N65" si="143">O65+Q65</f>
        <v>21.89</v>
      </c>
      <c r="N65" s="70">
        <f t="shared" si="143"/>
        <v>21.885000000000002</v>
      </c>
      <c r="O65" s="70">
        <v>18.89</v>
      </c>
      <c r="P65" s="70">
        <v>18.885000000000002</v>
      </c>
      <c r="Q65" s="70">
        <v>3</v>
      </c>
      <c r="R65" s="70">
        <v>3</v>
      </c>
      <c r="S65" s="376">
        <v>44439</v>
      </c>
      <c r="T65" s="218" t="s">
        <v>2137</v>
      </c>
      <c r="U65" s="218" t="s">
        <v>2138</v>
      </c>
      <c r="V65" s="216">
        <v>44441</v>
      </c>
      <c r="W65" s="216">
        <v>44484</v>
      </c>
      <c r="X65" s="218"/>
      <c r="Y65" s="132" t="s">
        <v>746</v>
      </c>
      <c r="Z65" s="132" t="s">
        <v>69</v>
      </c>
    </row>
    <row r="66" spans="1:26">
      <c r="A66" s="156">
        <v>53</v>
      </c>
      <c r="B66" s="206" t="s">
        <v>2139</v>
      </c>
      <c r="C66" s="206" t="s">
        <v>2035</v>
      </c>
      <c r="D66" s="70">
        <v>165.5</v>
      </c>
      <c r="E66" s="70">
        <f t="shared" si="107"/>
        <v>165.5</v>
      </c>
      <c r="F66" s="70">
        <f t="shared" si="104"/>
        <v>0</v>
      </c>
      <c r="G66" s="70">
        <v>132</v>
      </c>
      <c r="H66" s="70">
        <v>132</v>
      </c>
      <c r="I66" s="70">
        <f t="shared" ref="I66:J66" si="144">K66+M66</f>
        <v>33.5</v>
      </c>
      <c r="J66" s="70">
        <f t="shared" si="144"/>
        <v>33.5</v>
      </c>
      <c r="K66" s="70">
        <v>16.899999999999999</v>
      </c>
      <c r="L66" s="70">
        <v>16.899999999999999</v>
      </c>
      <c r="M66" s="70">
        <f t="shared" ref="M66:N66" si="145">O66+Q66</f>
        <v>16.600000000000001</v>
      </c>
      <c r="N66" s="70">
        <f t="shared" si="145"/>
        <v>16.600000000000001</v>
      </c>
      <c r="O66" s="70">
        <v>16.600000000000001</v>
      </c>
      <c r="P66" s="70">
        <v>16.600000000000001</v>
      </c>
      <c r="Q66" s="70">
        <v>0</v>
      </c>
      <c r="R66" s="70">
        <v>0</v>
      </c>
      <c r="S66" s="376">
        <v>44449</v>
      </c>
      <c r="T66" s="218" t="s">
        <v>2140</v>
      </c>
      <c r="U66" s="218" t="s">
        <v>2141</v>
      </c>
      <c r="V66" s="216">
        <v>44452</v>
      </c>
      <c r="W66" s="218" t="s">
        <v>2142</v>
      </c>
      <c r="X66" s="216"/>
      <c r="Y66" s="132" t="s">
        <v>2143</v>
      </c>
      <c r="Z66" s="132" t="s">
        <v>69</v>
      </c>
    </row>
    <row r="67" spans="1:26">
      <c r="A67" s="220"/>
      <c r="B67" s="169"/>
      <c r="C67" s="169"/>
      <c r="D67" s="107">
        <f t="shared" ref="D67:R67" si="146">SUM(D47:D66)</f>
        <v>11918.060000000001</v>
      </c>
      <c r="E67" s="107">
        <f t="shared" si="146"/>
        <v>11317.54859</v>
      </c>
      <c r="F67" s="107">
        <f t="shared" si="146"/>
        <v>600.51141000000018</v>
      </c>
      <c r="G67" s="107">
        <f t="shared" si="146"/>
        <v>9521.0599999999977</v>
      </c>
      <c r="H67" s="107">
        <f t="shared" si="146"/>
        <v>9050.4490000000005</v>
      </c>
      <c r="I67" s="107">
        <f t="shared" si="146"/>
        <v>2397.0099999999998</v>
      </c>
      <c r="J67" s="107">
        <f t="shared" si="146"/>
        <v>2267.0995900000003</v>
      </c>
      <c r="K67" s="107">
        <f t="shared" si="146"/>
        <v>1578.21</v>
      </c>
      <c r="L67" s="107">
        <f t="shared" si="146"/>
        <v>1493.625</v>
      </c>
      <c r="M67" s="107">
        <f t="shared" si="146"/>
        <v>818.8</v>
      </c>
      <c r="N67" s="107">
        <f t="shared" si="146"/>
        <v>773.47459000000003</v>
      </c>
      <c r="O67" s="107">
        <f t="shared" si="146"/>
        <v>644.79999999999995</v>
      </c>
      <c r="P67" s="107">
        <f t="shared" si="146"/>
        <v>599.47458999999992</v>
      </c>
      <c r="Q67" s="107">
        <f t="shared" si="146"/>
        <v>174</v>
      </c>
      <c r="R67" s="107">
        <f t="shared" si="146"/>
        <v>174</v>
      </c>
      <c r="S67" s="221"/>
      <c r="T67" s="221"/>
      <c r="U67" s="221"/>
      <c r="V67" s="151"/>
      <c r="W67" s="511"/>
      <c r="X67" s="151"/>
      <c r="Y67" s="151"/>
      <c r="Z67" s="151"/>
    </row>
    <row r="68" spans="1:26">
      <c r="A68" s="550" t="s">
        <v>2056</v>
      </c>
      <c r="B68" s="520"/>
      <c r="C68" s="538"/>
      <c r="D68" s="113">
        <f t="shared" ref="D68:R68" si="147">D67+D45+D37</f>
        <v>40518.07</v>
      </c>
      <c r="E68" s="113">
        <f t="shared" si="147"/>
        <v>39733.677049999998</v>
      </c>
      <c r="F68" s="113">
        <f t="shared" si="147"/>
        <v>784.39295000000027</v>
      </c>
      <c r="G68" s="113">
        <f t="shared" si="147"/>
        <v>32042.789999999997</v>
      </c>
      <c r="H68" s="113">
        <f t="shared" si="147"/>
        <v>31443.778999999999</v>
      </c>
      <c r="I68" s="113">
        <f t="shared" si="147"/>
        <v>8475.2900000000009</v>
      </c>
      <c r="J68" s="113">
        <f t="shared" si="147"/>
        <v>8289.8980500000016</v>
      </c>
      <c r="K68" s="113">
        <f t="shared" si="147"/>
        <v>5033.22</v>
      </c>
      <c r="L68" s="113">
        <f t="shared" si="147"/>
        <v>4998.8629999999994</v>
      </c>
      <c r="M68" s="113">
        <f t="shared" si="147"/>
        <v>3442.0699999999997</v>
      </c>
      <c r="N68" s="113">
        <f t="shared" si="147"/>
        <v>3291.03505</v>
      </c>
      <c r="O68" s="113">
        <f t="shared" si="147"/>
        <v>2893.0699999999997</v>
      </c>
      <c r="P68" s="113">
        <f t="shared" si="147"/>
        <v>2737.03505</v>
      </c>
      <c r="Q68" s="113">
        <f t="shared" si="147"/>
        <v>549</v>
      </c>
      <c r="R68" s="113">
        <f t="shared" si="147"/>
        <v>554</v>
      </c>
      <c r="S68" s="393"/>
      <c r="T68" s="497"/>
      <c r="U68" s="393"/>
      <c r="V68" s="393"/>
      <c r="W68" s="393"/>
      <c r="X68" s="393"/>
      <c r="Y68" s="393"/>
      <c r="Z68" s="393"/>
    </row>
  </sheetData>
  <mergeCells count="30">
    <mergeCell ref="Y1:Y5"/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A68:C68"/>
    <mergeCell ref="F4:F5"/>
    <mergeCell ref="A7:Z8"/>
    <mergeCell ref="A9:Z9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A37:C37"/>
    <mergeCell ref="A38:Z38"/>
    <mergeCell ref="A46:Z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B54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5.7109375" customWidth="1"/>
    <col min="2" max="2" width="29.5703125" customWidth="1"/>
    <col min="3" max="3" width="17.7109375" customWidth="1"/>
    <col min="25" max="26" width="17.28515625" customWidth="1"/>
    <col min="27" max="27" width="18" customWidth="1"/>
    <col min="28" max="28" width="4.42578125" customWidth="1"/>
  </cols>
  <sheetData>
    <row r="1" spans="1:28">
      <c r="A1" s="544" t="s">
        <v>36</v>
      </c>
      <c r="B1" s="545" t="s">
        <v>37</v>
      </c>
      <c r="C1" s="545" t="s">
        <v>38</v>
      </c>
      <c r="D1" s="546" t="s">
        <v>39</v>
      </c>
      <c r="E1" s="527"/>
      <c r="F1" s="528"/>
      <c r="G1" s="546" t="s">
        <v>40</v>
      </c>
      <c r="H1" s="528"/>
      <c r="I1" s="54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46" t="s">
        <v>50</v>
      </c>
      <c r="J2" s="528"/>
      <c r="K2" s="54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46" t="s">
        <v>52</v>
      </c>
      <c r="L3" s="528"/>
      <c r="M3" s="54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42" t="s">
        <v>54</v>
      </c>
      <c r="E4" s="542" t="s">
        <v>55</v>
      </c>
      <c r="F4" s="542" t="s">
        <v>56</v>
      </c>
      <c r="G4" s="531"/>
      <c r="H4" s="517"/>
      <c r="I4" s="531"/>
      <c r="J4" s="517"/>
      <c r="K4" s="531"/>
      <c r="L4" s="517"/>
      <c r="M4" s="547" t="s">
        <v>50</v>
      </c>
      <c r="N4" s="538"/>
      <c r="O4" s="547" t="s">
        <v>57</v>
      </c>
      <c r="P4" s="538"/>
      <c r="Q4" s="54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114" t="s">
        <v>54</v>
      </c>
      <c r="H5" s="114" t="s">
        <v>55</v>
      </c>
      <c r="I5" s="114" t="s">
        <v>54</v>
      </c>
      <c r="J5" s="114" t="s">
        <v>55</v>
      </c>
      <c r="K5" s="114" t="s">
        <v>54</v>
      </c>
      <c r="L5" s="114" t="s">
        <v>55</v>
      </c>
      <c r="M5" s="114" t="s">
        <v>54</v>
      </c>
      <c r="N5" s="114" t="s">
        <v>55</v>
      </c>
      <c r="O5" s="114" t="s">
        <v>54</v>
      </c>
      <c r="P5" s="114" t="s">
        <v>55</v>
      </c>
      <c r="Q5" s="114" t="s">
        <v>54</v>
      </c>
      <c r="R5" s="114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>
      <c r="A7" s="543" t="s">
        <v>201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>
      <c r="A10" s="117">
        <v>1</v>
      </c>
      <c r="B10" s="118" t="s">
        <v>202</v>
      </c>
      <c r="C10" s="118" t="s">
        <v>203</v>
      </c>
      <c r="D10" s="119">
        <f t="shared" ref="D10:E10" si="0">G10+I10</f>
        <v>1256.3</v>
      </c>
      <c r="E10" s="119">
        <f t="shared" si="0"/>
        <v>428.197</v>
      </c>
      <c r="F10" s="119">
        <f t="shared" ref="F10:F33" si="1">IF(E10&gt;0,D10-E10,0)</f>
        <v>828.10299999999995</v>
      </c>
      <c r="G10" s="119">
        <v>1005</v>
      </c>
      <c r="H10" s="119"/>
      <c r="I10" s="119">
        <f t="shared" ref="I10:J10" si="2">K10+M10</f>
        <v>251.3</v>
      </c>
      <c r="J10" s="119">
        <f t="shared" si="2"/>
        <v>428.197</v>
      </c>
      <c r="K10" s="120">
        <v>201.3</v>
      </c>
      <c r="L10" s="119">
        <f>154.197+130</f>
        <v>284.197</v>
      </c>
      <c r="M10" s="121">
        <f t="shared" ref="M10:N10" si="3">O10+Q10</f>
        <v>50</v>
      </c>
      <c r="N10" s="119">
        <f t="shared" si="3"/>
        <v>144</v>
      </c>
      <c r="O10" s="120">
        <v>50</v>
      </c>
      <c r="P10" s="119">
        <f>144</f>
        <v>144</v>
      </c>
      <c r="Q10" s="119">
        <v>0</v>
      </c>
      <c r="R10" s="122"/>
      <c r="S10" s="123">
        <v>44288</v>
      </c>
      <c r="T10" s="123">
        <v>44372</v>
      </c>
      <c r="U10" s="124" t="s">
        <v>204</v>
      </c>
      <c r="V10" s="124" t="s">
        <v>205</v>
      </c>
      <c r="W10" s="125">
        <v>44469</v>
      </c>
      <c r="X10" s="126"/>
      <c r="Y10" s="124" t="s">
        <v>64</v>
      </c>
      <c r="Z10" s="127" t="s">
        <v>99</v>
      </c>
      <c r="AA10" s="128" t="s">
        <v>66</v>
      </c>
      <c r="AB10" s="129">
        <f>COUNTIF(X10:X97,"Отказ")</f>
        <v>0</v>
      </c>
    </row>
    <row r="11" spans="1:28">
      <c r="A11" s="101">
        <v>2</v>
      </c>
      <c r="B11" s="118" t="s">
        <v>206</v>
      </c>
      <c r="C11" s="118" t="s">
        <v>203</v>
      </c>
      <c r="D11" s="70">
        <f t="shared" ref="D11:E11" si="4">G11+I11</f>
        <v>527.79999999999995</v>
      </c>
      <c r="E11" s="70">
        <f t="shared" si="4"/>
        <v>527.21</v>
      </c>
      <c r="F11" s="70">
        <f t="shared" si="1"/>
        <v>0.58999999999991815</v>
      </c>
      <c r="G11" s="70">
        <v>422.2</v>
      </c>
      <c r="H11" s="70">
        <v>421.77</v>
      </c>
      <c r="I11" s="70">
        <f t="shared" ref="I11:J11" si="5">K11+M11</f>
        <v>105.6</v>
      </c>
      <c r="J11" s="70">
        <f t="shared" si="5"/>
        <v>105.44000000000001</v>
      </c>
      <c r="K11" s="102">
        <v>68.599999999999994</v>
      </c>
      <c r="L11" s="70">
        <f>0.43+68.01</f>
        <v>68.440000000000012</v>
      </c>
      <c r="M11" s="130">
        <f t="shared" ref="M11:N11" si="6">O11+Q11</f>
        <v>37</v>
      </c>
      <c r="N11" s="70">
        <f t="shared" si="6"/>
        <v>37</v>
      </c>
      <c r="O11" s="102">
        <v>37</v>
      </c>
      <c r="P11" s="70">
        <v>37</v>
      </c>
      <c r="Q11" s="70">
        <v>0</v>
      </c>
      <c r="R11" s="72"/>
      <c r="S11" s="131">
        <v>44288</v>
      </c>
      <c r="T11" s="131">
        <v>44365</v>
      </c>
      <c r="U11" s="132" t="s">
        <v>207</v>
      </c>
      <c r="V11" s="133" t="s">
        <v>205</v>
      </c>
      <c r="W11" s="134">
        <v>44439</v>
      </c>
      <c r="X11" s="135"/>
      <c r="Y11" s="124" t="s">
        <v>64</v>
      </c>
      <c r="Z11" s="136" t="s">
        <v>99</v>
      </c>
      <c r="AA11" s="50" t="s">
        <v>69</v>
      </c>
      <c r="AB11" s="129">
        <f>COUNTA(Z10:Z97)</f>
        <v>24</v>
      </c>
    </row>
    <row r="12" spans="1:28">
      <c r="A12" s="101">
        <v>3</v>
      </c>
      <c r="B12" s="118" t="s">
        <v>208</v>
      </c>
      <c r="C12" s="118" t="s">
        <v>203</v>
      </c>
      <c r="D12" s="70">
        <f t="shared" ref="D12:E12" si="7">G12+I12</f>
        <v>1717.44</v>
      </c>
      <c r="E12" s="70">
        <f t="shared" si="7"/>
        <v>1717.44</v>
      </c>
      <c r="F12" s="70">
        <f t="shared" si="1"/>
        <v>0</v>
      </c>
      <c r="G12" s="70">
        <v>1373.95</v>
      </c>
      <c r="H12" s="70">
        <v>1373.95</v>
      </c>
      <c r="I12" s="70">
        <f t="shared" ref="I12:J12" si="8">K12+M12</f>
        <v>343.49</v>
      </c>
      <c r="J12" s="70">
        <f t="shared" si="8"/>
        <v>343.49</v>
      </c>
      <c r="K12" s="102">
        <v>266.99</v>
      </c>
      <c r="L12" s="70">
        <v>266.99</v>
      </c>
      <c r="M12" s="130">
        <f t="shared" ref="M12:N12" si="9">O12+Q12</f>
        <v>76.5</v>
      </c>
      <c r="N12" s="70">
        <f t="shared" si="9"/>
        <v>76.5</v>
      </c>
      <c r="O12" s="102">
        <v>76.5</v>
      </c>
      <c r="P12" s="70">
        <v>76.5</v>
      </c>
      <c r="Q12" s="70">
        <v>0</v>
      </c>
      <c r="R12" s="72"/>
      <c r="S12" s="131">
        <v>44288</v>
      </c>
      <c r="T12" s="131">
        <v>44321</v>
      </c>
      <c r="U12" s="132" t="s">
        <v>209</v>
      </c>
      <c r="V12" s="132" t="s">
        <v>205</v>
      </c>
      <c r="W12" s="131">
        <v>44439</v>
      </c>
      <c r="X12" s="137"/>
      <c r="Y12" s="124" t="s">
        <v>64</v>
      </c>
      <c r="Z12" s="136" t="s">
        <v>99</v>
      </c>
      <c r="AA12" s="128" t="s">
        <v>12</v>
      </c>
      <c r="AB12" s="138">
        <f>COUNTA(U10:U100)-AB11</f>
        <v>13</v>
      </c>
    </row>
    <row r="13" spans="1:28">
      <c r="A13" s="101">
        <v>4</v>
      </c>
      <c r="B13" s="118" t="s">
        <v>210</v>
      </c>
      <c r="C13" s="118" t="s">
        <v>211</v>
      </c>
      <c r="D13" s="70">
        <f t="shared" ref="D13:E13" si="10">G13+I13</f>
        <v>2448.3000000000002</v>
      </c>
      <c r="E13" s="70">
        <f t="shared" si="10"/>
        <v>0</v>
      </c>
      <c r="F13" s="70">
        <f t="shared" si="1"/>
        <v>0</v>
      </c>
      <c r="G13" s="70">
        <v>1958.7</v>
      </c>
      <c r="H13" s="72"/>
      <c r="I13" s="70">
        <f t="shared" ref="I13:J13" si="11">K13+M13</f>
        <v>489.6</v>
      </c>
      <c r="J13" s="70">
        <f t="shared" si="11"/>
        <v>0</v>
      </c>
      <c r="K13" s="102">
        <v>244.8</v>
      </c>
      <c r="L13" s="72"/>
      <c r="M13" s="130">
        <f t="shared" ref="M13:N13" si="12">O13+Q13</f>
        <v>244.8</v>
      </c>
      <c r="N13" s="70">
        <f t="shared" si="12"/>
        <v>0</v>
      </c>
      <c r="O13" s="102">
        <v>244.8</v>
      </c>
      <c r="P13" s="139"/>
      <c r="Q13" s="102">
        <v>0</v>
      </c>
      <c r="R13" s="72"/>
      <c r="S13" s="131">
        <v>44288</v>
      </c>
      <c r="T13" s="140">
        <v>44372</v>
      </c>
      <c r="U13" s="132" t="s">
        <v>212</v>
      </c>
      <c r="V13" s="132" t="s">
        <v>205</v>
      </c>
      <c r="W13" s="140">
        <v>44499</v>
      </c>
      <c r="X13" s="137"/>
      <c r="Y13" s="124"/>
      <c r="Z13" s="141" t="s">
        <v>99</v>
      </c>
      <c r="AA13" s="128" t="s">
        <v>75</v>
      </c>
      <c r="AB13" s="129">
        <f>COUNTA(T10:T97)-AB11-AB12</f>
        <v>0</v>
      </c>
    </row>
    <row r="14" spans="1:28">
      <c r="A14" s="101">
        <v>5</v>
      </c>
      <c r="B14" s="118" t="s">
        <v>213</v>
      </c>
      <c r="C14" s="118" t="s">
        <v>211</v>
      </c>
      <c r="D14" s="70">
        <f t="shared" ref="D14:E14" si="13">G14+I14</f>
        <v>1898.3</v>
      </c>
      <c r="E14" s="70">
        <f t="shared" si="13"/>
        <v>2006.11</v>
      </c>
      <c r="F14" s="70">
        <f t="shared" si="1"/>
        <v>-107.80999999999995</v>
      </c>
      <c r="G14" s="70">
        <v>1511.1</v>
      </c>
      <c r="H14" s="70">
        <v>1511.09</v>
      </c>
      <c r="I14" s="70">
        <f t="shared" ref="I14:J14" si="14">K14+M14</f>
        <v>387.2</v>
      </c>
      <c r="J14" s="70">
        <f t="shared" si="14"/>
        <v>495.02</v>
      </c>
      <c r="K14" s="102">
        <v>193.6</v>
      </c>
      <c r="L14" s="70">
        <v>265.02</v>
      </c>
      <c r="M14" s="130">
        <f t="shared" ref="M14:N14" si="15">O14+Q14</f>
        <v>193.6</v>
      </c>
      <c r="N14" s="70">
        <f t="shared" si="15"/>
        <v>230</v>
      </c>
      <c r="O14" s="102">
        <v>193.6</v>
      </c>
      <c r="P14" s="102">
        <v>230</v>
      </c>
      <c r="Q14" s="102">
        <v>0</v>
      </c>
      <c r="R14" s="72"/>
      <c r="S14" s="140">
        <v>44288</v>
      </c>
      <c r="T14" s="140">
        <v>44356</v>
      </c>
      <c r="U14" s="132" t="s">
        <v>214</v>
      </c>
      <c r="V14" s="132" t="s">
        <v>205</v>
      </c>
      <c r="W14" s="140">
        <v>44469</v>
      </c>
      <c r="X14" s="137"/>
      <c r="Y14" s="124" t="s">
        <v>64</v>
      </c>
      <c r="Z14" s="136" t="s">
        <v>65</v>
      </c>
      <c r="AA14" s="128" t="s">
        <v>79</v>
      </c>
      <c r="AB14" s="129">
        <f>COUNTA(S10:S97)-AB11-AB12-AB13</f>
        <v>0</v>
      </c>
    </row>
    <row r="15" spans="1:28">
      <c r="A15" s="101">
        <v>6</v>
      </c>
      <c r="B15" s="118" t="s">
        <v>215</v>
      </c>
      <c r="C15" s="118" t="s">
        <v>211</v>
      </c>
      <c r="D15" s="70">
        <f t="shared" ref="D15:E15" si="16">G15+I15</f>
        <v>1213.7</v>
      </c>
      <c r="E15" s="70">
        <f t="shared" si="16"/>
        <v>1128.7</v>
      </c>
      <c r="F15" s="70">
        <f t="shared" si="1"/>
        <v>85</v>
      </c>
      <c r="G15" s="70">
        <v>970.9</v>
      </c>
      <c r="H15" s="70">
        <v>902.96</v>
      </c>
      <c r="I15" s="70">
        <f t="shared" ref="I15:J15" si="17">K15+M15</f>
        <v>242.8</v>
      </c>
      <c r="J15" s="70">
        <f t="shared" si="17"/>
        <v>225.74</v>
      </c>
      <c r="K15" s="102">
        <v>121.4</v>
      </c>
      <c r="L15" s="70">
        <v>100.74</v>
      </c>
      <c r="M15" s="130">
        <f t="shared" ref="M15:N15" si="18">O15+Q15</f>
        <v>121.4</v>
      </c>
      <c r="N15" s="70">
        <f t="shared" si="18"/>
        <v>125</v>
      </c>
      <c r="O15" s="102">
        <v>121.4</v>
      </c>
      <c r="P15" s="102">
        <v>125</v>
      </c>
      <c r="Q15" s="102">
        <v>0</v>
      </c>
      <c r="R15" s="72"/>
      <c r="S15" s="140">
        <v>44288</v>
      </c>
      <c r="T15" s="140">
        <v>44314</v>
      </c>
      <c r="U15" s="132" t="s">
        <v>216</v>
      </c>
      <c r="V15" s="132" t="s">
        <v>205</v>
      </c>
      <c r="W15" s="140">
        <v>44439</v>
      </c>
      <c r="X15" s="137"/>
      <c r="Y15" s="124" t="s">
        <v>64</v>
      </c>
      <c r="Z15" s="136" t="s">
        <v>65</v>
      </c>
      <c r="AA15" s="50" t="s">
        <v>64</v>
      </c>
      <c r="AB15" s="129">
        <f>COUNTA(Y10:Y97)</f>
        <v>22</v>
      </c>
    </row>
    <row r="16" spans="1:28">
      <c r="A16" s="101">
        <v>7</v>
      </c>
      <c r="B16" s="118" t="s">
        <v>217</v>
      </c>
      <c r="C16" s="118" t="s">
        <v>218</v>
      </c>
      <c r="D16" s="70">
        <f t="shared" ref="D16:E16" si="19">G16+I16</f>
        <v>585.70000000000005</v>
      </c>
      <c r="E16" s="70">
        <f t="shared" si="19"/>
        <v>117.08199999999999</v>
      </c>
      <c r="F16" s="70">
        <f t="shared" si="1"/>
        <v>468.61800000000005</v>
      </c>
      <c r="G16" s="70">
        <v>468.6</v>
      </c>
      <c r="H16" s="72"/>
      <c r="I16" s="70">
        <f t="shared" ref="I16:J16" si="20">K16+M16</f>
        <v>117.1</v>
      </c>
      <c r="J16" s="70">
        <f t="shared" si="20"/>
        <v>117.08199999999999</v>
      </c>
      <c r="K16" s="102">
        <v>58.1</v>
      </c>
      <c r="L16" s="72">
        <f>58.082</f>
        <v>58.082000000000001</v>
      </c>
      <c r="M16" s="130">
        <f t="shared" ref="M16:N16" si="21">O16+Q16</f>
        <v>59</v>
      </c>
      <c r="N16" s="70">
        <f t="shared" si="21"/>
        <v>59</v>
      </c>
      <c r="O16" s="102">
        <v>59</v>
      </c>
      <c r="P16" s="139">
        <f>59</f>
        <v>59</v>
      </c>
      <c r="Q16" s="102">
        <v>0</v>
      </c>
      <c r="R16" s="72"/>
      <c r="S16" s="140">
        <v>44288</v>
      </c>
      <c r="T16" s="140">
        <v>44372</v>
      </c>
      <c r="U16" s="132" t="s">
        <v>219</v>
      </c>
      <c r="V16" s="132" t="s">
        <v>205</v>
      </c>
      <c r="W16" s="131">
        <v>44469</v>
      </c>
      <c r="X16" s="135"/>
      <c r="Y16" s="124" t="s">
        <v>64</v>
      </c>
      <c r="Z16" s="136" t="s">
        <v>65</v>
      </c>
    </row>
    <row r="17" spans="1:26">
      <c r="A17" s="101">
        <v>8</v>
      </c>
      <c r="B17" s="118" t="s">
        <v>220</v>
      </c>
      <c r="C17" s="118" t="s">
        <v>221</v>
      </c>
      <c r="D17" s="70">
        <f t="shared" ref="D17:E17" si="22">G17+I17</f>
        <v>260.39999999999998</v>
      </c>
      <c r="E17" s="70">
        <f t="shared" si="22"/>
        <v>256.52</v>
      </c>
      <c r="F17" s="70">
        <f t="shared" si="1"/>
        <v>3.8799999999999955</v>
      </c>
      <c r="G17" s="70">
        <v>208.3</v>
      </c>
      <c r="H17" s="70">
        <v>205.26</v>
      </c>
      <c r="I17" s="70">
        <f t="shared" ref="I17:J17" si="23">K17+M17</f>
        <v>52.099999999999994</v>
      </c>
      <c r="J17" s="70">
        <f t="shared" si="23"/>
        <v>51.26</v>
      </c>
      <c r="K17" s="102">
        <v>18.2</v>
      </c>
      <c r="L17" s="70">
        <v>17.96</v>
      </c>
      <c r="M17" s="130">
        <f t="shared" ref="M17:N17" si="24">O17+Q17</f>
        <v>33.9</v>
      </c>
      <c r="N17" s="70">
        <f t="shared" si="24"/>
        <v>33.299999999999997</v>
      </c>
      <c r="O17" s="102">
        <v>33.9</v>
      </c>
      <c r="P17" s="102">
        <v>33.299999999999997</v>
      </c>
      <c r="Q17" s="102">
        <v>0</v>
      </c>
      <c r="R17" s="72"/>
      <c r="S17" s="140">
        <v>44288</v>
      </c>
      <c r="T17" s="140">
        <v>44312</v>
      </c>
      <c r="U17" s="132" t="s">
        <v>222</v>
      </c>
      <c r="V17" s="140">
        <v>44333</v>
      </c>
      <c r="W17" s="140">
        <v>44439</v>
      </c>
      <c r="X17" s="126"/>
      <c r="Y17" s="142" t="s">
        <v>64</v>
      </c>
      <c r="Z17" s="143" t="s">
        <v>65</v>
      </c>
    </row>
    <row r="18" spans="1:26">
      <c r="A18" s="101">
        <v>9</v>
      </c>
      <c r="B18" s="118" t="s">
        <v>223</v>
      </c>
      <c r="C18" s="118" t="s">
        <v>224</v>
      </c>
      <c r="D18" s="70">
        <f t="shared" ref="D18:E18" si="25">G18+I18</f>
        <v>252.1</v>
      </c>
      <c r="E18" s="70">
        <f t="shared" si="25"/>
        <v>252.13</v>
      </c>
      <c r="F18" s="70">
        <f t="shared" si="1"/>
        <v>-3.0000000000001137E-2</v>
      </c>
      <c r="G18" s="70">
        <v>201.7</v>
      </c>
      <c r="H18" s="70">
        <v>201.7</v>
      </c>
      <c r="I18" s="70">
        <f t="shared" ref="I18:J18" si="26">K18+M18</f>
        <v>50.4</v>
      </c>
      <c r="J18" s="70">
        <f t="shared" si="26"/>
        <v>50.43</v>
      </c>
      <c r="K18" s="70">
        <v>12.4</v>
      </c>
      <c r="L18" s="70">
        <v>12.43</v>
      </c>
      <c r="M18" s="130">
        <f t="shared" ref="M18:N18" si="27">O18+Q18</f>
        <v>38</v>
      </c>
      <c r="N18" s="70">
        <f t="shared" si="27"/>
        <v>38</v>
      </c>
      <c r="O18" s="102">
        <v>38</v>
      </c>
      <c r="P18" s="102">
        <v>38</v>
      </c>
      <c r="Q18" s="102">
        <v>0</v>
      </c>
      <c r="R18" s="70">
        <v>0</v>
      </c>
      <c r="S18" s="140">
        <v>44288</v>
      </c>
      <c r="T18" s="140">
        <v>44329</v>
      </c>
      <c r="U18" s="132" t="s">
        <v>225</v>
      </c>
      <c r="V18" s="132" t="s">
        <v>226</v>
      </c>
      <c r="W18" s="140">
        <v>44439</v>
      </c>
      <c r="X18" s="126"/>
      <c r="Y18" s="124" t="s">
        <v>64</v>
      </c>
      <c r="Z18" s="136" t="s">
        <v>65</v>
      </c>
    </row>
    <row r="19" spans="1:26">
      <c r="A19" s="101">
        <v>10</v>
      </c>
      <c r="B19" s="118" t="s">
        <v>227</v>
      </c>
      <c r="C19" s="118" t="s">
        <v>224</v>
      </c>
      <c r="D19" s="70">
        <f t="shared" ref="D19:E19" si="28">G19+I19</f>
        <v>1518.51</v>
      </c>
      <c r="E19" s="70">
        <f t="shared" si="28"/>
        <v>1518.51</v>
      </c>
      <c r="F19" s="70">
        <f t="shared" si="1"/>
        <v>0</v>
      </c>
      <c r="G19" s="70">
        <v>1214.8</v>
      </c>
      <c r="H19" s="70">
        <v>1214.8</v>
      </c>
      <c r="I19" s="70">
        <f t="shared" ref="I19:J19" si="29">K19+M19</f>
        <v>303.71000000000004</v>
      </c>
      <c r="J19" s="70">
        <f t="shared" si="29"/>
        <v>303.71000000000004</v>
      </c>
      <c r="K19" s="70">
        <v>145.71</v>
      </c>
      <c r="L19" s="70">
        <v>145.71</v>
      </c>
      <c r="M19" s="130">
        <f t="shared" ref="M19:N19" si="30">O19+Q19</f>
        <v>158</v>
      </c>
      <c r="N19" s="70">
        <f t="shared" si="30"/>
        <v>158</v>
      </c>
      <c r="O19" s="102">
        <v>158</v>
      </c>
      <c r="P19" s="102">
        <v>158</v>
      </c>
      <c r="Q19" s="102">
        <v>0</v>
      </c>
      <c r="R19" s="70">
        <v>0</v>
      </c>
      <c r="S19" s="140">
        <v>44288</v>
      </c>
      <c r="T19" s="140">
        <v>44329</v>
      </c>
      <c r="U19" s="132" t="s">
        <v>228</v>
      </c>
      <c r="V19" s="132" t="s">
        <v>229</v>
      </c>
      <c r="W19" s="140">
        <v>44439</v>
      </c>
      <c r="X19" s="126"/>
      <c r="Y19" s="124" t="s">
        <v>64</v>
      </c>
      <c r="Z19" s="136" t="s">
        <v>65</v>
      </c>
    </row>
    <row r="20" spans="1:26">
      <c r="A20" s="101">
        <v>11</v>
      </c>
      <c r="B20" s="118" t="s">
        <v>230</v>
      </c>
      <c r="C20" s="118" t="s">
        <v>231</v>
      </c>
      <c r="D20" s="70">
        <f t="shared" ref="D20:E20" si="31">G20+I20</f>
        <v>3857.9</v>
      </c>
      <c r="E20" s="70">
        <f t="shared" si="31"/>
        <v>3607.1030000000001</v>
      </c>
      <c r="F20" s="70">
        <f t="shared" si="1"/>
        <v>250.79700000000003</v>
      </c>
      <c r="G20" s="70">
        <v>3086.3</v>
      </c>
      <c r="H20" s="70">
        <v>2885.68</v>
      </c>
      <c r="I20" s="70">
        <f t="shared" ref="I20:J20" si="32">K20+M20</f>
        <v>771.6</v>
      </c>
      <c r="J20" s="70">
        <f t="shared" si="32"/>
        <v>721.423</v>
      </c>
      <c r="K20" s="70">
        <v>516</v>
      </c>
      <c r="L20" s="70">
        <v>461.12599999999998</v>
      </c>
      <c r="M20" s="130">
        <f t="shared" ref="M20:N20" si="33">O20+Q20</f>
        <v>255.6</v>
      </c>
      <c r="N20" s="70">
        <f t="shared" si="33"/>
        <v>260.29700000000003</v>
      </c>
      <c r="O20" s="102">
        <v>255.6</v>
      </c>
      <c r="P20" s="102">
        <v>260.29700000000003</v>
      </c>
      <c r="Q20" s="102">
        <v>0</v>
      </c>
      <c r="R20" s="72"/>
      <c r="S20" s="140">
        <v>44288</v>
      </c>
      <c r="T20" s="140">
        <v>44312</v>
      </c>
      <c r="U20" s="132" t="s">
        <v>209</v>
      </c>
      <c r="V20" s="132" t="s">
        <v>232</v>
      </c>
      <c r="W20" s="140">
        <v>44439</v>
      </c>
      <c r="X20" s="126"/>
      <c r="Y20" s="124" t="s">
        <v>64</v>
      </c>
      <c r="Z20" s="136" t="s">
        <v>65</v>
      </c>
    </row>
    <row r="21" spans="1:26">
      <c r="A21" s="101">
        <v>12</v>
      </c>
      <c r="B21" s="118" t="s">
        <v>233</v>
      </c>
      <c r="C21" s="118" t="s">
        <v>234</v>
      </c>
      <c r="D21" s="70">
        <f t="shared" ref="D21:E21" si="34">G21+I21</f>
        <v>3949.6</v>
      </c>
      <c r="E21" s="70">
        <f t="shared" si="34"/>
        <v>0</v>
      </c>
      <c r="F21" s="70">
        <f t="shared" si="1"/>
        <v>0</v>
      </c>
      <c r="G21" s="70">
        <v>3159.7</v>
      </c>
      <c r="H21" s="72"/>
      <c r="I21" s="70">
        <f t="shared" ref="I21:J21" si="35">K21+M21</f>
        <v>789.9</v>
      </c>
      <c r="J21" s="70">
        <f t="shared" si="35"/>
        <v>0</v>
      </c>
      <c r="K21" s="70">
        <v>394.9</v>
      </c>
      <c r="L21" s="72"/>
      <c r="M21" s="130">
        <f t="shared" ref="M21:N21" si="36">O21+Q21</f>
        <v>395</v>
      </c>
      <c r="N21" s="70">
        <f t="shared" si="36"/>
        <v>0</v>
      </c>
      <c r="O21" s="70">
        <v>395</v>
      </c>
      <c r="P21" s="139"/>
      <c r="Q21" s="102">
        <v>0</v>
      </c>
      <c r="R21" s="72"/>
      <c r="S21" s="140">
        <v>44288</v>
      </c>
      <c r="T21" s="140">
        <v>44403</v>
      </c>
      <c r="U21" s="132" t="s">
        <v>235</v>
      </c>
      <c r="V21" s="132" t="s">
        <v>232</v>
      </c>
      <c r="W21" s="140">
        <v>44515</v>
      </c>
      <c r="X21" s="137"/>
      <c r="Y21" s="124"/>
      <c r="Z21" s="144"/>
    </row>
    <row r="22" spans="1:26">
      <c r="A22" s="101">
        <v>13</v>
      </c>
      <c r="B22" s="118" t="s">
        <v>236</v>
      </c>
      <c r="C22" s="118" t="s">
        <v>234</v>
      </c>
      <c r="D22" s="70">
        <f t="shared" ref="D22:E22" si="37">G22+I22</f>
        <v>358.7</v>
      </c>
      <c r="E22" s="70">
        <f t="shared" si="37"/>
        <v>358.7</v>
      </c>
      <c r="F22" s="70">
        <f t="shared" si="1"/>
        <v>0</v>
      </c>
      <c r="G22" s="70">
        <v>286.89999999999998</v>
      </c>
      <c r="H22" s="70">
        <v>286.89999999999998</v>
      </c>
      <c r="I22" s="70">
        <f t="shared" ref="I22:J22" si="38">K22+M22</f>
        <v>71.8</v>
      </c>
      <c r="J22" s="70">
        <f t="shared" si="38"/>
        <v>71.8</v>
      </c>
      <c r="K22" s="70">
        <v>35.9</v>
      </c>
      <c r="L22" s="70">
        <v>35.9</v>
      </c>
      <c r="M22" s="130">
        <f t="shared" ref="M22:N22" si="39">O22+Q22</f>
        <v>35.9</v>
      </c>
      <c r="N22" s="102">
        <f t="shared" si="39"/>
        <v>35.9</v>
      </c>
      <c r="O22" s="102">
        <v>35.9</v>
      </c>
      <c r="P22" s="102">
        <v>35.9</v>
      </c>
      <c r="Q22" s="102">
        <v>0</v>
      </c>
      <c r="R22" s="70">
        <v>0</v>
      </c>
      <c r="S22" s="140">
        <v>44288</v>
      </c>
      <c r="T22" s="140">
        <v>44342</v>
      </c>
      <c r="U22" s="132" t="s">
        <v>237</v>
      </c>
      <c r="V22" s="132" t="s">
        <v>205</v>
      </c>
      <c r="W22" s="140">
        <v>44439</v>
      </c>
      <c r="X22" s="137"/>
      <c r="Y22" s="124" t="s">
        <v>64</v>
      </c>
      <c r="Z22" s="136" t="s">
        <v>65</v>
      </c>
    </row>
    <row r="23" spans="1:26">
      <c r="A23" s="101">
        <v>14</v>
      </c>
      <c r="B23" s="118" t="s">
        <v>238</v>
      </c>
      <c r="C23" s="118" t="s">
        <v>234</v>
      </c>
      <c r="D23" s="70">
        <f t="shared" ref="D23:E23" si="40">G23+I23</f>
        <v>1514.5099999999998</v>
      </c>
      <c r="E23" s="70">
        <f t="shared" si="40"/>
        <v>1508.8899999999999</v>
      </c>
      <c r="F23" s="70">
        <f t="shared" si="1"/>
        <v>5.6199999999998909</v>
      </c>
      <c r="G23" s="70">
        <v>1207.1099999999999</v>
      </c>
      <c r="H23" s="70">
        <v>1207.0999999999999</v>
      </c>
      <c r="I23" s="70">
        <f t="shared" ref="I23:J23" si="41">K23+M23</f>
        <v>307.39999999999998</v>
      </c>
      <c r="J23" s="70">
        <f t="shared" si="41"/>
        <v>301.79000000000002</v>
      </c>
      <c r="K23" s="70">
        <v>153.80000000000001</v>
      </c>
      <c r="L23" s="70">
        <v>148.24</v>
      </c>
      <c r="M23" s="130">
        <f t="shared" ref="M23:N23" si="42">O23+Q23</f>
        <v>153.6</v>
      </c>
      <c r="N23" s="102">
        <f t="shared" si="42"/>
        <v>153.55000000000001</v>
      </c>
      <c r="O23" s="102">
        <v>153.6</v>
      </c>
      <c r="P23" s="102">
        <v>153.55000000000001</v>
      </c>
      <c r="Q23" s="102">
        <v>0</v>
      </c>
      <c r="R23" s="72"/>
      <c r="S23" s="140">
        <v>44288</v>
      </c>
      <c r="T23" s="140">
        <v>44316</v>
      </c>
      <c r="U23" s="132" t="s">
        <v>239</v>
      </c>
      <c r="V23" s="132" t="s">
        <v>205</v>
      </c>
      <c r="W23" s="140">
        <v>44439</v>
      </c>
      <c r="X23" s="126"/>
      <c r="Y23" s="124" t="s">
        <v>64</v>
      </c>
      <c r="Z23" s="136" t="s">
        <v>65</v>
      </c>
    </row>
    <row r="24" spans="1:26">
      <c r="A24" s="101">
        <v>15</v>
      </c>
      <c r="B24" s="118" t="s">
        <v>240</v>
      </c>
      <c r="C24" s="118" t="s">
        <v>234</v>
      </c>
      <c r="D24" s="70">
        <f t="shared" ref="D24:E24" si="43">G24+I24</f>
        <v>1408.56</v>
      </c>
      <c r="E24" s="70">
        <f t="shared" si="43"/>
        <v>1406.078</v>
      </c>
      <c r="F24" s="70">
        <f t="shared" si="1"/>
        <v>2.4819999999999709</v>
      </c>
      <c r="G24" s="70">
        <v>1124.8599999999999</v>
      </c>
      <c r="H24" s="72">
        <f>1124.86</f>
        <v>1124.8599999999999</v>
      </c>
      <c r="I24" s="70">
        <f t="shared" ref="I24:J24" si="44">K24+M24</f>
        <v>283.7</v>
      </c>
      <c r="J24" s="70">
        <f t="shared" si="44"/>
        <v>281.21799999999996</v>
      </c>
      <c r="K24" s="70">
        <v>183.7</v>
      </c>
      <c r="L24" s="70">
        <v>181.21799999999999</v>
      </c>
      <c r="M24" s="130">
        <f t="shared" ref="M24:N24" si="45">O24+Q24</f>
        <v>100</v>
      </c>
      <c r="N24" s="102">
        <f t="shared" si="45"/>
        <v>100</v>
      </c>
      <c r="O24" s="102">
        <v>100</v>
      </c>
      <c r="P24" s="102">
        <v>100</v>
      </c>
      <c r="Q24" s="102">
        <v>0</v>
      </c>
      <c r="R24" s="72"/>
      <c r="S24" s="140">
        <v>44288</v>
      </c>
      <c r="T24" s="140">
        <v>44316</v>
      </c>
      <c r="U24" s="132" t="s">
        <v>239</v>
      </c>
      <c r="V24" s="132" t="s">
        <v>205</v>
      </c>
      <c r="W24" s="140">
        <v>44439</v>
      </c>
      <c r="X24" s="126"/>
      <c r="Y24" s="142" t="s">
        <v>64</v>
      </c>
      <c r="Z24" s="143" t="s">
        <v>65</v>
      </c>
    </row>
    <row r="25" spans="1:26">
      <c r="A25" s="101">
        <v>16</v>
      </c>
      <c r="B25" s="118" t="s">
        <v>241</v>
      </c>
      <c r="C25" s="118" t="s">
        <v>234</v>
      </c>
      <c r="D25" s="70">
        <f t="shared" ref="D25:E25" si="46">G25+I25</f>
        <v>1488.27</v>
      </c>
      <c r="E25" s="70">
        <f t="shared" si="46"/>
        <v>1483.46</v>
      </c>
      <c r="F25" s="70">
        <f t="shared" si="1"/>
        <v>4.8099999999999454</v>
      </c>
      <c r="G25" s="70">
        <v>1186.77</v>
      </c>
      <c r="H25" s="70">
        <v>1186.77</v>
      </c>
      <c r="I25" s="70">
        <f t="shared" ref="I25:J25" si="47">K25+M25</f>
        <v>301.5</v>
      </c>
      <c r="J25" s="70">
        <f t="shared" si="47"/>
        <v>296.69</v>
      </c>
      <c r="K25" s="70">
        <v>150.5</v>
      </c>
      <c r="L25" s="70">
        <v>145.69</v>
      </c>
      <c r="M25" s="130">
        <f t="shared" ref="M25:N25" si="48">O25+Q25</f>
        <v>151</v>
      </c>
      <c r="N25" s="102">
        <f t="shared" si="48"/>
        <v>151</v>
      </c>
      <c r="O25" s="102">
        <v>151</v>
      </c>
      <c r="P25" s="102">
        <v>151</v>
      </c>
      <c r="Q25" s="102">
        <v>0</v>
      </c>
      <c r="R25" s="72"/>
      <c r="S25" s="140">
        <v>44288</v>
      </c>
      <c r="T25" s="140">
        <v>44316</v>
      </c>
      <c r="U25" s="132" t="s">
        <v>242</v>
      </c>
      <c r="V25" s="132" t="s">
        <v>205</v>
      </c>
      <c r="W25" s="140">
        <v>44439</v>
      </c>
      <c r="X25" s="137"/>
      <c r="Y25" s="142" t="s">
        <v>64</v>
      </c>
      <c r="Z25" s="143" t="s">
        <v>65</v>
      </c>
    </row>
    <row r="26" spans="1:26">
      <c r="A26" s="101">
        <v>17</v>
      </c>
      <c r="B26" s="118" t="s">
        <v>243</v>
      </c>
      <c r="C26" s="118" t="s">
        <v>234</v>
      </c>
      <c r="D26" s="70">
        <f t="shared" ref="D26:E26" si="49">G26+I26</f>
        <v>920.1</v>
      </c>
      <c r="E26" s="70">
        <f t="shared" si="49"/>
        <v>920.11</v>
      </c>
      <c r="F26" s="70">
        <f t="shared" si="1"/>
        <v>-9.9999999999909051E-3</v>
      </c>
      <c r="G26" s="70">
        <v>736.1</v>
      </c>
      <c r="H26" s="70">
        <v>736.08</v>
      </c>
      <c r="I26" s="70">
        <f t="shared" ref="I26:J26" si="50">K26+M26</f>
        <v>184</v>
      </c>
      <c r="J26" s="70">
        <f t="shared" si="50"/>
        <v>184.03</v>
      </c>
      <c r="K26" s="70">
        <v>89</v>
      </c>
      <c r="L26" s="70">
        <v>89.03</v>
      </c>
      <c r="M26" s="130">
        <f t="shared" ref="M26:N26" si="51">O26+Q26</f>
        <v>95</v>
      </c>
      <c r="N26" s="102">
        <f t="shared" si="51"/>
        <v>95</v>
      </c>
      <c r="O26" s="102">
        <v>95</v>
      </c>
      <c r="P26" s="102">
        <v>95</v>
      </c>
      <c r="Q26" s="102">
        <v>0</v>
      </c>
      <c r="R26" s="70">
        <v>0</v>
      </c>
      <c r="S26" s="140">
        <v>44288</v>
      </c>
      <c r="T26" s="140">
        <v>44316</v>
      </c>
      <c r="U26" s="132" t="s">
        <v>209</v>
      </c>
      <c r="V26" s="132" t="s">
        <v>205</v>
      </c>
      <c r="W26" s="140">
        <v>44439</v>
      </c>
      <c r="X26" s="126"/>
      <c r="Y26" s="124" t="s">
        <v>64</v>
      </c>
      <c r="Z26" s="136" t="s">
        <v>65</v>
      </c>
    </row>
    <row r="27" spans="1:26">
      <c r="A27" s="101">
        <v>18</v>
      </c>
      <c r="B27" s="118" t="s">
        <v>244</v>
      </c>
      <c r="C27" s="118" t="s">
        <v>245</v>
      </c>
      <c r="D27" s="70">
        <f t="shared" ref="D27:E27" si="52">G27+I27</f>
        <v>1550.9</v>
      </c>
      <c r="E27" s="70">
        <f t="shared" si="52"/>
        <v>1547.51</v>
      </c>
      <c r="F27" s="70">
        <f t="shared" si="1"/>
        <v>3.3900000000001</v>
      </c>
      <c r="G27" s="70">
        <v>1240.7</v>
      </c>
      <c r="H27" s="145">
        <v>1238.01</v>
      </c>
      <c r="I27" s="70">
        <f t="shared" ref="I27:J27" si="53">K27+M27</f>
        <v>310.2</v>
      </c>
      <c r="J27" s="70">
        <f t="shared" si="53"/>
        <v>309.5</v>
      </c>
      <c r="K27" s="70">
        <v>201.2</v>
      </c>
      <c r="L27" s="70">
        <v>200.5</v>
      </c>
      <c r="M27" s="130">
        <f t="shared" ref="M27:N27" si="54">O27+Q27</f>
        <v>109</v>
      </c>
      <c r="N27" s="102">
        <f t="shared" si="54"/>
        <v>109</v>
      </c>
      <c r="O27" s="102">
        <v>109</v>
      </c>
      <c r="P27" s="102">
        <v>109</v>
      </c>
      <c r="Q27" s="102">
        <v>0</v>
      </c>
      <c r="R27" s="72"/>
      <c r="S27" s="140">
        <v>44288</v>
      </c>
      <c r="T27" s="140">
        <v>44312</v>
      </c>
      <c r="U27" s="132" t="s">
        <v>246</v>
      </c>
      <c r="V27" s="132" t="s">
        <v>232</v>
      </c>
      <c r="W27" s="140">
        <v>44439</v>
      </c>
      <c r="X27" s="126"/>
      <c r="Y27" s="124" t="s">
        <v>64</v>
      </c>
      <c r="Z27" s="136" t="s">
        <v>65</v>
      </c>
    </row>
    <row r="28" spans="1:26">
      <c r="A28" s="101">
        <v>19</v>
      </c>
      <c r="B28" s="118" t="s">
        <v>247</v>
      </c>
      <c r="C28" s="118" t="s">
        <v>248</v>
      </c>
      <c r="D28" s="70">
        <f t="shared" ref="D28:E28" si="55">G28+I28</f>
        <v>916.40000000000009</v>
      </c>
      <c r="E28" s="70">
        <f t="shared" si="55"/>
        <v>1030.3</v>
      </c>
      <c r="F28" s="70">
        <f t="shared" si="1"/>
        <v>-113.89999999999986</v>
      </c>
      <c r="G28" s="70">
        <v>733.1</v>
      </c>
      <c r="H28" s="72">
        <f>847</f>
        <v>847</v>
      </c>
      <c r="I28" s="70">
        <f t="shared" ref="I28:J28" si="56">K28+M28</f>
        <v>183.3</v>
      </c>
      <c r="J28" s="70">
        <f t="shared" si="56"/>
        <v>183.3</v>
      </c>
      <c r="K28" s="70">
        <v>118.3</v>
      </c>
      <c r="L28" s="70">
        <v>118.3</v>
      </c>
      <c r="M28" s="130">
        <f t="shared" ref="M28:N28" si="57">O28+Q28</f>
        <v>65</v>
      </c>
      <c r="N28" s="102">
        <f t="shared" si="57"/>
        <v>65</v>
      </c>
      <c r="O28" s="102">
        <v>65</v>
      </c>
      <c r="P28" s="102">
        <v>65</v>
      </c>
      <c r="Q28" s="102">
        <v>0</v>
      </c>
      <c r="R28" s="72"/>
      <c r="S28" s="140">
        <v>44288</v>
      </c>
      <c r="T28" s="140">
        <v>44316</v>
      </c>
      <c r="U28" s="132" t="s">
        <v>249</v>
      </c>
      <c r="V28" s="132" t="s">
        <v>232</v>
      </c>
      <c r="W28" s="140">
        <v>44439</v>
      </c>
      <c r="X28" s="126"/>
      <c r="Y28" s="124"/>
      <c r="Z28" s="144"/>
    </row>
    <row r="29" spans="1:26">
      <c r="A29" s="101">
        <v>20</v>
      </c>
      <c r="B29" s="118" t="s">
        <v>250</v>
      </c>
      <c r="C29" s="118" t="s">
        <v>248</v>
      </c>
      <c r="D29" s="70">
        <f t="shared" ref="D29:E29" si="58">G29+I29</f>
        <v>2061.6999999999998</v>
      </c>
      <c r="E29" s="70">
        <f t="shared" si="58"/>
        <v>2087.75</v>
      </c>
      <c r="F29" s="70">
        <f t="shared" si="1"/>
        <v>-26.050000000000182</v>
      </c>
      <c r="G29" s="70">
        <v>1649.3</v>
      </c>
      <c r="H29" s="70">
        <v>1649.3</v>
      </c>
      <c r="I29" s="70">
        <f t="shared" ref="I29:J29" si="59">K29+M29</f>
        <v>412.4</v>
      </c>
      <c r="J29" s="70">
        <f t="shared" si="59"/>
        <v>438.45</v>
      </c>
      <c r="K29" s="70">
        <v>206.2</v>
      </c>
      <c r="L29" s="70">
        <v>231.89</v>
      </c>
      <c r="M29" s="130">
        <f t="shared" ref="M29:N29" si="60">O29+Q29</f>
        <v>206.2</v>
      </c>
      <c r="N29" s="102">
        <f t="shared" si="60"/>
        <v>206.56</v>
      </c>
      <c r="O29" s="146">
        <v>206.2</v>
      </c>
      <c r="P29" s="146">
        <v>206.56</v>
      </c>
      <c r="Q29" s="146">
        <v>0</v>
      </c>
      <c r="R29" s="72"/>
      <c r="S29" s="140">
        <v>44288</v>
      </c>
      <c r="T29" s="140">
        <v>44316</v>
      </c>
      <c r="U29" s="132" t="s">
        <v>239</v>
      </c>
      <c r="V29" s="132" t="s">
        <v>205</v>
      </c>
      <c r="W29" s="140">
        <v>44439</v>
      </c>
      <c r="X29" s="137"/>
      <c r="Y29" s="124" t="s">
        <v>64</v>
      </c>
      <c r="Z29" s="136" t="s">
        <v>65</v>
      </c>
    </row>
    <row r="30" spans="1:26">
      <c r="A30" s="101">
        <v>21</v>
      </c>
      <c r="B30" s="118" t="s">
        <v>251</v>
      </c>
      <c r="C30" s="118" t="s">
        <v>248</v>
      </c>
      <c r="D30" s="70">
        <f t="shared" ref="D30:E30" si="61">G30+I30</f>
        <v>3816.8</v>
      </c>
      <c r="E30" s="70">
        <f t="shared" si="61"/>
        <v>3879.5909999999999</v>
      </c>
      <c r="F30" s="70">
        <f t="shared" si="1"/>
        <v>-62.790999999999713</v>
      </c>
      <c r="G30" s="70">
        <v>3053.4</v>
      </c>
      <c r="H30" s="70">
        <f>843.569+2209.81</f>
        <v>3053.3789999999999</v>
      </c>
      <c r="I30" s="70">
        <f t="shared" ref="I30:J30" si="62">K30+M30</f>
        <v>763.4</v>
      </c>
      <c r="J30" s="70">
        <f t="shared" si="62"/>
        <v>826.21199999999999</v>
      </c>
      <c r="K30" s="70">
        <v>381.7</v>
      </c>
      <c r="L30" s="70">
        <f>444.212</f>
        <v>444.21199999999999</v>
      </c>
      <c r="M30" s="130">
        <f t="shared" ref="M30:N30" si="63">O30+Q30</f>
        <v>381.7</v>
      </c>
      <c r="N30" s="102">
        <f t="shared" si="63"/>
        <v>382</v>
      </c>
      <c r="O30" s="146">
        <v>381.7</v>
      </c>
      <c r="P30" s="146">
        <f>382</f>
        <v>382</v>
      </c>
      <c r="Q30" s="146">
        <v>0</v>
      </c>
      <c r="R30" s="72"/>
      <c r="S30" s="140">
        <v>44288</v>
      </c>
      <c r="T30" s="140">
        <v>44316</v>
      </c>
      <c r="U30" s="132" t="s">
        <v>239</v>
      </c>
      <c r="V30" s="132" t="s">
        <v>205</v>
      </c>
      <c r="W30" s="140">
        <v>44439</v>
      </c>
      <c r="X30" s="126"/>
      <c r="Y30" s="124" t="s">
        <v>64</v>
      </c>
      <c r="Z30" s="136" t="s">
        <v>65</v>
      </c>
    </row>
    <row r="31" spans="1:26">
      <c r="A31" s="101">
        <v>22</v>
      </c>
      <c r="B31" s="118" t="s">
        <v>252</v>
      </c>
      <c r="C31" s="118" t="s">
        <v>253</v>
      </c>
      <c r="D31" s="70">
        <f t="shared" ref="D31:E31" si="64">G31+I31</f>
        <v>962.5</v>
      </c>
      <c r="E31" s="103">
        <f t="shared" si="64"/>
        <v>0</v>
      </c>
      <c r="F31" s="147">
        <f t="shared" si="1"/>
        <v>0</v>
      </c>
      <c r="G31" s="70">
        <v>770</v>
      </c>
      <c r="H31" s="72"/>
      <c r="I31" s="70">
        <f t="shared" ref="I31:J31" si="65">K31+M31</f>
        <v>192.5</v>
      </c>
      <c r="J31" s="70">
        <f t="shared" si="65"/>
        <v>0</v>
      </c>
      <c r="K31" s="70">
        <v>115.5</v>
      </c>
      <c r="L31" s="72"/>
      <c r="M31" s="130">
        <f t="shared" ref="M31:N31" si="66">O31+Q31</f>
        <v>77</v>
      </c>
      <c r="N31" s="146">
        <f t="shared" si="66"/>
        <v>0</v>
      </c>
      <c r="O31" s="146">
        <v>77</v>
      </c>
      <c r="P31" s="148"/>
      <c r="Q31" s="146">
        <v>0</v>
      </c>
      <c r="R31" s="72"/>
      <c r="S31" s="140">
        <v>44288</v>
      </c>
      <c r="T31" s="140">
        <v>44344</v>
      </c>
      <c r="U31" s="132" t="s">
        <v>242</v>
      </c>
      <c r="V31" s="132" t="s">
        <v>205</v>
      </c>
      <c r="W31" s="140">
        <v>44439</v>
      </c>
      <c r="X31" s="126"/>
      <c r="Y31" s="124"/>
      <c r="Z31" s="144"/>
    </row>
    <row r="32" spans="1:26">
      <c r="A32" s="101">
        <v>23</v>
      </c>
      <c r="B32" s="118" t="s">
        <v>254</v>
      </c>
      <c r="C32" s="118" t="s">
        <v>253</v>
      </c>
      <c r="D32" s="70">
        <f t="shared" ref="D32:E32" si="67">G32+I32</f>
        <v>3612.8</v>
      </c>
      <c r="E32" s="147">
        <f t="shared" si="67"/>
        <v>0</v>
      </c>
      <c r="F32" s="147">
        <f t="shared" si="1"/>
        <v>0</v>
      </c>
      <c r="G32" s="70">
        <v>2890.3</v>
      </c>
      <c r="H32" s="72"/>
      <c r="I32" s="70">
        <f t="shared" ref="I32:J32" si="68">K32+M32</f>
        <v>722.5</v>
      </c>
      <c r="J32" s="70">
        <f t="shared" si="68"/>
        <v>0</v>
      </c>
      <c r="K32" s="70">
        <v>433.5</v>
      </c>
      <c r="L32" s="72"/>
      <c r="M32" s="130">
        <f t="shared" ref="M32:N32" si="69">O32+Q32</f>
        <v>289</v>
      </c>
      <c r="N32" s="146">
        <f t="shared" si="69"/>
        <v>0</v>
      </c>
      <c r="O32" s="146">
        <v>289</v>
      </c>
      <c r="P32" s="148"/>
      <c r="Q32" s="146">
        <v>0</v>
      </c>
      <c r="R32" s="72"/>
      <c r="S32" s="140">
        <v>44288</v>
      </c>
      <c r="T32" s="140">
        <v>44334</v>
      </c>
      <c r="U32" s="132" t="s">
        <v>242</v>
      </c>
      <c r="V32" s="132" t="s">
        <v>205</v>
      </c>
      <c r="W32" s="140">
        <v>44439</v>
      </c>
      <c r="X32" s="126"/>
      <c r="Y32" s="124"/>
      <c r="Z32" s="144"/>
    </row>
    <row r="33" spans="1:26">
      <c r="A33" s="101">
        <v>24</v>
      </c>
      <c r="B33" s="118" t="s">
        <v>255</v>
      </c>
      <c r="C33" s="118" t="s">
        <v>253</v>
      </c>
      <c r="D33" s="70">
        <f t="shared" ref="D33:E33" si="70">G33+I33</f>
        <v>2192.8000000000002</v>
      </c>
      <c r="E33" s="147">
        <f t="shared" si="70"/>
        <v>2061.3353999999999</v>
      </c>
      <c r="F33" s="147">
        <f t="shared" si="1"/>
        <v>131.46460000000025</v>
      </c>
      <c r="G33" s="70">
        <v>1754.3</v>
      </c>
      <c r="H33" s="70">
        <v>1649.068</v>
      </c>
      <c r="I33" s="70">
        <f t="shared" ref="I33:J33" si="71">K33+M33</f>
        <v>438.5</v>
      </c>
      <c r="J33" s="70">
        <f t="shared" si="71"/>
        <v>412.26740000000001</v>
      </c>
      <c r="K33" s="70">
        <v>263.10000000000002</v>
      </c>
      <c r="L33" s="72">
        <f>227.2674</f>
        <v>227.26740000000001</v>
      </c>
      <c r="M33" s="130">
        <f t="shared" ref="M33:N33" si="72">O33+Q33</f>
        <v>175.4</v>
      </c>
      <c r="N33" s="146">
        <f t="shared" si="72"/>
        <v>185</v>
      </c>
      <c r="O33" s="146">
        <v>175.4</v>
      </c>
      <c r="P33" s="148">
        <f>185</f>
        <v>185</v>
      </c>
      <c r="Q33" s="146">
        <v>0</v>
      </c>
      <c r="R33" s="72"/>
      <c r="S33" s="140">
        <v>44288</v>
      </c>
      <c r="T33" s="140">
        <v>44316</v>
      </c>
      <c r="U33" s="132" t="s">
        <v>216</v>
      </c>
      <c r="V33" s="132" t="s">
        <v>205</v>
      </c>
      <c r="W33" s="140">
        <v>44439</v>
      </c>
      <c r="X33" s="126"/>
      <c r="Y33" s="142" t="s">
        <v>64</v>
      </c>
      <c r="Z33" s="143" t="s">
        <v>65</v>
      </c>
    </row>
    <row r="34" spans="1:26">
      <c r="A34" s="149"/>
      <c r="B34" s="106" t="s">
        <v>160</v>
      </c>
      <c r="C34" s="150"/>
      <c r="D34" s="107">
        <f t="shared" ref="D34:R34" si="73">SUM(D10:D33)</f>
        <v>40290.090000000011</v>
      </c>
      <c r="E34" s="107">
        <f t="shared" si="73"/>
        <v>27842.7264</v>
      </c>
      <c r="F34" s="107">
        <f t="shared" si="73"/>
        <v>1474.1636000000003</v>
      </c>
      <c r="G34" s="107">
        <f t="shared" si="73"/>
        <v>32214.089999999997</v>
      </c>
      <c r="H34" s="107">
        <f t="shared" si="73"/>
        <v>21695.677000000003</v>
      </c>
      <c r="I34" s="107">
        <f t="shared" si="73"/>
        <v>8075.9999999999991</v>
      </c>
      <c r="J34" s="107">
        <f t="shared" si="73"/>
        <v>6147.0494000000008</v>
      </c>
      <c r="K34" s="107">
        <f t="shared" si="73"/>
        <v>4574.3999999999996</v>
      </c>
      <c r="L34" s="107">
        <f t="shared" si="73"/>
        <v>3502.9424000000008</v>
      </c>
      <c r="M34" s="107">
        <f t="shared" si="73"/>
        <v>3501.6</v>
      </c>
      <c r="N34" s="107">
        <f t="shared" si="73"/>
        <v>2644.107</v>
      </c>
      <c r="O34" s="107">
        <f t="shared" si="73"/>
        <v>3501.6</v>
      </c>
      <c r="P34" s="107">
        <f t="shared" si="73"/>
        <v>2644.107</v>
      </c>
      <c r="Q34" s="107">
        <f t="shared" si="73"/>
        <v>0</v>
      </c>
      <c r="R34" s="107">
        <f t="shared" si="73"/>
        <v>0</v>
      </c>
      <c r="S34" s="151"/>
      <c r="T34" s="152"/>
      <c r="U34" s="152"/>
      <c r="V34" s="153"/>
      <c r="W34" s="153"/>
      <c r="X34" s="152"/>
      <c r="Y34" s="152"/>
      <c r="Z34" s="152"/>
    </row>
    <row r="35" spans="1:26">
      <c r="A35" s="539" t="s">
        <v>256</v>
      </c>
      <c r="B35" s="520"/>
      <c r="C35" s="520"/>
      <c r="D35" s="520"/>
      <c r="E35" s="520"/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0"/>
      <c r="S35" s="154"/>
      <c r="T35" s="154"/>
      <c r="U35" s="154"/>
      <c r="V35" s="154"/>
      <c r="W35" s="154"/>
      <c r="X35" s="154"/>
      <c r="Y35" s="154"/>
      <c r="Z35" s="155"/>
    </row>
    <row r="36" spans="1:26">
      <c r="A36" s="156">
        <v>25</v>
      </c>
      <c r="B36" s="118" t="s">
        <v>257</v>
      </c>
      <c r="C36" s="118" t="s">
        <v>211</v>
      </c>
      <c r="D36" s="70">
        <f t="shared" ref="D36:E36" si="74">G36+I36</f>
        <v>2962.0600000000004</v>
      </c>
      <c r="E36" s="157">
        <f t="shared" si="74"/>
        <v>2976.08</v>
      </c>
      <c r="F36" s="147">
        <f t="shared" ref="F36:F37" si="75">IF(E36&gt;0,D36-E36,0)</f>
        <v>-14.019999999999527</v>
      </c>
      <c r="G36" s="127">
        <v>2355.2600000000002</v>
      </c>
      <c r="H36" s="158">
        <f>2355.264</f>
        <v>2355.2640000000001</v>
      </c>
      <c r="I36" s="70">
        <f t="shared" ref="I36:J36" si="76">K36+M36</f>
        <v>606.79999999999995</v>
      </c>
      <c r="J36" s="145">
        <f t="shared" si="76"/>
        <v>620.81600000000003</v>
      </c>
      <c r="K36" s="127">
        <v>303.39999999999998</v>
      </c>
      <c r="L36" s="158">
        <f>389.316+32</f>
        <v>421.31599999999997</v>
      </c>
      <c r="M36" s="130">
        <f t="shared" ref="M36:N36" si="77">O36+Q36</f>
        <v>303.39999999999998</v>
      </c>
      <c r="N36" s="159">
        <f t="shared" si="77"/>
        <v>199.5</v>
      </c>
      <c r="O36" s="160">
        <v>303.39999999999998</v>
      </c>
      <c r="P36" s="161">
        <f>199.5</f>
        <v>199.5</v>
      </c>
      <c r="Q36" s="146">
        <v>0</v>
      </c>
      <c r="R36" s="162"/>
      <c r="S36" s="140">
        <v>44308</v>
      </c>
      <c r="T36" s="140">
        <v>44372</v>
      </c>
      <c r="U36" s="132" t="s">
        <v>258</v>
      </c>
      <c r="V36" s="132" t="s">
        <v>205</v>
      </c>
      <c r="W36" s="140">
        <v>44469</v>
      </c>
      <c r="X36" s="163"/>
      <c r="Y36" s="142" t="s">
        <v>64</v>
      </c>
      <c r="Z36" s="164" t="s">
        <v>99</v>
      </c>
    </row>
    <row r="37" spans="1:26">
      <c r="A37" s="156">
        <v>26</v>
      </c>
      <c r="B37" s="118" t="s">
        <v>259</v>
      </c>
      <c r="C37" s="118" t="s">
        <v>260</v>
      </c>
      <c r="D37" s="70">
        <f t="shared" ref="D37:E37" si="78">G37+I37</f>
        <v>1823.1200000000001</v>
      </c>
      <c r="E37" s="145">
        <f t="shared" si="78"/>
        <v>1817.4</v>
      </c>
      <c r="F37" s="70">
        <f t="shared" si="75"/>
        <v>5.7200000000000273</v>
      </c>
      <c r="G37" s="136">
        <v>1453.92</v>
      </c>
      <c r="H37" s="145">
        <v>1453.9</v>
      </c>
      <c r="I37" s="70">
        <f t="shared" ref="I37:J37" si="79">K37+M37</f>
        <v>369.2</v>
      </c>
      <c r="J37" s="145">
        <f t="shared" si="79"/>
        <v>363.5</v>
      </c>
      <c r="K37" s="136">
        <v>184.6</v>
      </c>
      <c r="L37" s="145">
        <v>203.5</v>
      </c>
      <c r="M37" s="130">
        <f t="shared" ref="M37:N37" si="80">O37+Q37</f>
        <v>184.6</v>
      </c>
      <c r="N37" s="165">
        <f t="shared" si="80"/>
        <v>160</v>
      </c>
      <c r="O37" s="156">
        <v>184.6</v>
      </c>
      <c r="P37" s="165">
        <v>160</v>
      </c>
      <c r="Q37" s="102">
        <v>0</v>
      </c>
      <c r="R37" s="166"/>
      <c r="S37" s="140">
        <v>44308</v>
      </c>
      <c r="T37" s="140">
        <v>44337</v>
      </c>
      <c r="U37" s="132" t="s">
        <v>261</v>
      </c>
      <c r="V37" s="132" t="s">
        <v>205</v>
      </c>
      <c r="W37" s="140">
        <v>44439</v>
      </c>
      <c r="X37" s="163"/>
      <c r="Y37" s="124" t="s">
        <v>64</v>
      </c>
      <c r="Z37" s="124" t="s">
        <v>99</v>
      </c>
    </row>
    <row r="38" spans="1:26">
      <c r="A38" s="167"/>
      <c r="B38" s="168" t="s">
        <v>160</v>
      </c>
      <c r="C38" s="169"/>
      <c r="D38" s="107">
        <f t="shared" ref="D38:R38" si="81">SUM(D36:D37)</f>
        <v>4785.18</v>
      </c>
      <c r="E38" s="107">
        <f t="shared" si="81"/>
        <v>4793.4799999999996</v>
      </c>
      <c r="F38" s="107">
        <f t="shared" si="81"/>
        <v>-8.2999999999994998</v>
      </c>
      <c r="G38" s="107">
        <f t="shared" si="81"/>
        <v>3809.1800000000003</v>
      </c>
      <c r="H38" s="107">
        <f t="shared" si="81"/>
        <v>3809.1640000000002</v>
      </c>
      <c r="I38" s="107">
        <f t="shared" si="81"/>
        <v>976</v>
      </c>
      <c r="J38" s="107">
        <f t="shared" si="81"/>
        <v>984.31600000000003</v>
      </c>
      <c r="K38" s="107">
        <f t="shared" si="81"/>
        <v>488</v>
      </c>
      <c r="L38" s="107">
        <f t="shared" si="81"/>
        <v>624.81600000000003</v>
      </c>
      <c r="M38" s="107">
        <f t="shared" si="81"/>
        <v>488</v>
      </c>
      <c r="N38" s="107">
        <f t="shared" si="81"/>
        <v>359.5</v>
      </c>
      <c r="O38" s="107">
        <f t="shared" si="81"/>
        <v>488</v>
      </c>
      <c r="P38" s="107">
        <f t="shared" si="81"/>
        <v>359.5</v>
      </c>
      <c r="Q38" s="107">
        <f t="shared" si="81"/>
        <v>0</v>
      </c>
      <c r="R38" s="107">
        <f t="shared" si="81"/>
        <v>0</v>
      </c>
      <c r="S38" s="151"/>
      <c r="T38" s="151"/>
      <c r="U38" s="151"/>
      <c r="V38" s="151"/>
      <c r="W38" s="151"/>
      <c r="X38" s="151"/>
      <c r="Y38" s="151"/>
      <c r="Z38" s="151"/>
    </row>
    <row r="39" spans="1:26">
      <c r="A39" s="523" t="s">
        <v>161</v>
      </c>
      <c r="B39" s="520"/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170"/>
      <c r="Z39" s="171"/>
    </row>
    <row r="40" spans="1:26">
      <c r="A40" s="101">
        <v>27</v>
      </c>
      <c r="B40" s="118" t="s">
        <v>262</v>
      </c>
      <c r="C40" s="118" t="s">
        <v>224</v>
      </c>
      <c r="D40" s="147">
        <f t="shared" ref="D40:E40" si="82">G40+I40</f>
        <v>505</v>
      </c>
      <c r="E40" s="147">
        <f t="shared" si="82"/>
        <v>0</v>
      </c>
      <c r="F40" s="147">
        <f t="shared" ref="F40:F49" si="83">IF(E40&gt;0,D40-E40,0)</f>
        <v>0</v>
      </c>
      <c r="G40" s="147">
        <v>404</v>
      </c>
      <c r="H40" s="172"/>
      <c r="I40" s="147">
        <f t="shared" ref="I40:J40" si="84">K40+M40</f>
        <v>101</v>
      </c>
      <c r="J40" s="147">
        <f t="shared" si="84"/>
        <v>0</v>
      </c>
      <c r="K40" s="147">
        <v>10</v>
      </c>
      <c r="L40" s="172"/>
      <c r="M40" s="147">
        <f t="shared" ref="M40:N40" si="85">O40+Q40</f>
        <v>91</v>
      </c>
      <c r="N40" s="147">
        <f t="shared" si="85"/>
        <v>0</v>
      </c>
      <c r="O40" s="147">
        <v>91</v>
      </c>
      <c r="P40" s="172"/>
      <c r="Q40" s="172"/>
      <c r="R40" s="172"/>
      <c r="S40" s="134">
        <v>44426</v>
      </c>
      <c r="T40" s="134">
        <v>44439</v>
      </c>
      <c r="U40" s="133" t="s">
        <v>263</v>
      </c>
      <c r="V40" s="132" t="s">
        <v>205</v>
      </c>
      <c r="W40" s="173">
        <v>44530</v>
      </c>
      <c r="X40" s="135"/>
      <c r="Y40" s="124"/>
      <c r="Z40" s="174"/>
    </row>
    <row r="41" spans="1:26">
      <c r="A41" s="101">
        <v>28</v>
      </c>
      <c r="B41" s="118" t="s">
        <v>264</v>
      </c>
      <c r="C41" s="118" t="s">
        <v>231</v>
      </c>
      <c r="D41" s="147">
        <f t="shared" ref="D41:E41" si="86">G41+I41</f>
        <v>4999.62</v>
      </c>
      <c r="E41" s="147">
        <f t="shared" si="86"/>
        <v>0</v>
      </c>
      <c r="F41" s="147">
        <f t="shared" si="83"/>
        <v>0</v>
      </c>
      <c r="G41" s="147">
        <v>3998.7</v>
      </c>
      <c r="H41" s="172"/>
      <c r="I41" s="147">
        <f t="shared" ref="I41:J41" si="87">K41+M41</f>
        <v>1000.92</v>
      </c>
      <c r="J41" s="147">
        <f t="shared" si="87"/>
        <v>0</v>
      </c>
      <c r="K41" s="147">
        <v>1</v>
      </c>
      <c r="L41" s="172"/>
      <c r="M41" s="147">
        <f t="shared" ref="M41:N41" si="88">O41+Q41</f>
        <v>999.92</v>
      </c>
      <c r="N41" s="147">
        <f t="shared" si="88"/>
        <v>0</v>
      </c>
      <c r="O41" s="147">
        <v>999.92</v>
      </c>
      <c r="P41" s="172"/>
      <c r="Q41" s="172"/>
      <c r="R41" s="172"/>
      <c r="S41" s="134">
        <v>44420</v>
      </c>
      <c r="T41" s="134">
        <v>44425</v>
      </c>
      <c r="U41" s="175" t="s">
        <v>265</v>
      </c>
      <c r="V41" s="133" t="s">
        <v>232</v>
      </c>
      <c r="W41" s="173">
        <v>44530</v>
      </c>
      <c r="X41" s="135"/>
      <c r="Y41" s="124"/>
      <c r="Z41" s="176"/>
    </row>
    <row r="42" spans="1:26">
      <c r="A42" s="101">
        <v>29</v>
      </c>
      <c r="B42" s="118" t="s">
        <v>266</v>
      </c>
      <c r="C42" s="118" t="s">
        <v>231</v>
      </c>
      <c r="D42" s="147">
        <f t="shared" ref="D42:E42" si="89">G42+I42</f>
        <v>928.88</v>
      </c>
      <c r="E42" s="147">
        <f t="shared" si="89"/>
        <v>0</v>
      </c>
      <c r="F42" s="147">
        <f t="shared" si="83"/>
        <v>0</v>
      </c>
      <c r="G42" s="147">
        <v>743.1</v>
      </c>
      <c r="H42" s="172"/>
      <c r="I42" s="147">
        <f t="shared" ref="I42:J42" si="90">K42+M42</f>
        <v>185.78</v>
      </c>
      <c r="J42" s="147">
        <f t="shared" si="90"/>
        <v>0</v>
      </c>
      <c r="K42" s="147">
        <v>1</v>
      </c>
      <c r="L42" s="172"/>
      <c r="M42" s="147">
        <f t="shared" ref="M42:N42" si="91">O42+Q42</f>
        <v>184.78</v>
      </c>
      <c r="N42" s="147">
        <f t="shared" si="91"/>
        <v>0</v>
      </c>
      <c r="O42" s="147">
        <v>184.78</v>
      </c>
      <c r="P42" s="172"/>
      <c r="Q42" s="172"/>
      <c r="R42" s="172"/>
      <c r="S42" s="134">
        <v>44420</v>
      </c>
      <c r="T42" s="134">
        <v>44425</v>
      </c>
      <c r="U42" s="133" t="s">
        <v>267</v>
      </c>
      <c r="V42" s="133" t="s">
        <v>232</v>
      </c>
      <c r="W42" s="173">
        <v>44530</v>
      </c>
      <c r="X42" s="135"/>
      <c r="Y42" s="124"/>
      <c r="Z42" s="176"/>
    </row>
    <row r="43" spans="1:26">
      <c r="A43" s="101">
        <v>30</v>
      </c>
      <c r="B43" s="118" t="s">
        <v>268</v>
      </c>
      <c r="C43" s="118" t="s">
        <v>231</v>
      </c>
      <c r="D43" s="147">
        <f t="shared" ref="D43:E43" si="92">G43+I43</f>
        <v>470.49</v>
      </c>
      <c r="E43" s="147">
        <f t="shared" si="92"/>
        <v>0</v>
      </c>
      <c r="F43" s="147">
        <f t="shared" si="83"/>
        <v>0</v>
      </c>
      <c r="G43" s="147">
        <v>376.4</v>
      </c>
      <c r="H43" s="172"/>
      <c r="I43" s="147">
        <f t="shared" ref="I43:J43" si="93">K43+M43</f>
        <v>94.09</v>
      </c>
      <c r="J43" s="147">
        <f t="shared" si="93"/>
        <v>0</v>
      </c>
      <c r="K43" s="147">
        <v>1</v>
      </c>
      <c r="L43" s="172"/>
      <c r="M43" s="147">
        <f t="shared" ref="M43:N43" si="94">O43+Q43</f>
        <v>93.09</v>
      </c>
      <c r="N43" s="147">
        <f t="shared" si="94"/>
        <v>0</v>
      </c>
      <c r="O43" s="147">
        <v>93.09</v>
      </c>
      <c r="P43" s="172"/>
      <c r="Q43" s="172"/>
      <c r="R43" s="172"/>
      <c r="S43" s="134">
        <v>44420</v>
      </c>
      <c r="T43" s="134">
        <v>44425</v>
      </c>
      <c r="U43" s="133" t="s">
        <v>267</v>
      </c>
      <c r="V43" s="133" t="s">
        <v>232</v>
      </c>
      <c r="W43" s="173">
        <v>44530</v>
      </c>
      <c r="X43" s="135"/>
      <c r="Y43" s="124"/>
      <c r="Z43" s="176"/>
    </row>
    <row r="44" spans="1:26">
      <c r="A44" s="101">
        <v>31</v>
      </c>
      <c r="B44" s="118" t="s">
        <v>269</v>
      </c>
      <c r="C44" s="118" t="s">
        <v>231</v>
      </c>
      <c r="D44" s="147">
        <f t="shared" ref="D44:E44" si="95">G44+I44</f>
        <v>1588.6200000000001</v>
      </c>
      <c r="E44" s="147">
        <f t="shared" si="95"/>
        <v>0</v>
      </c>
      <c r="F44" s="147">
        <f t="shared" si="83"/>
        <v>0</v>
      </c>
      <c r="G44" s="147">
        <v>1270.9000000000001</v>
      </c>
      <c r="H44" s="172"/>
      <c r="I44" s="147">
        <f t="shared" ref="I44:J44" si="96">K44+M44</f>
        <v>317.72000000000003</v>
      </c>
      <c r="J44" s="147">
        <f t="shared" si="96"/>
        <v>0</v>
      </c>
      <c r="K44" s="147">
        <v>1</v>
      </c>
      <c r="L44" s="172"/>
      <c r="M44" s="147">
        <f t="shared" ref="M44:N44" si="97">O44+Q44</f>
        <v>316.72000000000003</v>
      </c>
      <c r="N44" s="147">
        <f t="shared" si="97"/>
        <v>0</v>
      </c>
      <c r="O44" s="147">
        <v>316.72000000000003</v>
      </c>
      <c r="P44" s="172"/>
      <c r="Q44" s="172"/>
      <c r="R44" s="172"/>
      <c r="S44" s="134">
        <v>44420</v>
      </c>
      <c r="T44" s="134">
        <v>44425</v>
      </c>
      <c r="U44" s="133" t="s">
        <v>270</v>
      </c>
      <c r="V44" s="133" t="s">
        <v>232</v>
      </c>
      <c r="W44" s="173">
        <v>44530</v>
      </c>
      <c r="X44" s="135"/>
      <c r="Y44" s="124"/>
      <c r="Z44" s="176"/>
    </row>
    <row r="45" spans="1:26">
      <c r="A45" s="101">
        <v>32</v>
      </c>
      <c r="B45" s="118" t="s">
        <v>271</v>
      </c>
      <c r="C45" s="118" t="s">
        <v>234</v>
      </c>
      <c r="D45" s="147">
        <f t="shared" ref="D45:E45" si="98">G45+I45</f>
        <v>3525.54</v>
      </c>
      <c r="E45" s="147">
        <f t="shared" si="98"/>
        <v>0</v>
      </c>
      <c r="F45" s="147">
        <f t="shared" si="83"/>
        <v>0</v>
      </c>
      <c r="G45" s="147">
        <v>2820.4</v>
      </c>
      <c r="H45" s="172"/>
      <c r="I45" s="147">
        <f t="shared" ref="I45:J45" si="99">K45+M45</f>
        <v>705.14</v>
      </c>
      <c r="J45" s="147">
        <f t="shared" si="99"/>
        <v>0</v>
      </c>
      <c r="K45" s="147">
        <v>152.13999999999999</v>
      </c>
      <c r="L45" s="172"/>
      <c r="M45" s="147">
        <f t="shared" ref="M45:N45" si="100">O45+Q45</f>
        <v>553</v>
      </c>
      <c r="N45" s="147">
        <f t="shared" si="100"/>
        <v>0</v>
      </c>
      <c r="O45" s="147">
        <v>553</v>
      </c>
      <c r="P45" s="172"/>
      <c r="Q45" s="172"/>
      <c r="R45" s="172"/>
      <c r="S45" s="134">
        <v>44426</v>
      </c>
      <c r="T45" s="134">
        <v>44448</v>
      </c>
      <c r="U45" s="133" t="s">
        <v>272</v>
      </c>
      <c r="V45" s="133" t="s">
        <v>232</v>
      </c>
      <c r="W45" s="173">
        <v>44530</v>
      </c>
      <c r="X45" s="135"/>
      <c r="Y45" s="124"/>
      <c r="Z45" s="177" t="s">
        <v>99</v>
      </c>
    </row>
    <row r="46" spans="1:26">
      <c r="A46" s="101">
        <v>33</v>
      </c>
      <c r="B46" s="118" t="s">
        <v>273</v>
      </c>
      <c r="C46" s="118" t="s">
        <v>248</v>
      </c>
      <c r="D46" s="147">
        <f t="shared" ref="D46:E46" si="101">G46+I46</f>
        <v>2101.88</v>
      </c>
      <c r="E46" s="147">
        <f t="shared" si="101"/>
        <v>0</v>
      </c>
      <c r="F46" s="147">
        <f t="shared" si="83"/>
        <v>0</v>
      </c>
      <c r="G46" s="147">
        <v>1681.5</v>
      </c>
      <c r="H46" s="147"/>
      <c r="I46" s="147">
        <f t="shared" ref="I46:J46" si="102">K46+M46</f>
        <v>420.38</v>
      </c>
      <c r="J46" s="147">
        <f t="shared" si="102"/>
        <v>0</v>
      </c>
      <c r="K46" s="147">
        <v>20.38</v>
      </c>
      <c r="L46" s="147"/>
      <c r="M46" s="147">
        <f t="shared" ref="M46:N46" si="103">O46+Q46</f>
        <v>400</v>
      </c>
      <c r="N46" s="147">
        <f t="shared" si="103"/>
        <v>0</v>
      </c>
      <c r="O46" s="147">
        <v>400</v>
      </c>
      <c r="P46" s="147"/>
      <c r="Q46" s="172"/>
      <c r="R46" s="172"/>
      <c r="S46" s="134">
        <v>44419</v>
      </c>
      <c r="T46" s="134">
        <v>44421</v>
      </c>
      <c r="U46" s="133" t="s">
        <v>274</v>
      </c>
      <c r="V46" s="133" t="s">
        <v>232</v>
      </c>
      <c r="W46" s="173">
        <v>44530</v>
      </c>
      <c r="X46" s="135"/>
      <c r="Y46" s="124"/>
      <c r="Z46" s="176"/>
    </row>
    <row r="47" spans="1:26">
      <c r="A47" s="101">
        <v>34</v>
      </c>
      <c r="B47" s="118" t="s">
        <v>275</v>
      </c>
      <c r="C47" s="118" t="s">
        <v>248</v>
      </c>
      <c r="D47" s="147">
        <f t="shared" ref="D47:E47" si="104">G47+I47</f>
        <v>1058.75</v>
      </c>
      <c r="E47" s="147">
        <f t="shared" si="104"/>
        <v>0</v>
      </c>
      <c r="F47" s="147">
        <f t="shared" si="83"/>
        <v>0</v>
      </c>
      <c r="G47" s="147">
        <v>847</v>
      </c>
      <c r="H47" s="147"/>
      <c r="I47" s="147">
        <f t="shared" ref="I47:J47" si="105">K47+M47</f>
        <v>211.75</v>
      </c>
      <c r="J47" s="147">
        <f t="shared" si="105"/>
        <v>0</v>
      </c>
      <c r="K47" s="147">
        <v>61.75</v>
      </c>
      <c r="L47" s="147"/>
      <c r="M47" s="147">
        <f t="shared" ref="M47:N47" si="106">O47+Q47</f>
        <v>150</v>
      </c>
      <c r="N47" s="147">
        <f t="shared" si="106"/>
        <v>0</v>
      </c>
      <c r="O47" s="147">
        <v>150</v>
      </c>
      <c r="P47" s="147"/>
      <c r="Q47" s="172"/>
      <c r="R47" s="172"/>
      <c r="S47" s="134">
        <v>44419</v>
      </c>
      <c r="T47" s="134">
        <v>44421</v>
      </c>
      <c r="U47" s="133" t="s">
        <v>276</v>
      </c>
      <c r="V47" s="133" t="s">
        <v>232</v>
      </c>
      <c r="W47" s="173">
        <v>44498</v>
      </c>
      <c r="X47" s="135"/>
      <c r="Y47" s="124" t="s">
        <v>64</v>
      </c>
      <c r="Z47" s="144" t="s">
        <v>99</v>
      </c>
    </row>
    <row r="48" spans="1:26">
      <c r="A48" s="101">
        <v>35</v>
      </c>
      <c r="B48" s="118" t="s">
        <v>277</v>
      </c>
      <c r="C48" s="118" t="s">
        <v>253</v>
      </c>
      <c r="D48" s="147">
        <f t="shared" ref="D48:E48" si="107">G48+I48</f>
        <v>1321.75</v>
      </c>
      <c r="E48" s="147">
        <f t="shared" si="107"/>
        <v>0</v>
      </c>
      <c r="F48" s="147">
        <f t="shared" si="83"/>
        <v>0</v>
      </c>
      <c r="G48" s="147">
        <v>1057.4000000000001</v>
      </c>
      <c r="H48" s="172"/>
      <c r="I48" s="147">
        <f t="shared" ref="I48:J48" si="108">K48+M48</f>
        <v>264.35000000000002</v>
      </c>
      <c r="J48" s="147">
        <f t="shared" si="108"/>
        <v>0</v>
      </c>
      <c r="K48" s="147">
        <v>114.35</v>
      </c>
      <c r="L48" s="172"/>
      <c r="M48" s="147">
        <f t="shared" ref="M48:N48" si="109">O48+Q48</f>
        <v>150</v>
      </c>
      <c r="N48" s="147">
        <f t="shared" si="109"/>
        <v>0</v>
      </c>
      <c r="O48" s="147">
        <v>150</v>
      </c>
      <c r="P48" s="172"/>
      <c r="Q48" s="172"/>
      <c r="R48" s="172"/>
      <c r="S48" s="134">
        <v>44425</v>
      </c>
      <c r="T48" s="134">
        <v>44427</v>
      </c>
      <c r="U48" s="133" t="s">
        <v>278</v>
      </c>
      <c r="V48" s="133" t="s">
        <v>232</v>
      </c>
      <c r="W48" s="173">
        <v>44498</v>
      </c>
      <c r="X48" s="135"/>
      <c r="Y48" s="124"/>
      <c r="Z48" s="176"/>
    </row>
    <row r="49" spans="1:26">
      <c r="A49" s="101">
        <v>36</v>
      </c>
      <c r="B49" s="118" t="s">
        <v>279</v>
      </c>
      <c r="C49" s="118" t="s">
        <v>253</v>
      </c>
      <c r="D49" s="147">
        <f t="shared" ref="D49:E49" si="110">G49+I49</f>
        <v>1466.87</v>
      </c>
      <c r="E49" s="147">
        <f t="shared" si="110"/>
        <v>0</v>
      </c>
      <c r="F49" s="147">
        <f t="shared" si="83"/>
        <v>0</v>
      </c>
      <c r="G49" s="147">
        <v>1173.5</v>
      </c>
      <c r="H49" s="172"/>
      <c r="I49" s="147">
        <f t="shared" ref="I49:J49" si="111">K49+M49</f>
        <v>293.37</v>
      </c>
      <c r="J49" s="147">
        <f t="shared" si="111"/>
        <v>0</v>
      </c>
      <c r="K49" s="147">
        <v>143.37</v>
      </c>
      <c r="L49" s="172"/>
      <c r="M49" s="147">
        <f t="shared" ref="M49:N49" si="112">O49+Q49</f>
        <v>150</v>
      </c>
      <c r="N49" s="147">
        <f t="shared" si="112"/>
        <v>0</v>
      </c>
      <c r="O49" s="147">
        <v>150</v>
      </c>
      <c r="P49" s="172"/>
      <c r="Q49" s="172"/>
      <c r="R49" s="172"/>
      <c r="S49" s="134">
        <v>44425</v>
      </c>
      <c r="T49" s="134">
        <v>44427</v>
      </c>
      <c r="U49" s="133" t="s">
        <v>280</v>
      </c>
      <c r="V49" s="133" t="s">
        <v>232</v>
      </c>
      <c r="W49" s="173">
        <v>44498</v>
      </c>
      <c r="X49" s="135"/>
      <c r="Y49" s="124"/>
      <c r="Z49" s="176"/>
    </row>
    <row r="50" spans="1:26">
      <c r="A50" s="105"/>
      <c r="B50" s="106" t="s">
        <v>160</v>
      </c>
      <c r="C50" s="97"/>
      <c r="D50" s="107">
        <f t="shared" ref="D50:R50" si="113">SUM(D40:D49)</f>
        <v>17967.400000000001</v>
      </c>
      <c r="E50" s="107">
        <f t="shared" si="113"/>
        <v>0</v>
      </c>
      <c r="F50" s="107">
        <f t="shared" si="113"/>
        <v>0</v>
      </c>
      <c r="G50" s="107">
        <f t="shared" si="113"/>
        <v>14372.9</v>
      </c>
      <c r="H50" s="107">
        <f t="shared" si="113"/>
        <v>0</v>
      </c>
      <c r="I50" s="107">
        <f t="shared" si="113"/>
        <v>3594.5</v>
      </c>
      <c r="J50" s="107">
        <f t="shared" si="113"/>
        <v>0</v>
      </c>
      <c r="K50" s="107">
        <f t="shared" si="113"/>
        <v>505.99</v>
      </c>
      <c r="L50" s="107">
        <f t="shared" si="113"/>
        <v>0</v>
      </c>
      <c r="M50" s="107">
        <f t="shared" si="113"/>
        <v>3088.51</v>
      </c>
      <c r="N50" s="107">
        <f t="shared" si="113"/>
        <v>0</v>
      </c>
      <c r="O50" s="107">
        <f t="shared" si="113"/>
        <v>3088.51</v>
      </c>
      <c r="P50" s="107">
        <f t="shared" si="113"/>
        <v>0</v>
      </c>
      <c r="Q50" s="107">
        <f t="shared" si="113"/>
        <v>0</v>
      </c>
      <c r="R50" s="107">
        <f t="shared" si="113"/>
        <v>0</v>
      </c>
      <c r="S50" s="108"/>
      <c r="T50" s="108"/>
      <c r="U50" s="108"/>
      <c r="V50" s="108"/>
      <c r="W50" s="108"/>
      <c r="X50" s="108"/>
      <c r="Y50" s="178"/>
      <c r="Z50" s="99"/>
    </row>
    <row r="51" spans="1:26">
      <c r="A51" s="524" t="s">
        <v>177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  <c r="Y51" s="179"/>
      <c r="Z51" s="180"/>
    </row>
    <row r="52" spans="1:26">
      <c r="A52" s="156">
        <v>37</v>
      </c>
      <c r="B52" s="118" t="s">
        <v>281</v>
      </c>
      <c r="C52" s="118" t="s">
        <v>260</v>
      </c>
      <c r="D52" s="70">
        <f t="shared" ref="D52:E52" si="114">G52+I52</f>
        <v>755.05</v>
      </c>
      <c r="E52" s="70">
        <f t="shared" si="114"/>
        <v>0</v>
      </c>
      <c r="F52" s="70">
        <f>IF(E52&gt;0,D52-E52,0)</f>
        <v>0</v>
      </c>
      <c r="G52" s="70">
        <v>604.04</v>
      </c>
      <c r="H52" s="72"/>
      <c r="I52" s="70">
        <f t="shared" ref="I52:J52" si="115">K52+M52</f>
        <v>151.01</v>
      </c>
      <c r="J52" s="70">
        <f t="shared" si="115"/>
        <v>0</v>
      </c>
      <c r="K52" s="70">
        <v>38.01</v>
      </c>
      <c r="L52" s="72"/>
      <c r="M52" s="70">
        <f t="shared" ref="M52:N52" si="116">O52+Q52</f>
        <v>113</v>
      </c>
      <c r="N52" s="70">
        <f t="shared" si="116"/>
        <v>0</v>
      </c>
      <c r="O52" s="70">
        <v>113</v>
      </c>
      <c r="P52" s="72"/>
      <c r="Q52" s="70">
        <v>0</v>
      </c>
      <c r="R52" s="72"/>
      <c r="S52" s="131">
        <v>44461</v>
      </c>
      <c r="T52" s="131">
        <v>44466</v>
      </c>
      <c r="U52" s="181" t="s">
        <v>282</v>
      </c>
      <c r="V52" s="133" t="s">
        <v>232</v>
      </c>
      <c r="W52" s="173">
        <v>44530</v>
      </c>
      <c r="X52" s="135"/>
      <c r="Y52" s="124"/>
      <c r="Z52" s="124"/>
    </row>
    <row r="53" spans="1:26">
      <c r="A53" s="105"/>
      <c r="B53" s="106" t="s">
        <v>160</v>
      </c>
      <c r="C53" s="97"/>
      <c r="D53" s="107">
        <f t="shared" ref="D53:R53" si="117">D52</f>
        <v>755.05</v>
      </c>
      <c r="E53" s="107">
        <f t="shared" si="117"/>
        <v>0</v>
      </c>
      <c r="F53" s="107">
        <f t="shared" si="117"/>
        <v>0</v>
      </c>
      <c r="G53" s="107">
        <f t="shared" si="117"/>
        <v>604.04</v>
      </c>
      <c r="H53" s="107">
        <f t="shared" si="117"/>
        <v>0</v>
      </c>
      <c r="I53" s="107">
        <f t="shared" si="117"/>
        <v>151.01</v>
      </c>
      <c r="J53" s="107">
        <f t="shared" si="117"/>
        <v>0</v>
      </c>
      <c r="K53" s="107">
        <f t="shared" si="117"/>
        <v>38.01</v>
      </c>
      <c r="L53" s="107">
        <f t="shared" si="117"/>
        <v>0</v>
      </c>
      <c r="M53" s="107">
        <f t="shared" si="117"/>
        <v>113</v>
      </c>
      <c r="N53" s="107">
        <f t="shared" si="117"/>
        <v>0</v>
      </c>
      <c r="O53" s="107">
        <f t="shared" si="117"/>
        <v>113</v>
      </c>
      <c r="P53" s="107">
        <f t="shared" si="117"/>
        <v>0</v>
      </c>
      <c r="Q53" s="107">
        <f t="shared" si="117"/>
        <v>0</v>
      </c>
      <c r="R53" s="107">
        <f t="shared" si="117"/>
        <v>0</v>
      </c>
      <c r="S53" s="108"/>
      <c r="T53" s="108"/>
      <c r="U53" s="108"/>
      <c r="V53" s="108"/>
      <c r="W53" s="108"/>
      <c r="X53" s="108"/>
      <c r="Y53" s="182"/>
      <c r="Z53" s="180"/>
    </row>
    <row r="54" spans="1:26">
      <c r="A54" s="540" t="s">
        <v>283</v>
      </c>
      <c r="B54" s="520"/>
      <c r="C54" s="538"/>
      <c r="D54" s="113">
        <f t="shared" ref="D54:R54" si="118">D53+D50+D38+D34</f>
        <v>63797.720000000016</v>
      </c>
      <c r="E54" s="113">
        <f t="shared" si="118"/>
        <v>32636.206399999999</v>
      </c>
      <c r="F54" s="113">
        <f t="shared" si="118"/>
        <v>1465.8636000000008</v>
      </c>
      <c r="G54" s="113">
        <f t="shared" si="118"/>
        <v>51000.209999999992</v>
      </c>
      <c r="H54" s="113">
        <f t="shared" si="118"/>
        <v>25504.841000000004</v>
      </c>
      <c r="I54" s="113">
        <f t="shared" si="118"/>
        <v>12797.509999999998</v>
      </c>
      <c r="J54" s="113">
        <f t="shared" si="118"/>
        <v>7131.3654000000006</v>
      </c>
      <c r="K54" s="113">
        <f t="shared" si="118"/>
        <v>5606.4</v>
      </c>
      <c r="L54" s="113">
        <f t="shared" si="118"/>
        <v>4127.7584000000006</v>
      </c>
      <c r="M54" s="113">
        <f t="shared" si="118"/>
        <v>7191.1100000000006</v>
      </c>
      <c r="N54" s="113">
        <f t="shared" si="118"/>
        <v>3003.607</v>
      </c>
      <c r="O54" s="113">
        <f t="shared" si="118"/>
        <v>7191.1100000000006</v>
      </c>
      <c r="P54" s="113">
        <f t="shared" si="118"/>
        <v>3003.607</v>
      </c>
      <c r="Q54" s="113">
        <f t="shared" si="118"/>
        <v>0</v>
      </c>
      <c r="R54" s="113">
        <f t="shared" si="118"/>
        <v>0</v>
      </c>
      <c r="S54" s="541"/>
      <c r="T54" s="532"/>
      <c r="U54" s="532"/>
      <c r="V54" s="532"/>
      <c r="W54" s="517"/>
      <c r="X54" s="184"/>
      <c r="Y54" s="178"/>
      <c r="Z54" s="99"/>
    </row>
  </sheetData>
  <mergeCells count="31">
    <mergeCell ref="T1:T5"/>
    <mergeCell ref="U1:U5"/>
    <mergeCell ref="V1:V5"/>
    <mergeCell ref="W1:W5"/>
    <mergeCell ref="X1:X5"/>
    <mergeCell ref="K3:L4"/>
    <mergeCell ref="M3:R3"/>
    <mergeCell ref="M4:N4"/>
    <mergeCell ref="O4:P4"/>
    <mergeCell ref="Q4:R4"/>
    <mergeCell ref="D4:D5"/>
    <mergeCell ref="E4:E5"/>
    <mergeCell ref="F4:F5"/>
    <mergeCell ref="A7:Z8"/>
    <mergeCell ref="A9:Z9"/>
    <mergeCell ref="A1:A5"/>
    <mergeCell ref="B1:B5"/>
    <mergeCell ref="C1:C5"/>
    <mergeCell ref="D1:F3"/>
    <mergeCell ref="G1:H4"/>
    <mergeCell ref="S1:S5"/>
    <mergeCell ref="I2:J4"/>
    <mergeCell ref="Y1:Y5"/>
    <mergeCell ref="Z1:Z5"/>
    <mergeCell ref="I1:R1"/>
    <mergeCell ref="K2:R2"/>
    <mergeCell ref="A35:R35"/>
    <mergeCell ref="A39:X39"/>
    <mergeCell ref="A51:X51"/>
    <mergeCell ref="A54:C54"/>
    <mergeCell ref="S54:W5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30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4.28515625" customWidth="1"/>
    <col min="2" max="2" width="26.85546875" customWidth="1"/>
    <col min="4" max="4" width="12.5703125" customWidth="1"/>
    <col min="5" max="5" width="11.42578125" customWidth="1"/>
    <col min="6" max="6" width="10.5703125" customWidth="1"/>
    <col min="7" max="7" width="11.5703125" customWidth="1"/>
    <col min="8" max="8" width="11.140625" customWidth="1"/>
    <col min="9" max="9" width="10.28515625" customWidth="1"/>
    <col min="10" max="10" width="10.42578125" customWidth="1"/>
    <col min="11" max="11" width="9.85546875" customWidth="1"/>
    <col min="12" max="13" width="11.85546875" customWidth="1"/>
    <col min="14" max="14" width="11.140625" customWidth="1"/>
    <col min="15" max="15" width="11.85546875" customWidth="1"/>
    <col min="16" max="16" width="12" customWidth="1"/>
    <col min="17" max="17" width="12.28515625" customWidth="1"/>
    <col min="18" max="18" width="12.42578125" customWidth="1"/>
    <col min="24" max="24" width="16.42578125" customWidth="1"/>
    <col min="25" max="25" width="15" customWidth="1"/>
    <col min="26" max="26" width="14.7109375" customWidth="1"/>
    <col min="27" max="27" width="16.85546875" customWidth="1"/>
    <col min="28" max="28" width="5.85546875" customWidth="1"/>
  </cols>
  <sheetData>
    <row r="1" spans="1:28">
      <c r="A1" s="544" t="s">
        <v>141</v>
      </c>
      <c r="B1" s="545" t="s">
        <v>37</v>
      </c>
      <c r="C1" s="545" t="s">
        <v>38</v>
      </c>
      <c r="D1" s="546" t="s">
        <v>39</v>
      </c>
      <c r="E1" s="527"/>
      <c r="F1" s="528"/>
      <c r="G1" s="546" t="s">
        <v>40</v>
      </c>
      <c r="H1" s="528"/>
      <c r="I1" s="54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46" t="s">
        <v>50</v>
      </c>
      <c r="J2" s="528"/>
      <c r="K2" s="54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46" t="s">
        <v>52</v>
      </c>
      <c r="L3" s="528"/>
      <c r="M3" s="54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42" t="s">
        <v>54</v>
      </c>
      <c r="E4" s="542" t="s">
        <v>55</v>
      </c>
      <c r="F4" s="542" t="s">
        <v>56</v>
      </c>
      <c r="G4" s="531"/>
      <c r="H4" s="517"/>
      <c r="I4" s="531"/>
      <c r="J4" s="517"/>
      <c r="K4" s="531"/>
      <c r="L4" s="517"/>
      <c r="M4" s="547" t="s">
        <v>50</v>
      </c>
      <c r="N4" s="538"/>
      <c r="O4" s="547" t="s">
        <v>57</v>
      </c>
      <c r="P4" s="538"/>
      <c r="Q4" s="54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114" t="s">
        <v>54</v>
      </c>
      <c r="H5" s="114" t="s">
        <v>55</v>
      </c>
      <c r="I5" s="114" t="s">
        <v>54</v>
      </c>
      <c r="J5" s="114" t="s">
        <v>55</v>
      </c>
      <c r="K5" s="114" t="s">
        <v>54</v>
      </c>
      <c r="L5" s="114" t="s">
        <v>55</v>
      </c>
      <c r="M5" s="114" t="s">
        <v>54</v>
      </c>
      <c r="N5" s="114" t="s">
        <v>55</v>
      </c>
      <c r="O5" s="114" t="s">
        <v>54</v>
      </c>
      <c r="P5" s="114" t="s">
        <v>55</v>
      </c>
      <c r="Q5" s="114" t="s">
        <v>54</v>
      </c>
      <c r="R5" s="114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>
      <c r="A7" s="543" t="s">
        <v>284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>
      <c r="A10" s="156">
        <v>1</v>
      </c>
      <c r="B10" s="185" t="s">
        <v>285</v>
      </c>
      <c r="C10" s="118" t="s">
        <v>286</v>
      </c>
      <c r="D10" s="186">
        <f t="shared" ref="D10:E10" si="0">G10+I10</f>
        <v>494</v>
      </c>
      <c r="E10" s="186">
        <f t="shared" si="0"/>
        <v>549.15523000000007</v>
      </c>
      <c r="F10" s="186">
        <f t="shared" ref="F10:F20" si="1">IF(E10&gt;0,D10-E10,0)</f>
        <v>-55.155230000000074</v>
      </c>
      <c r="G10" s="187">
        <v>296.39999999999998</v>
      </c>
      <c r="H10" s="186">
        <v>329.48</v>
      </c>
      <c r="I10" s="186">
        <f t="shared" ref="I10:J10" si="2">K10+M10</f>
        <v>197.6</v>
      </c>
      <c r="J10" s="186">
        <f t="shared" si="2"/>
        <v>219.67523</v>
      </c>
      <c r="K10" s="188">
        <v>9</v>
      </c>
      <c r="L10" s="186">
        <v>10.01314</v>
      </c>
      <c r="M10" s="189">
        <f t="shared" ref="M10:N10" si="3">O10+Q10</f>
        <v>188.6</v>
      </c>
      <c r="N10" s="186">
        <f t="shared" si="3"/>
        <v>209.66209000000001</v>
      </c>
      <c r="O10" s="188">
        <v>188.6</v>
      </c>
      <c r="P10" s="186">
        <v>209.66209000000001</v>
      </c>
      <c r="Q10" s="188">
        <v>0</v>
      </c>
      <c r="R10" s="186">
        <v>0</v>
      </c>
      <c r="S10" s="140">
        <v>44243</v>
      </c>
      <c r="T10" s="140">
        <v>44264</v>
      </c>
      <c r="U10" s="140">
        <v>44466</v>
      </c>
      <c r="V10" s="140">
        <v>44466</v>
      </c>
      <c r="W10" s="140">
        <v>44515</v>
      </c>
      <c r="X10" s="190"/>
      <c r="Y10" s="79"/>
      <c r="Z10" s="79"/>
      <c r="AA10" s="128" t="s">
        <v>66</v>
      </c>
      <c r="AB10" s="129">
        <f>COUNTIF(X10:X100,"Отказ")</f>
        <v>0</v>
      </c>
    </row>
    <row r="11" spans="1:28">
      <c r="A11" s="156">
        <v>2</v>
      </c>
      <c r="B11" s="185" t="s">
        <v>287</v>
      </c>
      <c r="C11" s="118" t="s">
        <v>288</v>
      </c>
      <c r="D11" s="186">
        <f t="shared" ref="D11:E11" si="4">G11+I11</f>
        <v>3220.4</v>
      </c>
      <c r="E11" s="186">
        <f t="shared" si="4"/>
        <v>3220.3672500000002</v>
      </c>
      <c r="F11" s="186">
        <f t="shared" si="1"/>
        <v>3.2749999999850843E-2</v>
      </c>
      <c r="G11" s="191">
        <v>1932.2</v>
      </c>
      <c r="H11" s="186">
        <v>1932.2203500000001</v>
      </c>
      <c r="I11" s="186">
        <f t="shared" ref="I11:J11" si="5">K11+M11</f>
        <v>1288.2</v>
      </c>
      <c r="J11" s="186">
        <f t="shared" si="5"/>
        <v>1288.1469</v>
      </c>
      <c r="K11" s="192">
        <v>851.2</v>
      </c>
      <c r="L11" s="186">
        <v>851.16876999999999</v>
      </c>
      <c r="M11" s="189">
        <f t="shared" ref="M11:N11" si="6">O11+Q11</f>
        <v>437</v>
      </c>
      <c r="N11" s="186">
        <f t="shared" si="6"/>
        <v>436.97813000000002</v>
      </c>
      <c r="O11" s="192">
        <v>47.83</v>
      </c>
      <c r="P11" s="186">
        <v>50</v>
      </c>
      <c r="Q11" s="192">
        <v>389.17</v>
      </c>
      <c r="R11" s="186">
        <v>386.97813000000002</v>
      </c>
      <c r="S11" s="140">
        <v>44242</v>
      </c>
      <c r="T11" s="140">
        <v>44279</v>
      </c>
      <c r="U11" s="132" t="s">
        <v>289</v>
      </c>
      <c r="V11" s="140">
        <v>44291</v>
      </c>
      <c r="W11" s="140">
        <v>44378</v>
      </c>
      <c r="X11" s="145"/>
      <c r="Y11" s="132" t="s">
        <v>64</v>
      </c>
      <c r="Z11" s="79" t="s">
        <v>99</v>
      </c>
      <c r="AA11" s="50" t="s">
        <v>69</v>
      </c>
      <c r="AB11" s="129">
        <f>COUNTA(Z10:Z100)</f>
        <v>10</v>
      </c>
    </row>
    <row r="12" spans="1:28">
      <c r="A12" s="156">
        <v>3</v>
      </c>
      <c r="B12" s="185" t="s">
        <v>290</v>
      </c>
      <c r="C12" s="185" t="s">
        <v>288</v>
      </c>
      <c r="D12" s="186">
        <f t="shared" ref="D12:E12" si="7">G12+I12</f>
        <v>4700</v>
      </c>
      <c r="E12" s="186">
        <f t="shared" si="7"/>
        <v>4700</v>
      </c>
      <c r="F12" s="186">
        <f t="shared" si="1"/>
        <v>0</v>
      </c>
      <c r="G12" s="193">
        <v>2820</v>
      </c>
      <c r="H12" s="186">
        <v>2820</v>
      </c>
      <c r="I12" s="186">
        <f t="shared" ref="I12:J12" si="8">K12+M12</f>
        <v>1880</v>
      </c>
      <c r="J12" s="186">
        <f t="shared" si="8"/>
        <v>1880</v>
      </c>
      <c r="K12" s="192">
        <v>1616.8</v>
      </c>
      <c r="L12" s="186">
        <v>1616.8</v>
      </c>
      <c r="M12" s="189">
        <f t="shared" ref="M12:N12" si="9">O12+Q12</f>
        <v>263.2</v>
      </c>
      <c r="N12" s="186">
        <f t="shared" si="9"/>
        <v>263.2</v>
      </c>
      <c r="O12" s="192">
        <v>183.2</v>
      </c>
      <c r="P12" s="186">
        <v>200</v>
      </c>
      <c r="Q12" s="192">
        <v>80</v>
      </c>
      <c r="R12" s="186">
        <v>63.2</v>
      </c>
      <c r="S12" s="140">
        <v>44242</v>
      </c>
      <c r="T12" s="140">
        <v>44279</v>
      </c>
      <c r="U12" s="132" t="s">
        <v>291</v>
      </c>
      <c r="V12" s="140">
        <v>44291</v>
      </c>
      <c r="W12" s="140">
        <v>44440</v>
      </c>
      <c r="X12" s="190"/>
      <c r="Y12" s="132" t="s">
        <v>64</v>
      </c>
      <c r="Z12" s="79" t="s">
        <v>99</v>
      </c>
      <c r="AA12" s="128" t="s">
        <v>12</v>
      </c>
      <c r="AB12" s="129">
        <f>COUNTA(U10:U100)-AB11</f>
        <v>5</v>
      </c>
    </row>
    <row r="13" spans="1:28">
      <c r="A13" s="156">
        <v>4</v>
      </c>
      <c r="B13" s="185" t="s">
        <v>292</v>
      </c>
      <c r="C13" s="185" t="s">
        <v>293</v>
      </c>
      <c r="D13" s="186">
        <f t="shared" ref="D13:E13" si="10">G13+I13</f>
        <v>1295.3000000000002</v>
      </c>
      <c r="E13" s="186">
        <f t="shared" si="10"/>
        <v>1295.2862</v>
      </c>
      <c r="F13" s="186">
        <f t="shared" si="1"/>
        <v>1.3800000000173895E-2</v>
      </c>
      <c r="G13" s="193">
        <v>777.2</v>
      </c>
      <c r="H13" s="186">
        <v>777.17</v>
      </c>
      <c r="I13" s="186">
        <f t="shared" ref="I13:J13" si="11">K13+M13</f>
        <v>518.1</v>
      </c>
      <c r="J13" s="186">
        <f t="shared" si="11"/>
        <v>518.11620000000005</v>
      </c>
      <c r="K13" s="192">
        <v>129.5</v>
      </c>
      <c r="L13" s="186">
        <v>129.53034</v>
      </c>
      <c r="M13" s="189">
        <f t="shared" ref="M13:N13" si="12">O13+Q13</f>
        <v>388.6</v>
      </c>
      <c r="N13" s="186">
        <f t="shared" si="12"/>
        <v>388.58586000000003</v>
      </c>
      <c r="O13" s="192">
        <v>388.6</v>
      </c>
      <c r="P13" s="186">
        <v>388.58586000000003</v>
      </c>
      <c r="Q13" s="192">
        <v>0</v>
      </c>
      <c r="R13" s="186">
        <v>0</v>
      </c>
      <c r="S13" s="140">
        <v>44243</v>
      </c>
      <c r="T13" s="140">
        <v>44267</v>
      </c>
      <c r="U13" s="132" t="s">
        <v>294</v>
      </c>
      <c r="V13" s="140">
        <v>44291</v>
      </c>
      <c r="W13" s="140">
        <v>44367</v>
      </c>
      <c r="X13" s="145"/>
      <c r="Y13" s="132" t="s">
        <v>64</v>
      </c>
      <c r="Z13" s="79" t="s">
        <v>65</v>
      </c>
      <c r="AA13" s="128" t="s">
        <v>75</v>
      </c>
      <c r="AB13" s="129">
        <f>COUNTA(T10:T100)-AB11-AB12</f>
        <v>0</v>
      </c>
    </row>
    <row r="14" spans="1:28">
      <c r="A14" s="156">
        <v>5</v>
      </c>
      <c r="B14" s="185" t="s">
        <v>295</v>
      </c>
      <c r="C14" s="185" t="s">
        <v>296</v>
      </c>
      <c r="D14" s="186">
        <f t="shared" ref="D14:E14" si="13">G14+I14</f>
        <v>452.5</v>
      </c>
      <c r="E14" s="186">
        <f t="shared" si="13"/>
        <v>452.5</v>
      </c>
      <c r="F14" s="186">
        <f t="shared" si="1"/>
        <v>0</v>
      </c>
      <c r="G14" s="191">
        <v>271.5</v>
      </c>
      <c r="H14" s="186">
        <v>271.5</v>
      </c>
      <c r="I14" s="186">
        <f t="shared" ref="I14:J14" si="14">K14+M14</f>
        <v>181</v>
      </c>
      <c r="J14" s="186">
        <f t="shared" si="14"/>
        <v>181</v>
      </c>
      <c r="K14" s="192">
        <v>48.7</v>
      </c>
      <c r="L14" s="186">
        <v>48.8</v>
      </c>
      <c r="M14" s="189">
        <f t="shared" ref="M14:N14" si="15">O14+Q14</f>
        <v>132.30000000000001</v>
      </c>
      <c r="N14" s="186">
        <f t="shared" si="15"/>
        <v>132.20000000000002</v>
      </c>
      <c r="O14" s="192">
        <v>127.3</v>
      </c>
      <c r="P14" s="186">
        <v>127.4</v>
      </c>
      <c r="Q14" s="192">
        <v>5</v>
      </c>
      <c r="R14" s="186">
        <v>4.8</v>
      </c>
      <c r="S14" s="140">
        <v>44243</v>
      </c>
      <c r="T14" s="140">
        <v>44245</v>
      </c>
      <c r="U14" s="132" t="s">
        <v>297</v>
      </c>
      <c r="V14" s="140">
        <v>44257</v>
      </c>
      <c r="W14" s="140">
        <v>44367</v>
      </c>
      <c r="X14" s="145"/>
      <c r="Y14" s="132" t="s">
        <v>64</v>
      </c>
      <c r="Z14" s="79" t="s">
        <v>65</v>
      </c>
      <c r="AA14" s="128" t="s">
        <v>79</v>
      </c>
      <c r="AB14" s="129">
        <f>COUNTA(S10:S100)-AB11-AB12-AB13</f>
        <v>0</v>
      </c>
    </row>
    <row r="15" spans="1:28">
      <c r="A15" s="156">
        <v>6</v>
      </c>
      <c r="B15" s="185" t="s">
        <v>298</v>
      </c>
      <c r="C15" s="185" t="s">
        <v>299</v>
      </c>
      <c r="D15" s="186">
        <f t="shared" ref="D15:E15" si="16">G15+I15</f>
        <v>1860</v>
      </c>
      <c r="E15" s="186">
        <f t="shared" si="16"/>
        <v>1860</v>
      </c>
      <c r="F15" s="186">
        <f t="shared" si="1"/>
        <v>0</v>
      </c>
      <c r="G15" s="193">
        <v>1116</v>
      </c>
      <c r="H15" s="186">
        <v>1116</v>
      </c>
      <c r="I15" s="186">
        <f t="shared" ref="I15:J15" si="17">K15+M15</f>
        <v>744</v>
      </c>
      <c r="J15" s="186">
        <f t="shared" si="17"/>
        <v>744</v>
      </c>
      <c r="K15" s="192">
        <v>9.6999999999999993</v>
      </c>
      <c r="L15" s="186">
        <v>9.65</v>
      </c>
      <c r="M15" s="189">
        <f t="shared" ref="M15:N15" si="18">O15+Q15</f>
        <v>734.3</v>
      </c>
      <c r="N15" s="186">
        <f t="shared" si="18"/>
        <v>734.35</v>
      </c>
      <c r="O15" s="192">
        <v>634.29999999999995</v>
      </c>
      <c r="P15" s="186">
        <v>637.83000000000004</v>
      </c>
      <c r="Q15" s="192">
        <v>100</v>
      </c>
      <c r="R15" s="186">
        <v>96.52</v>
      </c>
      <c r="S15" s="140">
        <v>44243</v>
      </c>
      <c r="T15" s="140">
        <v>44265</v>
      </c>
      <c r="U15" s="132" t="s">
        <v>300</v>
      </c>
      <c r="V15" s="140">
        <v>44277</v>
      </c>
      <c r="W15" s="140">
        <v>44367</v>
      </c>
      <c r="X15" s="145"/>
      <c r="Y15" s="132" t="s">
        <v>64</v>
      </c>
      <c r="Z15" s="79" t="s">
        <v>99</v>
      </c>
      <c r="AA15" s="50" t="s">
        <v>64</v>
      </c>
      <c r="AB15" s="129">
        <f>COUNTA(Y10:Y100)</f>
        <v>11</v>
      </c>
    </row>
    <row r="16" spans="1:28">
      <c r="A16" s="156">
        <v>7</v>
      </c>
      <c r="B16" s="185" t="s">
        <v>301</v>
      </c>
      <c r="C16" s="185" t="s">
        <v>299</v>
      </c>
      <c r="D16" s="186">
        <f t="shared" ref="D16:E16" si="19">G16+I16</f>
        <v>1921.6</v>
      </c>
      <c r="E16" s="186">
        <f t="shared" si="19"/>
        <v>1921.6610000000001</v>
      </c>
      <c r="F16" s="186">
        <f t="shared" si="1"/>
        <v>-6.1000000000149157E-2</v>
      </c>
      <c r="G16" s="193">
        <v>1153</v>
      </c>
      <c r="H16" s="186">
        <v>1152.9965999999999</v>
      </c>
      <c r="I16" s="186">
        <f t="shared" ref="I16:J16" si="20">K16+M16</f>
        <v>768.6</v>
      </c>
      <c r="J16" s="186">
        <f t="shared" si="20"/>
        <v>768.6644</v>
      </c>
      <c r="K16" s="192">
        <v>6.9</v>
      </c>
      <c r="L16" s="186">
        <v>6.9180000000000001</v>
      </c>
      <c r="M16" s="189">
        <f t="shared" ref="M16:N16" si="21">O16+Q16</f>
        <v>761.7</v>
      </c>
      <c r="N16" s="186">
        <f t="shared" si="21"/>
        <v>761.74639999999999</v>
      </c>
      <c r="O16" s="192">
        <v>661.7</v>
      </c>
      <c r="P16" s="186">
        <v>691.24639999999999</v>
      </c>
      <c r="Q16" s="192">
        <v>100</v>
      </c>
      <c r="R16" s="186">
        <v>70.5</v>
      </c>
      <c r="S16" s="140">
        <v>44243</v>
      </c>
      <c r="T16" s="140">
        <v>44272</v>
      </c>
      <c r="U16" s="132" t="s">
        <v>302</v>
      </c>
      <c r="V16" s="140">
        <v>44295</v>
      </c>
      <c r="W16" s="140">
        <v>44367</v>
      </c>
      <c r="X16" s="145"/>
      <c r="Y16" s="132" t="s">
        <v>64</v>
      </c>
      <c r="Z16" s="79" t="s">
        <v>99</v>
      </c>
    </row>
    <row r="17" spans="1:26">
      <c r="A17" s="156">
        <v>8</v>
      </c>
      <c r="B17" s="185" t="s">
        <v>303</v>
      </c>
      <c r="C17" s="185" t="s">
        <v>304</v>
      </c>
      <c r="D17" s="186">
        <f t="shared" ref="D17:E17" si="22">G17+I17</f>
        <v>319</v>
      </c>
      <c r="E17" s="186">
        <f t="shared" si="22"/>
        <v>319</v>
      </c>
      <c r="F17" s="186">
        <f t="shared" si="1"/>
        <v>0</v>
      </c>
      <c r="G17" s="193">
        <v>191.4</v>
      </c>
      <c r="H17" s="186">
        <v>191.4</v>
      </c>
      <c r="I17" s="186">
        <f t="shared" ref="I17:J17" si="23">K17+M17</f>
        <v>127.6</v>
      </c>
      <c r="J17" s="186">
        <f t="shared" si="23"/>
        <v>127.6</v>
      </c>
      <c r="K17" s="192">
        <v>45.6</v>
      </c>
      <c r="L17" s="186">
        <v>50</v>
      </c>
      <c r="M17" s="189">
        <f t="shared" ref="M17:N17" si="24">O17+Q17</f>
        <v>82</v>
      </c>
      <c r="N17" s="186">
        <f t="shared" si="24"/>
        <v>77.599999999999994</v>
      </c>
      <c r="O17" s="192">
        <v>72</v>
      </c>
      <c r="P17" s="186">
        <v>77.599999999999994</v>
      </c>
      <c r="Q17" s="192">
        <v>10</v>
      </c>
      <c r="R17" s="186">
        <v>0</v>
      </c>
      <c r="S17" s="140">
        <v>44243</v>
      </c>
      <c r="T17" s="140">
        <v>44260</v>
      </c>
      <c r="U17" s="132" t="s">
        <v>305</v>
      </c>
      <c r="V17" s="140">
        <v>44291</v>
      </c>
      <c r="W17" s="140">
        <v>44367</v>
      </c>
      <c r="X17" s="145"/>
      <c r="Y17" s="132" t="s">
        <v>64</v>
      </c>
      <c r="Z17" s="79" t="s">
        <v>65</v>
      </c>
    </row>
    <row r="18" spans="1:26">
      <c r="A18" s="156">
        <v>9</v>
      </c>
      <c r="B18" s="185" t="s">
        <v>306</v>
      </c>
      <c r="C18" s="185" t="s">
        <v>120</v>
      </c>
      <c r="D18" s="186">
        <f t="shared" ref="D18:E18" si="25">G18+I18</f>
        <v>392.5</v>
      </c>
      <c r="E18" s="186">
        <f t="shared" si="25"/>
        <v>392.57781999999997</v>
      </c>
      <c r="F18" s="186">
        <f t="shared" si="1"/>
        <v>-7.7819999999974243E-2</v>
      </c>
      <c r="G18" s="193">
        <v>235.5</v>
      </c>
      <c r="H18" s="186">
        <v>235.53</v>
      </c>
      <c r="I18" s="186">
        <f t="shared" ref="I18:J18" si="26">K18+M18</f>
        <v>157</v>
      </c>
      <c r="J18" s="186">
        <f t="shared" si="26"/>
        <v>157.04782</v>
      </c>
      <c r="K18" s="192">
        <v>10</v>
      </c>
      <c r="L18" s="186">
        <v>10.016690000000001</v>
      </c>
      <c r="M18" s="189">
        <f t="shared" ref="M18:N18" si="27">O18+Q18</f>
        <v>147</v>
      </c>
      <c r="N18" s="186">
        <f t="shared" si="27"/>
        <v>147.03112999999999</v>
      </c>
      <c r="O18" s="192">
        <v>147</v>
      </c>
      <c r="P18" s="186">
        <v>147.03112999999999</v>
      </c>
      <c r="Q18" s="192">
        <v>0</v>
      </c>
      <c r="R18" s="186">
        <v>0</v>
      </c>
      <c r="S18" s="140">
        <v>44243</v>
      </c>
      <c r="T18" s="140">
        <v>44264</v>
      </c>
      <c r="U18" s="132" t="s">
        <v>307</v>
      </c>
      <c r="V18" s="140">
        <v>44279</v>
      </c>
      <c r="W18" s="140">
        <v>44367</v>
      </c>
      <c r="X18" s="190"/>
      <c r="Y18" s="132" t="s">
        <v>64</v>
      </c>
      <c r="Z18" s="79" t="s">
        <v>65</v>
      </c>
    </row>
    <row r="19" spans="1:26">
      <c r="A19" s="156">
        <v>10</v>
      </c>
      <c r="B19" s="185" t="s">
        <v>308</v>
      </c>
      <c r="C19" s="185" t="s">
        <v>309</v>
      </c>
      <c r="D19" s="186">
        <f t="shared" ref="D19:E19" si="28">G19+I19</f>
        <v>340</v>
      </c>
      <c r="E19" s="186">
        <f t="shared" si="28"/>
        <v>340</v>
      </c>
      <c r="F19" s="186">
        <f t="shared" si="1"/>
        <v>0</v>
      </c>
      <c r="G19" s="191">
        <v>204</v>
      </c>
      <c r="H19" s="186">
        <v>204</v>
      </c>
      <c r="I19" s="186">
        <f t="shared" ref="I19:J19" si="29">K19+M19</f>
        <v>136</v>
      </c>
      <c r="J19" s="186">
        <f t="shared" si="29"/>
        <v>136</v>
      </c>
      <c r="K19" s="192">
        <v>48.6</v>
      </c>
      <c r="L19" s="186">
        <v>48.571429999999999</v>
      </c>
      <c r="M19" s="189">
        <f t="shared" ref="M19:N19" si="30">O19+Q19</f>
        <v>87.4</v>
      </c>
      <c r="N19" s="186">
        <f t="shared" si="30"/>
        <v>87.428569999999993</v>
      </c>
      <c r="O19" s="192">
        <v>77.400000000000006</v>
      </c>
      <c r="P19" s="186">
        <v>80</v>
      </c>
      <c r="Q19" s="192">
        <v>10</v>
      </c>
      <c r="R19" s="186">
        <v>7.4285699999999997</v>
      </c>
      <c r="S19" s="140">
        <v>44243</v>
      </c>
      <c r="T19" s="140">
        <v>44265</v>
      </c>
      <c r="U19" s="132" t="s">
        <v>310</v>
      </c>
      <c r="V19" s="140">
        <v>44292</v>
      </c>
      <c r="W19" s="140">
        <v>44367</v>
      </c>
      <c r="X19" s="145"/>
      <c r="Y19" s="132" t="s">
        <v>64</v>
      </c>
      <c r="Z19" s="79" t="s">
        <v>65</v>
      </c>
    </row>
    <row r="20" spans="1:26">
      <c r="A20" s="156">
        <v>11</v>
      </c>
      <c r="B20" s="185" t="s">
        <v>311</v>
      </c>
      <c r="C20" s="185" t="s">
        <v>312</v>
      </c>
      <c r="D20" s="186">
        <f t="shared" ref="D20:E20" si="31">G20+I20</f>
        <v>365</v>
      </c>
      <c r="E20" s="186">
        <f t="shared" si="31"/>
        <v>365</v>
      </c>
      <c r="F20" s="186">
        <f t="shared" si="1"/>
        <v>0</v>
      </c>
      <c r="G20" s="193">
        <v>219</v>
      </c>
      <c r="H20" s="186">
        <v>219</v>
      </c>
      <c r="I20" s="186">
        <f t="shared" ref="I20:J20" si="32">K20+M20</f>
        <v>146</v>
      </c>
      <c r="J20" s="186">
        <f t="shared" si="32"/>
        <v>146</v>
      </c>
      <c r="K20" s="192">
        <v>36.5</v>
      </c>
      <c r="L20" s="186">
        <v>36.5</v>
      </c>
      <c r="M20" s="189">
        <f t="shared" ref="M20:N20" si="33">O20+Q20</f>
        <v>109.5</v>
      </c>
      <c r="N20" s="186">
        <f t="shared" si="33"/>
        <v>109.5</v>
      </c>
      <c r="O20" s="192">
        <v>68.72</v>
      </c>
      <c r="P20" s="186">
        <v>73</v>
      </c>
      <c r="Q20" s="192">
        <v>40.78</v>
      </c>
      <c r="R20" s="186">
        <v>36.5</v>
      </c>
      <c r="S20" s="140">
        <v>44243</v>
      </c>
      <c r="T20" s="140">
        <v>44257</v>
      </c>
      <c r="U20" s="132" t="s">
        <v>313</v>
      </c>
      <c r="V20" s="140">
        <v>44287</v>
      </c>
      <c r="W20" s="140">
        <v>44346</v>
      </c>
      <c r="X20" s="145"/>
      <c r="Y20" s="132" t="s">
        <v>64</v>
      </c>
      <c r="Z20" s="79" t="s">
        <v>65</v>
      </c>
    </row>
    <row r="21" spans="1:26">
      <c r="A21" s="548" t="s">
        <v>160</v>
      </c>
      <c r="B21" s="520"/>
      <c r="C21" s="538"/>
      <c r="D21" s="194">
        <f t="shared" ref="D21:R21" si="34">SUM(D10:D20)</f>
        <v>15360.300000000001</v>
      </c>
      <c r="E21" s="194">
        <f t="shared" si="34"/>
        <v>15415.547500000001</v>
      </c>
      <c r="F21" s="194">
        <f t="shared" si="34"/>
        <v>-55.247500000000173</v>
      </c>
      <c r="G21" s="194">
        <f t="shared" si="34"/>
        <v>9216.1999999999989</v>
      </c>
      <c r="H21" s="194">
        <f t="shared" si="34"/>
        <v>9249.2969499999999</v>
      </c>
      <c r="I21" s="194">
        <f t="shared" si="34"/>
        <v>6144.1</v>
      </c>
      <c r="J21" s="194">
        <f t="shared" si="34"/>
        <v>6166.2505499999997</v>
      </c>
      <c r="K21" s="194">
        <f t="shared" si="34"/>
        <v>2812.4999999999995</v>
      </c>
      <c r="L21" s="194">
        <f t="shared" si="34"/>
        <v>2817.96837</v>
      </c>
      <c r="M21" s="194">
        <f t="shared" si="34"/>
        <v>3331.6</v>
      </c>
      <c r="N21" s="194">
        <f t="shared" si="34"/>
        <v>3348.2821800000002</v>
      </c>
      <c r="O21" s="194">
        <f t="shared" si="34"/>
        <v>2596.6499999999996</v>
      </c>
      <c r="P21" s="194">
        <f t="shared" si="34"/>
        <v>2682.3554799999997</v>
      </c>
      <c r="Q21" s="194">
        <f t="shared" si="34"/>
        <v>734.95</v>
      </c>
      <c r="R21" s="194">
        <f t="shared" si="34"/>
        <v>665.9267000000001</v>
      </c>
      <c r="S21" s="195"/>
      <c r="T21" s="195"/>
      <c r="U21" s="195"/>
      <c r="V21" s="195"/>
      <c r="W21" s="195"/>
      <c r="X21" s="195"/>
      <c r="Y21" s="195"/>
      <c r="Z21" s="195"/>
    </row>
    <row r="22" spans="1:26">
      <c r="A22" s="524" t="s">
        <v>161</v>
      </c>
      <c r="B22" s="520"/>
      <c r="C22" s="520"/>
      <c r="D22" s="520"/>
      <c r="E22" s="520"/>
      <c r="F22" s="520"/>
      <c r="G22" s="520"/>
      <c r="H22" s="520"/>
      <c r="I22" s="520"/>
      <c r="J22" s="520"/>
      <c r="K22" s="520"/>
      <c r="L22" s="520"/>
      <c r="M22" s="520"/>
      <c r="N22" s="520"/>
      <c r="O22" s="520"/>
      <c r="P22" s="520"/>
      <c r="Q22" s="520"/>
      <c r="R22" s="520"/>
      <c r="S22" s="520"/>
      <c r="T22" s="520"/>
      <c r="U22" s="520"/>
      <c r="V22" s="520"/>
      <c r="W22" s="520"/>
      <c r="X22" s="520"/>
      <c r="Y22" s="520"/>
      <c r="Z22" s="520"/>
    </row>
    <row r="23" spans="1:26">
      <c r="A23" s="156">
        <v>12</v>
      </c>
      <c r="B23" s="185" t="s">
        <v>314</v>
      </c>
      <c r="C23" s="185" t="s">
        <v>315</v>
      </c>
      <c r="D23" s="186">
        <f t="shared" ref="D23:E23" si="35">G23+I23</f>
        <v>500</v>
      </c>
      <c r="E23" s="186">
        <f t="shared" si="35"/>
        <v>475</v>
      </c>
      <c r="F23" s="186">
        <f t="shared" ref="F23:F24" si="36">IF(E23&gt;0,D23-E23,0)</f>
        <v>25</v>
      </c>
      <c r="G23" s="103">
        <v>300</v>
      </c>
      <c r="H23" s="70">
        <v>285</v>
      </c>
      <c r="I23" s="70">
        <f t="shared" ref="I23:J23" si="37">K23+M23</f>
        <v>200</v>
      </c>
      <c r="J23" s="70">
        <f t="shared" si="37"/>
        <v>190</v>
      </c>
      <c r="K23" s="70">
        <v>100</v>
      </c>
      <c r="L23" s="70">
        <v>95</v>
      </c>
      <c r="M23" s="130">
        <f t="shared" ref="M23:N23" si="38">O23+Q23</f>
        <v>100</v>
      </c>
      <c r="N23" s="70">
        <f t="shared" si="38"/>
        <v>95</v>
      </c>
      <c r="O23" s="70">
        <v>100</v>
      </c>
      <c r="P23" s="70">
        <v>95</v>
      </c>
      <c r="Q23" s="70">
        <v>0</v>
      </c>
      <c r="R23" s="70">
        <v>0</v>
      </c>
      <c r="S23" s="131">
        <v>44425</v>
      </c>
      <c r="T23" s="134">
        <v>44431</v>
      </c>
      <c r="U23" s="132" t="s">
        <v>316</v>
      </c>
      <c r="V23" s="140">
        <v>44438</v>
      </c>
      <c r="W23" s="140">
        <v>44469</v>
      </c>
      <c r="X23" s="190"/>
      <c r="Y23" s="132" t="s">
        <v>64</v>
      </c>
      <c r="Z23" s="79"/>
    </row>
    <row r="24" spans="1:26">
      <c r="A24" s="156">
        <v>13</v>
      </c>
      <c r="B24" s="185" t="s">
        <v>317</v>
      </c>
      <c r="C24" s="185" t="s">
        <v>318</v>
      </c>
      <c r="D24" s="186">
        <f t="shared" ref="D24:E24" si="39">G24+I24</f>
        <v>527.4</v>
      </c>
      <c r="E24" s="186">
        <f t="shared" si="39"/>
        <v>527.37199999999996</v>
      </c>
      <c r="F24" s="186">
        <f t="shared" si="36"/>
        <v>2.8000000000020009E-2</v>
      </c>
      <c r="G24" s="103">
        <v>316.39999999999998</v>
      </c>
      <c r="H24" s="70">
        <v>316.39999999999998</v>
      </c>
      <c r="I24" s="70">
        <f t="shared" ref="I24:J24" si="40">K24+M24</f>
        <v>211</v>
      </c>
      <c r="J24" s="70">
        <f t="shared" si="40"/>
        <v>210.97199999999998</v>
      </c>
      <c r="K24" s="70">
        <v>131.9</v>
      </c>
      <c r="L24" s="70">
        <v>131.86619999999999</v>
      </c>
      <c r="M24" s="130">
        <f t="shared" ref="M24:N24" si="41">O24+Q24</f>
        <v>79.099999999999994</v>
      </c>
      <c r="N24" s="70">
        <f t="shared" si="41"/>
        <v>79.105800000000002</v>
      </c>
      <c r="O24" s="70">
        <v>59.1</v>
      </c>
      <c r="P24" s="70">
        <v>59.105800000000002</v>
      </c>
      <c r="Q24" s="70">
        <v>20</v>
      </c>
      <c r="R24" s="70">
        <v>20</v>
      </c>
      <c r="S24" s="131">
        <v>44421</v>
      </c>
      <c r="T24" s="134">
        <v>44427</v>
      </c>
      <c r="U24" s="132" t="s">
        <v>319</v>
      </c>
      <c r="V24" s="131">
        <v>44440</v>
      </c>
      <c r="W24" s="196">
        <v>44499</v>
      </c>
      <c r="X24" s="190"/>
      <c r="Y24" s="197"/>
      <c r="Z24" s="79"/>
    </row>
    <row r="25" spans="1:26">
      <c r="A25" s="105"/>
      <c r="B25" s="198" t="s">
        <v>160</v>
      </c>
      <c r="C25" s="199"/>
      <c r="D25" s="107">
        <f t="shared" ref="D25:R25" si="42">SUM(D23:D24)</f>
        <v>1027.4000000000001</v>
      </c>
      <c r="E25" s="107">
        <f t="shared" si="42"/>
        <v>1002.372</v>
      </c>
      <c r="F25" s="107">
        <f t="shared" si="42"/>
        <v>25.02800000000002</v>
      </c>
      <c r="G25" s="107">
        <f t="shared" si="42"/>
        <v>616.4</v>
      </c>
      <c r="H25" s="107">
        <f t="shared" si="42"/>
        <v>601.4</v>
      </c>
      <c r="I25" s="107">
        <f t="shared" si="42"/>
        <v>411</v>
      </c>
      <c r="J25" s="107">
        <f t="shared" si="42"/>
        <v>400.97199999999998</v>
      </c>
      <c r="K25" s="107">
        <f t="shared" si="42"/>
        <v>231.9</v>
      </c>
      <c r="L25" s="107">
        <f t="shared" si="42"/>
        <v>226.86619999999999</v>
      </c>
      <c r="M25" s="107">
        <f t="shared" si="42"/>
        <v>179.1</v>
      </c>
      <c r="N25" s="107">
        <f t="shared" si="42"/>
        <v>174.10579999999999</v>
      </c>
      <c r="O25" s="107">
        <f t="shared" si="42"/>
        <v>159.1</v>
      </c>
      <c r="P25" s="107">
        <f t="shared" si="42"/>
        <v>154.10579999999999</v>
      </c>
      <c r="Q25" s="107">
        <f t="shared" si="42"/>
        <v>20</v>
      </c>
      <c r="R25" s="107">
        <f t="shared" si="42"/>
        <v>20</v>
      </c>
      <c r="S25" s="108"/>
      <c r="T25" s="108"/>
      <c r="U25" s="108"/>
      <c r="V25" s="108"/>
      <c r="W25" s="108"/>
      <c r="X25" s="108"/>
      <c r="Y25" s="108"/>
      <c r="Z25" s="108"/>
    </row>
    <row r="26" spans="1:26">
      <c r="A26" s="524" t="s">
        <v>177</v>
      </c>
      <c r="B26" s="520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  <c r="U26" s="520"/>
      <c r="V26" s="520"/>
      <c r="W26" s="520"/>
      <c r="X26" s="520"/>
      <c r="Y26" s="520"/>
      <c r="Z26" s="520"/>
    </row>
    <row r="27" spans="1:26">
      <c r="A27" s="156">
        <v>14</v>
      </c>
      <c r="B27" s="185" t="s">
        <v>320</v>
      </c>
      <c r="C27" s="185" t="s">
        <v>309</v>
      </c>
      <c r="D27" s="70">
        <f t="shared" ref="D27:E27" si="43">G27+I27</f>
        <v>280</v>
      </c>
      <c r="E27" s="70">
        <f t="shared" si="43"/>
        <v>280</v>
      </c>
      <c r="F27" s="70">
        <f t="shared" ref="F27:F28" si="44">IF(E27&gt;0,D27-E27,0)</f>
        <v>0</v>
      </c>
      <c r="G27" s="70">
        <v>168</v>
      </c>
      <c r="H27" s="70">
        <v>168</v>
      </c>
      <c r="I27" s="70">
        <f t="shared" ref="I27:J27" si="45">K27+M27</f>
        <v>112</v>
      </c>
      <c r="J27" s="70">
        <f t="shared" si="45"/>
        <v>112</v>
      </c>
      <c r="K27" s="70">
        <v>2</v>
      </c>
      <c r="L27" s="70">
        <v>2</v>
      </c>
      <c r="M27" s="70">
        <f t="shared" ref="M27:N27" si="46">O27+Q27</f>
        <v>110</v>
      </c>
      <c r="N27" s="70">
        <f t="shared" si="46"/>
        <v>110</v>
      </c>
      <c r="O27" s="70">
        <v>10</v>
      </c>
      <c r="P27" s="70">
        <v>10</v>
      </c>
      <c r="Q27" s="70">
        <v>100</v>
      </c>
      <c r="R27" s="70">
        <v>100</v>
      </c>
      <c r="S27" s="131">
        <v>44440</v>
      </c>
      <c r="T27" s="131">
        <v>44446</v>
      </c>
      <c r="U27" s="132" t="s">
        <v>321</v>
      </c>
      <c r="V27" s="131">
        <v>44454</v>
      </c>
      <c r="W27" s="196">
        <v>44484</v>
      </c>
      <c r="X27" s="132"/>
      <c r="Y27" s="79"/>
      <c r="Z27" s="79"/>
    </row>
    <row r="28" spans="1:26">
      <c r="A28" s="156">
        <v>15</v>
      </c>
      <c r="B28" s="185" t="s">
        <v>322</v>
      </c>
      <c r="C28" s="185" t="s">
        <v>312</v>
      </c>
      <c r="D28" s="70">
        <f t="shared" ref="D28:E28" si="47">G28+I28</f>
        <v>1456.3</v>
      </c>
      <c r="E28" s="70">
        <f t="shared" si="47"/>
        <v>1456.3119999999999</v>
      </c>
      <c r="F28" s="70">
        <f t="shared" si="44"/>
        <v>-1.1999999999943611E-2</v>
      </c>
      <c r="G28" s="70">
        <v>873.8</v>
      </c>
      <c r="H28" s="70">
        <v>873.78700000000003</v>
      </c>
      <c r="I28" s="70">
        <f t="shared" ref="I28:J28" si="48">K28+M28</f>
        <v>582.5</v>
      </c>
      <c r="J28" s="70">
        <f t="shared" si="48"/>
        <v>582.52499999999998</v>
      </c>
      <c r="K28" s="70">
        <v>72.8</v>
      </c>
      <c r="L28" s="70">
        <v>72.816000000000003</v>
      </c>
      <c r="M28" s="70">
        <f t="shared" ref="M28:N28" si="49">O28+Q28</f>
        <v>509.7</v>
      </c>
      <c r="N28" s="70">
        <f t="shared" si="49"/>
        <v>509.70899999999995</v>
      </c>
      <c r="O28" s="70">
        <v>436.9</v>
      </c>
      <c r="P28" s="70">
        <v>436.89299999999997</v>
      </c>
      <c r="Q28" s="70">
        <v>72.8</v>
      </c>
      <c r="R28" s="70">
        <v>72.816000000000003</v>
      </c>
      <c r="S28" s="131">
        <v>44441</v>
      </c>
      <c r="T28" s="131">
        <v>44441</v>
      </c>
      <c r="U28" s="132" t="s">
        <v>323</v>
      </c>
      <c r="V28" s="131">
        <v>44460</v>
      </c>
      <c r="W28" s="196">
        <v>44515</v>
      </c>
      <c r="X28" s="190"/>
      <c r="Y28" s="79"/>
      <c r="Z28" s="79"/>
    </row>
    <row r="29" spans="1:26">
      <c r="A29" s="105"/>
      <c r="B29" s="199"/>
      <c r="C29" s="199"/>
      <c r="D29" s="107">
        <f t="shared" ref="D29:R29" si="50">SUM(D27:D28)</f>
        <v>1736.3</v>
      </c>
      <c r="E29" s="107">
        <f t="shared" si="50"/>
        <v>1736.3119999999999</v>
      </c>
      <c r="F29" s="107">
        <f t="shared" si="50"/>
        <v>-1.1999999999943611E-2</v>
      </c>
      <c r="G29" s="107">
        <f t="shared" si="50"/>
        <v>1041.8</v>
      </c>
      <c r="H29" s="107">
        <f t="shared" si="50"/>
        <v>1041.787</v>
      </c>
      <c r="I29" s="107">
        <f t="shared" si="50"/>
        <v>694.5</v>
      </c>
      <c r="J29" s="107">
        <f t="shared" si="50"/>
        <v>694.52499999999998</v>
      </c>
      <c r="K29" s="107">
        <f t="shared" si="50"/>
        <v>74.8</v>
      </c>
      <c r="L29" s="107">
        <f t="shared" si="50"/>
        <v>74.816000000000003</v>
      </c>
      <c r="M29" s="107">
        <f t="shared" si="50"/>
        <v>619.70000000000005</v>
      </c>
      <c r="N29" s="107">
        <f t="shared" si="50"/>
        <v>619.70899999999995</v>
      </c>
      <c r="O29" s="107">
        <f t="shared" si="50"/>
        <v>446.9</v>
      </c>
      <c r="P29" s="107">
        <f t="shared" si="50"/>
        <v>446.89299999999997</v>
      </c>
      <c r="Q29" s="107">
        <f t="shared" si="50"/>
        <v>172.8</v>
      </c>
      <c r="R29" s="107">
        <f t="shared" si="50"/>
        <v>172.816</v>
      </c>
      <c r="S29" s="108"/>
      <c r="T29" s="108"/>
      <c r="U29" s="108"/>
      <c r="V29" s="108"/>
      <c r="W29" s="108"/>
      <c r="X29" s="108"/>
      <c r="Y29" s="108"/>
      <c r="Z29" s="108"/>
    </row>
    <row r="30" spans="1:26">
      <c r="A30" s="549" t="s">
        <v>324</v>
      </c>
      <c r="B30" s="520"/>
      <c r="C30" s="538"/>
      <c r="D30" s="194">
        <f t="shared" ref="D30:R30" si="51">D29+D25+D21</f>
        <v>18124</v>
      </c>
      <c r="E30" s="194">
        <f t="shared" si="51"/>
        <v>18154.231500000002</v>
      </c>
      <c r="F30" s="194">
        <f t="shared" si="51"/>
        <v>-30.231500000000096</v>
      </c>
      <c r="G30" s="194">
        <f t="shared" si="51"/>
        <v>10874.399999999998</v>
      </c>
      <c r="H30" s="194">
        <f t="shared" si="51"/>
        <v>10892.48395</v>
      </c>
      <c r="I30" s="194">
        <f t="shared" si="51"/>
        <v>7249.6</v>
      </c>
      <c r="J30" s="194">
        <f t="shared" si="51"/>
        <v>7261.74755</v>
      </c>
      <c r="K30" s="194">
        <f t="shared" si="51"/>
        <v>3119.1999999999994</v>
      </c>
      <c r="L30" s="194">
        <f t="shared" si="51"/>
        <v>3119.6505699999998</v>
      </c>
      <c r="M30" s="194">
        <f t="shared" si="51"/>
        <v>4130.3999999999996</v>
      </c>
      <c r="N30" s="194">
        <f t="shared" si="51"/>
        <v>4142.0969800000003</v>
      </c>
      <c r="O30" s="194">
        <f t="shared" si="51"/>
        <v>3202.6499999999996</v>
      </c>
      <c r="P30" s="194">
        <f t="shared" si="51"/>
        <v>3283.3542799999996</v>
      </c>
      <c r="Q30" s="194">
        <f t="shared" si="51"/>
        <v>927.75</v>
      </c>
      <c r="R30" s="194">
        <f t="shared" si="51"/>
        <v>858.74270000000013</v>
      </c>
      <c r="S30" s="195"/>
      <c r="T30" s="195"/>
      <c r="U30" s="195"/>
      <c r="V30" s="195"/>
      <c r="W30" s="195"/>
      <c r="X30" s="195"/>
      <c r="Y30" s="195"/>
      <c r="Z30" s="195"/>
    </row>
  </sheetData>
  <mergeCells count="30">
    <mergeCell ref="Y1:Y5"/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D4:D5"/>
    <mergeCell ref="E4:E5"/>
    <mergeCell ref="A21:C21"/>
    <mergeCell ref="A30:C30"/>
    <mergeCell ref="F4:F5"/>
    <mergeCell ref="A7:Z8"/>
    <mergeCell ref="A9:Z9"/>
    <mergeCell ref="A22:Z22"/>
    <mergeCell ref="A26:Z26"/>
    <mergeCell ref="A1:A5"/>
    <mergeCell ref="B1:B5"/>
    <mergeCell ref="C1:C5"/>
    <mergeCell ref="D1:F3"/>
    <mergeCell ref="G1:H4"/>
    <mergeCell ref="S1:S5"/>
    <mergeCell ref="I2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B54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4.7109375" customWidth="1"/>
    <col min="2" max="2" width="28.7109375" customWidth="1"/>
    <col min="4" max="5" width="11.7109375" customWidth="1"/>
    <col min="6" max="6" width="12.28515625" customWidth="1"/>
    <col min="7" max="7" width="12.85546875" customWidth="1"/>
    <col min="8" max="8" width="11.5703125" customWidth="1"/>
    <col min="9" max="9" width="13" customWidth="1"/>
    <col min="10" max="10" width="12.42578125" customWidth="1"/>
    <col min="11" max="12" width="12.7109375" customWidth="1"/>
    <col min="13" max="13" width="12.140625" customWidth="1"/>
    <col min="14" max="14" width="12.28515625" customWidth="1"/>
    <col min="15" max="15" width="11.85546875" customWidth="1"/>
    <col min="16" max="16" width="12.28515625" customWidth="1"/>
    <col min="17" max="17" width="13" customWidth="1"/>
    <col min="18" max="18" width="12.28515625" customWidth="1"/>
    <col min="21" max="21" width="26" customWidth="1"/>
    <col min="22" max="22" width="12.28515625" customWidth="1"/>
    <col min="23" max="23" width="12.7109375" customWidth="1"/>
    <col min="24" max="24" width="19.140625" customWidth="1"/>
    <col min="25" max="25" width="14.5703125" customWidth="1"/>
    <col min="26" max="26" width="15.7109375" customWidth="1"/>
  </cols>
  <sheetData>
    <row r="1" spans="1:28">
      <c r="A1" s="545" t="s">
        <v>36</v>
      </c>
      <c r="B1" s="545" t="s">
        <v>37</v>
      </c>
      <c r="C1" s="545" t="s">
        <v>38</v>
      </c>
      <c r="D1" s="546" t="s">
        <v>39</v>
      </c>
      <c r="E1" s="527"/>
      <c r="F1" s="528"/>
      <c r="G1" s="546" t="s">
        <v>40</v>
      </c>
      <c r="H1" s="528"/>
      <c r="I1" s="54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46" t="s">
        <v>50</v>
      </c>
      <c r="J2" s="528"/>
      <c r="K2" s="54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46" t="s">
        <v>52</v>
      </c>
      <c r="L3" s="528"/>
      <c r="M3" s="54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42" t="s">
        <v>54</v>
      </c>
      <c r="E4" s="542" t="s">
        <v>55</v>
      </c>
      <c r="F4" s="542" t="s">
        <v>56</v>
      </c>
      <c r="G4" s="531"/>
      <c r="H4" s="517"/>
      <c r="I4" s="531"/>
      <c r="J4" s="517"/>
      <c r="K4" s="531"/>
      <c r="L4" s="517"/>
      <c r="M4" s="547" t="s">
        <v>50</v>
      </c>
      <c r="N4" s="538"/>
      <c r="O4" s="547" t="s">
        <v>57</v>
      </c>
      <c r="P4" s="538"/>
      <c r="Q4" s="54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114" t="s">
        <v>54</v>
      </c>
      <c r="H5" s="114" t="s">
        <v>55</v>
      </c>
      <c r="I5" s="114" t="s">
        <v>54</v>
      </c>
      <c r="J5" s="114" t="s">
        <v>55</v>
      </c>
      <c r="K5" s="114" t="s">
        <v>54</v>
      </c>
      <c r="L5" s="114" t="s">
        <v>55</v>
      </c>
      <c r="M5" s="114" t="s">
        <v>54</v>
      </c>
      <c r="N5" s="114" t="s">
        <v>55</v>
      </c>
      <c r="O5" s="114" t="s">
        <v>54</v>
      </c>
      <c r="P5" s="114" t="s">
        <v>55</v>
      </c>
      <c r="Q5" s="114" t="s">
        <v>54</v>
      </c>
      <c r="R5" s="114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>
      <c r="A7" s="543" t="s">
        <v>325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>
      <c r="A10" s="156">
        <v>1</v>
      </c>
      <c r="B10" s="185" t="s">
        <v>326</v>
      </c>
      <c r="C10" s="118" t="s">
        <v>327</v>
      </c>
      <c r="D10" s="70">
        <f t="shared" ref="D10:E10" si="0">G10+I10</f>
        <v>700.1</v>
      </c>
      <c r="E10" s="70">
        <f t="shared" si="0"/>
        <v>700</v>
      </c>
      <c r="F10" s="70">
        <f t="shared" ref="F10:F31" si="1">IF(E10&gt;0,D10-E10,0)</f>
        <v>0.10000000000002274</v>
      </c>
      <c r="G10" s="200">
        <v>420</v>
      </c>
      <c r="H10" s="186">
        <v>420</v>
      </c>
      <c r="I10" s="70">
        <f t="shared" ref="I10:J10" si="2">K10+M10</f>
        <v>280.10000000000002</v>
      </c>
      <c r="J10" s="70">
        <f t="shared" si="2"/>
        <v>280</v>
      </c>
      <c r="K10" s="201">
        <v>171.7</v>
      </c>
      <c r="L10" s="186">
        <v>171.65</v>
      </c>
      <c r="M10" s="130">
        <f t="shared" ref="M10:N10" si="3">O10+Q10</f>
        <v>108.4</v>
      </c>
      <c r="N10" s="102">
        <f t="shared" si="3"/>
        <v>108.35</v>
      </c>
      <c r="O10" s="201">
        <v>88.4</v>
      </c>
      <c r="P10" s="186">
        <v>88.35</v>
      </c>
      <c r="Q10" s="201">
        <v>20</v>
      </c>
      <c r="R10" s="186">
        <v>20</v>
      </c>
      <c r="S10" s="131">
        <v>44279</v>
      </c>
      <c r="T10" s="131">
        <v>44291</v>
      </c>
      <c r="U10" s="132" t="s">
        <v>328</v>
      </c>
      <c r="V10" s="131">
        <v>44298</v>
      </c>
      <c r="W10" s="196">
        <v>44561</v>
      </c>
      <c r="X10" s="190"/>
      <c r="Y10" s="132"/>
      <c r="Z10" s="132"/>
      <c r="AA10" s="128" t="s">
        <v>66</v>
      </c>
      <c r="AB10" s="129">
        <f>COUNTIF(X10:X100,"Отказ")</f>
        <v>0</v>
      </c>
    </row>
    <row r="11" spans="1:28">
      <c r="A11" s="156">
        <v>2</v>
      </c>
      <c r="B11" s="185" t="s">
        <v>329</v>
      </c>
      <c r="C11" s="118" t="s">
        <v>327</v>
      </c>
      <c r="D11" s="70">
        <f t="shared" ref="D11:E11" si="4">G11+I11</f>
        <v>192.5</v>
      </c>
      <c r="E11" s="70">
        <f t="shared" si="4"/>
        <v>192.5</v>
      </c>
      <c r="F11" s="70">
        <f t="shared" si="1"/>
        <v>0</v>
      </c>
      <c r="G11" s="82">
        <v>115.5</v>
      </c>
      <c r="H11" s="186">
        <v>115.5</v>
      </c>
      <c r="I11" s="70">
        <f t="shared" ref="I11:J11" si="5">K11+M11</f>
        <v>77</v>
      </c>
      <c r="J11" s="70">
        <f t="shared" si="5"/>
        <v>77</v>
      </c>
      <c r="K11" s="69">
        <v>41</v>
      </c>
      <c r="L11" s="186">
        <v>41</v>
      </c>
      <c r="M11" s="130">
        <f t="shared" ref="M11:N11" si="6">O11+Q11</f>
        <v>36</v>
      </c>
      <c r="N11" s="202">
        <f t="shared" si="6"/>
        <v>36</v>
      </c>
      <c r="O11" s="192">
        <v>36</v>
      </c>
      <c r="P11" s="186">
        <v>36</v>
      </c>
      <c r="Q11" s="192">
        <v>0</v>
      </c>
      <c r="R11" s="186">
        <v>0</v>
      </c>
      <c r="S11" s="203">
        <v>44279</v>
      </c>
      <c r="T11" s="131">
        <v>44291</v>
      </c>
      <c r="U11" s="132" t="s">
        <v>328</v>
      </c>
      <c r="V11" s="131">
        <v>44298</v>
      </c>
      <c r="W11" s="196">
        <v>44561</v>
      </c>
      <c r="X11" s="145"/>
      <c r="Y11" s="132" t="s">
        <v>64</v>
      </c>
      <c r="Z11" s="132" t="s">
        <v>99</v>
      </c>
      <c r="AA11" s="50" t="s">
        <v>69</v>
      </c>
      <c r="AB11" s="129">
        <f>COUNTA(Z10:Z100)</f>
        <v>25</v>
      </c>
    </row>
    <row r="12" spans="1:28">
      <c r="A12" s="156">
        <v>3</v>
      </c>
      <c r="B12" s="118" t="s">
        <v>330</v>
      </c>
      <c r="C12" s="118" t="s">
        <v>327</v>
      </c>
      <c r="D12" s="70">
        <f t="shared" ref="D12:E12" si="7">G12+I12</f>
        <v>379.9</v>
      </c>
      <c r="E12" s="70">
        <f t="shared" si="7"/>
        <v>379.9</v>
      </c>
      <c r="F12" s="70">
        <f t="shared" si="1"/>
        <v>0</v>
      </c>
      <c r="G12" s="82">
        <v>227.9</v>
      </c>
      <c r="H12" s="186">
        <v>227.9</v>
      </c>
      <c r="I12" s="70">
        <f t="shared" ref="I12:J12" si="8">K12+M12</f>
        <v>152</v>
      </c>
      <c r="J12" s="70">
        <f t="shared" si="8"/>
        <v>152</v>
      </c>
      <c r="K12" s="82">
        <v>83.6</v>
      </c>
      <c r="L12" s="186">
        <v>83.6</v>
      </c>
      <c r="M12" s="130">
        <f t="shared" ref="M12:N12" si="9">O12+Q12</f>
        <v>68.400000000000006</v>
      </c>
      <c r="N12" s="202">
        <f t="shared" si="9"/>
        <v>68.400000000000006</v>
      </c>
      <c r="O12" s="192">
        <v>18.399999999999999</v>
      </c>
      <c r="P12" s="186">
        <v>18.399999999999999</v>
      </c>
      <c r="Q12" s="192">
        <v>50</v>
      </c>
      <c r="R12" s="186">
        <v>50</v>
      </c>
      <c r="S12" s="203">
        <v>44288</v>
      </c>
      <c r="T12" s="131">
        <v>44292</v>
      </c>
      <c r="U12" s="132" t="s">
        <v>331</v>
      </c>
      <c r="V12" s="131">
        <v>44312</v>
      </c>
      <c r="W12" s="196">
        <v>44561</v>
      </c>
      <c r="X12" s="145"/>
      <c r="Y12" s="132" t="s">
        <v>64</v>
      </c>
      <c r="Z12" s="132" t="s">
        <v>99</v>
      </c>
      <c r="AA12" s="128" t="s">
        <v>12</v>
      </c>
      <c r="AB12" s="129">
        <f>COUNTA(U10:U100)-AB11</f>
        <v>11</v>
      </c>
    </row>
    <row r="13" spans="1:28">
      <c r="A13" s="156">
        <v>4</v>
      </c>
      <c r="B13" s="118" t="s">
        <v>332</v>
      </c>
      <c r="C13" s="118" t="s">
        <v>333</v>
      </c>
      <c r="D13" s="70">
        <f t="shared" ref="D13:E13" si="10">G13+I13</f>
        <v>1036.8</v>
      </c>
      <c r="E13" s="70">
        <f t="shared" si="10"/>
        <v>1118.4969999999998</v>
      </c>
      <c r="F13" s="70">
        <f t="shared" si="1"/>
        <v>-81.696999999999889</v>
      </c>
      <c r="G13" s="82">
        <v>622.1</v>
      </c>
      <c r="H13" s="186">
        <v>622.09699999999998</v>
      </c>
      <c r="I13" s="70">
        <f t="shared" ref="I13:J13" si="11">K13+M13</f>
        <v>414.7</v>
      </c>
      <c r="J13" s="70">
        <f t="shared" si="11"/>
        <v>496.4</v>
      </c>
      <c r="K13" s="82">
        <v>311</v>
      </c>
      <c r="L13" s="186">
        <v>369.2</v>
      </c>
      <c r="M13" s="130">
        <f t="shared" ref="M13:N13" si="12">O13+Q13</f>
        <v>103.7</v>
      </c>
      <c r="N13" s="202">
        <f t="shared" si="12"/>
        <v>127.2</v>
      </c>
      <c r="O13" s="192">
        <v>76.48</v>
      </c>
      <c r="P13" s="202">
        <v>100</v>
      </c>
      <c r="Q13" s="192">
        <v>27.22</v>
      </c>
      <c r="R13" s="186">
        <v>27.2</v>
      </c>
      <c r="S13" s="203">
        <v>44288</v>
      </c>
      <c r="T13" s="131">
        <v>44292</v>
      </c>
      <c r="U13" s="132" t="s">
        <v>334</v>
      </c>
      <c r="V13" s="131">
        <v>44312</v>
      </c>
      <c r="W13" s="196">
        <v>44561</v>
      </c>
      <c r="X13" s="145"/>
      <c r="Y13" s="132" t="s">
        <v>64</v>
      </c>
      <c r="Z13" s="132" t="s">
        <v>99</v>
      </c>
      <c r="AA13" s="128" t="s">
        <v>75</v>
      </c>
      <c r="AB13" s="129">
        <f>COUNTA(T10:T100)-AB11-AB12</f>
        <v>3</v>
      </c>
    </row>
    <row r="14" spans="1:28">
      <c r="A14" s="156">
        <v>5</v>
      </c>
      <c r="B14" s="118" t="s">
        <v>335</v>
      </c>
      <c r="C14" s="118" t="s">
        <v>333</v>
      </c>
      <c r="D14" s="70">
        <f t="shared" ref="D14:E14" si="13">G14+I14</f>
        <v>205</v>
      </c>
      <c r="E14" s="70">
        <f t="shared" si="13"/>
        <v>205</v>
      </c>
      <c r="F14" s="70">
        <f t="shared" si="1"/>
        <v>0</v>
      </c>
      <c r="G14" s="82">
        <v>123</v>
      </c>
      <c r="H14" s="186">
        <v>123</v>
      </c>
      <c r="I14" s="70">
        <f t="shared" ref="I14:J14" si="14">K14+M14</f>
        <v>82</v>
      </c>
      <c r="J14" s="70">
        <f t="shared" si="14"/>
        <v>82</v>
      </c>
      <c r="K14" s="82">
        <v>57.4</v>
      </c>
      <c r="L14" s="186">
        <v>52</v>
      </c>
      <c r="M14" s="130">
        <f t="shared" ref="M14:N14" si="15">O14+Q14</f>
        <v>24.6</v>
      </c>
      <c r="N14" s="202">
        <f t="shared" si="15"/>
        <v>30</v>
      </c>
      <c r="O14" s="192">
        <v>14.6</v>
      </c>
      <c r="P14" s="202">
        <v>20</v>
      </c>
      <c r="Q14" s="192">
        <v>10</v>
      </c>
      <c r="R14" s="186">
        <v>10</v>
      </c>
      <c r="S14" s="203">
        <v>44288</v>
      </c>
      <c r="T14" s="131">
        <v>44292</v>
      </c>
      <c r="U14" s="132" t="s">
        <v>331</v>
      </c>
      <c r="V14" s="131">
        <v>44312</v>
      </c>
      <c r="W14" s="196">
        <v>44561</v>
      </c>
      <c r="X14" s="145"/>
      <c r="Y14" s="132" t="s">
        <v>64</v>
      </c>
      <c r="Z14" s="132" t="s">
        <v>99</v>
      </c>
      <c r="AA14" s="128" t="s">
        <v>79</v>
      </c>
      <c r="AB14" s="129">
        <f>COUNTA(S10:S100)-AB11-AB12-AB13</f>
        <v>0</v>
      </c>
    </row>
    <row r="15" spans="1:28">
      <c r="A15" s="156">
        <v>6</v>
      </c>
      <c r="B15" s="118" t="s">
        <v>336</v>
      </c>
      <c r="C15" s="118" t="s">
        <v>337</v>
      </c>
      <c r="D15" s="70">
        <f t="shared" ref="D15:E15" si="16">G15+I15</f>
        <v>1140.7</v>
      </c>
      <c r="E15" s="70">
        <f t="shared" si="16"/>
        <v>1140.7</v>
      </c>
      <c r="F15" s="70">
        <f t="shared" si="1"/>
        <v>0</v>
      </c>
      <c r="G15" s="82">
        <v>684.4</v>
      </c>
      <c r="H15" s="186">
        <v>684.4</v>
      </c>
      <c r="I15" s="70">
        <f t="shared" ref="I15:J15" si="17">K15+M15</f>
        <v>456.3</v>
      </c>
      <c r="J15" s="70">
        <f t="shared" si="17"/>
        <v>456.3</v>
      </c>
      <c r="K15" s="82">
        <v>306.3</v>
      </c>
      <c r="L15" s="186">
        <v>306.3</v>
      </c>
      <c r="M15" s="130">
        <f t="shared" ref="M15:N15" si="18">O15+Q15</f>
        <v>150</v>
      </c>
      <c r="N15" s="202">
        <f t="shared" si="18"/>
        <v>150</v>
      </c>
      <c r="O15" s="192">
        <v>150</v>
      </c>
      <c r="P15" s="186">
        <v>150</v>
      </c>
      <c r="Q15" s="192">
        <v>0</v>
      </c>
      <c r="R15" s="186">
        <v>0</v>
      </c>
      <c r="S15" s="203">
        <v>44288</v>
      </c>
      <c r="T15" s="131">
        <v>44334</v>
      </c>
      <c r="U15" s="132" t="s">
        <v>338</v>
      </c>
      <c r="V15" s="131">
        <v>44354</v>
      </c>
      <c r="W15" s="196">
        <v>44561</v>
      </c>
      <c r="X15" s="145"/>
      <c r="Y15" s="132" t="s">
        <v>64</v>
      </c>
      <c r="Z15" s="132" t="s">
        <v>99</v>
      </c>
      <c r="AA15" s="50" t="s">
        <v>64</v>
      </c>
      <c r="AB15" s="129">
        <f>COUNTA(Y10:Y100)</f>
        <v>20</v>
      </c>
    </row>
    <row r="16" spans="1:28">
      <c r="A16" s="156">
        <v>7</v>
      </c>
      <c r="B16" s="118" t="s">
        <v>339</v>
      </c>
      <c r="C16" s="118" t="s">
        <v>340</v>
      </c>
      <c r="D16" s="70">
        <f t="shared" ref="D16:E16" si="19">G16+I16</f>
        <v>401.5</v>
      </c>
      <c r="E16" s="70">
        <f t="shared" si="19"/>
        <v>401.5</v>
      </c>
      <c r="F16" s="70">
        <f t="shared" si="1"/>
        <v>0</v>
      </c>
      <c r="G16" s="82">
        <v>240.9</v>
      </c>
      <c r="H16" s="186">
        <v>240.9</v>
      </c>
      <c r="I16" s="70">
        <f t="shared" ref="I16:J16" si="20">K16+M16</f>
        <v>160.60000000000002</v>
      </c>
      <c r="J16" s="70">
        <f t="shared" si="20"/>
        <v>160.60000000000002</v>
      </c>
      <c r="K16" s="82">
        <v>107.4</v>
      </c>
      <c r="L16" s="186">
        <v>107.4</v>
      </c>
      <c r="M16" s="130">
        <f t="shared" ref="M16:N16" si="21">O16+Q16</f>
        <v>53.2</v>
      </c>
      <c r="N16" s="202">
        <f t="shared" si="21"/>
        <v>53.2</v>
      </c>
      <c r="O16" s="192">
        <v>53.2</v>
      </c>
      <c r="P16" s="186">
        <v>53.2</v>
      </c>
      <c r="Q16" s="191">
        <v>0</v>
      </c>
      <c r="R16" s="186">
        <v>0</v>
      </c>
      <c r="S16" s="203">
        <v>44288</v>
      </c>
      <c r="T16" s="131">
        <v>44292</v>
      </c>
      <c r="U16" s="132" t="s">
        <v>341</v>
      </c>
      <c r="V16" s="131">
        <v>44312</v>
      </c>
      <c r="W16" s="196">
        <v>44561</v>
      </c>
      <c r="X16" s="204"/>
      <c r="Y16" s="132" t="s">
        <v>64</v>
      </c>
      <c r="Z16" s="132" t="s">
        <v>65</v>
      </c>
    </row>
    <row r="17" spans="1:26">
      <c r="A17" s="156">
        <v>8</v>
      </c>
      <c r="B17" s="118" t="s">
        <v>342</v>
      </c>
      <c r="C17" s="118" t="s">
        <v>343</v>
      </c>
      <c r="D17" s="70">
        <f t="shared" ref="D17:E17" si="22">G17+I17</f>
        <v>602.20000000000005</v>
      </c>
      <c r="E17" s="70">
        <f t="shared" si="22"/>
        <v>602.20000000000005</v>
      </c>
      <c r="F17" s="70">
        <f t="shared" si="1"/>
        <v>0</v>
      </c>
      <c r="G17" s="82">
        <v>361.3</v>
      </c>
      <c r="H17" s="186">
        <v>361.3</v>
      </c>
      <c r="I17" s="70">
        <f t="shared" ref="I17:J17" si="23">K17+M17</f>
        <v>240.9</v>
      </c>
      <c r="J17" s="70">
        <f t="shared" si="23"/>
        <v>240.9</v>
      </c>
      <c r="K17" s="82">
        <v>163.9</v>
      </c>
      <c r="L17" s="186">
        <v>140.9</v>
      </c>
      <c r="M17" s="130">
        <f t="shared" ref="M17:N17" si="24">O17+Q17</f>
        <v>77</v>
      </c>
      <c r="N17" s="202">
        <f t="shared" si="24"/>
        <v>100</v>
      </c>
      <c r="O17" s="192">
        <v>33</v>
      </c>
      <c r="P17" s="186">
        <v>56</v>
      </c>
      <c r="Q17" s="192">
        <v>44</v>
      </c>
      <c r="R17" s="186">
        <v>44</v>
      </c>
      <c r="S17" s="203">
        <v>44288</v>
      </c>
      <c r="T17" s="131">
        <v>44294</v>
      </c>
      <c r="U17" s="132" t="s">
        <v>344</v>
      </c>
      <c r="V17" s="131">
        <v>44313</v>
      </c>
      <c r="W17" s="196">
        <v>44561</v>
      </c>
      <c r="X17" s="145"/>
      <c r="Y17" s="132" t="s">
        <v>64</v>
      </c>
      <c r="Z17" s="132" t="s">
        <v>65</v>
      </c>
    </row>
    <row r="18" spans="1:26">
      <c r="A18" s="156">
        <v>9</v>
      </c>
      <c r="B18" s="118" t="s">
        <v>345</v>
      </c>
      <c r="C18" s="118" t="s">
        <v>343</v>
      </c>
      <c r="D18" s="70">
        <f t="shared" ref="D18:E18" si="25">G18+I18</f>
        <v>522</v>
      </c>
      <c r="E18" s="70">
        <f t="shared" si="25"/>
        <v>522</v>
      </c>
      <c r="F18" s="70">
        <f t="shared" si="1"/>
        <v>0</v>
      </c>
      <c r="G18" s="82">
        <v>313.2</v>
      </c>
      <c r="H18" s="186">
        <v>313.2</v>
      </c>
      <c r="I18" s="70">
        <f t="shared" ref="I18:J18" si="26">K18+M18</f>
        <v>208.8</v>
      </c>
      <c r="J18" s="70">
        <f t="shared" si="26"/>
        <v>208.8</v>
      </c>
      <c r="K18" s="82">
        <v>104.3</v>
      </c>
      <c r="L18" s="186">
        <v>104.3</v>
      </c>
      <c r="M18" s="130">
        <f t="shared" ref="M18:N18" si="27">O18+Q18</f>
        <v>104.5</v>
      </c>
      <c r="N18" s="202">
        <f t="shared" si="27"/>
        <v>104.5</v>
      </c>
      <c r="O18" s="192">
        <v>89.5</v>
      </c>
      <c r="P18" s="186">
        <v>89.5</v>
      </c>
      <c r="Q18" s="192">
        <v>15</v>
      </c>
      <c r="R18" s="186">
        <v>15</v>
      </c>
      <c r="S18" s="203">
        <v>44288</v>
      </c>
      <c r="T18" s="131">
        <v>44294</v>
      </c>
      <c r="U18" s="132" t="s">
        <v>346</v>
      </c>
      <c r="V18" s="131">
        <v>44312</v>
      </c>
      <c r="W18" s="196">
        <v>44561</v>
      </c>
      <c r="X18" s="145"/>
      <c r="Y18" s="132" t="s">
        <v>64</v>
      </c>
      <c r="Z18" s="132" t="s">
        <v>65</v>
      </c>
    </row>
    <row r="19" spans="1:26">
      <c r="A19" s="156">
        <v>10</v>
      </c>
      <c r="B19" s="118" t="s">
        <v>347</v>
      </c>
      <c r="C19" s="118" t="s">
        <v>348</v>
      </c>
      <c r="D19" s="70">
        <f t="shared" ref="D19:E19" si="28">G19+I19</f>
        <v>594.9</v>
      </c>
      <c r="E19" s="70">
        <f t="shared" si="28"/>
        <v>594.9</v>
      </c>
      <c r="F19" s="70">
        <f t="shared" si="1"/>
        <v>0</v>
      </c>
      <c r="G19" s="82">
        <v>356.9</v>
      </c>
      <c r="H19" s="186">
        <v>356.9</v>
      </c>
      <c r="I19" s="70">
        <f t="shared" ref="I19:J19" si="29">K19+M19</f>
        <v>238</v>
      </c>
      <c r="J19" s="70">
        <f t="shared" si="29"/>
        <v>238</v>
      </c>
      <c r="K19" s="82">
        <v>185.5</v>
      </c>
      <c r="L19" s="186">
        <v>185.5</v>
      </c>
      <c r="M19" s="130">
        <f t="shared" ref="M19:N19" si="30">O19+Q19</f>
        <v>52.5</v>
      </c>
      <c r="N19" s="202">
        <f t="shared" si="30"/>
        <v>52.5</v>
      </c>
      <c r="O19" s="192">
        <v>52.5</v>
      </c>
      <c r="P19" s="186">
        <v>52.5</v>
      </c>
      <c r="Q19" s="191">
        <v>0</v>
      </c>
      <c r="R19" s="186">
        <v>0</v>
      </c>
      <c r="S19" s="203">
        <v>44288</v>
      </c>
      <c r="T19" s="131">
        <v>44292</v>
      </c>
      <c r="U19" s="132" t="s">
        <v>334</v>
      </c>
      <c r="V19" s="131">
        <v>44312</v>
      </c>
      <c r="W19" s="196">
        <v>44561</v>
      </c>
      <c r="X19" s="145"/>
      <c r="Y19" s="132" t="s">
        <v>64</v>
      </c>
      <c r="Z19" s="132" t="s">
        <v>65</v>
      </c>
    </row>
    <row r="20" spans="1:26">
      <c r="A20" s="156">
        <v>11</v>
      </c>
      <c r="B20" s="118" t="s">
        <v>349</v>
      </c>
      <c r="C20" s="118" t="s">
        <v>350</v>
      </c>
      <c r="D20" s="70">
        <f t="shared" ref="D20:E20" si="31">G20+I20</f>
        <v>1144.5999999999999</v>
      </c>
      <c r="E20" s="70">
        <f t="shared" si="31"/>
        <v>1144.5999999999999</v>
      </c>
      <c r="F20" s="70">
        <f t="shared" si="1"/>
        <v>0</v>
      </c>
      <c r="G20" s="82">
        <v>686.8</v>
      </c>
      <c r="H20" s="186">
        <v>686.8</v>
      </c>
      <c r="I20" s="70">
        <f t="shared" ref="I20:J20" si="32">K20+M20</f>
        <v>457.79999999999995</v>
      </c>
      <c r="J20" s="70">
        <f t="shared" si="32"/>
        <v>457.8</v>
      </c>
      <c r="K20" s="69">
        <v>228.9</v>
      </c>
      <c r="L20" s="186">
        <v>228.9</v>
      </c>
      <c r="M20" s="130">
        <f t="shared" ref="M20:N20" si="33">O20+Q20</f>
        <v>228.89999999999998</v>
      </c>
      <c r="N20" s="202">
        <f t="shared" si="33"/>
        <v>228.9</v>
      </c>
      <c r="O20" s="192">
        <v>-40.42</v>
      </c>
      <c r="P20" s="186">
        <v>0</v>
      </c>
      <c r="Q20" s="192">
        <v>269.32</v>
      </c>
      <c r="R20" s="186">
        <v>228.9</v>
      </c>
      <c r="S20" s="205" t="s">
        <v>351</v>
      </c>
      <c r="T20" s="131">
        <v>44295</v>
      </c>
      <c r="U20" s="132" t="s">
        <v>352</v>
      </c>
      <c r="V20" s="131">
        <v>44327</v>
      </c>
      <c r="W20" s="196">
        <v>44561</v>
      </c>
      <c r="X20" s="145"/>
      <c r="Y20" s="132" t="s">
        <v>64</v>
      </c>
      <c r="Z20" s="132" t="s">
        <v>65</v>
      </c>
    </row>
    <row r="21" spans="1:26">
      <c r="A21" s="156">
        <v>12</v>
      </c>
      <c r="B21" s="118" t="s">
        <v>353</v>
      </c>
      <c r="C21" s="118" t="s">
        <v>350</v>
      </c>
      <c r="D21" s="70">
        <f t="shared" ref="D21:E21" si="34">G21+I21</f>
        <v>1078.4000000000001</v>
      </c>
      <c r="E21" s="70">
        <f t="shared" si="34"/>
        <v>1078.4000000000001</v>
      </c>
      <c r="F21" s="70">
        <f t="shared" si="1"/>
        <v>0</v>
      </c>
      <c r="G21" s="82">
        <v>647</v>
      </c>
      <c r="H21" s="186">
        <v>647</v>
      </c>
      <c r="I21" s="70">
        <f t="shared" ref="I21:J21" si="35">K21+M21</f>
        <v>431.4</v>
      </c>
      <c r="J21" s="70">
        <f t="shared" si="35"/>
        <v>431.4</v>
      </c>
      <c r="K21" s="69">
        <v>215.7</v>
      </c>
      <c r="L21" s="186">
        <v>135.69999999999999</v>
      </c>
      <c r="M21" s="130">
        <f t="shared" ref="M21:N21" si="36">O21+Q21</f>
        <v>215.7</v>
      </c>
      <c r="N21" s="202">
        <f t="shared" si="36"/>
        <v>295.7</v>
      </c>
      <c r="O21" s="192">
        <v>-39.549999999999997</v>
      </c>
      <c r="P21" s="186">
        <v>0</v>
      </c>
      <c r="Q21" s="192">
        <v>255.25</v>
      </c>
      <c r="R21" s="186">
        <v>295.7</v>
      </c>
      <c r="S21" s="203">
        <v>44288</v>
      </c>
      <c r="T21" s="131">
        <v>44295</v>
      </c>
      <c r="U21" s="132" t="s">
        <v>352</v>
      </c>
      <c r="V21" s="131">
        <v>44327</v>
      </c>
      <c r="W21" s="196">
        <v>44561</v>
      </c>
      <c r="X21" s="145"/>
      <c r="Y21" s="132" t="s">
        <v>64</v>
      </c>
      <c r="Z21" s="132" t="s">
        <v>65</v>
      </c>
    </row>
    <row r="22" spans="1:26">
      <c r="A22" s="156">
        <v>13</v>
      </c>
      <c r="B22" s="206" t="s">
        <v>354</v>
      </c>
      <c r="C22" s="206" t="s">
        <v>355</v>
      </c>
      <c r="D22" s="70">
        <f t="shared" ref="D22:E22" si="37">G22+I22</f>
        <v>421.6</v>
      </c>
      <c r="E22" s="70">
        <f t="shared" si="37"/>
        <v>421.6</v>
      </c>
      <c r="F22" s="70">
        <f t="shared" si="1"/>
        <v>0</v>
      </c>
      <c r="G22" s="82">
        <v>253</v>
      </c>
      <c r="H22" s="186">
        <v>253</v>
      </c>
      <c r="I22" s="70">
        <f t="shared" ref="I22:J22" si="38">K22+M22</f>
        <v>168.6</v>
      </c>
      <c r="J22" s="70">
        <f t="shared" si="38"/>
        <v>168.6</v>
      </c>
      <c r="K22" s="69">
        <v>73.5</v>
      </c>
      <c r="L22" s="186">
        <v>73.5</v>
      </c>
      <c r="M22" s="130">
        <f t="shared" ref="M22:N22" si="39">O22+Q22</f>
        <v>95.1</v>
      </c>
      <c r="N22" s="202">
        <f t="shared" si="39"/>
        <v>95.1</v>
      </c>
      <c r="O22" s="192">
        <v>95.1</v>
      </c>
      <c r="P22" s="186">
        <v>95.1</v>
      </c>
      <c r="Q22" s="192">
        <v>0</v>
      </c>
      <c r="R22" s="186">
        <v>0</v>
      </c>
      <c r="S22" s="203">
        <v>44288</v>
      </c>
      <c r="T22" s="131">
        <v>44298</v>
      </c>
      <c r="U22" s="132" t="s">
        <v>356</v>
      </c>
      <c r="V22" s="131">
        <v>44327</v>
      </c>
      <c r="W22" s="196">
        <v>44561</v>
      </c>
      <c r="X22" s="145"/>
      <c r="Y22" s="132" t="s">
        <v>64</v>
      </c>
      <c r="Z22" s="132" t="s">
        <v>65</v>
      </c>
    </row>
    <row r="23" spans="1:26">
      <c r="A23" s="156">
        <v>14</v>
      </c>
      <c r="B23" s="118" t="s">
        <v>357</v>
      </c>
      <c r="C23" s="118" t="s">
        <v>358</v>
      </c>
      <c r="D23" s="70">
        <f t="shared" ref="D23:E23" si="40">G23+I23</f>
        <v>496.85</v>
      </c>
      <c r="E23" s="70">
        <f t="shared" si="40"/>
        <v>496.90000000000003</v>
      </c>
      <c r="F23" s="70">
        <f t="shared" si="1"/>
        <v>-5.0000000000011369E-2</v>
      </c>
      <c r="G23" s="82">
        <v>298.10000000000002</v>
      </c>
      <c r="H23" s="186">
        <v>298.10000000000002</v>
      </c>
      <c r="I23" s="70">
        <f t="shared" ref="I23:J23" si="41">K23+M23</f>
        <v>198.75</v>
      </c>
      <c r="J23" s="70">
        <f t="shared" si="41"/>
        <v>198.8</v>
      </c>
      <c r="K23" s="69">
        <v>132.1</v>
      </c>
      <c r="L23" s="186">
        <v>132.1</v>
      </c>
      <c r="M23" s="130">
        <f t="shared" ref="M23:N23" si="42">O23+Q23</f>
        <v>66.650000000000006</v>
      </c>
      <c r="N23" s="202">
        <f t="shared" si="42"/>
        <v>66.7</v>
      </c>
      <c r="O23" s="192">
        <v>66.650000000000006</v>
      </c>
      <c r="P23" s="186">
        <v>66.7</v>
      </c>
      <c r="Q23" s="192">
        <v>0</v>
      </c>
      <c r="R23" s="186">
        <v>0</v>
      </c>
      <c r="S23" s="203">
        <v>44288</v>
      </c>
      <c r="T23" s="131">
        <v>44292</v>
      </c>
      <c r="U23" s="132" t="s">
        <v>359</v>
      </c>
      <c r="V23" s="131">
        <v>44312</v>
      </c>
      <c r="W23" s="196">
        <v>44561</v>
      </c>
      <c r="X23" s="145"/>
      <c r="Y23" s="132" t="s">
        <v>64</v>
      </c>
      <c r="Z23" s="132" t="s">
        <v>65</v>
      </c>
    </row>
    <row r="24" spans="1:26">
      <c r="A24" s="156">
        <v>15</v>
      </c>
      <c r="B24" s="118" t="s">
        <v>360</v>
      </c>
      <c r="C24" s="118" t="s">
        <v>358</v>
      </c>
      <c r="D24" s="70">
        <f t="shared" ref="D24:E24" si="43">G24+I24</f>
        <v>449.3</v>
      </c>
      <c r="E24" s="70">
        <f t="shared" si="43"/>
        <v>449.3</v>
      </c>
      <c r="F24" s="70">
        <f t="shared" si="1"/>
        <v>0</v>
      </c>
      <c r="G24" s="82">
        <v>269.60000000000002</v>
      </c>
      <c r="H24" s="186">
        <v>269.60000000000002</v>
      </c>
      <c r="I24" s="70">
        <f t="shared" ref="I24:J24" si="44">K24+M24</f>
        <v>179.7</v>
      </c>
      <c r="J24" s="70">
        <f t="shared" si="44"/>
        <v>179.7</v>
      </c>
      <c r="K24" s="69">
        <v>134.69999999999999</v>
      </c>
      <c r="L24" s="186">
        <v>134.69999999999999</v>
      </c>
      <c r="M24" s="130">
        <f t="shared" ref="M24:N24" si="45">O24+Q24</f>
        <v>45</v>
      </c>
      <c r="N24" s="202">
        <f t="shared" si="45"/>
        <v>45</v>
      </c>
      <c r="O24" s="192">
        <v>45</v>
      </c>
      <c r="P24" s="186">
        <v>45</v>
      </c>
      <c r="Q24" s="192">
        <v>0</v>
      </c>
      <c r="R24" s="207"/>
      <c r="S24" s="203">
        <v>44288</v>
      </c>
      <c r="T24" s="131">
        <v>44298</v>
      </c>
      <c r="U24" s="132" t="s">
        <v>361</v>
      </c>
      <c r="V24" s="131">
        <v>44327</v>
      </c>
      <c r="W24" s="196">
        <v>44561</v>
      </c>
      <c r="X24" s="145"/>
      <c r="Y24" s="132" t="s">
        <v>64</v>
      </c>
      <c r="Z24" s="132" t="s">
        <v>65</v>
      </c>
    </row>
    <row r="25" spans="1:26">
      <c r="A25" s="156">
        <v>16</v>
      </c>
      <c r="B25" s="118" t="s">
        <v>362</v>
      </c>
      <c r="C25" s="118" t="s">
        <v>363</v>
      </c>
      <c r="D25" s="70">
        <f t="shared" ref="D25:E25" si="46">G25+I25</f>
        <v>1064</v>
      </c>
      <c r="E25" s="70">
        <f t="shared" si="46"/>
        <v>1064</v>
      </c>
      <c r="F25" s="70">
        <f t="shared" si="1"/>
        <v>0</v>
      </c>
      <c r="G25" s="82">
        <v>638.4</v>
      </c>
      <c r="H25" s="186">
        <v>638.4</v>
      </c>
      <c r="I25" s="70">
        <f t="shared" ref="I25:J25" si="47">K25+M25</f>
        <v>425.6</v>
      </c>
      <c r="J25" s="70">
        <f t="shared" si="47"/>
        <v>425.6</v>
      </c>
      <c r="K25" s="69">
        <v>205.6</v>
      </c>
      <c r="L25" s="186">
        <v>205.6</v>
      </c>
      <c r="M25" s="130">
        <f t="shared" ref="M25:N25" si="48">O25+Q25</f>
        <v>220</v>
      </c>
      <c r="N25" s="202">
        <f t="shared" si="48"/>
        <v>220</v>
      </c>
      <c r="O25" s="192">
        <v>220</v>
      </c>
      <c r="P25" s="186">
        <v>220</v>
      </c>
      <c r="Q25" s="192">
        <v>0</v>
      </c>
      <c r="R25" s="186">
        <v>0</v>
      </c>
      <c r="S25" s="203">
        <v>44288</v>
      </c>
      <c r="T25" s="131">
        <v>44292</v>
      </c>
      <c r="U25" s="132" t="s">
        <v>359</v>
      </c>
      <c r="V25" s="131">
        <v>44312</v>
      </c>
      <c r="W25" s="196">
        <v>44561</v>
      </c>
      <c r="X25" s="145"/>
      <c r="Y25" s="132" t="s">
        <v>64</v>
      </c>
      <c r="Z25" s="132" t="s">
        <v>65</v>
      </c>
    </row>
    <row r="26" spans="1:26">
      <c r="A26" s="156">
        <v>17</v>
      </c>
      <c r="B26" s="118" t="s">
        <v>364</v>
      </c>
      <c r="C26" s="118" t="s">
        <v>365</v>
      </c>
      <c r="D26" s="70">
        <f t="shared" ref="D26:E26" si="49">G26+I26</f>
        <v>350</v>
      </c>
      <c r="E26" s="70">
        <f t="shared" si="49"/>
        <v>350</v>
      </c>
      <c r="F26" s="70">
        <f t="shared" si="1"/>
        <v>0</v>
      </c>
      <c r="G26" s="82">
        <v>210</v>
      </c>
      <c r="H26" s="186">
        <v>210</v>
      </c>
      <c r="I26" s="70">
        <f t="shared" ref="I26:J26" si="50">K26+M26</f>
        <v>140</v>
      </c>
      <c r="J26" s="70">
        <f t="shared" si="50"/>
        <v>140</v>
      </c>
      <c r="K26" s="82">
        <v>70</v>
      </c>
      <c r="L26" s="186">
        <v>70</v>
      </c>
      <c r="M26" s="130">
        <f t="shared" ref="M26:N26" si="51">O26+Q26</f>
        <v>70</v>
      </c>
      <c r="N26" s="202">
        <f t="shared" si="51"/>
        <v>70</v>
      </c>
      <c r="O26" s="192">
        <v>70</v>
      </c>
      <c r="P26" s="186">
        <v>70</v>
      </c>
      <c r="Q26" s="192">
        <v>0</v>
      </c>
      <c r="R26" s="207"/>
      <c r="S26" s="203">
        <v>44288</v>
      </c>
      <c r="T26" s="131">
        <v>44293</v>
      </c>
      <c r="U26" s="132" t="s">
        <v>366</v>
      </c>
      <c r="V26" s="131">
        <v>44312</v>
      </c>
      <c r="W26" s="196">
        <v>44561</v>
      </c>
      <c r="X26" s="190"/>
      <c r="Y26" s="132"/>
      <c r="Z26" s="132"/>
    </row>
    <row r="27" spans="1:26">
      <c r="A27" s="156">
        <v>18</v>
      </c>
      <c r="B27" s="118" t="s">
        <v>367</v>
      </c>
      <c r="C27" s="118" t="s">
        <v>368</v>
      </c>
      <c r="D27" s="70">
        <f t="shared" ref="D27:E27" si="52">G27+I27</f>
        <v>760.59999999999991</v>
      </c>
      <c r="E27" s="70">
        <f t="shared" si="52"/>
        <v>760.59999999999991</v>
      </c>
      <c r="F27" s="70">
        <f t="shared" si="1"/>
        <v>0</v>
      </c>
      <c r="G27" s="82">
        <v>456.4</v>
      </c>
      <c r="H27" s="186">
        <v>456.4</v>
      </c>
      <c r="I27" s="70">
        <f t="shared" ref="I27:J27" si="53">K27+M27</f>
        <v>304.2</v>
      </c>
      <c r="J27" s="70">
        <f t="shared" si="53"/>
        <v>304.2</v>
      </c>
      <c r="K27" s="82">
        <v>163.19999999999999</v>
      </c>
      <c r="L27" s="186">
        <v>163.19999999999999</v>
      </c>
      <c r="M27" s="130">
        <f t="shared" ref="M27:N27" si="54">O27+Q27</f>
        <v>141</v>
      </c>
      <c r="N27" s="202">
        <f t="shared" si="54"/>
        <v>141</v>
      </c>
      <c r="O27" s="192">
        <v>141</v>
      </c>
      <c r="P27" s="186">
        <v>141</v>
      </c>
      <c r="Q27" s="192">
        <v>0</v>
      </c>
      <c r="R27" s="207"/>
      <c r="S27" s="203">
        <v>44288</v>
      </c>
      <c r="T27" s="131">
        <v>44295</v>
      </c>
      <c r="U27" s="132" t="s">
        <v>369</v>
      </c>
      <c r="V27" s="131">
        <v>44327</v>
      </c>
      <c r="W27" s="196">
        <v>44561</v>
      </c>
      <c r="X27" s="145"/>
      <c r="Y27" s="132" t="s">
        <v>64</v>
      </c>
      <c r="Z27" s="132" t="s">
        <v>99</v>
      </c>
    </row>
    <row r="28" spans="1:26">
      <c r="A28" s="156">
        <v>19</v>
      </c>
      <c r="B28" s="118" t="s">
        <v>370</v>
      </c>
      <c r="C28" s="118" t="s">
        <v>371</v>
      </c>
      <c r="D28" s="70">
        <f t="shared" ref="D28:E28" si="55">G28+I28</f>
        <v>275</v>
      </c>
      <c r="E28" s="70">
        <f t="shared" si="55"/>
        <v>275</v>
      </c>
      <c r="F28" s="70">
        <f t="shared" si="1"/>
        <v>0</v>
      </c>
      <c r="G28" s="82">
        <v>165</v>
      </c>
      <c r="H28" s="186">
        <v>165</v>
      </c>
      <c r="I28" s="70">
        <f t="shared" ref="I28:J28" si="56">K28+M28</f>
        <v>110</v>
      </c>
      <c r="J28" s="70">
        <f t="shared" si="56"/>
        <v>110</v>
      </c>
      <c r="K28" s="82">
        <v>52.6</v>
      </c>
      <c r="L28" s="186">
        <v>52.6</v>
      </c>
      <c r="M28" s="130">
        <f t="shared" ref="M28:N28" si="57">O28+Q28</f>
        <v>57.4</v>
      </c>
      <c r="N28" s="202">
        <f t="shared" si="57"/>
        <v>57.4</v>
      </c>
      <c r="O28" s="192">
        <v>57.4</v>
      </c>
      <c r="P28" s="186">
        <v>57.4</v>
      </c>
      <c r="Q28" s="191">
        <v>0</v>
      </c>
      <c r="R28" s="207"/>
      <c r="S28" s="203">
        <v>44288</v>
      </c>
      <c r="T28" s="131">
        <v>44295</v>
      </c>
      <c r="U28" s="132" t="s">
        <v>372</v>
      </c>
      <c r="V28" s="131">
        <v>44327</v>
      </c>
      <c r="W28" s="196">
        <v>44561</v>
      </c>
      <c r="X28" s="190"/>
      <c r="Y28" s="132" t="s">
        <v>64</v>
      </c>
      <c r="Z28" s="132" t="s">
        <v>99</v>
      </c>
    </row>
    <row r="29" spans="1:26">
      <c r="A29" s="156">
        <v>20</v>
      </c>
      <c r="B29" s="118" t="s">
        <v>373</v>
      </c>
      <c r="C29" s="118" t="s">
        <v>374</v>
      </c>
      <c r="D29" s="70">
        <f t="shared" ref="D29:E29" si="58">G29+I29</f>
        <v>209</v>
      </c>
      <c r="E29" s="70">
        <f t="shared" si="58"/>
        <v>209</v>
      </c>
      <c r="F29" s="70">
        <f t="shared" si="1"/>
        <v>0</v>
      </c>
      <c r="G29" s="82">
        <v>125.4</v>
      </c>
      <c r="H29" s="186">
        <v>125.4</v>
      </c>
      <c r="I29" s="70">
        <f t="shared" ref="I29:J29" si="59">K29+M29</f>
        <v>83.6</v>
      </c>
      <c r="J29" s="70">
        <f t="shared" si="59"/>
        <v>83.6</v>
      </c>
      <c r="K29" s="82">
        <v>41.8</v>
      </c>
      <c r="L29" s="186">
        <v>38.6</v>
      </c>
      <c r="M29" s="130">
        <f t="shared" ref="M29:N29" si="60">O29+Q29</f>
        <v>41.8</v>
      </c>
      <c r="N29" s="202">
        <f t="shared" si="60"/>
        <v>45</v>
      </c>
      <c r="O29" s="192">
        <v>41.8</v>
      </c>
      <c r="P29" s="186">
        <v>45</v>
      </c>
      <c r="Q29" s="192">
        <v>0</v>
      </c>
      <c r="R29" s="207"/>
      <c r="S29" s="203">
        <v>44288</v>
      </c>
      <c r="T29" s="145" t="s">
        <v>375</v>
      </c>
      <c r="U29" s="132" t="s">
        <v>376</v>
      </c>
      <c r="V29" s="131">
        <v>44285</v>
      </c>
      <c r="W29" s="196">
        <v>44561</v>
      </c>
      <c r="X29" s="145"/>
      <c r="Y29" s="132" t="s">
        <v>64</v>
      </c>
      <c r="Z29" s="132" t="s">
        <v>99</v>
      </c>
    </row>
    <row r="30" spans="1:26">
      <c r="A30" s="156">
        <v>21</v>
      </c>
      <c r="B30" s="118" t="s">
        <v>377</v>
      </c>
      <c r="C30" s="118" t="s">
        <v>378</v>
      </c>
      <c r="D30" s="70">
        <f t="shared" ref="D30:E30" si="61">G30+I30</f>
        <v>490.29999999999995</v>
      </c>
      <c r="E30" s="70">
        <f t="shared" si="61"/>
        <v>490.29999999999995</v>
      </c>
      <c r="F30" s="70">
        <f t="shared" si="1"/>
        <v>0</v>
      </c>
      <c r="G30" s="82">
        <v>294.2</v>
      </c>
      <c r="H30" s="186">
        <v>294.2</v>
      </c>
      <c r="I30" s="70">
        <f t="shared" ref="I30:J30" si="62">K30+M30</f>
        <v>196.1</v>
      </c>
      <c r="J30" s="70">
        <f t="shared" si="62"/>
        <v>196.1</v>
      </c>
      <c r="K30" s="69">
        <v>104.6</v>
      </c>
      <c r="L30" s="186">
        <v>104.6</v>
      </c>
      <c r="M30" s="130">
        <f t="shared" ref="M30:N30" si="63">O30+Q30</f>
        <v>91.5</v>
      </c>
      <c r="N30" s="202">
        <f t="shared" si="63"/>
        <v>91.5</v>
      </c>
      <c r="O30" s="192">
        <v>91.5</v>
      </c>
      <c r="P30" s="186">
        <v>91.5</v>
      </c>
      <c r="Q30" s="192">
        <v>0</v>
      </c>
      <c r="R30" s="207"/>
      <c r="S30" s="203">
        <v>44288</v>
      </c>
      <c r="T30" s="131">
        <v>44293</v>
      </c>
      <c r="U30" s="132" t="s">
        <v>379</v>
      </c>
      <c r="V30" s="131">
        <v>44313</v>
      </c>
      <c r="W30" s="196">
        <v>44561</v>
      </c>
      <c r="X30" s="190"/>
      <c r="Y30" s="132" t="s">
        <v>64</v>
      </c>
      <c r="Z30" s="132" t="s">
        <v>99</v>
      </c>
    </row>
    <row r="31" spans="1:26">
      <c r="A31" s="156">
        <v>22</v>
      </c>
      <c r="B31" s="118" t="s">
        <v>380</v>
      </c>
      <c r="C31" s="118" t="s">
        <v>378</v>
      </c>
      <c r="D31" s="70">
        <f t="shared" ref="D31:E31" si="64">G31+I31</f>
        <v>1371.8000000000002</v>
      </c>
      <c r="E31" s="70">
        <f t="shared" si="64"/>
        <v>1371.8000000000002</v>
      </c>
      <c r="F31" s="70">
        <f t="shared" si="1"/>
        <v>0</v>
      </c>
      <c r="G31" s="82">
        <v>823.1</v>
      </c>
      <c r="H31" s="186">
        <v>823.1</v>
      </c>
      <c r="I31" s="70">
        <f t="shared" ref="I31:J31" si="65">K31+M31</f>
        <v>548.70000000000005</v>
      </c>
      <c r="J31" s="70">
        <f t="shared" si="65"/>
        <v>548.70000000000005</v>
      </c>
      <c r="K31" s="69">
        <v>269.7</v>
      </c>
      <c r="L31" s="186">
        <v>269.7</v>
      </c>
      <c r="M31" s="130">
        <f t="shared" ref="M31:N31" si="66">O31+Q31</f>
        <v>279</v>
      </c>
      <c r="N31" s="202">
        <f t="shared" si="66"/>
        <v>279</v>
      </c>
      <c r="O31" s="192">
        <v>279</v>
      </c>
      <c r="P31" s="186">
        <v>279</v>
      </c>
      <c r="Q31" s="192">
        <v>0</v>
      </c>
      <c r="R31" s="207"/>
      <c r="S31" s="203">
        <v>44288</v>
      </c>
      <c r="T31" s="131">
        <v>44293</v>
      </c>
      <c r="U31" s="132" t="s">
        <v>381</v>
      </c>
      <c r="V31" s="131">
        <v>44313</v>
      </c>
      <c r="W31" s="196">
        <v>44561</v>
      </c>
      <c r="X31" s="132" t="s">
        <v>382</v>
      </c>
      <c r="Y31" s="132"/>
      <c r="Z31" s="132"/>
    </row>
    <row r="32" spans="1:26">
      <c r="A32" s="551" t="s">
        <v>160</v>
      </c>
      <c r="B32" s="538"/>
      <c r="C32" s="97"/>
      <c r="D32" s="113">
        <f t="shared" ref="D32:R32" si="67">SUM(D10:D31)</f>
        <v>13887.05</v>
      </c>
      <c r="E32" s="113">
        <f t="shared" si="67"/>
        <v>13968.696999999996</v>
      </c>
      <c r="F32" s="113">
        <f t="shared" si="67"/>
        <v>-81.646999999999878</v>
      </c>
      <c r="G32" s="113">
        <f t="shared" si="67"/>
        <v>8332.1999999999989</v>
      </c>
      <c r="H32" s="113">
        <f t="shared" si="67"/>
        <v>8332.1970000000001</v>
      </c>
      <c r="I32" s="113">
        <f t="shared" si="67"/>
        <v>5554.85</v>
      </c>
      <c r="J32" s="113">
        <f t="shared" si="67"/>
        <v>5636.5000000000009</v>
      </c>
      <c r="K32" s="113">
        <f t="shared" si="67"/>
        <v>3224.4999999999995</v>
      </c>
      <c r="L32" s="113">
        <f t="shared" si="67"/>
        <v>3171.0499999999993</v>
      </c>
      <c r="M32" s="113">
        <f t="shared" si="67"/>
        <v>2330.3500000000004</v>
      </c>
      <c r="N32" s="113">
        <f t="shared" si="67"/>
        <v>2465.4500000000003</v>
      </c>
      <c r="O32" s="113">
        <f t="shared" si="67"/>
        <v>1639.5600000000002</v>
      </c>
      <c r="P32" s="113">
        <f t="shared" si="67"/>
        <v>1774.65</v>
      </c>
      <c r="Q32" s="113">
        <f t="shared" si="67"/>
        <v>690.79</v>
      </c>
      <c r="R32" s="113">
        <f t="shared" si="67"/>
        <v>690.8</v>
      </c>
      <c r="S32" s="552"/>
      <c r="T32" s="532"/>
      <c r="U32" s="532"/>
      <c r="V32" s="532"/>
      <c r="W32" s="517"/>
      <c r="X32" s="171"/>
      <c r="Y32" s="171"/>
      <c r="Z32" s="171"/>
    </row>
    <row r="33" spans="1:26">
      <c r="A33" s="524" t="s">
        <v>161</v>
      </c>
      <c r="B33" s="520"/>
      <c r="C33" s="520"/>
      <c r="D33" s="520"/>
      <c r="E33" s="520"/>
      <c r="F33" s="520"/>
      <c r="G33" s="520"/>
      <c r="H33" s="520"/>
      <c r="I33" s="520"/>
      <c r="J33" s="520"/>
      <c r="K33" s="520"/>
      <c r="L33" s="520"/>
      <c r="M33" s="520"/>
      <c r="N33" s="520"/>
      <c r="O33" s="520"/>
      <c r="P33" s="520"/>
      <c r="Q33" s="520"/>
      <c r="R33" s="520"/>
      <c r="S33" s="520"/>
      <c r="T33" s="520"/>
      <c r="U33" s="520"/>
      <c r="V33" s="520"/>
      <c r="W33" s="520"/>
      <c r="X33" s="520"/>
      <c r="Y33" s="520"/>
      <c r="Z33" s="208"/>
    </row>
    <row r="34" spans="1:26">
      <c r="A34" s="156">
        <v>23</v>
      </c>
      <c r="B34" s="118" t="s">
        <v>383</v>
      </c>
      <c r="C34" s="118" t="s">
        <v>327</v>
      </c>
      <c r="D34" s="70">
        <f t="shared" ref="D34:E34" si="68">G34+I34</f>
        <v>332.32000000000005</v>
      </c>
      <c r="E34" s="70">
        <f t="shared" si="68"/>
        <v>332.286</v>
      </c>
      <c r="F34" s="70">
        <f t="shared" ref="F34:F49" si="69">IF(E34&gt;0,D34-E34,0)</f>
        <v>3.4000000000048658E-2</v>
      </c>
      <c r="G34" s="102">
        <v>199.4</v>
      </c>
      <c r="H34" s="70">
        <v>199.37</v>
      </c>
      <c r="I34" s="70">
        <f t="shared" ref="I34:J34" si="70">K34+M34</f>
        <v>132.92000000000002</v>
      </c>
      <c r="J34" s="70">
        <f t="shared" si="70"/>
        <v>132.916</v>
      </c>
      <c r="K34" s="70">
        <v>96.42</v>
      </c>
      <c r="L34" s="70">
        <v>96.415999999999997</v>
      </c>
      <c r="M34" s="130">
        <f t="shared" ref="M34:N34" si="71">O34+Q34</f>
        <v>36.5</v>
      </c>
      <c r="N34" s="102">
        <f t="shared" si="71"/>
        <v>36.5</v>
      </c>
      <c r="O34" s="70">
        <v>21.5</v>
      </c>
      <c r="P34" s="70">
        <v>21.5</v>
      </c>
      <c r="Q34" s="70">
        <v>15</v>
      </c>
      <c r="R34" s="70">
        <v>15</v>
      </c>
      <c r="S34" s="131">
        <v>44432</v>
      </c>
      <c r="T34" s="131">
        <v>44448</v>
      </c>
      <c r="U34" s="132" t="s">
        <v>384</v>
      </c>
      <c r="V34" s="131">
        <v>44455</v>
      </c>
      <c r="W34" s="131">
        <v>44561</v>
      </c>
      <c r="X34" s="190"/>
      <c r="Y34" s="132"/>
      <c r="Z34" s="209"/>
    </row>
    <row r="35" spans="1:26">
      <c r="A35" s="156">
        <v>24</v>
      </c>
      <c r="B35" s="118" t="s">
        <v>385</v>
      </c>
      <c r="C35" s="118" t="s">
        <v>333</v>
      </c>
      <c r="D35" s="70">
        <f t="shared" ref="D35:E35" si="72">G35+I35</f>
        <v>859.16</v>
      </c>
      <c r="E35" s="70">
        <f t="shared" si="72"/>
        <v>0</v>
      </c>
      <c r="F35" s="70">
        <f t="shared" si="69"/>
        <v>0</v>
      </c>
      <c r="G35" s="102">
        <v>515.5</v>
      </c>
      <c r="H35" s="72"/>
      <c r="I35" s="70">
        <f t="shared" ref="I35:J35" si="73">K35+M35</f>
        <v>343.65999999999997</v>
      </c>
      <c r="J35" s="70">
        <f t="shared" si="73"/>
        <v>0</v>
      </c>
      <c r="K35" s="70">
        <v>233.66</v>
      </c>
      <c r="L35" s="72"/>
      <c r="M35" s="130">
        <f t="shared" ref="M35:N35" si="74">O35+Q35</f>
        <v>110</v>
      </c>
      <c r="N35" s="102">
        <f t="shared" si="74"/>
        <v>0</v>
      </c>
      <c r="O35" s="70">
        <v>110</v>
      </c>
      <c r="P35" s="72"/>
      <c r="Q35" s="70">
        <v>0</v>
      </c>
      <c r="R35" s="72"/>
      <c r="S35" s="131">
        <v>44432</v>
      </c>
      <c r="T35" s="131">
        <v>44447</v>
      </c>
      <c r="U35" s="132"/>
      <c r="V35" s="131"/>
      <c r="W35" s="131"/>
      <c r="X35" s="132" t="s">
        <v>386</v>
      </c>
      <c r="Y35" s="132"/>
      <c r="Z35" s="132"/>
    </row>
    <row r="36" spans="1:26">
      <c r="A36" s="156">
        <v>25</v>
      </c>
      <c r="B36" s="118" t="s">
        <v>387</v>
      </c>
      <c r="C36" s="118" t="s">
        <v>333</v>
      </c>
      <c r="D36" s="70">
        <f t="shared" ref="D36:E36" si="75">G36+I36</f>
        <v>788.18999999999994</v>
      </c>
      <c r="E36" s="70">
        <f t="shared" si="75"/>
        <v>788.18999999999994</v>
      </c>
      <c r="F36" s="70">
        <f t="shared" si="69"/>
        <v>0</v>
      </c>
      <c r="G36" s="102">
        <v>472.9</v>
      </c>
      <c r="H36" s="70">
        <v>472.9</v>
      </c>
      <c r="I36" s="70">
        <f t="shared" ref="I36:J36" si="76">K36+M36</f>
        <v>315.28999999999996</v>
      </c>
      <c r="J36" s="70">
        <f t="shared" si="76"/>
        <v>315.28999999999996</v>
      </c>
      <c r="K36" s="70">
        <v>219.29</v>
      </c>
      <c r="L36" s="70">
        <v>219.29</v>
      </c>
      <c r="M36" s="130">
        <f t="shared" ref="M36:N36" si="77">O36+Q36</f>
        <v>96</v>
      </c>
      <c r="N36" s="102">
        <f t="shared" si="77"/>
        <v>96</v>
      </c>
      <c r="O36" s="70">
        <v>96</v>
      </c>
      <c r="P36" s="70">
        <v>96</v>
      </c>
      <c r="Q36" s="70">
        <v>0</v>
      </c>
      <c r="R36" s="72"/>
      <c r="S36" s="131">
        <v>44432</v>
      </c>
      <c r="T36" s="131">
        <v>44448</v>
      </c>
      <c r="U36" s="132" t="s">
        <v>388</v>
      </c>
      <c r="V36" s="131">
        <v>44461</v>
      </c>
      <c r="W36" s="131">
        <v>44489</v>
      </c>
      <c r="X36" s="190"/>
      <c r="Y36" s="132"/>
      <c r="Z36" s="132"/>
    </row>
    <row r="37" spans="1:26">
      <c r="A37" s="156">
        <v>26</v>
      </c>
      <c r="B37" s="118" t="s">
        <v>389</v>
      </c>
      <c r="C37" s="118" t="s">
        <v>333</v>
      </c>
      <c r="D37" s="70">
        <f t="shared" ref="D37:E37" si="78">G37+I37</f>
        <v>1178</v>
      </c>
      <c r="E37" s="70">
        <f t="shared" si="78"/>
        <v>1178</v>
      </c>
      <c r="F37" s="70">
        <f t="shared" si="69"/>
        <v>0</v>
      </c>
      <c r="G37" s="102">
        <v>706.8</v>
      </c>
      <c r="H37" s="70">
        <v>706.8</v>
      </c>
      <c r="I37" s="70">
        <f t="shared" ref="I37:J37" si="79">K37+M37</f>
        <v>471.2</v>
      </c>
      <c r="J37" s="70">
        <f t="shared" si="79"/>
        <v>471.2</v>
      </c>
      <c r="K37" s="70">
        <v>323.75</v>
      </c>
      <c r="L37" s="70">
        <v>323.75</v>
      </c>
      <c r="M37" s="130">
        <f t="shared" ref="M37:N37" si="80">O37+Q37</f>
        <v>147.44999999999999</v>
      </c>
      <c r="N37" s="102">
        <f t="shared" si="80"/>
        <v>147.44999999999999</v>
      </c>
      <c r="O37" s="70">
        <v>147.44999999999999</v>
      </c>
      <c r="P37" s="70">
        <v>147.44999999999999</v>
      </c>
      <c r="Q37" s="70">
        <v>0</v>
      </c>
      <c r="R37" s="70">
        <v>0</v>
      </c>
      <c r="S37" s="131">
        <v>44432</v>
      </c>
      <c r="T37" s="131">
        <v>44448</v>
      </c>
      <c r="U37" s="132" t="s">
        <v>390</v>
      </c>
      <c r="V37" s="131">
        <v>44459</v>
      </c>
      <c r="W37" s="131">
        <v>44501</v>
      </c>
      <c r="X37" s="190"/>
      <c r="Y37" s="132"/>
      <c r="Z37" s="132"/>
    </row>
    <row r="38" spans="1:26">
      <c r="A38" s="156">
        <v>27</v>
      </c>
      <c r="B38" s="118" t="s">
        <v>391</v>
      </c>
      <c r="C38" s="118" t="s">
        <v>333</v>
      </c>
      <c r="D38" s="70">
        <f t="shared" ref="D38:E38" si="81">G38+I38</f>
        <v>1510</v>
      </c>
      <c r="E38" s="70">
        <f t="shared" si="81"/>
        <v>1510</v>
      </c>
      <c r="F38" s="70">
        <f t="shared" si="69"/>
        <v>0</v>
      </c>
      <c r="G38" s="102">
        <v>906</v>
      </c>
      <c r="H38" s="70">
        <v>906</v>
      </c>
      <c r="I38" s="70">
        <f t="shared" ref="I38:J38" si="82">K38+M38</f>
        <v>604</v>
      </c>
      <c r="J38" s="70">
        <f t="shared" si="82"/>
        <v>604</v>
      </c>
      <c r="K38" s="70">
        <v>453</v>
      </c>
      <c r="L38" s="70">
        <v>453</v>
      </c>
      <c r="M38" s="130">
        <f t="shared" ref="M38:N38" si="83">O38+Q38</f>
        <v>151</v>
      </c>
      <c r="N38" s="102">
        <f t="shared" si="83"/>
        <v>151</v>
      </c>
      <c r="O38" s="70">
        <v>151</v>
      </c>
      <c r="P38" s="70">
        <v>151</v>
      </c>
      <c r="Q38" s="70">
        <v>0</v>
      </c>
      <c r="R38" s="72"/>
      <c r="S38" s="131">
        <v>44432</v>
      </c>
      <c r="T38" s="131">
        <v>44448</v>
      </c>
      <c r="U38" s="132" t="s">
        <v>392</v>
      </c>
      <c r="V38" s="131">
        <v>44456</v>
      </c>
      <c r="W38" s="131">
        <v>44489</v>
      </c>
      <c r="X38" s="190"/>
      <c r="Y38" s="132"/>
      <c r="Z38" s="132" t="s">
        <v>69</v>
      </c>
    </row>
    <row r="39" spans="1:26">
      <c r="A39" s="156">
        <v>28</v>
      </c>
      <c r="B39" s="118" t="s">
        <v>393</v>
      </c>
      <c r="C39" s="118" t="s">
        <v>343</v>
      </c>
      <c r="D39" s="70">
        <f t="shared" ref="D39:E39" si="84">G39+I39</f>
        <v>500</v>
      </c>
      <c r="E39" s="70">
        <f t="shared" si="84"/>
        <v>500</v>
      </c>
      <c r="F39" s="70">
        <f t="shared" si="69"/>
        <v>0</v>
      </c>
      <c r="G39" s="102">
        <v>300</v>
      </c>
      <c r="H39" s="70">
        <v>300</v>
      </c>
      <c r="I39" s="70">
        <f t="shared" ref="I39:J39" si="85">K39+M39</f>
        <v>200</v>
      </c>
      <c r="J39" s="70">
        <f t="shared" si="85"/>
        <v>200</v>
      </c>
      <c r="K39" s="70">
        <v>100</v>
      </c>
      <c r="L39" s="70">
        <v>100</v>
      </c>
      <c r="M39" s="130">
        <f t="shared" ref="M39:N39" si="86">O39+Q39</f>
        <v>100</v>
      </c>
      <c r="N39" s="102">
        <f t="shared" si="86"/>
        <v>100</v>
      </c>
      <c r="O39" s="70">
        <v>76</v>
      </c>
      <c r="P39" s="70">
        <v>76</v>
      </c>
      <c r="Q39" s="70">
        <v>24</v>
      </c>
      <c r="R39" s="70">
        <v>24</v>
      </c>
      <c r="S39" s="131">
        <v>44432</v>
      </c>
      <c r="T39" s="131">
        <v>44448</v>
      </c>
      <c r="U39" s="132" t="s">
        <v>394</v>
      </c>
      <c r="V39" s="131">
        <v>44468</v>
      </c>
      <c r="W39" s="131">
        <v>44531</v>
      </c>
      <c r="X39" s="190"/>
      <c r="Y39" s="132"/>
      <c r="Z39" s="132"/>
    </row>
    <row r="40" spans="1:26">
      <c r="A40" s="156">
        <v>29</v>
      </c>
      <c r="B40" s="118" t="s">
        <v>395</v>
      </c>
      <c r="C40" s="118" t="s">
        <v>350</v>
      </c>
      <c r="D40" s="70">
        <f t="shared" ref="D40:E40" si="87">G40+I40</f>
        <v>638.19000000000005</v>
      </c>
      <c r="E40" s="70">
        <f t="shared" si="87"/>
        <v>635.02</v>
      </c>
      <c r="F40" s="70">
        <f t="shared" si="69"/>
        <v>3.1700000000000728</v>
      </c>
      <c r="G40" s="102">
        <v>382.9</v>
      </c>
      <c r="H40" s="70">
        <v>381.01</v>
      </c>
      <c r="I40" s="70">
        <f t="shared" ref="I40:J40" si="88">K40+M40</f>
        <v>255.29000000000002</v>
      </c>
      <c r="J40" s="70">
        <f t="shared" si="88"/>
        <v>254.01</v>
      </c>
      <c r="K40" s="70">
        <v>127.29</v>
      </c>
      <c r="L40" s="70">
        <v>126.01</v>
      </c>
      <c r="M40" s="130">
        <f t="shared" ref="M40:N40" si="89">O40+Q40</f>
        <v>128</v>
      </c>
      <c r="N40" s="102">
        <f t="shared" si="89"/>
        <v>128</v>
      </c>
      <c r="O40" s="70">
        <v>6</v>
      </c>
      <c r="P40" s="70">
        <v>6</v>
      </c>
      <c r="Q40" s="70">
        <v>122</v>
      </c>
      <c r="R40" s="70">
        <v>122</v>
      </c>
      <c r="S40" s="131">
        <v>44424</v>
      </c>
      <c r="T40" s="131">
        <v>44452</v>
      </c>
      <c r="U40" s="132" t="s">
        <v>396</v>
      </c>
      <c r="V40" s="131">
        <v>44454</v>
      </c>
      <c r="W40" s="131">
        <v>44489</v>
      </c>
      <c r="X40" s="190"/>
      <c r="Y40" s="132"/>
      <c r="Z40" s="132"/>
    </row>
    <row r="41" spans="1:26">
      <c r="A41" s="156">
        <v>30</v>
      </c>
      <c r="B41" s="118" t="s">
        <v>397</v>
      </c>
      <c r="C41" s="118" t="s">
        <v>350</v>
      </c>
      <c r="D41" s="70">
        <f t="shared" ref="D41:E41" si="90">G41+I41</f>
        <v>895.64</v>
      </c>
      <c r="E41" s="70">
        <f t="shared" si="90"/>
        <v>850.81</v>
      </c>
      <c r="F41" s="70">
        <f t="shared" si="69"/>
        <v>44.830000000000041</v>
      </c>
      <c r="G41" s="102">
        <v>537.4</v>
      </c>
      <c r="H41" s="70">
        <v>510.49</v>
      </c>
      <c r="I41" s="70">
        <f t="shared" ref="I41:J41" si="91">K41+M41</f>
        <v>358.24</v>
      </c>
      <c r="J41" s="70">
        <f t="shared" si="91"/>
        <v>340.32</v>
      </c>
      <c r="K41" s="70">
        <v>238.24</v>
      </c>
      <c r="L41" s="70">
        <v>220.32</v>
      </c>
      <c r="M41" s="130">
        <f t="shared" ref="M41:N41" si="92">O41+Q41</f>
        <v>120</v>
      </c>
      <c r="N41" s="102">
        <f t="shared" si="92"/>
        <v>120</v>
      </c>
      <c r="O41" s="72"/>
      <c r="P41" s="72"/>
      <c r="Q41" s="70">
        <v>120</v>
      </c>
      <c r="R41" s="70">
        <v>120</v>
      </c>
      <c r="S41" s="131">
        <v>44424</v>
      </c>
      <c r="T41" s="131">
        <v>44452</v>
      </c>
      <c r="U41" s="132" t="s">
        <v>398</v>
      </c>
      <c r="V41" s="131">
        <v>44466</v>
      </c>
      <c r="W41" s="131">
        <v>44489</v>
      </c>
      <c r="X41" s="190"/>
      <c r="Y41" s="132" t="s">
        <v>64</v>
      </c>
      <c r="Z41" s="132" t="s">
        <v>69</v>
      </c>
    </row>
    <row r="42" spans="1:26">
      <c r="A42" s="156">
        <v>31</v>
      </c>
      <c r="B42" s="118" t="s">
        <v>399</v>
      </c>
      <c r="C42" s="118" t="s">
        <v>350</v>
      </c>
      <c r="D42" s="70">
        <f t="shared" ref="D42:E42" si="93">G42+I42</f>
        <v>3196.3199999999997</v>
      </c>
      <c r="E42" s="70">
        <f t="shared" si="93"/>
        <v>3196.3199999999997</v>
      </c>
      <c r="F42" s="70">
        <f t="shared" si="69"/>
        <v>0</v>
      </c>
      <c r="G42" s="102">
        <v>1917.8</v>
      </c>
      <c r="H42" s="70">
        <v>1917.8</v>
      </c>
      <c r="I42" s="70">
        <f t="shared" ref="I42:J42" si="94">K42+M42</f>
        <v>1278.52</v>
      </c>
      <c r="J42" s="70">
        <f t="shared" si="94"/>
        <v>1278.52</v>
      </c>
      <c r="K42" s="70">
        <v>639.26</v>
      </c>
      <c r="L42" s="70">
        <v>639.26</v>
      </c>
      <c r="M42" s="130">
        <f t="shared" ref="M42:N42" si="95">O42+Q42</f>
        <v>639.26</v>
      </c>
      <c r="N42" s="102">
        <f t="shared" si="95"/>
        <v>639.26</v>
      </c>
      <c r="O42" s="72"/>
      <c r="P42" s="72"/>
      <c r="Q42" s="70">
        <v>639.26</v>
      </c>
      <c r="R42" s="70">
        <v>639.26</v>
      </c>
      <c r="S42" s="131">
        <v>44424</v>
      </c>
      <c r="T42" s="131">
        <v>44452</v>
      </c>
      <c r="U42" s="132" t="s">
        <v>400</v>
      </c>
      <c r="V42" s="131">
        <v>44466</v>
      </c>
      <c r="W42" s="131">
        <v>44489</v>
      </c>
      <c r="X42" s="190"/>
      <c r="Y42" s="132"/>
      <c r="Z42" s="132" t="s">
        <v>69</v>
      </c>
    </row>
    <row r="43" spans="1:26">
      <c r="A43" s="156">
        <v>32</v>
      </c>
      <c r="B43" s="118" t="s">
        <v>401</v>
      </c>
      <c r="C43" s="118" t="s">
        <v>350</v>
      </c>
      <c r="D43" s="70">
        <f t="shared" ref="D43:E43" si="96">G43+I43</f>
        <v>341.99</v>
      </c>
      <c r="E43" s="70">
        <f t="shared" si="96"/>
        <v>341.99</v>
      </c>
      <c r="F43" s="70">
        <f t="shared" si="69"/>
        <v>0</v>
      </c>
      <c r="G43" s="102">
        <v>205.2</v>
      </c>
      <c r="H43" s="70">
        <v>205.2</v>
      </c>
      <c r="I43" s="70">
        <f t="shared" ref="I43:J43" si="97">K43+M43</f>
        <v>136.79000000000002</v>
      </c>
      <c r="J43" s="70">
        <f t="shared" si="97"/>
        <v>136.79000000000002</v>
      </c>
      <c r="K43" s="70">
        <v>67.790000000000006</v>
      </c>
      <c r="L43" s="70">
        <v>67.790000000000006</v>
      </c>
      <c r="M43" s="130">
        <f t="shared" ref="M43:N43" si="98">O43+Q43</f>
        <v>69</v>
      </c>
      <c r="N43" s="102">
        <f t="shared" si="98"/>
        <v>69</v>
      </c>
      <c r="O43" s="70">
        <v>6</v>
      </c>
      <c r="P43" s="70">
        <v>6</v>
      </c>
      <c r="Q43" s="70">
        <v>63</v>
      </c>
      <c r="R43" s="70">
        <v>63</v>
      </c>
      <c r="S43" s="131">
        <v>44424</v>
      </c>
      <c r="T43" s="131">
        <v>44452</v>
      </c>
      <c r="U43" s="132" t="s">
        <v>402</v>
      </c>
      <c r="V43" s="131"/>
      <c r="W43" s="131"/>
      <c r="X43" s="190"/>
      <c r="Y43" s="132"/>
      <c r="Z43" s="132"/>
    </row>
    <row r="44" spans="1:26">
      <c r="A44" s="156">
        <v>33</v>
      </c>
      <c r="B44" s="118" t="s">
        <v>403</v>
      </c>
      <c r="C44" s="118" t="s">
        <v>404</v>
      </c>
      <c r="D44" s="70">
        <f t="shared" ref="D44:E44" si="99">G44+I44</f>
        <v>597</v>
      </c>
      <c r="E44" s="70">
        <f t="shared" si="99"/>
        <v>597</v>
      </c>
      <c r="F44" s="70">
        <f t="shared" si="69"/>
        <v>0</v>
      </c>
      <c r="G44" s="102">
        <v>358.2</v>
      </c>
      <c r="H44" s="70">
        <v>358.2</v>
      </c>
      <c r="I44" s="70">
        <f t="shared" ref="I44:J44" si="100">K44+M44</f>
        <v>238.8</v>
      </c>
      <c r="J44" s="70">
        <f t="shared" si="100"/>
        <v>238.8</v>
      </c>
      <c r="K44" s="70">
        <v>115.5</v>
      </c>
      <c r="L44" s="70">
        <v>115.5</v>
      </c>
      <c r="M44" s="130">
        <f t="shared" ref="M44:N44" si="101">O44+Q44</f>
        <v>123.3</v>
      </c>
      <c r="N44" s="102">
        <f t="shared" si="101"/>
        <v>123.3</v>
      </c>
      <c r="O44" s="70">
        <v>17.3</v>
      </c>
      <c r="P44" s="70">
        <v>17.3</v>
      </c>
      <c r="Q44" s="70">
        <v>106</v>
      </c>
      <c r="R44" s="70">
        <v>106</v>
      </c>
      <c r="S44" s="131">
        <v>44432</v>
      </c>
      <c r="T44" s="131">
        <v>44447</v>
      </c>
      <c r="U44" s="132" t="s">
        <v>405</v>
      </c>
      <c r="V44" s="131">
        <v>44456</v>
      </c>
      <c r="W44" s="131">
        <v>44489</v>
      </c>
      <c r="X44" s="190"/>
      <c r="Y44" s="132"/>
      <c r="Z44" s="132" t="s">
        <v>69</v>
      </c>
    </row>
    <row r="45" spans="1:26">
      <c r="A45" s="156">
        <v>34</v>
      </c>
      <c r="B45" s="118" t="s">
        <v>406</v>
      </c>
      <c r="C45" s="118" t="s">
        <v>358</v>
      </c>
      <c r="D45" s="70">
        <f t="shared" ref="D45:E45" si="102">G45+I45</f>
        <v>1096.83</v>
      </c>
      <c r="E45" s="70">
        <f t="shared" si="102"/>
        <v>1096.83</v>
      </c>
      <c r="F45" s="70">
        <f t="shared" si="69"/>
        <v>0</v>
      </c>
      <c r="G45" s="102">
        <v>658.1</v>
      </c>
      <c r="H45" s="70">
        <v>658.1</v>
      </c>
      <c r="I45" s="70">
        <f t="shared" ref="I45:J45" si="103">K45+M45</f>
        <v>438.73</v>
      </c>
      <c r="J45" s="70">
        <f t="shared" si="103"/>
        <v>438.73</v>
      </c>
      <c r="K45" s="70">
        <v>284.08</v>
      </c>
      <c r="L45" s="70">
        <v>284.08</v>
      </c>
      <c r="M45" s="130">
        <f t="shared" ref="M45:N45" si="104">O45+Q45</f>
        <v>154.65</v>
      </c>
      <c r="N45" s="102">
        <f t="shared" si="104"/>
        <v>154.65</v>
      </c>
      <c r="O45" s="70">
        <v>4.6500000000000004</v>
      </c>
      <c r="P45" s="70">
        <v>4.6500000000000004</v>
      </c>
      <c r="Q45" s="70">
        <v>150</v>
      </c>
      <c r="R45" s="70">
        <v>150</v>
      </c>
      <c r="S45" s="131">
        <v>44432</v>
      </c>
      <c r="T45" s="131">
        <v>44448</v>
      </c>
      <c r="U45" s="132" t="s">
        <v>407</v>
      </c>
      <c r="V45" s="131">
        <v>44459</v>
      </c>
      <c r="W45" s="131">
        <v>44489</v>
      </c>
      <c r="X45" s="190"/>
      <c r="Y45" s="132"/>
      <c r="Z45" s="132" t="s">
        <v>69</v>
      </c>
    </row>
    <row r="46" spans="1:26">
      <c r="A46" s="156">
        <v>35</v>
      </c>
      <c r="B46" s="118" t="s">
        <v>408</v>
      </c>
      <c r="C46" s="118" t="s">
        <v>363</v>
      </c>
      <c r="D46" s="70">
        <f t="shared" ref="D46:E46" si="105">G46+I46</f>
        <v>296.64</v>
      </c>
      <c r="E46" s="70">
        <f t="shared" si="105"/>
        <v>0</v>
      </c>
      <c r="F46" s="70">
        <f t="shared" si="69"/>
        <v>0</v>
      </c>
      <c r="G46" s="102">
        <v>178</v>
      </c>
      <c r="H46" s="72"/>
      <c r="I46" s="70">
        <f t="shared" ref="I46:J46" si="106">K46+M46</f>
        <v>118.64</v>
      </c>
      <c r="J46" s="70">
        <f t="shared" si="106"/>
        <v>0</v>
      </c>
      <c r="K46" s="70">
        <v>58.64</v>
      </c>
      <c r="L46" s="72"/>
      <c r="M46" s="130">
        <f t="shared" ref="M46:N46" si="107">O46+Q46</f>
        <v>60</v>
      </c>
      <c r="N46" s="102">
        <f t="shared" si="107"/>
        <v>0</v>
      </c>
      <c r="O46" s="70">
        <v>0</v>
      </c>
      <c r="P46" s="72"/>
      <c r="Q46" s="70">
        <v>60</v>
      </c>
      <c r="R46" s="72"/>
      <c r="S46" s="131">
        <v>44432</v>
      </c>
      <c r="T46" s="131">
        <v>44448</v>
      </c>
      <c r="U46" s="132"/>
      <c r="V46" s="131"/>
      <c r="W46" s="131"/>
      <c r="X46" s="132" t="s">
        <v>386</v>
      </c>
      <c r="Y46" s="132"/>
      <c r="Z46" s="132"/>
    </row>
    <row r="47" spans="1:26">
      <c r="A47" s="156">
        <v>36</v>
      </c>
      <c r="B47" s="118" t="s">
        <v>409</v>
      </c>
      <c r="C47" s="118" t="s">
        <v>368</v>
      </c>
      <c r="D47" s="70">
        <f t="shared" ref="D47:E47" si="108">G47+I47</f>
        <v>416.36</v>
      </c>
      <c r="E47" s="70">
        <f t="shared" si="108"/>
        <v>416.36</v>
      </c>
      <c r="F47" s="70">
        <f t="shared" si="69"/>
        <v>0</v>
      </c>
      <c r="G47" s="102">
        <v>249.8</v>
      </c>
      <c r="H47" s="70">
        <v>249.8</v>
      </c>
      <c r="I47" s="70">
        <f t="shared" ref="I47:J47" si="109">K47+M47</f>
        <v>166.56</v>
      </c>
      <c r="J47" s="70">
        <f t="shared" si="109"/>
        <v>166.56</v>
      </c>
      <c r="K47" s="70">
        <v>116.56</v>
      </c>
      <c r="L47" s="70">
        <v>116.56</v>
      </c>
      <c r="M47" s="130">
        <f t="shared" ref="M47:N47" si="110">O47+Q47</f>
        <v>50</v>
      </c>
      <c r="N47" s="102">
        <f t="shared" si="110"/>
        <v>50</v>
      </c>
      <c r="O47" s="70">
        <v>0</v>
      </c>
      <c r="P47" s="70">
        <v>0</v>
      </c>
      <c r="Q47" s="70">
        <v>50</v>
      </c>
      <c r="R47" s="70">
        <v>50</v>
      </c>
      <c r="S47" s="131">
        <v>44424</v>
      </c>
      <c r="T47" s="131">
        <v>44440</v>
      </c>
      <c r="U47" s="132" t="s">
        <v>410</v>
      </c>
      <c r="V47" s="131">
        <v>44449</v>
      </c>
      <c r="W47" s="131">
        <v>44531</v>
      </c>
      <c r="X47" s="190"/>
      <c r="Y47" s="132"/>
      <c r="Z47" s="132"/>
    </row>
    <row r="48" spans="1:26">
      <c r="A48" s="156">
        <v>37</v>
      </c>
      <c r="B48" s="118" t="s">
        <v>411</v>
      </c>
      <c r="C48" s="118" t="s">
        <v>368</v>
      </c>
      <c r="D48" s="70">
        <f t="shared" ref="D48:E48" si="111">G48+I48</f>
        <v>498.31</v>
      </c>
      <c r="E48" s="70">
        <f t="shared" si="111"/>
        <v>493.3</v>
      </c>
      <c r="F48" s="70">
        <f t="shared" si="69"/>
        <v>5.0099999999999909</v>
      </c>
      <c r="G48" s="102">
        <v>299</v>
      </c>
      <c r="H48" s="70">
        <v>295.98</v>
      </c>
      <c r="I48" s="70">
        <f t="shared" ref="I48:J48" si="112">K48+M48</f>
        <v>199.31</v>
      </c>
      <c r="J48" s="70">
        <f t="shared" si="112"/>
        <v>197.32</v>
      </c>
      <c r="K48" s="70">
        <v>139.31</v>
      </c>
      <c r="L48" s="70">
        <v>137.32</v>
      </c>
      <c r="M48" s="130">
        <f t="shared" ref="M48:N48" si="113">O48+Q48</f>
        <v>60</v>
      </c>
      <c r="N48" s="102">
        <f t="shared" si="113"/>
        <v>60</v>
      </c>
      <c r="O48" s="70">
        <v>0</v>
      </c>
      <c r="P48" s="72"/>
      <c r="Q48" s="70">
        <v>60</v>
      </c>
      <c r="R48" s="70">
        <v>60</v>
      </c>
      <c r="S48" s="131">
        <v>44424</v>
      </c>
      <c r="T48" s="131">
        <v>44446</v>
      </c>
      <c r="U48" s="132" t="s">
        <v>412</v>
      </c>
      <c r="V48" s="131">
        <v>44459</v>
      </c>
      <c r="W48" s="131">
        <v>44480</v>
      </c>
      <c r="X48" s="190"/>
      <c r="Y48" s="132"/>
      <c r="Z48" s="132" t="s">
        <v>69</v>
      </c>
    </row>
    <row r="49" spans="1:26">
      <c r="A49" s="156">
        <v>38</v>
      </c>
      <c r="B49" s="206" t="s">
        <v>413</v>
      </c>
      <c r="C49" s="118" t="s">
        <v>378</v>
      </c>
      <c r="D49" s="70">
        <f t="shared" ref="D49:E49" si="114">G49+I49</f>
        <v>1942.5</v>
      </c>
      <c r="E49" s="70">
        <f t="shared" si="114"/>
        <v>1942.5</v>
      </c>
      <c r="F49" s="70">
        <f t="shared" si="69"/>
        <v>0</v>
      </c>
      <c r="G49" s="102">
        <v>1165.5</v>
      </c>
      <c r="H49" s="70">
        <v>1165.5</v>
      </c>
      <c r="I49" s="70">
        <f t="shared" ref="I49:J49" si="115">K49+M49</f>
        <v>777</v>
      </c>
      <c r="J49" s="70">
        <f t="shared" si="115"/>
        <v>777</v>
      </c>
      <c r="K49" s="70">
        <v>437</v>
      </c>
      <c r="L49" s="70">
        <v>437</v>
      </c>
      <c r="M49" s="130">
        <f t="shared" ref="M49:N49" si="116">O49+Q49</f>
        <v>340</v>
      </c>
      <c r="N49" s="102">
        <f t="shared" si="116"/>
        <v>340</v>
      </c>
      <c r="O49" s="70">
        <v>340</v>
      </c>
      <c r="P49" s="70">
        <v>340</v>
      </c>
      <c r="Q49" s="70">
        <v>0</v>
      </c>
      <c r="R49" s="70">
        <v>0</v>
      </c>
      <c r="S49" s="131">
        <v>44432</v>
      </c>
      <c r="T49" s="131">
        <v>44448</v>
      </c>
      <c r="U49" s="132" t="s">
        <v>414</v>
      </c>
      <c r="V49" s="131">
        <v>44474</v>
      </c>
      <c r="W49" s="131">
        <v>44498</v>
      </c>
      <c r="X49" s="190"/>
      <c r="Y49" s="132"/>
      <c r="Z49" s="132"/>
    </row>
    <row r="50" spans="1:26">
      <c r="A50" s="105"/>
      <c r="B50" s="106" t="s">
        <v>160</v>
      </c>
      <c r="C50" s="97"/>
      <c r="D50" s="107">
        <f t="shared" ref="D50:R50" si="117">SUM(D34:D49)</f>
        <v>15087.449999999999</v>
      </c>
      <c r="E50" s="107">
        <f t="shared" si="117"/>
        <v>13878.605999999998</v>
      </c>
      <c r="F50" s="107">
        <f t="shared" si="117"/>
        <v>53.044000000000153</v>
      </c>
      <c r="G50" s="107">
        <f t="shared" si="117"/>
        <v>9052.5</v>
      </c>
      <c r="H50" s="107">
        <f t="shared" si="117"/>
        <v>8327.15</v>
      </c>
      <c r="I50" s="107">
        <f t="shared" si="117"/>
        <v>6034.95</v>
      </c>
      <c r="J50" s="107">
        <f t="shared" si="117"/>
        <v>5551.4560000000001</v>
      </c>
      <c r="K50" s="107">
        <f t="shared" si="117"/>
        <v>3649.7899999999995</v>
      </c>
      <c r="L50" s="107">
        <f t="shared" si="117"/>
        <v>3336.2960000000003</v>
      </c>
      <c r="M50" s="107">
        <f t="shared" si="117"/>
        <v>2385.16</v>
      </c>
      <c r="N50" s="107">
        <f t="shared" si="117"/>
        <v>2215.16</v>
      </c>
      <c r="O50" s="107">
        <f t="shared" si="117"/>
        <v>975.9</v>
      </c>
      <c r="P50" s="107">
        <f t="shared" si="117"/>
        <v>865.9</v>
      </c>
      <c r="Q50" s="107">
        <f t="shared" si="117"/>
        <v>1409.26</v>
      </c>
      <c r="R50" s="107">
        <f t="shared" si="117"/>
        <v>1349.26</v>
      </c>
      <c r="S50" s="108"/>
      <c r="T50" s="151"/>
      <c r="U50" s="151"/>
      <c r="V50" s="151"/>
      <c r="W50" s="151"/>
      <c r="X50" s="151"/>
      <c r="Y50" s="151"/>
      <c r="Z50" s="180"/>
    </row>
    <row r="51" spans="1:26">
      <c r="A51" s="524" t="s">
        <v>177</v>
      </c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  <c r="Y51" s="520"/>
      <c r="Z51" s="180"/>
    </row>
    <row r="52" spans="1:26">
      <c r="A52" s="156">
        <v>39</v>
      </c>
      <c r="B52" s="118" t="s">
        <v>415</v>
      </c>
      <c r="C52" s="118" t="s">
        <v>365</v>
      </c>
      <c r="D52" s="70">
        <f t="shared" ref="D52:E52" si="118">G52+I52</f>
        <v>1099.98</v>
      </c>
      <c r="E52" s="70">
        <f t="shared" si="118"/>
        <v>0</v>
      </c>
      <c r="F52" s="70">
        <f>IF(E52&gt;0,D52-E52,0)</f>
        <v>0</v>
      </c>
      <c r="G52" s="70">
        <v>660</v>
      </c>
      <c r="H52" s="72"/>
      <c r="I52" s="70">
        <f t="shared" ref="I52:J52" si="119">K52+M52</f>
        <v>439.98</v>
      </c>
      <c r="J52" s="70">
        <f t="shared" si="119"/>
        <v>0</v>
      </c>
      <c r="K52" s="70">
        <v>219.99</v>
      </c>
      <c r="L52" s="72"/>
      <c r="M52" s="70">
        <f t="shared" ref="M52:N52" si="120">O52+Q52</f>
        <v>219.99</v>
      </c>
      <c r="N52" s="70">
        <f t="shared" si="120"/>
        <v>0</v>
      </c>
      <c r="O52" s="70">
        <v>219.99</v>
      </c>
      <c r="P52" s="72"/>
      <c r="Q52" s="70">
        <v>0</v>
      </c>
      <c r="R52" s="72"/>
      <c r="S52" s="131">
        <v>44439</v>
      </c>
      <c r="T52" s="131">
        <v>44454</v>
      </c>
      <c r="U52" s="132"/>
      <c r="V52" s="190"/>
      <c r="W52" s="190"/>
      <c r="X52" s="132" t="s">
        <v>416</v>
      </c>
      <c r="Y52" s="190"/>
      <c r="Z52" s="180"/>
    </row>
    <row r="53" spans="1:26">
      <c r="A53" s="105"/>
      <c r="B53" s="106" t="s">
        <v>160</v>
      </c>
      <c r="C53" s="97"/>
      <c r="D53" s="107">
        <f t="shared" ref="D53:R53" si="121">SUM(D52)</f>
        <v>1099.98</v>
      </c>
      <c r="E53" s="107">
        <f t="shared" si="121"/>
        <v>0</v>
      </c>
      <c r="F53" s="107">
        <f t="shared" si="121"/>
        <v>0</v>
      </c>
      <c r="G53" s="107">
        <f t="shared" si="121"/>
        <v>660</v>
      </c>
      <c r="H53" s="107">
        <f t="shared" si="121"/>
        <v>0</v>
      </c>
      <c r="I53" s="107">
        <f t="shared" si="121"/>
        <v>439.98</v>
      </c>
      <c r="J53" s="107">
        <f t="shared" si="121"/>
        <v>0</v>
      </c>
      <c r="K53" s="107">
        <f t="shared" si="121"/>
        <v>219.99</v>
      </c>
      <c r="L53" s="107">
        <f t="shared" si="121"/>
        <v>0</v>
      </c>
      <c r="M53" s="107">
        <f t="shared" si="121"/>
        <v>219.99</v>
      </c>
      <c r="N53" s="107">
        <f t="shared" si="121"/>
        <v>0</v>
      </c>
      <c r="O53" s="107">
        <f t="shared" si="121"/>
        <v>219.99</v>
      </c>
      <c r="P53" s="107">
        <f t="shared" si="121"/>
        <v>0</v>
      </c>
      <c r="Q53" s="107">
        <f t="shared" si="121"/>
        <v>0</v>
      </c>
      <c r="R53" s="107">
        <f t="shared" si="121"/>
        <v>0</v>
      </c>
      <c r="S53" s="108"/>
      <c r="T53" s="151"/>
      <c r="U53" s="151"/>
      <c r="V53" s="151"/>
      <c r="W53" s="151"/>
      <c r="X53" s="151"/>
      <c r="Y53" s="151"/>
      <c r="Z53" s="180"/>
    </row>
    <row r="54" spans="1:26">
      <c r="A54" s="550" t="s">
        <v>417</v>
      </c>
      <c r="B54" s="538"/>
      <c r="C54" s="97"/>
      <c r="D54" s="113">
        <f t="shared" ref="D54:R54" si="122">D53+D50+D32</f>
        <v>30074.479999999996</v>
      </c>
      <c r="E54" s="113">
        <f t="shared" si="122"/>
        <v>27847.302999999993</v>
      </c>
      <c r="F54" s="113">
        <f t="shared" si="122"/>
        <v>-28.602999999999724</v>
      </c>
      <c r="G54" s="113">
        <f t="shared" si="122"/>
        <v>18044.699999999997</v>
      </c>
      <c r="H54" s="113">
        <f t="shared" si="122"/>
        <v>16659.347000000002</v>
      </c>
      <c r="I54" s="113">
        <f t="shared" si="122"/>
        <v>12029.78</v>
      </c>
      <c r="J54" s="113">
        <f t="shared" si="122"/>
        <v>11187.956000000002</v>
      </c>
      <c r="K54" s="113">
        <f t="shared" si="122"/>
        <v>7094.2799999999988</v>
      </c>
      <c r="L54" s="113">
        <f t="shared" si="122"/>
        <v>6507.3459999999995</v>
      </c>
      <c r="M54" s="113">
        <f t="shared" si="122"/>
        <v>4935.5</v>
      </c>
      <c r="N54" s="113">
        <f t="shared" si="122"/>
        <v>4680.6100000000006</v>
      </c>
      <c r="O54" s="113">
        <f t="shared" si="122"/>
        <v>2835.45</v>
      </c>
      <c r="P54" s="113">
        <f t="shared" si="122"/>
        <v>2640.55</v>
      </c>
      <c r="Q54" s="113">
        <f t="shared" si="122"/>
        <v>2100.0500000000002</v>
      </c>
      <c r="R54" s="113">
        <f t="shared" si="122"/>
        <v>2040.06</v>
      </c>
      <c r="S54" s="99"/>
      <c r="T54" s="99"/>
      <c r="U54" s="99"/>
      <c r="V54" s="99"/>
      <c r="W54" s="99"/>
      <c r="X54" s="171"/>
      <c r="Y54" s="171"/>
      <c r="Z54" s="180"/>
    </row>
  </sheetData>
  <mergeCells count="31">
    <mergeCell ref="S32:W32"/>
    <mergeCell ref="Z1:Z5"/>
    <mergeCell ref="I1:R1"/>
    <mergeCell ref="K2:R2"/>
    <mergeCell ref="K3:L4"/>
    <mergeCell ref="M3:R3"/>
    <mergeCell ref="M4:N4"/>
    <mergeCell ref="O4:P4"/>
    <mergeCell ref="Q4:R4"/>
    <mergeCell ref="B1:B5"/>
    <mergeCell ref="C1:C5"/>
    <mergeCell ref="D1:F3"/>
    <mergeCell ref="G1:H4"/>
    <mergeCell ref="S1:S5"/>
    <mergeCell ref="I2:J4"/>
    <mergeCell ref="A33:Y33"/>
    <mergeCell ref="A51:Y51"/>
    <mergeCell ref="A54:B54"/>
    <mergeCell ref="T1:T5"/>
    <mergeCell ref="U1:U5"/>
    <mergeCell ref="V1:V5"/>
    <mergeCell ref="W1:W5"/>
    <mergeCell ref="X1:X5"/>
    <mergeCell ref="Y1:Y5"/>
    <mergeCell ref="D4:D5"/>
    <mergeCell ref="E4:E5"/>
    <mergeCell ref="A32:B32"/>
    <mergeCell ref="F4:F5"/>
    <mergeCell ref="A7:Z8"/>
    <mergeCell ref="A9:Z9"/>
    <mergeCell ref="A1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B46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4" customWidth="1"/>
    <col min="2" max="2" width="31.7109375" customWidth="1"/>
    <col min="4" max="4" width="12" customWidth="1"/>
    <col min="5" max="5" width="11.5703125" customWidth="1"/>
    <col min="6" max="6" width="12.28515625" customWidth="1"/>
    <col min="7" max="7" width="12" customWidth="1"/>
    <col min="8" max="9" width="12.28515625" customWidth="1"/>
    <col min="10" max="11" width="12.7109375" customWidth="1"/>
    <col min="12" max="12" width="11.85546875" customWidth="1"/>
    <col min="13" max="13" width="13.140625" customWidth="1"/>
    <col min="14" max="14" width="13" customWidth="1"/>
    <col min="15" max="15" width="13.42578125" customWidth="1"/>
    <col min="16" max="17" width="12.28515625" customWidth="1"/>
    <col min="18" max="18" width="12.7109375" customWidth="1"/>
    <col min="21" max="21" width="17.42578125" customWidth="1"/>
    <col min="24" max="24" width="18.140625" customWidth="1"/>
    <col min="25" max="26" width="14.42578125" customWidth="1"/>
  </cols>
  <sheetData>
    <row r="1" spans="1:28">
      <c r="A1" s="545" t="s">
        <v>36</v>
      </c>
      <c r="B1" s="545" t="s">
        <v>37</v>
      </c>
      <c r="C1" s="545" t="s">
        <v>38</v>
      </c>
      <c r="D1" s="546" t="s">
        <v>39</v>
      </c>
      <c r="E1" s="527"/>
      <c r="F1" s="528"/>
      <c r="G1" s="546" t="s">
        <v>40</v>
      </c>
      <c r="H1" s="528"/>
      <c r="I1" s="54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46" t="s">
        <v>50</v>
      </c>
      <c r="J2" s="528"/>
      <c r="K2" s="54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46" t="s">
        <v>52</v>
      </c>
      <c r="L3" s="528"/>
      <c r="M3" s="54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42" t="s">
        <v>54</v>
      </c>
      <c r="E4" s="542" t="s">
        <v>55</v>
      </c>
      <c r="F4" s="542" t="s">
        <v>56</v>
      </c>
      <c r="G4" s="531"/>
      <c r="H4" s="517"/>
      <c r="I4" s="531"/>
      <c r="J4" s="517"/>
      <c r="K4" s="531"/>
      <c r="L4" s="517"/>
      <c r="M4" s="547" t="s">
        <v>50</v>
      </c>
      <c r="N4" s="538"/>
      <c r="O4" s="547" t="s">
        <v>57</v>
      </c>
      <c r="P4" s="538"/>
      <c r="Q4" s="54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114" t="s">
        <v>54</v>
      </c>
      <c r="H5" s="114" t="s">
        <v>55</v>
      </c>
      <c r="I5" s="114" t="s">
        <v>54</v>
      </c>
      <c r="J5" s="114" t="s">
        <v>55</v>
      </c>
      <c r="K5" s="114" t="s">
        <v>54</v>
      </c>
      <c r="L5" s="114" t="s">
        <v>55</v>
      </c>
      <c r="M5" s="114" t="s">
        <v>54</v>
      </c>
      <c r="N5" s="114" t="s">
        <v>55</v>
      </c>
      <c r="O5" s="114" t="s">
        <v>54</v>
      </c>
      <c r="P5" s="114" t="s">
        <v>55</v>
      </c>
      <c r="Q5" s="114" t="s">
        <v>54</v>
      </c>
      <c r="R5" s="114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>
      <c r="A7" s="543" t="s">
        <v>418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>
      <c r="A10" s="117">
        <v>1</v>
      </c>
      <c r="B10" s="185" t="s">
        <v>419</v>
      </c>
      <c r="C10" s="185" t="s">
        <v>420</v>
      </c>
      <c r="D10" s="119">
        <f t="shared" ref="D10:E10" si="0">G10+I10</f>
        <v>447</v>
      </c>
      <c r="E10" s="119">
        <f t="shared" si="0"/>
        <v>447</v>
      </c>
      <c r="F10" s="119">
        <f t="shared" ref="F10:F27" si="1">IF(E10&gt;0,D10-E10,0)</f>
        <v>0</v>
      </c>
      <c r="G10" s="120">
        <v>268.2</v>
      </c>
      <c r="H10" s="119">
        <v>268.2</v>
      </c>
      <c r="I10" s="119">
        <f t="shared" ref="I10:J10" si="2">K10+M10</f>
        <v>178.8</v>
      </c>
      <c r="J10" s="119">
        <f t="shared" si="2"/>
        <v>178.8</v>
      </c>
      <c r="K10" s="119">
        <v>119.2</v>
      </c>
      <c r="L10" s="119">
        <v>98.8</v>
      </c>
      <c r="M10" s="121">
        <f t="shared" ref="M10:N10" si="3">O10+Q10</f>
        <v>59.6</v>
      </c>
      <c r="N10" s="119">
        <f t="shared" si="3"/>
        <v>80</v>
      </c>
      <c r="O10" s="119">
        <v>59.6</v>
      </c>
      <c r="P10" s="119">
        <v>80</v>
      </c>
      <c r="Q10" s="210">
        <v>0</v>
      </c>
      <c r="R10" s="122"/>
      <c r="S10" s="211">
        <v>44305</v>
      </c>
      <c r="T10" s="212">
        <v>44313</v>
      </c>
      <c r="U10" s="213" t="s">
        <v>421</v>
      </c>
      <c r="V10" s="211">
        <v>44341</v>
      </c>
      <c r="W10" s="125">
        <v>44407</v>
      </c>
      <c r="X10" s="214"/>
      <c r="Y10" s="215" t="s">
        <v>64</v>
      </c>
      <c r="Z10" s="209" t="s">
        <v>99</v>
      </c>
      <c r="AA10" s="128" t="s">
        <v>66</v>
      </c>
      <c r="AB10" s="128">
        <f>COUNTIF(X10:X99,"Отказ")</f>
        <v>0</v>
      </c>
    </row>
    <row r="11" spans="1:28">
      <c r="A11" s="156">
        <v>2</v>
      </c>
      <c r="B11" s="185" t="s">
        <v>422</v>
      </c>
      <c r="C11" s="185" t="s">
        <v>420</v>
      </c>
      <c r="D11" s="70">
        <f t="shared" ref="D11:E11" si="4">G11+I11</f>
        <v>175</v>
      </c>
      <c r="E11" s="70">
        <f t="shared" si="4"/>
        <v>131.25</v>
      </c>
      <c r="F11" s="70">
        <f t="shared" si="1"/>
        <v>43.75</v>
      </c>
      <c r="G11" s="102">
        <v>105</v>
      </c>
      <c r="H11" s="70">
        <v>78.75</v>
      </c>
      <c r="I11" s="70">
        <f t="shared" ref="I11:J11" si="5">K11+M11</f>
        <v>70</v>
      </c>
      <c r="J11" s="70">
        <f t="shared" si="5"/>
        <v>52.5</v>
      </c>
      <c r="K11" s="70">
        <v>40</v>
      </c>
      <c r="L11" s="70">
        <v>22.5</v>
      </c>
      <c r="M11" s="130">
        <f t="shared" ref="M11:N11" si="6">O11+Q11</f>
        <v>30</v>
      </c>
      <c r="N11" s="70">
        <f t="shared" si="6"/>
        <v>30</v>
      </c>
      <c r="O11" s="70">
        <v>30</v>
      </c>
      <c r="P11" s="70">
        <v>30</v>
      </c>
      <c r="Q11" s="210">
        <v>0</v>
      </c>
      <c r="R11" s="72"/>
      <c r="S11" s="216">
        <v>44305</v>
      </c>
      <c r="T11" s="217">
        <v>44313</v>
      </c>
      <c r="U11" s="218" t="s">
        <v>423</v>
      </c>
      <c r="V11" s="216">
        <v>44341</v>
      </c>
      <c r="W11" s="140">
        <v>44407</v>
      </c>
      <c r="X11" s="190"/>
      <c r="Y11" s="215"/>
      <c r="Z11" s="89"/>
      <c r="AA11" s="50" t="s">
        <v>69</v>
      </c>
      <c r="AB11" s="128">
        <f>COUNTA(Z10:Z99)</f>
        <v>14</v>
      </c>
    </row>
    <row r="12" spans="1:28">
      <c r="A12" s="156">
        <v>3</v>
      </c>
      <c r="B12" s="185" t="s">
        <v>424</v>
      </c>
      <c r="C12" s="185" t="s">
        <v>425</v>
      </c>
      <c r="D12" s="70">
        <f t="shared" ref="D12:E12" si="7">G12+I12</f>
        <v>356.9</v>
      </c>
      <c r="E12" s="70">
        <f t="shared" si="7"/>
        <v>356.76600000000002</v>
      </c>
      <c r="F12" s="70">
        <f t="shared" si="1"/>
        <v>0.13399999999995771</v>
      </c>
      <c r="G12" s="102">
        <v>214.1</v>
      </c>
      <c r="H12" s="70">
        <v>214.08</v>
      </c>
      <c r="I12" s="70">
        <f t="shared" ref="I12:J12" si="8">K12+M12</f>
        <v>142.80000000000001</v>
      </c>
      <c r="J12" s="70">
        <f t="shared" si="8"/>
        <v>142.68600000000001</v>
      </c>
      <c r="K12" s="70">
        <v>35.700000000000003</v>
      </c>
      <c r="L12" s="70">
        <v>62.6</v>
      </c>
      <c r="M12" s="130">
        <f t="shared" ref="M12:N12" si="9">O12+Q12</f>
        <v>107.1</v>
      </c>
      <c r="N12" s="70">
        <f t="shared" si="9"/>
        <v>80.085999999999999</v>
      </c>
      <c r="O12" s="70">
        <v>107.1</v>
      </c>
      <c r="P12" s="70">
        <v>80.085999999999999</v>
      </c>
      <c r="Q12" s="210">
        <v>0</v>
      </c>
      <c r="R12" s="72"/>
      <c r="S12" s="216">
        <v>44314</v>
      </c>
      <c r="T12" s="217">
        <v>44316</v>
      </c>
      <c r="U12" s="218" t="s">
        <v>426</v>
      </c>
      <c r="V12" s="216">
        <v>44350</v>
      </c>
      <c r="W12" s="140">
        <v>44407</v>
      </c>
      <c r="X12" s="145"/>
      <c r="Y12" s="215" t="s">
        <v>64</v>
      </c>
      <c r="Z12" s="49" t="s">
        <v>99</v>
      </c>
      <c r="AA12" s="128" t="s">
        <v>12</v>
      </c>
      <c r="AB12" s="128">
        <f>COUNTA(U10:U99)-AB11</f>
        <v>14</v>
      </c>
    </row>
    <row r="13" spans="1:28">
      <c r="A13" s="156">
        <v>4</v>
      </c>
      <c r="B13" s="185" t="s">
        <v>427</v>
      </c>
      <c r="C13" s="185" t="s">
        <v>425</v>
      </c>
      <c r="D13" s="70">
        <f t="shared" ref="D13:E13" si="10">G13+I13</f>
        <v>375</v>
      </c>
      <c r="E13" s="70">
        <f t="shared" si="10"/>
        <v>375.077</v>
      </c>
      <c r="F13" s="70">
        <f t="shared" si="1"/>
        <v>-7.6999999999998181E-2</v>
      </c>
      <c r="G13" s="102">
        <v>225</v>
      </c>
      <c r="H13" s="70">
        <v>225.03</v>
      </c>
      <c r="I13" s="70">
        <f t="shared" ref="I13:J13" si="11">K13+M13</f>
        <v>150</v>
      </c>
      <c r="J13" s="70">
        <f t="shared" si="11"/>
        <v>150.047</v>
      </c>
      <c r="K13" s="70">
        <v>75</v>
      </c>
      <c r="L13" s="70">
        <v>75.031999999999996</v>
      </c>
      <c r="M13" s="130">
        <f t="shared" ref="M13:N13" si="12">O13+Q13</f>
        <v>75</v>
      </c>
      <c r="N13" s="70">
        <f t="shared" si="12"/>
        <v>75.015000000000001</v>
      </c>
      <c r="O13" s="70">
        <v>75</v>
      </c>
      <c r="P13" s="70">
        <v>75.015000000000001</v>
      </c>
      <c r="Q13" s="210">
        <v>0</v>
      </c>
      <c r="R13" s="72"/>
      <c r="S13" s="216">
        <v>44314</v>
      </c>
      <c r="T13" s="217">
        <v>44316</v>
      </c>
      <c r="U13" s="218" t="s">
        <v>428</v>
      </c>
      <c r="V13" s="216">
        <v>44368</v>
      </c>
      <c r="W13" s="140">
        <v>44407</v>
      </c>
      <c r="X13" s="145"/>
      <c r="Y13" s="215" t="s">
        <v>64</v>
      </c>
      <c r="Z13" s="49" t="s">
        <v>99</v>
      </c>
      <c r="AA13" s="128" t="s">
        <v>75</v>
      </c>
      <c r="AB13" s="128">
        <f>COUNTA(T10:T99)-AB11-AB12</f>
        <v>1</v>
      </c>
    </row>
    <row r="14" spans="1:28">
      <c r="A14" s="156">
        <v>5</v>
      </c>
      <c r="B14" s="185" t="s">
        <v>429</v>
      </c>
      <c r="C14" s="185" t="s">
        <v>430</v>
      </c>
      <c r="D14" s="70">
        <f t="shared" ref="D14:E14" si="13">G14+I14</f>
        <v>594</v>
      </c>
      <c r="E14" s="70">
        <f t="shared" si="13"/>
        <v>594.01</v>
      </c>
      <c r="F14" s="70">
        <f t="shared" si="1"/>
        <v>-9.9999999999909051E-3</v>
      </c>
      <c r="G14" s="102">
        <v>356.4</v>
      </c>
      <c r="H14" s="70">
        <v>356.4</v>
      </c>
      <c r="I14" s="70">
        <f t="shared" ref="I14:J14" si="14">K14+M14</f>
        <v>237.60000000000002</v>
      </c>
      <c r="J14" s="70">
        <f t="shared" si="14"/>
        <v>237.60999999999999</v>
      </c>
      <c r="K14" s="70">
        <v>162.9</v>
      </c>
      <c r="L14" s="70">
        <v>162.88999999999999</v>
      </c>
      <c r="M14" s="130">
        <f t="shared" ref="M14:N14" si="15">O14+Q14</f>
        <v>74.7</v>
      </c>
      <c r="N14" s="70">
        <f t="shared" si="15"/>
        <v>74.72</v>
      </c>
      <c r="O14" s="70">
        <v>74.7</v>
      </c>
      <c r="P14" s="70">
        <v>74.72</v>
      </c>
      <c r="Q14" s="210">
        <v>0</v>
      </c>
      <c r="R14" s="72"/>
      <c r="S14" s="216">
        <v>44314</v>
      </c>
      <c r="T14" s="217">
        <v>44316</v>
      </c>
      <c r="U14" s="218" t="s">
        <v>421</v>
      </c>
      <c r="V14" s="216">
        <v>44372</v>
      </c>
      <c r="W14" s="140">
        <v>44407</v>
      </c>
      <c r="X14" s="145"/>
      <c r="Y14" s="215" t="s">
        <v>64</v>
      </c>
      <c r="Z14" s="49" t="s">
        <v>99</v>
      </c>
      <c r="AA14" s="128" t="s">
        <v>79</v>
      </c>
      <c r="AB14" s="128">
        <f>COUNTA(S10:S99)-AB11-AB12-AB13</f>
        <v>0</v>
      </c>
    </row>
    <row r="15" spans="1:28">
      <c r="A15" s="156">
        <v>6</v>
      </c>
      <c r="B15" s="185" t="s">
        <v>431</v>
      </c>
      <c r="C15" s="185" t="s">
        <v>432</v>
      </c>
      <c r="D15" s="70">
        <f t="shared" ref="D15:E15" si="16">G15+I15</f>
        <v>274.70000000000005</v>
      </c>
      <c r="E15" s="70">
        <f t="shared" si="16"/>
        <v>274.77999999999997</v>
      </c>
      <c r="F15" s="70">
        <f t="shared" si="1"/>
        <v>-7.999999999992724E-2</v>
      </c>
      <c r="G15" s="102">
        <v>164.8</v>
      </c>
      <c r="H15" s="70">
        <v>164.864</v>
      </c>
      <c r="I15" s="70">
        <f t="shared" ref="I15:J15" si="17">K15+M15</f>
        <v>109.9</v>
      </c>
      <c r="J15" s="70">
        <f t="shared" si="17"/>
        <v>109.916</v>
      </c>
      <c r="K15" s="70">
        <v>46.7</v>
      </c>
      <c r="L15" s="70">
        <v>27.835999999999999</v>
      </c>
      <c r="M15" s="130">
        <f t="shared" ref="M15:N15" si="18">O15+Q15</f>
        <v>63.2</v>
      </c>
      <c r="N15" s="70">
        <f t="shared" si="18"/>
        <v>82.08</v>
      </c>
      <c r="O15" s="70">
        <v>63.2</v>
      </c>
      <c r="P15" s="70">
        <v>82.08</v>
      </c>
      <c r="Q15" s="210">
        <v>0</v>
      </c>
      <c r="R15" s="72"/>
      <c r="S15" s="216">
        <v>44306</v>
      </c>
      <c r="T15" s="217">
        <v>44313</v>
      </c>
      <c r="U15" s="218" t="s">
        <v>433</v>
      </c>
      <c r="V15" s="216">
        <v>44341</v>
      </c>
      <c r="W15" s="140">
        <v>44407</v>
      </c>
      <c r="X15" s="190"/>
      <c r="Y15" s="215"/>
      <c r="Z15" s="49" t="s">
        <v>99</v>
      </c>
      <c r="AA15" s="50" t="s">
        <v>64</v>
      </c>
      <c r="AB15" s="128">
        <f>COUNTA(Y10:Y99)</f>
        <v>12</v>
      </c>
    </row>
    <row r="16" spans="1:28">
      <c r="A16" s="156">
        <v>7</v>
      </c>
      <c r="B16" s="185" t="s">
        <v>434</v>
      </c>
      <c r="C16" s="185" t="s">
        <v>432</v>
      </c>
      <c r="D16" s="70">
        <f t="shared" ref="D16:E16" si="19">G16+I16</f>
        <v>126.89999999999999</v>
      </c>
      <c r="E16" s="70">
        <f t="shared" si="19"/>
        <v>126.8</v>
      </c>
      <c r="F16" s="70">
        <f t="shared" si="1"/>
        <v>9.9999999999994316E-2</v>
      </c>
      <c r="G16" s="102">
        <v>76.099999999999994</v>
      </c>
      <c r="H16" s="70">
        <v>76.08</v>
      </c>
      <c r="I16" s="70">
        <f t="shared" ref="I16:J16" si="20">K16+M16</f>
        <v>50.8</v>
      </c>
      <c r="J16" s="70">
        <f t="shared" si="20"/>
        <v>50.72</v>
      </c>
      <c r="K16" s="70">
        <v>25.4</v>
      </c>
      <c r="L16" s="70">
        <v>25.36</v>
      </c>
      <c r="M16" s="130">
        <f t="shared" ref="M16:N16" si="21">O16+Q16</f>
        <v>25.4</v>
      </c>
      <c r="N16" s="70">
        <f t="shared" si="21"/>
        <v>25.36</v>
      </c>
      <c r="O16" s="70">
        <v>25.4</v>
      </c>
      <c r="P16" s="102">
        <v>25.36</v>
      </c>
      <c r="Q16" s="210">
        <v>0</v>
      </c>
      <c r="R16" s="72"/>
      <c r="S16" s="216">
        <v>44306</v>
      </c>
      <c r="T16" s="217">
        <v>44313</v>
      </c>
      <c r="U16" s="218" t="s">
        <v>421</v>
      </c>
      <c r="V16" s="216">
        <v>44341</v>
      </c>
      <c r="W16" s="140">
        <v>44407</v>
      </c>
      <c r="X16" s="145"/>
      <c r="Y16" s="215" t="s">
        <v>64</v>
      </c>
      <c r="Z16" s="49" t="s">
        <v>99</v>
      </c>
    </row>
    <row r="17" spans="1:26">
      <c r="A17" s="156">
        <v>8</v>
      </c>
      <c r="B17" s="185" t="s">
        <v>435</v>
      </c>
      <c r="C17" s="185" t="s">
        <v>432</v>
      </c>
      <c r="D17" s="70">
        <f t="shared" ref="D17:E17" si="22">G17+I17</f>
        <v>357.20000000000005</v>
      </c>
      <c r="E17" s="70">
        <f t="shared" si="22"/>
        <v>357.11</v>
      </c>
      <c r="F17" s="70">
        <f t="shared" si="1"/>
        <v>9.0000000000031832E-2</v>
      </c>
      <c r="G17" s="102">
        <v>214.3</v>
      </c>
      <c r="H17" s="70">
        <v>214.27</v>
      </c>
      <c r="I17" s="70">
        <f t="shared" ref="I17:J17" si="23">K17+M17</f>
        <v>142.9</v>
      </c>
      <c r="J17" s="70">
        <f t="shared" si="23"/>
        <v>142.84</v>
      </c>
      <c r="K17" s="70">
        <v>15.8</v>
      </c>
      <c r="L17" s="70">
        <v>15.77</v>
      </c>
      <c r="M17" s="130">
        <f t="shared" ref="M17:N17" si="24">O17+Q17</f>
        <v>127.1</v>
      </c>
      <c r="N17" s="70">
        <f t="shared" si="24"/>
        <v>127.07</v>
      </c>
      <c r="O17" s="70">
        <v>127.1</v>
      </c>
      <c r="P17" s="70">
        <v>127.07</v>
      </c>
      <c r="Q17" s="210">
        <v>0</v>
      </c>
      <c r="R17" s="72"/>
      <c r="S17" s="216">
        <v>44306</v>
      </c>
      <c r="T17" s="217">
        <v>44313</v>
      </c>
      <c r="U17" s="218" t="s">
        <v>436</v>
      </c>
      <c r="V17" s="216">
        <v>44341</v>
      </c>
      <c r="W17" s="140">
        <v>44407</v>
      </c>
      <c r="X17" s="145"/>
      <c r="Y17" s="215" t="s">
        <v>64</v>
      </c>
      <c r="Z17" s="49" t="s">
        <v>99</v>
      </c>
    </row>
    <row r="18" spans="1:26">
      <c r="A18" s="156">
        <v>9</v>
      </c>
      <c r="B18" s="185" t="s">
        <v>437</v>
      </c>
      <c r="C18" s="185" t="s">
        <v>432</v>
      </c>
      <c r="D18" s="70">
        <f t="shared" ref="D18:E18" si="25">G18+I18</f>
        <v>124</v>
      </c>
      <c r="E18" s="70">
        <f t="shared" si="25"/>
        <v>123.971</v>
      </c>
      <c r="F18" s="70">
        <f t="shared" si="1"/>
        <v>2.8999999999996362E-2</v>
      </c>
      <c r="G18" s="102">
        <v>74.400000000000006</v>
      </c>
      <c r="H18" s="70">
        <v>74.382999999999996</v>
      </c>
      <c r="I18" s="70">
        <f t="shared" ref="I18:J18" si="26">K18+M18</f>
        <v>49.599999999999994</v>
      </c>
      <c r="J18" s="70">
        <f t="shared" si="26"/>
        <v>49.588000000000001</v>
      </c>
      <c r="K18" s="70">
        <v>38.4</v>
      </c>
      <c r="L18" s="70">
        <v>34.908000000000001</v>
      </c>
      <c r="M18" s="130">
        <f t="shared" ref="M18:N18" si="27">O18+Q18</f>
        <v>11.2</v>
      </c>
      <c r="N18" s="70">
        <f t="shared" si="27"/>
        <v>14.68</v>
      </c>
      <c r="O18" s="70">
        <v>11.2</v>
      </c>
      <c r="P18" s="70">
        <v>14.68</v>
      </c>
      <c r="Q18" s="210">
        <v>0</v>
      </c>
      <c r="R18" s="72"/>
      <c r="S18" s="216">
        <v>44306</v>
      </c>
      <c r="T18" s="217">
        <v>44313</v>
      </c>
      <c r="U18" s="218" t="s">
        <v>433</v>
      </c>
      <c r="V18" s="216">
        <v>44341</v>
      </c>
      <c r="W18" s="140">
        <v>44407</v>
      </c>
      <c r="X18" s="190"/>
      <c r="Y18" s="215"/>
      <c r="Z18" s="49" t="s">
        <v>99</v>
      </c>
    </row>
    <row r="19" spans="1:26">
      <c r="A19" s="156">
        <v>10</v>
      </c>
      <c r="B19" s="185" t="s">
        <v>438</v>
      </c>
      <c r="C19" s="185" t="s">
        <v>432</v>
      </c>
      <c r="D19" s="70">
        <f t="shared" ref="D19:E19" si="28">G19+I19</f>
        <v>775.3</v>
      </c>
      <c r="E19" s="70">
        <f t="shared" si="28"/>
        <v>775.35200000000009</v>
      </c>
      <c r="F19" s="70">
        <f t="shared" si="1"/>
        <v>-5.2000000000134605E-2</v>
      </c>
      <c r="G19" s="102">
        <v>465.2</v>
      </c>
      <c r="H19" s="70">
        <v>465.21100000000001</v>
      </c>
      <c r="I19" s="70">
        <f t="shared" ref="I19:J19" si="29">K19+M19</f>
        <v>310.10000000000002</v>
      </c>
      <c r="J19" s="70">
        <f t="shared" si="29"/>
        <v>310.14100000000002</v>
      </c>
      <c r="K19" s="70">
        <v>147.30000000000001</v>
      </c>
      <c r="L19" s="70">
        <v>105.331</v>
      </c>
      <c r="M19" s="130">
        <f t="shared" ref="M19:N19" si="30">O19+Q19</f>
        <v>162.80000000000001</v>
      </c>
      <c r="N19" s="70">
        <f t="shared" si="30"/>
        <v>204.81</v>
      </c>
      <c r="O19" s="70">
        <v>162.80000000000001</v>
      </c>
      <c r="P19" s="70">
        <v>204.81</v>
      </c>
      <c r="Q19" s="210">
        <v>0</v>
      </c>
      <c r="R19" s="72"/>
      <c r="S19" s="216">
        <v>44306</v>
      </c>
      <c r="T19" s="217">
        <v>44313</v>
      </c>
      <c r="U19" s="218" t="s">
        <v>433</v>
      </c>
      <c r="V19" s="216">
        <v>44341</v>
      </c>
      <c r="W19" s="140">
        <v>44407</v>
      </c>
      <c r="X19" s="190"/>
      <c r="Y19" s="215" t="s">
        <v>64</v>
      </c>
      <c r="Z19" s="49" t="s">
        <v>99</v>
      </c>
    </row>
    <row r="20" spans="1:26">
      <c r="A20" s="156">
        <v>11</v>
      </c>
      <c r="B20" s="185" t="s">
        <v>439</v>
      </c>
      <c r="C20" s="185" t="s">
        <v>440</v>
      </c>
      <c r="D20" s="70">
        <f t="shared" ref="D20:E20" si="31">G20+I20</f>
        <v>253.5</v>
      </c>
      <c r="E20" s="70">
        <f t="shared" si="31"/>
        <v>253.54400000000001</v>
      </c>
      <c r="F20" s="70">
        <f t="shared" si="1"/>
        <v>-4.4000000000011141E-2</v>
      </c>
      <c r="G20" s="102">
        <v>152.1</v>
      </c>
      <c r="H20" s="70">
        <v>152.12700000000001</v>
      </c>
      <c r="I20" s="70">
        <f t="shared" ref="I20:J20" si="32">K20+M20</f>
        <v>101.4</v>
      </c>
      <c r="J20" s="70">
        <f t="shared" si="32"/>
        <v>101.417</v>
      </c>
      <c r="K20" s="70">
        <v>59.4</v>
      </c>
      <c r="L20" s="70">
        <v>58.975000000000001</v>
      </c>
      <c r="M20" s="130">
        <f t="shared" ref="M20:N20" si="33">O20+Q20</f>
        <v>42</v>
      </c>
      <c r="N20" s="70">
        <f t="shared" si="33"/>
        <v>42.442</v>
      </c>
      <c r="O20" s="70">
        <v>42</v>
      </c>
      <c r="P20" s="70">
        <v>42.442</v>
      </c>
      <c r="Q20" s="210">
        <v>0</v>
      </c>
      <c r="R20" s="72"/>
      <c r="S20" s="216">
        <v>44314</v>
      </c>
      <c r="T20" s="217">
        <v>44316</v>
      </c>
      <c r="U20" s="218" t="s">
        <v>441</v>
      </c>
      <c r="V20" s="216">
        <v>44372</v>
      </c>
      <c r="W20" s="140">
        <v>44407</v>
      </c>
      <c r="X20" s="204"/>
      <c r="Y20" s="215"/>
      <c r="Z20" s="89"/>
    </row>
    <row r="21" spans="1:26">
      <c r="A21" s="156">
        <v>12</v>
      </c>
      <c r="B21" s="185" t="s">
        <v>442</v>
      </c>
      <c r="C21" s="185" t="s">
        <v>440</v>
      </c>
      <c r="D21" s="70">
        <f t="shared" ref="D21:E21" si="34">G21+I21</f>
        <v>596.5</v>
      </c>
      <c r="E21" s="70">
        <f t="shared" si="34"/>
        <v>0</v>
      </c>
      <c r="F21" s="70">
        <f t="shared" si="1"/>
        <v>0</v>
      </c>
      <c r="G21" s="102">
        <v>357.9</v>
      </c>
      <c r="H21" s="72"/>
      <c r="I21" s="70">
        <f t="shared" ref="I21:J21" si="35">K21+M21</f>
        <v>238.6</v>
      </c>
      <c r="J21" s="70">
        <f t="shared" si="35"/>
        <v>0</v>
      </c>
      <c r="K21" s="70">
        <v>170</v>
      </c>
      <c r="L21" s="72"/>
      <c r="M21" s="130">
        <f t="shared" ref="M21:N21" si="36">O21+Q21</f>
        <v>68.599999999999994</v>
      </c>
      <c r="N21" s="70">
        <f t="shared" si="36"/>
        <v>0</v>
      </c>
      <c r="O21" s="70">
        <v>68.599999999999994</v>
      </c>
      <c r="P21" s="72"/>
      <c r="Q21" s="210">
        <v>0</v>
      </c>
      <c r="R21" s="72"/>
      <c r="S21" s="216">
        <v>44314</v>
      </c>
      <c r="T21" s="217">
        <v>44316</v>
      </c>
      <c r="U21" s="216">
        <v>44354</v>
      </c>
      <c r="V21" s="219"/>
      <c r="W21" s="79"/>
      <c r="X21" s="190"/>
      <c r="Y21" s="215"/>
      <c r="Z21" s="89"/>
    </row>
    <row r="22" spans="1:26">
      <c r="A22" s="156">
        <v>13</v>
      </c>
      <c r="B22" s="185" t="s">
        <v>443</v>
      </c>
      <c r="C22" s="185" t="s">
        <v>444</v>
      </c>
      <c r="D22" s="70">
        <f t="shared" ref="D22:E22" si="37">G22+I22</f>
        <v>656.6</v>
      </c>
      <c r="E22" s="70">
        <f t="shared" si="37"/>
        <v>656.54</v>
      </c>
      <c r="F22" s="70">
        <f t="shared" si="1"/>
        <v>6.0000000000059117E-2</v>
      </c>
      <c r="G22" s="102">
        <v>394</v>
      </c>
      <c r="H22" s="70">
        <v>393.92</v>
      </c>
      <c r="I22" s="70">
        <f t="shared" ref="I22:J22" si="38">K22+M22</f>
        <v>262.60000000000002</v>
      </c>
      <c r="J22" s="70">
        <f t="shared" si="38"/>
        <v>262.62</v>
      </c>
      <c r="K22" s="70">
        <v>197.6</v>
      </c>
      <c r="L22" s="70">
        <v>197.62</v>
      </c>
      <c r="M22" s="130">
        <f t="shared" ref="M22:N22" si="39">O22+Q22</f>
        <v>65</v>
      </c>
      <c r="N22" s="70">
        <f t="shared" si="39"/>
        <v>65</v>
      </c>
      <c r="O22" s="70">
        <v>65</v>
      </c>
      <c r="P22" s="70">
        <v>65</v>
      </c>
      <c r="Q22" s="210">
        <v>0</v>
      </c>
      <c r="R22" s="72"/>
      <c r="S22" s="216">
        <v>44314</v>
      </c>
      <c r="T22" s="217">
        <v>44316</v>
      </c>
      <c r="U22" s="218" t="s">
        <v>445</v>
      </c>
      <c r="V22" s="216">
        <v>44350</v>
      </c>
      <c r="W22" s="140">
        <v>44407</v>
      </c>
      <c r="X22" s="145"/>
      <c r="Y22" s="215" t="s">
        <v>64</v>
      </c>
      <c r="Z22" s="49" t="s">
        <v>446</v>
      </c>
    </row>
    <row r="23" spans="1:26">
      <c r="A23" s="156">
        <v>14</v>
      </c>
      <c r="B23" s="185" t="s">
        <v>447</v>
      </c>
      <c r="C23" s="185" t="s">
        <v>444</v>
      </c>
      <c r="D23" s="70">
        <f t="shared" ref="D23:E23" si="40">G23+I23</f>
        <v>288</v>
      </c>
      <c r="E23" s="70">
        <f t="shared" si="40"/>
        <v>288.05500000000001</v>
      </c>
      <c r="F23" s="70">
        <f t="shared" si="1"/>
        <v>-5.5000000000006821E-2</v>
      </c>
      <c r="G23" s="102">
        <v>172.8</v>
      </c>
      <c r="H23" s="70">
        <v>172.83</v>
      </c>
      <c r="I23" s="70">
        <f t="shared" ref="I23:J23" si="41">K23+M23</f>
        <v>115.2</v>
      </c>
      <c r="J23" s="70">
        <f t="shared" si="41"/>
        <v>115.22499999999999</v>
      </c>
      <c r="K23" s="70">
        <v>100</v>
      </c>
      <c r="L23" s="70">
        <v>100.003</v>
      </c>
      <c r="M23" s="130">
        <f t="shared" ref="M23:N23" si="42">O23+Q23</f>
        <v>15.2</v>
      </c>
      <c r="N23" s="70">
        <f t="shared" si="42"/>
        <v>15.222</v>
      </c>
      <c r="O23" s="70">
        <v>15.2</v>
      </c>
      <c r="P23" s="70">
        <v>15.222</v>
      </c>
      <c r="Q23" s="210">
        <v>0</v>
      </c>
      <c r="R23" s="72"/>
      <c r="S23" s="216">
        <v>44314</v>
      </c>
      <c r="T23" s="217">
        <v>44316</v>
      </c>
      <c r="U23" s="216">
        <v>44354</v>
      </c>
      <c r="V23" s="219"/>
      <c r="W23" s="79"/>
      <c r="X23" s="145"/>
      <c r="Y23" s="215" t="s">
        <v>64</v>
      </c>
      <c r="Z23" s="49" t="s">
        <v>446</v>
      </c>
    </row>
    <row r="24" spans="1:26">
      <c r="A24" s="156">
        <v>15</v>
      </c>
      <c r="B24" s="185" t="s">
        <v>448</v>
      </c>
      <c r="C24" s="185" t="s">
        <v>449</v>
      </c>
      <c r="D24" s="70">
        <f t="shared" ref="D24:E24" si="43">G24+I24</f>
        <v>321.5</v>
      </c>
      <c r="E24" s="70">
        <f t="shared" si="43"/>
        <v>321.53999999999996</v>
      </c>
      <c r="F24" s="70">
        <f t="shared" si="1"/>
        <v>-3.999999999996362E-2</v>
      </c>
      <c r="G24" s="102">
        <v>192.9</v>
      </c>
      <c r="H24" s="70">
        <v>192.92400000000001</v>
      </c>
      <c r="I24" s="70">
        <f t="shared" ref="I24:J24" si="44">K24+M24</f>
        <v>128.6</v>
      </c>
      <c r="J24" s="70">
        <f t="shared" si="44"/>
        <v>128.61599999999999</v>
      </c>
      <c r="K24" s="70">
        <v>53.5</v>
      </c>
      <c r="L24" s="70">
        <v>38.616</v>
      </c>
      <c r="M24" s="130">
        <f t="shared" ref="M24:N24" si="45">O24+Q24</f>
        <v>75.099999999999994</v>
      </c>
      <c r="N24" s="70">
        <f t="shared" si="45"/>
        <v>90</v>
      </c>
      <c r="O24" s="70">
        <v>75.099999999999994</v>
      </c>
      <c r="P24" s="70">
        <v>90</v>
      </c>
      <c r="Q24" s="210">
        <v>0</v>
      </c>
      <c r="R24" s="72"/>
      <c r="S24" s="216">
        <v>44309</v>
      </c>
      <c r="T24" s="217">
        <v>44314</v>
      </c>
      <c r="U24" s="218" t="s">
        <v>433</v>
      </c>
      <c r="V24" s="216">
        <v>44341</v>
      </c>
      <c r="W24" s="140">
        <v>44408</v>
      </c>
      <c r="X24" s="204"/>
      <c r="Y24" s="215"/>
      <c r="Z24" s="89"/>
    </row>
    <row r="25" spans="1:26">
      <c r="A25" s="156">
        <v>16</v>
      </c>
      <c r="B25" s="185" t="s">
        <v>450</v>
      </c>
      <c r="C25" s="185" t="s">
        <v>449</v>
      </c>
      <c r="D25" s="70">
        <f t="shared" ref="D25:E25" si="46">G25+I25</f>
        <v>220</v>
      </c>
      <c r="E25" s="70">
        <f t="shared" si="46"/>
        <v>0</v>
      </c>
      <c r="F25" s="70">
        <f t="shared" si="1"/>
        <v>0</v>
      </c>
      <c r="G25" s="102">
        <v>132</v>
      </c>
      <c r="H25" s="70"/>
      <c r="I25" s="70">
        <f t="shared" ref="I25:J25" si="47">K25+M25</f>
        <v>88</v>
      </c>
      <c r="J25" s="70">
        <f t="shared" si="47"/>
        <v>0</v>
      </c>
      <c r="K25" s="70">
        <v>38</v>
      </c>
      <c r="L25" s="70"/>
      <c r="M25" s="130">
        <f t="shared" ref="M25:N25" si="48">O25+Q25</f>
        <v>50</v>
      </c>
      <c r="N25" s="70">
        <f t="shared" si="48"/>
        <v>0</v>
      </c>
      <c r="O25" s="70">
        <v>50</v>
      </c>
      <c r="P25" s="70"/>
      <c r="Q25" s="210">
        <v>0</v>
      </c>
      <c r="R25" s="72"/>
      <c r="S25" s="216">
        <v>44309</v>
      </c>
      <c r="T25" s="217">
        <v>44490</v>
      </c>
      <c r="U25" s="216"/>
      <c r="V25" s="219"/>
      <c r="W25" s="79"/>
      <c r="X25" s="215" t="s">
        <v>451</v>
      </c>
      <c r="Y25" s="215"/>
      <c r="Z25" s="89"/>
    </row>
    <row r="26" spans="1:26">
      <c r="A26" s="156">
        <v>17</v>
      </c>
      <c r="B26" s="185" t="s">
        <v>452</v>
      </c>
      <c r="C26" s="185" t="s">
        <v>453</v>
      </c>
      <c r="D26" s="70">
        <f t="shared" ref="D26:E26" si="49">G26+I26</f>
        <v>997.80000000000007</v>
      </c>
      <c r="E26" s="70">
        <f t="shared" si="49"/>
        <v>997.72</v>
      </c>
      <c r="F26" s="70">
        <f t="shared" si="1"/>
        <v>8.0000000000040927E-2</v>
      </c>
      <c r="G26" s="102">
        <v>598.70000000000005</v>
      </c>
      <c r="H26" s="70">
        <v>598.63</v>
      </c>
      <c r="I26" s="70">
        <f t="shared" ref="I26:J26" si="50">K26+M26</f>
        <v>399.1</v>
      </c>
      <c r="J26" s="70">
        <f t="shared" si="50"/>
        <v>399.09000000000003</v>
      </c>
      <c r="K26" s="70">
        <v>240.2</v>
      </c>
      <c r="L26" s="70">
        <v>199.09</v>
      </c>
      <c r="M26" s="130">
        <f t="shared" ref="M26:N26" si="51">O26+Q26</f>
        <v>158.9</v>
      </c>
      <c r="N26" s="70">
        <f t="shared" si="51"/>
        <v>200</v>
      </c>
      <c r="O26" s="70">
        <v>158.9</v>
      </c>
      <c r="P26" s="70">
        <v>200</v>
      </c>
      <c r="Q26" s="210">
        <v>0</v>
      </c>
      <c r="R26" s="72"/>
      <c r="S26" s="216">
        <v>44305</v>
      </c>
      <c r="T26" s="217">
        <v>44314</v>
      </c>
      <c r="U26" s="218" t="s">
        <v>454</v>
      </c>
      <c r="V26" s="216">
        <v>44341</v>
      </c>
      <c r="W26" s="140">
        <v>44407</v>
      </c>
      <c r="X26" s="145"/>
      <c r="Y26" s="215" t="s">
        <v>64</v>
      </c>
      <c r="Z26" s="49" t="s">
        <v>446</v>
      </c>
    </row>
    <row r="27" spans="1:26">
      <c r="A27" s="156">
        <v>18</v>
      </c>
      <c r="B27" s="185" t="s">
        <v>455</v>
      </c>
      <c r="C27" s="185" t="s">
        <v>453</v>
      </c>
      <c r="D27" s="70">
        <f t="shared" ref="D27:E27" si="52">G27+I27</f>
        <v>220</v>
      </c>
      <c r="E27" s="70">
        <f t="shared" si="52"/>
        <v>218.8</v>
      </c>
      <c r="F27" s="70">
        <f t="shared" si="1"/>
        <v>1.1999999999999886</v>
      </c>
      <c r="G27" s="102">
        <v>132</v>
      </c>
      <c r="H27" s="70">
        <v>131.28</v>
      </c>
      <c r="I27" s="70">
        <f t="shared" ref="I27:J27" si="53">K27+M27</f>
        <v>88</v>
      </c>
      <c r="J27" s="70">
        <f t="shared" si="53"/>
        <v>87.52000000000001</v>
      </c>
      <c r="K27" s="102">
        <v>50</v>
      </c>
      <c r="L27" s="70">
        <v>49.52</v>
      </c>
      <c r="M27" s="130">
        <f t="shared" ref="M27:N27" si="54">O27+Q27</f>
        <v>38</v>
      </c>
      <c r="N27" s="70">
        <f t="shared" si="54"/>
        <v>38</v>
      </c>
      <c r="O27" s="70">
        <v>38</v>
      </c>
      <c r="P27" s="70">
        <v>38</v>
      </c>
      <c r="Q27" s="210">
        <v>0</v>
      </c>
      <c r="R27" s="72"/>
      <c r="S27" s="216">
        <v>44305</v>
      </c>
      <c r="T27" s="217">
        <v>44314</v>
      </c>
      <c r="U27" s="218" t="s">
        <v>456</v>
      </c>
      <c r="V27" s="219"/>
      <c r="W27" s="79"/>
      <c r="X27" s="190"/>
      <c r="Y27" s="215"/>
      <c r="Z27" s="89"/>
    </row>
    <row r="28" spans="1:26">
      <c r="A28" s="220"/>
      <c r="B28" s="198" t="s">
        <v>160</v>
      </c>
      <c r="C28" s="169"/>
      <c r="D28" s="107">
        <f t="shared" ref="D28:R28" si="55">SUM(D10:D27)</f>
        <v>7159.9000000000015</v>
      </c>
      <c r="E28" s="107">
        <f t="shared" si="55"/>
        <v>6298.3150000000005</v>
      </c>
      <c r="F28" s="107">
        <f t="shared" si="55"/>
        <v>45.085000000000036</v>
      </c>
      <c r="G28" s="107">
        <f t="shared" si="55"/>
        <v>4295.8999999999996</v>
      </c>
      <c r="H28" s="107">
        <f t="shared" si="55"/>
        <v>3778.9790000000003</v>
      </c>
      <c r="I28" s="107">
        <f t="shared" si="55"/>
        <v>2863.9999999999995</v>
      </c>
      <c r="J28" s="107">
        <f t="shared" si="55"/>
        <v>2519.3359999999998</v>
      </c>
      <c r="K28" s="107">
        <f t="shared" si="55"/>
        <v>1615.1</v>
      </c>
      <c r="L28" s="107">
        <f t="shared" si="55"/>
        <v>1274.8510000000001</v>
      </c>
      <c r="M28" s="107">
        <f t="shared" si="55"/>
        <v>1248.9000000000001</v>
      </c>
      <c r="N28" s="107">
        <f t="shared" si="55"/>
        <v>1244.4849999999999</v>
      </c>
      <c r="O28" s="107">
        <f t="shared" si="55"/>
        <v>1248.9000000000001</v>
      </c>
      <c r="P28" s="107">
        <f t="shared" si="55"/>
        <v>1244.4849999999999</v>
      </c>
      <c r="Q28" s="107">
        <f t="shared" si="55"/>
        <v>0</v>
      </c>
      <c r="R28" s="107">
        <f t="shared" si="55"/>
        <v>0</v>
      </c>
      <c r="S28" s="221"/>
      <c r="T28" s="151"/>
      <c r="U28" s="221"/>
      <c r="V28" s="221"/>
      <c r="W28" s="151"/>
      <c r="X28" s="151"/>
      <c r="Y28" s="151"/>
      <c r="Z28" s="151"/>
    </row>
    <row r="29" spans="1:26">
      <c r="A29" s="539" t="s">
        <v>256</v>
      </c>
      <c r="B29" s="520"/>
      <c r="C29" s="520"/>
      <c r="D29" s="520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222"/>
      <c r="T29" s="222"/>
      <c r="U29" s="222"/>
      <c r="V29" s="222"/>
      <c r="W29" s="222"/>
      <c r="X29" s="222"/>
      <c r="Y29" s="222"/>
      <c r="Z29" s="223"/>
    </row>
    <row r="30" spans="1:26">
      <c r="A30" s="156">
        <v>19</v>
      </c>
      <c r="B30" s="185" t="s">
        <v>457</v>
      </c>
      <c r="C30" s="185" t="s">
        <v>458</v>
      </c>
      <c r="D30" s="224">
        <f t="shared" ref="D30:E30" si="56">G30+I30</f>
        <v>724.7</v>
      </c>
      <c r="E30" s="224">
        <f t="shared" si="56"/>
        <v>724.7</v>
      </c>
      <c r="F30" s="210">
        <f>IF(E30&gt;0,D30-E30,0)</f>
        <v>0</v>
      </c>
      <c r="G30" s="225">
        <v>434.8</v>
      </c>
      <c r="H30" s="210">
        <v>434.82</v>
      </c>
      <c r="I30" s="210">
        <f t="shared" ref="I30:J30" si="57">K30+M30</f>
        <v>289.89999999999998</v>
      </c>
      <c r="J30" s="210">
        <f t="shared" si="57"/>
        <v>289.88</v>
      </c>
      <c r="K30" s="225">
        <v>260.89999999999998</v>
      </c>
      <c r="L30" s="210">
        <v>255.57</v>
      </c>
      <c r="M30" s="226">
        <f t="shared" ref="M30:N30" si="58">O30+Q30</f>
        <v>29</v>
      </c>
      <c r="N30" s="210">
        <f t="shared" si="58"/>
        <v>34.31</v>
      </c>
      <c r="O30" s="225">
        <v>29</v>
      </c>
      <c r="P30" s="210">
        <v>34.31</v>
      </c>
      <c r="Q30" s="210">
        <v>0</v>
      </c>
      <c r="R30" s="210">
        <v>0</v>
      </c>
      <c r="S30" s="227">
        <v>44312</v>
      </c>
      <c r="T30" s="227">
        <v>44315</v>
      </c>
      <c r="U30" s="228" t="s">
        <v>459</v>
      </c>
      <c r="V30" s="227">
        <v>44368</v>
      </c>
      <c r="W30" s="227">
        <v>44407</v>
      </c>
      <c r="X30" s="145"/>
      <c r="Y30" s="215" t="s">
        <v>64</v>
      </c>
      <c r="Z30" s="215" t="s">
        <v>65</v>
      </c>
    </row>
    <row r="31" spans="1:26">
      <c r="A31" s="105"/>
      <c r="B31" s="198" t="s">
        <v>160</v>
      </c>
      <c r="C31" s="97"/>
      <c r="D31" s="107">
        <f t="shared" ref="D31:R31" si="59">D30</f>
        <v>724.7</v>
      </c>
      <c r="E31" s="107">
        <f t="shared" si="59"/>
        <v>724.7</v>
      </c>
      <c r="F31" s="107">
        <f t="shared" si="59"/>
        <v>0</v>
      </c>
      <c r="G31" s="107">
        <f t="shared" si="59"/>
        <v>434.8</v>
      </c>
      <c r="H31" s="107">
        <f t="shared" si="59"/>
        <v>434.82</v>
      </c>
      <c r="I31" s="107">
        <f t="shared" si="59"/>
        <v>289.89999999999998</v>
      </c>
      <c r="J31" s="107">
        <f t="shared" si="59"/>
        <v>289.88</v>
      </c>
      <c r="K31" s="107">
        <f t="shared" si="59"/>
        <v>260.89999999999998</v>
      </c>
      <c r="L31" s="107">
        <f t="shared" si="59"/>
        <v>255.57</v>
      </c>
      <c r="M31" s="107">
        <f t="shared" si="59"/>
        <v>29</v>
      </c>
      <c r="N31" s="107">
        <f t="shared" si="59"/>
        <v>34.31</v>
      </c>
      <c r="O31" s="107">
        <f t="shared" si="59"/>
        <v>29</v>
      </c>
      <c r="P31" s="107">
        <f t="shared" si="59"/>
        <v>34.31</v>
      </c>
      <c r="Q31" s="107">
        <f t="shared" si="59"/>
        <v>0</v>
      </c>
      <c r="R31" s="107">
        <f t="shared" si="59"/>
        <v>0</v>
      </c>
      <c r="S31" s="229"/>
      <c r="T31" s="108"/>
      <c r="U31" s="229"/>
      <c r="V31" s="229"/>
      <c r="W31" s="108"/>
      <c r="X31" s="108"/>
      <c r="Y31" s="108"/>
      <c r="Z31" s="108"/>
    </row>
    <row r="32" spans="1:26">
      <c r="A32" s="524" t="s">
        <v>161</v>
      </c>
      <c r="B32" s="520"/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  <c r="P32" s="520"/>
      <c r="Q32" s="520"/>
      <c r="R32" s="520"/>
      <c r="S32" s="520"/>
      <c r="T32" s="520"/>
      <c r="U32" s="520"/>
      <c r="V32" s="520"/>
      <c r="W32" s="520"/>
      <c r="X32" s="520"/>
      <c r="Y32" s="520"/>
      <c r="Z32" s="520"/>
    </row>
    <row r="33" spans="1:26">
      <c r="A33" s="156">
        <v>20</v>
      </c>
      <c r="B33" s="185" t="s">
        <v>460</v>
      </c>
      <c r="C33" s="185" t="s">
        <v>440</v>
      </c>
      <c r="D33" s="70">
        <f t="shared" ref="D33:E33" si="60">G33+I33</f>
        <v>124.4</v>
      </c>
      <c r="E33" s="70">
        <f t="shared" si="60"/>
        <v>124.048</v>
      </c>
      <c r="F33" s="70">
        <f t="shared" ref="F33:F38" si="61">IF(E33&gt;0,D33-E33,0)</f>
        <v>0.35200000000000387</v>
      </c>
      <c r="G33" s="70">
        <v>74.400000000000006</v>
      </c>
      <c r="H33" s="70">
        <v>74.427999999999997</v>
      </c>
      <c r="I33" s="70">
        <f t="shared" ref="I33:J33" si="62">K33+M33</f>
        <v>50</v>
      </c>
      <c r="J33" s="70">
        <f t="shared" si="62"/>
        <v>49.62</v>
      </c>
      <c r="K33" s="70">
        <v>1</v>
      </c>
      <c r="L33" s="70">
        <v>0.62</v>
      </c>
      <c r="M33" s="70">
        <f t="shared" ref="M33:N33" si="63">O33+Q33</f>
        <v>49</v>
      </c>
      <c r="N33" s="70">
        <f t="shared" si="63"/>
        <v>49</v>
      </c>
      <c r="O33" s="70">
        <v>49</v>
      </c>
      <c r="P33" s="70">
        <v>49</v>
      </c>
      <c r="Q33" s="210">
        <v>0</v>
      </c>
      <c r="R33" s="72"/>
      <c r="S33" s="227">
        <v>44433</v>
      </c>
      <c r="T33" s="227">
        <v>44441</v>
      </c>
      <c r="U33" s="73" t="s">
        <v>461</v>
      </c>
      <c r="V33" s="227"/>
      <c r="W33" s="227"/>
      <c r="X33" s="230"/>
      <c r="Y33" s="215"/>
      <c r="Z33" s="215"/>
    </row>
    <row r="34" spans="1:26">
      <c r="A34" s="156">
        <v>21</v>
      </c>
      <c r="B34" s="185" t="s">
        <v>462</v>
      </c>
      <c r="C34" s="185" t="s">
        <v>440</v>
      </c>
      <c r="D34" s="70">
        <f t="shared" ref="D34:E34" si="64">G34+I34</f>
        <v>115</v>
      </c>
      <c r="E34" s="70">
        <f t="shared" si="64"/>
        <v>114.96600000000001</v>
      </c>
      <c r="F34" s="70">
        <f t="shared" si="61"/>
        <v>3.3999999999991815E-2</v>
      </c>
      <c r="G34" s="70">
        <v>69</v>
      </c>
      <c r="H34" s="231">
        <v>68.978999999999999</v>
      </c>
      <c r="I34" s="70">
        <f t="shared" ref="I34:J34" si="65">K34+M34</f>
        <v>46</v>
      </c>
      <c r="J34" s="70">
        <f t="shared" si="65"/>
        <v>45.987000000000002</v>
      </c>
      <c r="K34" s="70">
        <v>1</v>
      </c>
      <c r="L34" s="231">
        <v>0.98699999999999999</v>
      </c>
      <c r="M34" s="70">
        <f t="shared" ref="M34:N34" si="66">O34+Q34</f>
        <v>45</v>
      </c>
      <c r="N34" s="70">
        <f t="shared" si="66"/>
        <v>45</v>
      </c>
      <c r="O34" s="70">
        <v>45</v>
      </c>
      <c r="P34" s="231">
        <v>45</v>
      </c>
      <c r="Q34" s="210">
        <v>0</v>
      </c>
      <c r="R34" s="72"/>
      <c r="S34" s="227">
        <v>44433</v>
      </c>
      <c r="T34" s="227">
        <v>44441</v>
      </c>
      <c r="U34" s="73" t="s">
        <v>461</v>
      </c>
      <c r="V34" s="227"/>
      <c r="W34" s="227"/>
      <c r="X34" s="230"/>
      <c r="Y34" s="215"/>
      <c r="Z34" s="215"/>
    </row>
    <row r="35" spans="1:26">
      <c r="A35" s="156">
        <v>22</v>
      </c>
      <c r="B35" s="185" t="s">
        <v>463</v>
      </c>
      <c r="C35" s="185" t="s">
        <v>464</v>
      </c>
      <c r="D35" s="70">
        <f t="shared" ref="D35:E35" si="67">G35+I35</f>
        <v>1250</v>
      </c>
      <c r="E35" s="70">
        <f t="shared" si="67"/>
        <v>1250</v>
      </c>
      <c r="F35" s="70">
        <f t="shared" si="61"/>
        <v>0</v>
      </c>
      <c r="G35" s="70">
        <v>750</v>
      </c>
      <c r="H35" s="231">
        <v>750</v>
      </c>
      <c r="I35" s="70">
        <f t="shared" ref="I35:J35" si="68">K35+M35</f>
        <v>500</v>
      </c>
      <c r="J35" s="70">
        <f t="shared" si="68"/>
        <v>500</v>
      </c>
      <c r="K35" s="70">
        <v>75</v>
      </c>
      <c r="L35" s="231">
        <v>75</v>
      </c>
      <c r="M35" s="70">
        <f t="shared" ref="M35:N35" si="69">O35+Q35</f>
        <v>425</v>
      </c>
      <c r="N35" s="70">
        <f t="shared" si="69"/>
        <v>425</v>
      </c>
      <c r="O35" s="70">
        <v>425</v>
      </c>
      <c r="P35" s="231">
        <v>425</v>
      </c>
      <c r="Q35" s="210">
        <v>0</v>
      </c>
      <c r="R35" s="72"/>
      <c r="S35" s="227">
        <v>44438</v>
      </c>
      <c r="T35" s="227">
        <v>44438</v>
      </c>
      <c r="U35" s="73" t="s">
        <v>465</v>
      </c>
      <c r="V35" s="227"/>
      <c r="W35" s="227"/>
      <c r="X35" s="230"/>
      <c r="Y35" s="215"/>
      <c r="Z35" s="215"/>
    </row>
    <row r="36" spans="1:26">
      <c r="A36" s="156">
        <v>23</v>
      </c>
      <c r="B36" s="185" t="s">
        <v>466</v>
      </c>
      <c r="C36" s="185" t="s">
        <v>464</v>
      </c>
      <c r="D36" s="70">
        <f t="shared" ref="D36:E36" si="70">G36+I36</f>
        <v>300</v>
      </c>
      <c r="E36" s="70">
        <f t="shared" si="70"/>
        <v>300</v>
      </c>
      <c r="F36" s="70">
        <f t="shared" si="61"/>
        <v>0</v>
      </c>
      <c r="G36" s="70">
        <v>180</v>
      </c>
      <c r="H36" s="231">
        <v>180</v>
      </c>
      <c r="I36" s="70">
        <f t="shared" ref="I36:J36" si="71">K36+M36</f>
        <v>120</v>
      </c>
      <c r="J36" s="70">
        <f t="shared" si="71"/>
        <v>120</v>
      </c>
      <c r="K36" s="70">
        <v>36</v>
      </c>
      <c r="L36" s="231">
        <v>36</v>
      </c>
      <c r="M36" s="70">
        <f t="shared" ref="M36:N36" si="72">O36+Q36</f>
        <v>84</v>
      </c>
      <c r="N36" s="70">
        <f t="shared" si="72"/>
        <v>84</v>
      </c>
      <c r="O36" s="70">
        <v>84</v>
      </c>
      <c r="P36" s="231">
        <v>84</v>
      </c>
      <c r="Q36" s="210">
        <v>0</v>
      </c>
      <c r="R36" s="72"/>
      <c r="S36" s="227">
        <v>44435</v>
      </c>
      <c r="T36" s="227">
        <v>44442</v>
      </c>
      <c r="U36" s="73" t="s">
        <v>461</v>
      </c>
      <c r="V36" s="227"/>
      <c r="W36" s="227"/>
      <c r="X36" s="230"/>
      <c r="Y36" s="215"/>
      <c r="Z36" s="215"/>
    </row>
    <row r="37" spans="1:26">
      <c r="A37" s="156">
        <v>24</v>
      </c>
      <c r="B37" s="185" t="s">
        <v>467</v>
      </c>
      <c r="C37" s="185" t="s">
        <v>464</v>
      </c>
      <c r="D37" s="70">
        <f t="shared" ref="D37:E37" si="73">G37+I37</f>
        <v>343.1</v>
      </c>
      <c r="E37" s="70">
        <f t="shared" si="73"/>
        <v>0</v>
      </c>
      <c r="F37" s="70">
        <f t="shared" si="61"/>
        <v>0</v>
      </c>
      <c r="G37" s="70">
        <v>205.9</v>
      </c>
      <c r="H37" s="72"/>
      <c r="I37" s="70">
        <f t="shared" ref="I37:J37" si="74">K37+M37</f>
        <v>137.19999999999999</v>
      </c>
      <c r="J37" s="70">
        <f t="shared" si="74"/>
        <v>0</v>
      </c>
      <c r="K37" s="70">
        <v>102.9</v>
      </c>
      <c r="L37" s="72"/>
      <c r="M37" s="70">
        <f t="shared" ref="M37:N37" si="75">O37+Q37</f>
        <v>34.299999999999997</v>
      </c>
      <c r="N37" s="70">
        <f t="shared" si="75"/>
        <v>0</v>
      </c>
      <c r="O37" s="70">
        <v>34.299999999999997</v>
      </c>
      <c r="P37" s="72"/>
      <c r="Q37" s="210">
        <v>0</v>
      </c>
      <c r="R37" s="72"/>
      <c r="S37" s="227">
        <v>44435</v>
      </c>
      <c r="T37" s="227">
        <v>44442</v>
      </c>
      <c r="U37" s="73" t="s">
        <v>77</v>
      </c>
      <c r="V37" s="227"/>
      <c r="W37" s="227"/>
      <c r="X37" s="230"/>
      <c r="Y37" s="215"/>
      <c r="Z37" s="215"/>
    </row>
    <row r="38" spans="1:26">
      <c r="A38" s="156">
        <v>25</v>
      </c>
      <c r="B38" s="185" t="s">
        <v>468</v>
      </c>
      <c r="C38" s="185" t="s">
        <v>432</v>
      </c>
      <c r="D38" s="70">
        <f t="shared" ref="D38:E38" si="76">G38+I38</f>
        <v>590.4</v>
      </c>
      <c r="E38" s="70">
        <f t="shared" si="76"/>
        <v>590.34199999999998</v>
      </c>
      <c r="F38" s="70">
        <f t="shared" si="61"/>
        <v>5.7999999999992724E-2</v>
      </c>
      <c r="G38" s="70">
        <v>354.2</v>
      </c>
      <c r="H38" s="70">
        <v>354.20400000000001</v>
      </c>
      <c r="I38" s="70">
        <f t="shared" ref="I38:J38" si="77">K38+M38</f>
        <v>236.2</v>
      </c>
      <c r="J38" s="70">
        <f t="shared" si="77"/>
        <v>236.13800000000001</v>
      </c>
      <c r="K38" s="70">
        <v>94.5</v>
      </c>
      <c r="L38" s="70">
        <v>186.13800000000001</v>
      </c>
      <c r="M38" s="70">
        <f t="shared" ref="M38:N38" si="78">O38+Q38</f>
        <v>141.69999999999999</v>
      </c>
      <c r="N38" s="70">
        <f t="shared" si="78"/>
        <v>50</v>
      </c>
      <c r="O38" s="70">
        <v>141.69999999999999</v>
      </c>
      <c r="P38" s="70">
        <v>50</v>
      </c>
      <c r="Q38" s="210">
        <v>0</v>
      </c>
      <c r="R38" s="72"/>
      <c r="S38" s="227" t="s">
        <v>77</v>
      </c>
      <c r="T38" s="227" t="s">
        <v>77</v>
      </c>
      <c r="U38" s="228" t="s">
        <v>469</v>
      </c>
      <c r="V38" s="227"/>
      <c r="W38" s="227"/>
      <c r="X38" s="230"/>
      <c r="Y38" s="215" t="s">
        <v>64</v>
      </c>
      <c r="Z38" s="215" t="s">
        <v>446</v>
      </c>
    </row>
    <row r="39" spans="1:26">
      <c r="A39" s="105"/>
      <c r="B39" s="199"/>
      <c r="C39" s="97"/>
      <c r="D39" s="107">
        <f t="shared" ref="D39:R39" si="79">SUM(D33:D38)</f>
        <v>2722.9</v>
      </c>
      <c r="E39" s="107">
        <f t="shared" si="79"/>
        <v>2379.3560000000002</v>
      </c>
      <c r="F39" s="107">
        <f t="shared" si="79"/>
        <v>0.4439999999999884</v>
      </c>
      <c r="G39" s="107">
        <f t="shared" si="79"/>
        <v>1633.5000000000002</v>
      </c>
      <c r="H39" s="107">
        <f t="shared" si="79"/>
        <v>1427.6109999999999</v>
      </c>
      <c r="I39" s="107">
        <f t="shared" si="79"/>
        <v>1089.4000000000001</v>
      </c>
      <c r="J39" s="107">
        <f t="shared" si="79"/>
        <v>951.745</v>
      </c>
      <c r="K39" s="107">
        <f t="shared" si="79"/>
        <v>310.39999999999998</v>
      </c>
      <c r="L39" s="107">
        <f t="shared" si="79"/>
        <v>298.745</v>
      </c>
      <c r="M39" s="107">
        <f t="shared" si="79"/>
        <v>779</v>
      </c>
      <c r="N39" s="107">
        <f t="shared" si="79"/>
        <v>653</v>
      </c>
      <c r="O39" s="107">
        <f t="shared" si="79"/>
        <v>779</v>
      </c>
      <c r="P39" s="107">
        <f t="shared" si="79"/>
        <v>653</v>
      </c>
      <c r="Q39" s="107">
        <f t="shared" si="79"/>
        <v>0</v>
      </c>
      <c r="R39" s="107">
        <f t="shared" si="79"/>
        <v>0</v>
      </c>
      <c r="S39" s="229"/>
      <c r="T39" s="108"/>
      <c r="U39" s="229"/>
      <c r="V39" s="229"/>
      <c r="W39" s="108"/>
      <c r="X39" s="108"/>
      <c r="Y39" s="108"/>
      <c r="Z39" s="108"/>
    </row>
    <row r="40" spans="1:26">
      <c r="A40" s="524" t="s">
        <v>177</v>
      </c>
      <c r="B40" s="520"/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0"/>
      <c r="P40" s="520"/>
      <c r="Q40" s="520"/>
      <c r="R40" s="520"/>
      <c r="S40" s="520"/>
      <c r="T40" s="520"/>
      <c r="U40" s="520"/>
      <c r="V40" s="520"/>
      <c r="W40" s="520"/>
      <c r="X40" s="520"/>
      <c r="Y40" s="520"/>
      <c r="Z40" s="520"/>
    </row>
    <row r="41" spans="1:26">
      <c r="A41" s="101">
        <v>26</v>
      </c>
      <c r="B41" s="185" t="s">
        <v>470</v>
      </c>
      <c r="C41" s="185" t="s">
        <v>453</v>
      </c>
      <c r="D41" s="147">
        <f t="shared" ref="D41:E41" si="80">G41+I41</f>
        <v>750.1</v>
      </c>
      <c r="E41" s="147">
        <f t="shared" si="80"/>
        <v>0</v>
      </c>
      <c r="F41" s="147">
        <f t="shared" ref="F41:F44" si="81">IF(E41&gt;0,D41-E41,0)</f>
        <v>0</v>
      </c>
      <c r="G41" s="147">
        <v>450.1</v>
      </c>
      <c r="H41" s="172"/>
      <c r="I41" s="147">
        <f t="shared" ref="I41:J41" si="82">K41+M41</f>
        <v>300</v>
      </c>
      <c r="J41" s="147">
        <f t="shared" si="82"/>
        <v>0</v>
      </c>
      <c r="K41" s="147">
        <v>150</v>
      </c>
      <c r="L41" s="172"/>
      <c r="M41" s="147">
        <f t="shared" ref="M41:N41" si="83">O41+Q41</f>
        <v>150</v>
      </c>
      <c r="N41" s="147">
        <f t="shared" si="83"/>
        <v>0</v>
      </c>
      <c r="O41" s="147">
        <v>150</v>
      </c>
      <c r="P41" s="172"/>
      <c r="Q41" s="210">
        <v>0</v>
      </c>
      <c r="R41" s="172"/>
      <c r="S41" s="134">
        <v>44466</v>
      </c>
      <c r="T41" s="134">
        <v>44466</v>
      </c>
      <c r="U41" s="228" t="s">
        <v>471</v>
      </c>
      <c r="V41" s="232"/>
      <c r="W41" s="233"/>
      <c r="X41" s="233"/>
      <c r="Y41" s="215"/>
      <c r="Z41" s="215"/>
    </row>
    <row r="42" spans="1:26">
      <c r="A42" s="101">
        <v>27</v>
      </c>
      <c r="B42" s="185" t="s">
        <v>472</v>
      </c>
      <c r="C42" s="185" t="s">
        <v>453</v>
      </c>
      <c r="D42" s="147">
        <f t="shared" ref="D42:E42" si="84">G42+I42</f>
        <v>1000</v>
      </c>
      <c r="E42" s="147">
        <f t="shared" si="84"/>
        <v>600.02</v>
      </c>
      <c r="F42" s="147">
        <f t="shared" si="81"/>
        <v>399.98</v>
      </c>
      <c r="G42" s="147">
        <v>600</v>
      </c>
      <c r="H42" s="147">
        <v>600.02</v>
      </c>
      <c r="I42" s="147">
        <f t="shared" ref="I42:J42" si="85">K42+M42</f>
        <v>400</v>
      </c>
      <c r="J42" s="147">
        <f t="shared" si="85"/>
        <v>0</v>
      </c>
      <c r="K42" s="147">
        <v>200</v>
      </c>
      <c r="L42" s="172"/>
      <c r="M42" s="147">
        <f t="shared" ref="M42:N42" si="86">O42+Q42</f>
        <v>200</v>
      </c>
      <c r="N42" s="147">
        <f t="shared" si="86"/>
        <v>0</v>
      </c>
      <c r="O42" s="147">
        <v>200</v>
      </c>
      <c r="P42" s="172"/>
      <c r="Q42" s="210">
        <v>0</v>
      </c>
      <c r="R42" s="172"/>
      <c r="S42" s="134">
        <v>44466</v>
      </c>
      <c r="T42" s="134">
        <v>44466</v>
      </c>
      <c r="U42" s="228" t="s">
        <v>473</v>
      </c>
      <c r="V42" s="232"/>
      <c r="W42" s="233"/>
      <c r="X42" s="233"/>
      <c r="Y42" s="215"/>
      <c r="Z42" s="215"/>
    </row>
    <row r="43" spans="1:26">
      <c r="A43" s="101">
        <v>28</v>
      </c>
      <c r="B43" s="185" t="s">
        <v>474</v>
      </c>
      <c r="C43" s="185" t="s">
        <v>453</v>
      </c>
      <c r="D43" s="147">
        <f t="shared" ref="D43:E43" si="87">G43+I43</f>
        <v>675</v>
      </c>
      <c r="E43" s="147">
        <f t="shared" si="87"/>
        <v>0</v>
      </c>
      <c r="F43" s="147">
        <f t="shared" si="81"/>
        <v>0</v>
      </c>
      <c r="G43" s="147">
        <v>405</v>
      </c>
      <c r="H43" s="172"/>
      <c r="I43" s="147">
        <f t="shared" ref="I43:J43" si="88">K43+M43</f>
        <v>270</v>
      </c>
      <c r="J43" s="147">
        <f t="shared" si="88"/>
        <v>0</v>
      </c>
      <c r="K43" s="147">
        <v>135</v>
      </c>
      <c r="L43" s="172"/>
      <c r="M43" s="147">
        <f t="shared" ref="M43:N43" si="89">O43+Q43</f>
        <v>135</v>
      </c>
      <c r="N43" s="147">
        <f t="shared" si="89"/>
        <v>0</v>
      </c>
      <c r="O43" s="147">
        <v>135</v>
      </c>
      <c r="P43" s="172"/>
      <c r="Q43" s="210">
        <v>0</v>
      </c>
      <c r="R43" s="172"/>
      <c r="S43" s="134">
        <v>44463</v>
      </c>
      <c r="T43" s="134">
        <v>44463</v>
      </c>
      <c r="U43" s="228" t="s">
        <v>475</v>
      </c>
      <c r="V43" s="232"/>
      <c r="W43" s="233"/>
      <c r="X43" s="233"/>
      <c r="Y43" s="215"/>
      <c r="Z43" s="215"/>
    </row>
    <row r="44" spans="1:26">
      <c r="A44" s="101">
        <v>29</v>
      </c>
      <c r="B44" s="185" t="s">
        <v>476</v>
      </c>
      <c r="C44" s="185" t="s">
        <v>458</v>
      </c>
      <c r="D44" s="147">
        <f t="shared" ref="D44:E44" si="90">G44+I44</f>
        <v>275.39999999999998</v>
      </c>
      <c r="E44" s="147">
        <f t="shared" si="90"/>
        <v>275.28000000000003</v>
      </c>
      <c r="F44" s="147">
        <f t="shared" si="81"/>
        <v>0.1199999999999477</v>
      </c>
      <c r="G44" s="147">
        <v>165.2</v>
      </c>
      <c r="H44" s="234">
        <v>165.16800000000001</v>
      </c>
      <c r="I44" s="147">
        <f t="shared" ref="I44:J44" si="91">K44+M44</f>
        <v>110.2</v>
      </c>
      <c r="J44" s="147">
        <f t="shared" si="91"/>
        <v>110.11200000000001</v>
      </c>
      <c r="K44" s="147">
        <v>96.4</v>
      </c>
      <c r="L44" s="234">
        <v>96.344800000000006</v>
      </c>
      <c r="M44" s="147">
        <f t="shared" ref="M44:N44" si="92">O44+Q44</f>
        <v>13.8</v>
      </c>
      <c r="N44" s="147">
        <f t="shared" si="92"/>
        <v>13.767200000000001</v>
      </c>
      <c r="O44" s="147">
        <v>13.8</v>
      </c>
      <c r="P44" s="234">
        <v>13.767200000000001</v>
      </c>
      <c r="Q44" s="210">
        <v>0</v>
      </c>
      <c r="R44" s="172"/>
      <c r="S44" s="134">
        <v>44446</v>
      </c>
      <c r="T44" s="134">
        <v>44446</v>
      </c>
      <c r="U44" s="228" t="s">
        <v>477</v>
      </c>
      <c r="V44" s="232"/>
      <c r="W44" s="233"/>
      <c r="X44" s="233"/>
      <c r="Y44" s="215"/>
      <c r="Z44" s="215"/>
    </row>
    <row r="45" spans="1:26">
      <c r="A45" s="105"/>
      <c r="B45" s="199"/>
      <c r="C45" s="97"/>
      <c r="D45" s="107">
        <f t="shared" ref="D45:R45" si="93">SUM(D41:D44)</f>
        <v>2700.5</v>
      </c>
      <c r="E45" s="107">
        <f t="shared" si="93"/>
        <v>875.3</v>
      </c>
      <c r="F45" s="107">
        <f t="shared" si="93"/>
        <v>400.09999999999997</v>
      </c>
      <c r="G45" s="107">
        <f t="shared" si="93"/>
        <v>1620.3</v>
      </c>
      <c r="H45" s="107">
        <f t="shared" si="93"/>
        <v>765.18799999999999</v>
      </c>
      <c r="I45" s="107">
        <f t="shared" si="93"/>
        <v>1080.2</v>
      </c>
      <c r="J45" s="107">
        <f t="shared" si="93"/>
        <v>110.11200000000001</v>
      </c>
      <c r="K45" s="107">
        <f t="shared" si="93"/>
        <v>581.4</v>
      </c>
      <c r="L45" s="107">
        <f t="shared" si="93"/>
        <v>96.344800000000006</v>
      </c>
      <c r="M45" s="107">
        <f t="shared" si="93"/>
        <v>498.8</v>
      </c>
      <c r="N45" s="107">
        <f t="shared" si="93"/>
        <v>13.767200000000001</v>
      </c>
      <c r="O45" s="107">
        <f t="shared" si="93"/>
        <v>498.8</v>
      </c>
      <c r="P45" s="107">
        <f t="shared" si="93"/>
        <v>13.767200000000001</v>
      </c>
      <c r="Q45" s="107">
        <f t="shared" si="93"/>
        <v>0</v>
      </c>
      <c r="R45" s="107">
        <f t="shared" si="93"/>
        <v>0</v>
      </c>
      <c r="S45" s="229"/>
      <c r="T45" s="108"/>
      <c r="U45" s="229"/>
      <c r="V45" s="229"/>
      <c r="W45" s="108"/>
      <c r="X45" s="108"/>
      <c r="Y45" s="108"/>
      <c r="Z45" s="108"/>
    </row>
    <row r="46" spans="1:26">
      <c r="A46" s="553" t="s">
        <v>478</v>
      </c>
      <c r="B46" s="538"/>
      <c r="C46" s="235"/>
      <c r="D46" s="113">
        <f t="shared" ref="D46:R46" si="94">D45+D39+D31+D28</f>
        <v>13308</v>
      </c>
      <c r="E46" s="113">
        <f t="shared" si="94"/>
        <v>10277.671</v>
      </c>
      <c r="F46" s="113">
        <f t="shared" si="94"/>
        <v>445.62900000000002</v>
      </c>
      <c r="G46" s="113">
        <f t="shared" si="94"/>
        <v>7984.5</v>
      </c>
      <c r="H46" s="113">
        <f t="shared" si="94"/>
        <v>6406.598</v>
      </c>
      <c r="I46" s="113">
        <f t="shared" si="94"/>
        <v>5323.5</v>
      </c>
      <c r="J46" s="113">
        <f t="shared" si="94"/>
        <v>3871.0729999999999</v>
      </c>
      <c r="K46" s="113">
        <f t="shared" si="94"/>
        <v>2767.7999999999997</v>
      </c>
      <c r="L46" s="113">
        <f t="shared" si="94"/>
        <v>1925.5108</v>
      </c>
      <c r="M46" s="113">
        <f t="shared" si="94"/>
        <v>2555.6999999999998</v>
      </c>
      <c r="N46" s="113">
        <f t="shared" si="94"/>
        <v>1945.5621999999998</v>
      </c>
      <c r="O46" s="113">
        <f t="shared" si="94"/>
        <v>2555.6999999999998</v>
      </c>
      <c r="P46" s="113">
        <f t="shared" si="94"/>
        <v>1945.5621999999998</v>
      </c>
      <c r="Q46" s="113">
        <f t="shared" si="94"/>
        <v>0</v>
      </c>
      <c r="R46" s="113">
        <f t="shared" si="94"/>
        <v>0</v>
      </c>
      <c r="S46" s="99"/>
      <c r="T46" s="99"/>
      <c r="U46" s="99"/>
      <c r="V46" s="99"/>
      <c r="W46" s="99"/>
      <c r="X46" s="236"/>
      <c r="Y46" s="236"/>
      <c r="Z46" s="236"/>
    </row>
  </sheetData>
  <mergeCells count="30">
    <mergeCell ref="Y1:Y5"/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A29:R29"/>
    <mergeCell ref="A32:Z32"/>
    <mergeCell ref="A40:Z40"/>
    <mergeCell ref="A46:B46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F4:F5"/>
    <mergeCell ref="A7:Z8"/>
    <mergeCell ref="A9:Z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B71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6.140625" customWidth="1"/>
    <col min="2" max="2" width="31.7109375" customWidth="1"/>
    <col min="21" max="21" width="17.5703125" customWidth="1"/>
    <col min="24" max="24" width="18.42578125" customWidth="1"/>
    <col min="25" max="25" width="12.85546875" customWidth="1"/>
    <col min="26" max="26" width="15" customWidth="1"/>
  </cols>
  <sheetData>
    <row r="1" spans="1:28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>
      <c r="A7" s="554" t="s">
        <v>479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>
      <c r="A10" s="136">
        <v>1</v>
      </c>
      <c r="B10" s="185" t="s">
        <v>480</v>
      </c>
      <c r="C10" s="185" t="s">
        <v>481</v>
      </c>
      <c r="D10" s="70">
        <f t="shared" ref="D10:E10" si="0">G10+I10</f>
        <v>151.1</v>
      </c>
      <c r="E10" s="70">
        <f t="shared" si="0"/>
        <v>151.12</v>
      </c>
      <c r="F10" s="70">
        <f t="shared" ref="F10:F58" si="1">IF(E10&gt;0,D10-E10,0)</f>
        <v>-2.0000000000010232E-2</v>
      </c>
      <c r="G10" s="200">
        <v>90.7</v>
      </c>
      <c r="H10" s="186">
        <v>90.67</v>
      </c>
      <c r="I10" s="186">
        <f t="shared" ref="I10:J10" si="2">K10+M10</f>
        <v>60.4</v>
      </c>
      <c r="J10" s="186">
        <f t="shared" si="2"/>
        <v>60.45</v>
      </c>
      <c r="K10" s="201">
        <v>7.5</v>
      </c>
      <c r="L10" s="186">
        <v>7.56</v>
      </c>
      <c r="M10" s="189">
        <f t="shared" ref="M10:N10" si="3">O10+Q10</f>
        <v>52.9</v>
      </c>
      <c r="N10" s="202">
        <f t="shared" si="3"/>
        <v>52.89</v>
      </c>
      <c r="O10" s="200">
        <v>52.9</v>
      </c>
      <c r="P10" s="202">
        <v>52.89</v>
      </c>
      <c r="Q10" s="200">
        <v>0</v>
      </c>
      <c r="R10" s="202">
        <v>0</v>
      </c>
      <c r="S10" s="227">
        <v>44258</v>
      </c>
      <c r="T10" s="227">
        <v>44286</v>
      </c>
      <c r="U10" s="237" t="s">
        <v>482</v>
      </c>
      <c r="V10" s="238">
        <v>44295</v>
      </c>
      <c r="W10" s="238">
        <v>44347</v>
      </c>
      <c r="X10" s="145"/>
      <c r="Y10" s="237" t="s">
        <v>64</v>
      </c>
      <c r="Z10" s="237" t="s">
        <v>65</v>
      </c>
      <c r="AA10" s="128" t="s">
        <v>66</v>
      </c>
      <c r="AB10" s="128">
        <f>COUNTIF(X10:X99,"Отказ")</f>
        <v>0</v>
      </c>
    </row>
    <row r="11" spans="1:28">
      <c r="A11" s="136">
        <v>2</v>
      </c>
      <c r="B11" s="185" t="s">
        <v>483</v>
      </c>
      <c r="C11" s="185" t="s">
        <v>481</v>
      </c>
      <c r="D11" s="70">
        <f t="shared" ref="D11:E11" si="4">G11+I11</f>
        <v>109.10000000000001</v>
      </c>
      <c r="E11" s="70">
        <f t="shared" si="4"/>
        <v>109.02</v>
      </c>
      <c r="F11" s="70">
        <f t="shared" si="1"/>
        <v>8.0000000000012506E-2</v>
      </c>
      <c r="G11" s="82">
        <v>65.400000000000006</v>
      </c>
      <c r="H11" s="186">
        <v>65.41</v>
      </c>
      <c r="I11" s="186">
        <f t="shared" ref="I11:J11" si="5">K11+M11</f>
        <v>43.7</v>
      </c>
      <c r="J11" s="186">
        <f t="shared" si="5"/>
        <v>43.61</v>
      </c>
      <c r="K11" s="69">
        <v>5.5</v>
      </c>
      <c r="L11" s="186">
        <v>5.45</v>
      </c>
      <c r="M11" s="189">
        <f t="shared" ref="M11:N11" si="6">O11+Q11</f>
        <v>38.200000000000003</v>
      </c>
      <c r="N11" s="202">
        <f t="shared" si="6"/>
        <v>38.159999999999997</v>
      </c>
      <c r="O11" s="82">
        <v>38.200000000000003</v>
      </c>
      <c r="P11" s="202">
        <v>38.159999999999997</v>
      </c>
      <c r="Q11" s="239">
        <v>0</v>
      </c>
      <c r="R11" s="186">
        <v>0</v>
      </c>
      <c r="S11" s="227">
        <v>44258</v>
      </c>
      <c r="T11" s="227">
        <v>44295</v>
      </c>
      <c r="U11" s="237" t="s">
        <v>484</v>
      </c>
      <c r="V11" s="238">
        <v>44306</v>
      </c>
      <c r="W11" s="238">
        <v>44377</v>
      </c>
      <c r="X11" s="145"/>
      <c r="Y11" s="237" t="s">
        <v>64</v>
      </c>
      <c r="Z11" s="237" t="s">
        <v>65</v>
      </c>
      <c r="AA11" s="50" t="s">
        <v>69</v>
      </c>
      <c r="AB11" s="128">
        <f>COUNTA(Z10:Z99)</f>
        <v>46</v>
      </c>
    </row>
    <row r="12" spans="1:28">
      <c r="A12" s="136">
        <v>3</v>
      </c>
      <c r="B12" s="185" t="s">
        <v>485</v>
      </c>
      <c r="C12" s="185" t="s">
        <v>481</v>
      </c>
      <c r="D12" s="70">
        <f t="shared" ref="D12:E12" si="7">G12+I12</f>
        <v>41.5</v>
      </c>
      <c r="E12" s="70">
        <f t="shared" si="7"/>
        <v>41.42</v>
      </c>
      <c r="F12" s="70">
        <f t="shared" si="1"/>
        <v>7.9999999999998295E-2</v>
      </c>
      <c r="G12" s="82">
        <v>24.9</v>
      </c>
      <c r="H12" s="186">
        <v>24.85</v>
      </c>
      <c r="I12" s="186">
        <f t="shared" ref="I12:J12" si="8">K12+M12</f>
        <v>16.600000000000001</v>
      </c>
      <c r="J12" s="186">
        <f t="shared" si="8"/>
        <v>16.57</v>
      </c>
      <c r="K12" s="69">
        <v>2.1</v>
      </c>
      <c r="L12" s="186">
        <v>2.0699999999999998</v>
      </c>
      <c r="M12" s="189">
        <f t="shared" ref="M12:N12" si="9">O12+Q12</f>
        <v>14.5</v>
      </c>
      <c r="N12" s="202">
        <f t="shared" si="9"/>
        <v>14.5</v>
      </c>
      <c r="O12" s="82">
        <v>14.5</v>
      </c>
      <c r="P12" s="202">
        <v>14.5</v>
      </c>
      <c r="Q12" s="239">
        <v>0</v>
      </c>
      <c r="R12" s="186">
        <v>0</v>
      </c>
      <c r="S12" s="228" t="s">
        <v>77</v>
      </c>
      <c r="T12" s="228" t="s">
        <v>77</v>
      </c>
      <c r="U12" s="237" t="s">
        <v>486</v>
      </c>
      <c r="V12" s="238">
        <v>44309</v>
      </c>
      <c r="W12" s="238">
        <v>44317</v>
      </c>
      <c r="X12" s="145"/>
      <c r="Y12" s="237" t="s">
        <v>64</v>
      </c>
      <c r="Z12" s="237" t="s">
        <v>65</v>
      </c>
      <c r="AA12" s="128" t="s">
        <v>12</v>
      </c>
      <c r="AB12" s="128">
        <f>COUNTA(U10:U99)-AB11</f>
        <v>10</v>
      </c>
    </row>
    <row r="13" spans="1:28">
      <c r="A13" s="136">
        <v>4</v>
      </c>
      <c r="B13" s="185" t="s">
        <v>487</v>
      </c>
      <c r="C13" s="185" t="s">
        <v>488</v>
      </c>
      <c r="D13" s="70">
        <f t="shared" ref="D13:E13" si="10">G13+I13</f>
        <v>185.2</v>
      </c>
      <c r="E13" s="70">
        <f t="shared" si="10"/>
        <v>182.18</v>
      </c>
      <c r="F13" s="70">
        <f t="shared" si="1"/>
        <v>3.0199999999999818</v>
      </c>
      <c r="G13" s="82">
        <v>111.1</v>
      </c>
      <c r="H13" s="186">
        <v>111.11</v>
      </c>
      <c r="I13" s="186">
        <f t="shared" ref="I13:J13" si="11">K13+M13</f>
        <v>74.099999999999994</v>
      </c>
      <c r="J13" s="186">
        <f t="shared" si="11"/>
        <v>71.070000000000007</v>
      </c>
      <c r="K13" s="69">
        <v>9.3000000000000007</v>
      </c>
      <c r="L13" s="186">
        <v>6.26</v>
      </c>
      <c r="M13" s="189">
        <f t="shared" ref="M13:N13" si="12">O13+Q13</f>
        <v>64.8</v>
      </c>
      <c r="N13" s="202">
        <f t="shared" si="12"/>
        <v>64.81</v>
      </c>
      <c r="O13" s="82">
        <v>64.8</v>
      </c>
      <c r="P13" s="202">
        <v>64.81</v>
      </c>
      <c r="Q13" s="239">
        <v>0</v>
      </c>
      <c r="R13" s="186">
        <v>0</v>
      </c>
      <c r="S13" s="227">
        <v>44295</v>
      </c>
      <c r="T13" s="227">
        <v>44307</v>
      </c>
      <c r="U13" s="237" t="s">
        <v>489</v>
      </c>
      <c r="V13" s="237" t="s">
        <v>490</v>
      </c>
      <c r="W13" s="237" t="s">
        <v>491</v>
      </c>
      <c r="X13" s="145"/>
      <c r="Y13" s="237" t="s">
        <v>64</v>
      </c>
      <c r="Z13" s="237" t="s">
        <v>65</v>
      </c>
      <c r="AA13" s="128" t="s">
        <v>75</v>
      </c>
      <c r="AB13" s="128">
        <f>COUNTA(T10:T99)-AB11-AB12</f>
        <v>0</v>
      </c>
    </row>
    <row r="14" spans="1:28">
      <c r="A14" s="136">
        <v>5</v>
      </c>
      <c r="B14" s="185" t="s">
        <v>492</v>
      </c>
      <c r="C14" s="185" t="s">
        <v>488</v>
      </c>
      <c r="D14" s="70">
        <f t="shared" ref="D14:E14" si="13">G14+I14</f>
        <v>536.1</v>
      </c>
      <c r="E14" s="70">
        <f t="shared" si="13"/>
        <v>536.18999999999994</v>
      </c>
      <c r="F14" s="70">
        <f t="shared" si="1"/>
        <v>-8.9999999999918145E-2</v>
      </c>
      <c r="G14" s="82">
        <v>321.7</v>
      </c>
      <c r="H14" s="186">
        <v>321.70999999999998</v>
      </c>
      <c r="I14" s="186">
        <f t="shared" ref="I14:J14" si="14">K14+M14</f>
        <v>214.4</v>
      </c>
      <c r="J14" s="186">
        <f t="shared" si="14"/>
        <v>214.48</v>
      </c>
      <c r="K14" s="69">
        <v>107.2</v>
      </c>
      <c r="L14" s="186">
        <v>107.24</v>
      </c>
      <c r="M14" s="189">
        <f t="shared" ref="M14:N14" si="15">O14+Q14</f>
        <v>107.2</v>
      </c>
      <c r="N14" s="202">
        <f t="shared" si="15"/>
        <v>107.24</v>
      </c>
      <c r="O14" s="82">
        <v>107.2</v>
      </c>
      <c r="P14" s="202">
        <v>107.24</v>
      </c>
      <c r="Q14" s="239">
        <v>0</v>
      </c>
      <c r="R14" s="186">
        <v>0</v>
      </c>
      <c r="S14" s="227">
        <v>44295</v>
      </c>
      <c r="T14" s="227">
        <v>44308</v>
      </c>
      <c r="U14" s="237" t="s">
        <v>493</v>
      </c>
      <c r="V14" s="237" t="s">
        <v>494</v>
      </c>
      <c r="W14" s="237" t="s">
        <v>491</v>
      </c>
      <c r="X14" s="145"/>
      <c r="Y14" s="237" t="s">
        <v>64</v>
      </c>
      <c r="Z14" s="237" t="s">
        <v>65</v>
      </c>
      <c r="AA14" s="128" t="s">
        <v>79</v>
      </c>
      <c r="AB14" s="128">
        <f>COUNTA(S10:S99)-AB11-AB12-AB13</f>
        <v>0</v>
      </c>
    </row>
    <row r="15" spans="1:28">
      <c r="A15" s="136">
        <v>6</v>
      </c>
      <c r="B15" s="185" t="s">
        <v>495</v>
      </c>
      <c r="C15" s="185" t="s">
        <v>488</v>
      </c>
      <c r="D15" s="70">
        <f t="shared" ref="D15:E15" si="16">G15+I15</f>
        <v>417.9</v>
      </c>
      <c r="E15" s="70">
        <f t="shared" si="16"/>
        <v>417.81</v>
      </c>
      <c r="F15" s="70">
        <f t="shared" si="1"/>
        <v>8.9999999999974989E-2</v>
      </c>
      <c r="G15" s="82">
        <v>250.7</v>
      </c>
      <c r="H15" s="186">
        <v>250.69</v>
      </c>
      <c r="I15" s="186">
        <f t="shared" ref="I15:J15" si="17">K15+M15</f>
        <v>167.2</v>
      </c>
      <c r="J15" s="186">
        <f t="shared" si="17"/>
        <v>167.12</v>
      </c>
      <c r="K15" s="82">
        <v>64.8</v>
      </c>
      <c r="L15" s="186">
        <v>64.760000000000005</v>
      </c>
      <c r="M15" s="189">
        <f t="shared" ref="M15:N15" si="18">O15+Q15</f>
        <v>102.4</v>
      </c>
      <c r="N15" s="202">
        <f t="shared" si="18"/>
        <v>102.36</v>
      </c>
      <c r="O15" s="82">
        <v>102.4</v>
      </c>
      <c r="P15" s="240">
        <v>102.36</v>
      </c>
      <c r="Q15" s="239">
        <v>0</v>
      </c>
      <c r="R15" s="186">
        <v>0</v>
      </c>
      <c r="S15" s="227">
        <v>44295</v>
      </c>
      <c r="T15" s="227">
        <v>44308</v>
      </c>
      <c r="U15" s="237" t="s">
        <v>496</v>
      </c>
      <c r="V15" s="237" t="s">
        <v>497</v>
      </c>
      <c r="W15" s="237" t="s">
        <v>498</v>
      </c>
      <c r="X15" s="145"/>
      <c r="Y15" s="237" t="s">
        <v>64</v>
      </c>
      <c r="Z15" s="237" t="s">
        <v>65</v>
      </c>
      <c r="AA15" s="50" t="s">
        <v>64</v>
      </c>
      <c r="AB15" s="128">
        <f>COUNTA(Y10:Y99)</f>
        <v>46</v>
      </c>
    </row>
    <row r="16" spans="1:28">
      <c r="A16" s="136">
        <v>7</v>
      </c>
      <c r="B16" s="185" t="s">
        <v>499</v>
      </c>
      <c r="C16" s="185" t="s">
        <v>500</v>
      </c>
      <c r="D16" s="70">
        <f t="shared" ref="D16:E16" si="19">G16+I16</f>
        <v>120</v>
      </c>
      <c r="E16" s="70">
        <f t="shared" si="19"/>
        <v>120</v>
      </c>
      <c r="F16" s="70">
        <f t="shared" si="1"/>
        <v>0</v>
      </c>
      <c r="G16" s="82">
        <v>72</v>
      </c>
      <c r="H16" s="70">
        <v>72</v>
      </c>
      <c r="I16" s="70">
        <f t="shared" ref="I16:J16" si="20">K16+M16</f>
        <v>48</v>
      </c>
      <c r="J16" s="70">
        <f t="shared" si="20"/>
        <v>48</v>
      </c>
      <c r="K16" s="69">
        <v>6</v>
      </c>
      <c r="L16" s="70">
        <v>6</v>
      </c>
      <c r="M16" s="130">
        <f t="shared" ref="M16:N16" si="21">O16+Q16</f>
        <v>42</v>
      </c>
      <c r="N16" s="102">
        <f t="shared" si="21"/>
        <v>42</v>
      </c>
      <c r="O16" s="82">
        <v>30</v>
      </c>
      <c r="P16" s="70">
        <v>30</v>
      </c>
      <c r="Q16" s="239">
        <v>12</v>
      </c>
      <c r="R16" s="70">
        <v>12</v>
      </c>
      <c r="S16" s="237" t="s">
        <v>77</v>
      </c>
      <c r="T16" s="237" t="s">
        <v>77</v>
      </c>
      <c r="U16" s="237" t="s">
        <v>77</v>
      </c>
      <c r="V16" s="241"/>
      <c r="W16" s="241"/>
      <c r="X16" s="145"/>
      <c r="Y16" s="237" t="s">
        <v>64</v>
      </c>
      <c r="Z16" s="237" t="s">
        <v>65</v>
      </c>
    </row>
    <row r="17" spans="1:26">
      <c r="A17" s="136">
        <v>8</v>
      </c>
      <c r="B17" s="185" t="s">
        <v>501</v>
      </c>
      <c r="C17" s="185" t="s">
        <v>502</v>
      </c>
      <c r="D17" s="70">
        <f t="shared" ref="D17:E17" si="22">G17+I17</f>
        <v>130.30000000000001</v>
      </c>
      <c r="E17" s="70">
        <f t="shared" si="22"/>
        <v>130.30000000000001</v>
      </c>
      <c r="F17" s="70">
        <f t="shared" si="1"/>
        <v>0</v>
      </c>
      <c r="G17" s="82">
        <v>78.2</v>
      </c>
      <c r="H17" s="70">
        <v>78.2</v>
      </c>
      <c r="I17" s="70">
        <f t="shared" ref="I17:J17" si="23">K17+M17</f>
        <v>52.1</v>
      </c>
      <c r="J17" s="70">
        <f t="shared" si="23"/>
        <v>52.1</v>
      </c>
      <c r="K17" s="82">
        <v>6.5</v>
      </c>
      <c r="L17" s="70">
        <v>6.5</v>
      </c>
      <c r="M17" s="130">
        <f t="shared" ref="M17:N17" si="24">O17+Q17</f>
        <v>45.6</v>
      </c>
      <c r="N17" s="102">
        <f t="shared" si="24"/>
        <v>45.6</v>
      </c>
      <c r="O17" s="82">
        <v>45.6</v>
      </c>
      <c r="P17" s="102">
        <v>45.6</v>
      </c>
      <c r="Q17" s="82">
        <v>0</v>
      </c>
      <c r="R17" s="102">
        <v>0</v>
      </c>
      <c r="S17" s="237" t="s">
        <v>77</v>
      </c>
      <c r="T17" s="237" t="s">
        <v>77</v>
      </c>
      <c r="U17" s="237" t="s">
        <v>503</v>
      </c>
      <c r="V17" s="238">
        <v>44382</v>
      </c>
      <c r="W17" s="238">
        <v>44440</v>
      </c>
      <c r="X17" s="145"/>
      <c r="Y17" s="237" t="s">
        <v>64</v>
      </c>
      <c r="Z17" s="237" t="s">
        <v>65</v>
      </c>
    </row>
    <row r="18" spans="1:26">
      <c r="A18" s="136">
        <v>9</v>
      </c>
      <c r="B18" s="185" t="s">
        <v>504</v>
      </c>
      <c r="C18" s="185" t="s">
        <v>505</v>
      </c>
      <c r="D18" s="70">
        <f t="shared" ref="D18:E18" si="25">G18+I18</f>
        <v>158.19999999999999</v>
      </c>
      <c r="E18" s="70">
        <f t="shared" si="25"/>
        <v>158.096</v>
      </c>
      <c r="F18" s="70">
        <f t="shared" si="1"/>
        <v>0.10399999999998499</v>
      </c>
      <c r="G18" s="82">
        <v>94.9</v>
      </c>
      <c r="H18" s="242">
        <v>94.856999999999999</v>
      </c>
      <c r="I18" s="70">
        <f t="shared" ref="I18:J18" si="26">K18+M18</f>
        <v>63.3</v>
      </c>
      <c r="J18" s="70">
        <f t="shared" si="26"/>
        <v>63.239000000000004</v>
      </c>
      <c r="K18" s="82">
        <v>15.8</v>
      </c>
      <c r="L18" s="242">
        <v>15.81</v>
      </c>
      <c r="M18" s="130">
        <f t="shared" ref="M18:N18" si="27">O18+Q18</f>
        <v>47.5</v>
      </c>
      <c r="N18" s="102">
        <f t="shared" si="27"/>
        <v>47.429000000000002</v>
      </c>
      <c r="O18" s="82">
        <v>47.5</v>
      </c>
      <c r="P18" s="243">
        <v>47.429000000000002</v>
      </c>
      <c r="Q18" s="239">
        <v>0</v>
      </c>
      <c r="R18" s="242">
        <v>0</v>
      </c>
      <c r="S18" s="238">
        <v>44258</v>
      </c>
      <c r="T18" s="238">
        <v>44312</v>
      </c>
      <c r="U18" s="237" t="s">
        <v>506</v>
      </c>
      <c r="V18" s="237" t="s">
        <v>497</v>
      </c>
      <c r="W18" s="237" t="s">
        <v>491</v>
      </c>
      <c r="X18" s="190"/>
      <c r="Y18" s="237" t="s">
        <v>64</v>
      </c>
      <c r="Z18" s="237" t="s">
        <v>65</v>
      </c>
    </row>
    <row r="19" spans="1:26">
      <c r="A19" s="136">
        <v>10</v>
      </c>
      <c r="B19" s="185" t="s">
        <v>507</v>
      </c>
      <c r="C19" s="185" t="s">
        <v>505</v>
      </c>
      <c r="D19" s="70">
        <f t="shared" ref="D19:E19" si="28">G19+I19</f>
        <v>139.19999999999999</v>
      </c>
      <c r="E19" s="70">
        <f t="shared" si="28"/>
        <v>139.13337999999999</v>
      </c>
      <c r="F19" s="70">
        <f t="shared" si="1"/>
        <v>6.6620000000000346E-2</v>
      </c>
      <c r="G19" s="82">
        <v>83.5</v>
      </c>
      <c r="H19" s="70">
        <v>83.48</v>
      </c>
      <c r="I19" s="70">
        <f t="shared" ref="I19:J19" si="29">K19+M19</f>
        <v>55.699999999999996</v>
      </c>
      <c r="J19" s="70">
        <f t="shared" si="29"/>
        <v>55.653379999999999</v>
      </c>
      <c r="K19" s="82">
        <v>13.9</v>
      </c>
      <c r="L19" s="70">
        <v>13.91338</v>
      </c>
      <c r="M19" s="130">
        <f t="shared" ref="M19:N19" si="30">O19+Q19</f>
        <v>41.8</v>
      </c>
      <c r="N19" s="102">
        <f t="shared" si="30"/>
        <v>41.74</v>
      </c>
      <c r="O19" s="82">
        <v>41.8</v>
      </c>
      <c r="P19" s="244">
        <v>41.74</v>
      </c>
      <c r="Q19" s="61">
        <v>0</v>
      </c>
      <c r="R19" s="245">
        <v>0</v>
      </c>
      <c r="S19" s="238">
        <v>44258</v>
      </c>
      <c r="T19" s="238">
        <v>44312</v>
      </c>
      <c r="U19" s="237" t="s">
        <v>506</v>
      </c>
      <c r="V19" s="237" t="s">
        <v>497</v>
      </c>
      <c r="W19" s="237" t="s">
        <v>491</v>
      </c>
      <c r="X19" s="190"/>
      <c r="Y19" s="237" t="s">
        <v>64</v>
      </c>
      <c r="Z19" s="237" t="s">
        <v>65</v>
      </c>
    </row>
    <row r="20" spans="1:26">
      <c r="A20" s="136">
        <v>11</v>
      </c>
      <c r="B20" s="185" t="s">
        <v>508</v>
      </c>
      <c r="C20" s="185" t="s">
        <v>505</v>
      </c>
      <c r="D20" s="70">
        <f t="shared" ref="D20:E20" si="31">G20+I20</f>
        <v>692</v>
      </c>
      <c r="E20" s="70">
        <f t="shared" si="31"/>
        <v>692.06</v>
      </c>
      <c r="F20" s="70">
        <f t="shared" si="1"/>
        <v>-5.999999999994543E-2</v>
      </c>
      <c r="G20" s="82">
        <v>415.2</v>
      </c>
      <c r="H20" s="70">
        <v>415.23</v>
      </c>
      <c r="I20" s="70">
        <f t="shared" ref="I20:J20" si="32">K20+M20</f>
        <v>276.8</v>
      </c>
      <c r="J20" s="70">
        <f t="shared" si="32"/>
        <v>276.83</v>
      </c>
      <c r="K20" s="82">
        <v>69.2</v>
      </c>
      <c r="L20" s="70">
        <v>69.209999999999994</v>
      </c>
      <c r="M20" s="130">
        <f t="shared" ref="M20:N20" si="33">O20+Q20</f>
        <v>207.6</v>
      </c>
      <c r="N20" s="102">
        <f t="shared" si="33"/>
        <v>207.62</v>
      </c>
      <c r="O20" s="82">
        <v>207.6</v>
      </c>
      <c r="P20" s="102">
        <v>207.62</v>
      </c>
      <c r="Q20" s="61">
        <v>0</v>
      </c>
      <c r="R20" s="246">
        <v>0</v>
      </c>
      <c r="S20" s="238">
        <v>44258</v>
      </c>
      <c r="T20" s="237" t="s">
        <v>509</v>
      </c>
      <c r="U20" s="237" t="s">
        <v>510</v>
      </c>
      <c r="V20" s="237" t="s">
        <v>511</v>
      </c>
      <c r="W20" s="237" t="s">
        <v>497</v>
      </c>
      <c r="X20" s="145"/>
      <c r="Y20" s="237" t="s">
        <v>64</v>
      </c>
      <c r="Z20" s="237" t="s">
        <v>65</v>
      </c>
    </row>
    <row r="21" spans="1:26">
      <c r="A21" s="136">
        <v>12</v>
      </c>
      <c r="B21" s="185" t="s">
        <v>512</v>
      </c>
      <c r="C21" s="185" t="s">
        <v>513</v>
      </c>
      <c r="D21" s="70">
        <f t="shared" ref="D21:E21" si="34">G21+I21</f>
        <v>110</v>
      </c>
      <c r="E21" s="70">
        <f t="shared" si="34"/>
        <v>110</v>
      </c>
      <c r="F21" s="70">
        <f t="shared" si="1"/>
        <v>0</v>
      </c>
      <c r="G21" s="82">
        <v>66</v>
      </c>
      <c r="H21" s="70">
        <v>66</v>
      </c>
      <c r="I21" s="70">
        <f t="shared" ref="I21:J21" si="35">K21+M21</f>
        <v>44</v>
      </c>
      <c r="J21" s="70">
        <f t="shared" si="35"/>
        <v>44</v>
      </c>
      <c r="K21" s="82">
        <v>0</v>
      </c>
      <c r="L21" s="70">
        <v>21.265270000000001</v>
      </c>
      <c r="M21" s="130">
        <f t="shared" ref="M21:N21" si="36">O21+Q21</f>
        <v>44</v>
      </c>
      <c r="N21" s="102">
        <f t="shared" si="36"/>
        <v>22.734729999999999</v>
      </c>
      <c r="O21" s="82">
        <v>44</v>
      </c>
      <c r="P21" s="102">
        <v>22.734729999999999</v>
      </c>
      <c r="Q21" s="247"/>
      <c r="R21" s="248"/>
      <c r="S21" s="238">
        <v>44253</v>
      </c>
      <c r="T21" s="238">
        <v>44307</v>
      </c>
      <c r="U21" s="237" t="s">
        <v>514</v>
      </c>
      <c r="V21" s="237" t="s">
        <v>515</v>
      </c>
      <c r="W21" s="237" t="s">
        <v>516</v>
      </c>
      <c r="X21" s="190"/>
      <c r="Y21" s="237" t="s">
        <v>64</v>
      </c>
      <c r="Z21" s="237" t="s">
        <v>65</v>
      </c>
    </row>
    <row r="22" spans="1:26">
      <c r="A22" s="136">
        <v>13</v>
      </c>
      <c r="B22" s="185" t="s">
        <v>517</v>
      </c>
      <c r="C22" s="185" t="s">
        <v>518</v>
      </c>
      <c r="D22" s="70">
        <f t="shared" ref="D22:E22" si="37">G22+I22</f>
        <v>443.4</v>
      </c>
      <c r="E22" s="70">
        <f t="shared" si="37"/>
        <v>443.36614999999995</v>
      </c>
      <c r="F22" s="70">
        <f t="shared" si="1"/>
        <v>3.3850000000029468E-2</v>
      </c>
      <c r="G22" s="82">
        <v>266</v>
      </c>
      <c r="H22" s="70">
        <v>266.02999999999997</v>
      </c>
      <c r="I22" s="70">
        <f t="shared" ref="I22:J22" si="38">K22+M22</f>
        <v>177.39999999999998</v>
      </c>
      <c r="J22" s="70">
        <f t="shared" si="38"/>
        <v>177.33615</v>
      </c>
      <c r="K22" s="82">
        <v>22.2</v>
      </c>
      <c r="L22" s="70">
        <v>22.200150000000001</v>
      </c>
      <c r="M22" s="130">
        <f t="shared" ref="M22:N22" si="39">O22+Q22</f>
        <v>155.19999999999999</v>
      </c>
      <c r="N22" s="102">
        <f t="shared" si="39"/>
        <v>155.136</v>
      </c>
      <c r="O22" s="82">
        <v>155.19999999999999</v>
      </c>
      <c r="P22" s="244">
        <v>155.136</v>
      </c>
      <c r="Q22" s="239">
        <v>0</v>
      </c>
      <c r="R22" s="70">
        <v>0</v>
      </c>
      <c r="S22" s="238">
        <v>44253</v>
      </c>
      <c r="T22" s="238">
        <v>44302</v>
      </c>
      <c r="U22" s="237" t="s">
        <v>519</v>
      </c>
      <c r="V22" s="237" t="s">
        <v>520</v>
      </c>
      <c r="W22" s="237" t="s">
        <v>491</v>
      </c>
      <c r="X22" s="190"/>
      <c r="Y22" s="237" t="s">
        <v>64</v>
      </c>
      <c r="Z22" s="237" t="s">
        <v>65</v>
      </c>
    </row>
    <row r="23" spans="1:26">
      <c r="A23" s="136">
        <v>14</v>
      </c>
      <c r="B23" s="185" t="s">
        <v>521</v>
      </c>
      <c r="C23" s="185" t="s">
        <v>518</v>
      </c>
      <c r="D23" s="70">
        <f t="shared" ref="D23:E23" si="40">G23+I23</f>
        <v>83.5</v>
      </c>
      <c r="E23" s="70">
        <f t="shared" si="40"/>
        <v>83.5</v>
      </c>
      <c r="F23" s="70">
        <f t="shared" si="1"/>
        <v>0</v>
      </c>
      <c r="G23" s="82">
        <v>50.1</v>
      </c>
      <c r="H23" s="249">
        <v>50.1</v>
      </c>
      <c r="I23" s="70">
        <f t="shared" ref="I23:J23" si="41">K23+M23</f>
        <v>33.4</v>
      </c>
      <c r="J23" s="70">
        <f t="shared" si="41"/>
        <v>33.4</v>
      </c>
      <c r="K23" s="82">
        <v>4.2</v>
      </c>
      <c r="L23" s="186">
        <v>6</v>
      </c>
      <c r="M23" s="189">
        <f t="shared" ref="M23:N23" si="42">O23+Q23</f>
        <v>29.2</v>
      </c>
      <c r="N23" s="202">
        <f t="shared" si="42"/>
        <v>27.4</v>
      </c>
      <c r="O23" s="82">
        <v>29.2</v>
      </c>
      <c r="P23" s="202">
        <v>27.4</v>
      </c>
      <c r="Q23" s="239">
        <v>0</v>
      </c>
      <c r="R23" s="186">
        <v>0</v>
      </c>
      <c r="S23" s="227">
        <v>44253</v>
      </c>
      <c r="T23" s="238">
        <v>44272</v>
      </c>
      <c r="U23" s="237" t="s">
        <v>522</v>
      </c>
      <c r="V23" s="238">
        <v>44280</v>
      </c>
      <c r="W23" s="238">
        <v>44347</v>
      </c>
      <c r="X23" s="145"/>
      <c r="Y23" s="237" t="s">
        <v>64</v>
      </c>
      <c r="Z23" s="237" t="s">
        <v>65</v>
      </c>
    </row>
    <row r="24" spans="1:26">
      <c r="A24" s="136">
        <v>15</v>
      </c>
      <c r="B24" s="185" t="s">
        <v>523</v>
      </c>
      <c r="C24" s="185" t="s">
        <v>524</v>
      </c>
      <c r="D24" s="70">
        <f t="shared" ref="D24:E24" si="43">G24+I24</f>
        <v>35.1</v>
      </c>
      <c r="E24" s="70">
        <f t="shared" si="43"/>
        <v>22.8</v>
      </c>
      <c r="F24" s="70">
        <f t="shared" si="1"/>
        <v>12.3</v>
      </c>
      <c r="G24" s="82">
        <v>21</v>
      </c>
      <c r="H24" s="239">
        <v>21</v>
      </c>
      <c r="I24" s="70">
        <f t="shared" ref="I24:J24" si="44">K24+M24</f>
        <v>14.100000000000001</v>
      </c>
      <c r="J24" s="70">
        <f t="shared" si="44"/>
        <v>1.8</v>
      </c>
      <c r="K24" s="82">
        <v>1.8</v>
      </c>
      <c r="L24" s="242">
        <v>1.8</v>
      </c>
      <c r="M24" s="130">
        <f t="shared" ref="M24:N24" si="45">O24+Q24</f>
        <v>12.3</v>
      </c>
      <c r="N24" s="102">
        <f t="shared" si="45"/>
        <v>0</v>
      </c>
      <c r="O24" s="82">
        <v>12.3</v>
      </c>
      <c r="P24" s="250"/>
      <c r="Q24" s="239">
        <v>0</v>
      </c>
      <c r="R24" s="251"/>
      <c r="S24" s="237" t="s">
        <v>77</v>
      </c>
      <c r="T24" s="237" t="s">
        <v>77</v>
      </c>
      <c r="U24" s="237" t="s">
        <v>77</v>
      </c>
      <c r="V24" s="252"/>
      <c r="W24" s="252"/>
      <c r="X24" s="145"/>
      <c r="Y24" s="237" t="s">
        <v>64</v>
      </c>
      <c r="Z24" s="237" t="s">
        <v>65</v>
      </c>
    </row>
    <row r="25" spans="1:26">
      <c r="A25" s="136">
        <v>16</v>
      </c>
      <c r="B25" s="185" t="s">
        <v>525</v>
      </c>
      <c r="C25" s="185" t="s">
        <v>524</v>
      </c>
      <c r="D25" s="70">
        <f t="shared" ref="D25:E25" si="46">G25+I25</f>
        <v>70</v>
      </c>
      <c r="E25" s="70">
        <f t="shared" si="46"/>
        <v>45.5</v>
      </c>
      <c r="F25" s="70">
        <f t="shared" si="1"/>
        <v>24.5</v>
      </c>
      <c r="G25" s="82">
        <v>42</v>
      </c>
      <c r="H25" s="239">
        <v>42</v>
      </c>
      <c r="I25" s="70">
        <f t="shared" ref="I25:J25" si="47">K25+M25</f>
        <v>28</v>
      </c>
      <c r="J25" s="70">
        <f t="shared" si="47"/>
        <v>3.5</v>
      </c>
      <c r="K25" s="82">
        <v>3.5</v>
      </c>
      <c r="L25" s="242">
        <v>3.5</v>
      </c>
      <c r="M25" s="130">
        <f t="shared" ref="M25:N25" si="48">O25+Q25</f>
        <v>24.5</v>
      </c>
      <c r="N25" s="102">
        <f t="shared" si="48"/>
        <v>0</v>
      </c>
      <c r="O25" s="82">
        <v>24.5</v>
      </c>
      <c r="P25" s="251"/>
      <c r="Q25" s="82">
        <v>0</v>
      </c>
      <c r="R25" s="251"/>
      <c r="S25" s="237" t="s">
        <v>77</v>
      </c>
      <c r="T25" s="237" t="s">
        <v>77</v>
      </c>
      <c r="U25" s="237" t="s">
        <v>77</v>
      </c>
      <c r="V25" s="252"/>
      <c r="W25" s="252"/>
      <c r="X25" s="145"/>
      <c r="Y25" s="237" t="s">
        <v>64</v>
      </c>
      <c r="Z25" s="237" t="s">
        <v>65</v>
      </c>
    </row>
    <row r="26" spans="1:26">
      <c r="A26" s="136">
        <v>17</v>
      </c>
      <c r="B26" s="185" t="s">
        <v>526</v>
      </c>
      <c r="C26" s="185" t="s">
        <v>524</v>
      </c>
      <c r="D26" s="70">
        <f t="shared" ref="D26:E26" si="49">G26+I26</f>
        <v>15.1</v>
      </c>
      <c r="E26" s="70">
        <f t="shared" si="49"/>
        <v>9.8000000000000007</v>
      </c>
      <c r="F26" s="70">
        <f t="shared" si="1"/>
        <v>5.2999999999999989</v>
      </c>
      <c r="G26" s="82">
        <v>9</v>
      </c>
      <c r="H26" s="239">
        <v>9</v>
      </c>
      <c r="I26" s="70">
        <f t="shared" ref="I26:J26" si="50">K26+M26</f>
        <v>6.1</v>
      </c>
      <c r="J26" s="70">
        <f t="shared" si="50"/>
        <v>0.8</v>
      </c>
      <c r="K26" s="82">
        <v>0.8</v>
      </c>
      <c r="L26" s="242">
        <v>0.8</v>
      </c>
      <c r="M26" s="130">
        <f t="shared" ref="M26:N26" si="51">O26+Q26</f>
        <v>5.3</v>
      </c>
      <c r="N26" s="102">
        <f t="shared" si="51"/>
        <v>0</v>
      </c>
      <c r="O26" s="82">
        <v>5.3</v>
      </c>
      <c r="P26" s="250"/>
      <c r="Q26" s="239">
        <v>0</v>
      </c>
      <c r="R26" s="253"/>
      <c r="S26" s="237" t="s">
        <v>77</v>
      </c>
      <c r="T26" s="237" t="s">
        <v>77</v>
      </c>
      <c r="U26" s="237" t="s">
        <v>527</v>
      </c>
      <c r="V26" s="238">
        <v>44313</v>
      </c>
      <c r="W26" s="238">
        <v>44347</v>
      </c>
      <c r="X26" s="145"/>
      <c r="Y26" s="237" t="s">
        <v>64</v>
      </c>
      <c r="Z26" s="237" t="s">
        <v>65</v>
      </c>
    </row>
    <row r="27" spans="1:26">
      <c r="A27" s="136">
        <v>18</v>
      </c>
      <c r="B27" s="185" t="s">
        <v>528</v>
      </c>
      <c r="C27" s="185" t="s">
        <v>524</v>
      </c>
      <c r="D27" s="70">
        <f t="shared" ref="D27:E27" si="52">G27+I27</f>
        <v>70</v>
      </c>
      <c r="E27" s="70">
        <f t="shared" si="52"/>
        <v>45.5</v>
      </c>
      <c r="F27" s="70">
        <f t="shared" si="1"/>
        <v>24.5</v>
      </c>
      <c r="G27" s="82">
        <v>42</v>
      </c>
      <c r="H27" s="239">
        <v>42</v>
      </c>
      <c r="I27" s="70">
        <f t="shared" ref="I27:J27" si="53">K27+M27</f>
        <v>28</v>
      </c>
      <c r="J27" s="70">
        <f t="shared" si="53"/>
        <v>3.5</v>
      </c>
      <c r="K27" s="82">
        <v>3.5</v>
      </c>
      <c r="L27" s="242">
        <v>3.5</v>
      </c>
      <c r="M27" s="130">
        <f t="shared" ref="M27:N27" si="54">O27+Q27</f>
        <v>24.5</v>
      </c>
      <c r="N27" s="102">
        <f t="shared" si="54"/>
        <v>0</v>
      </c>
      <c r="O27" s="82">
        <v>24.5</v>
      </c>
      <c r="P27" s="250"/>
      <c r="Q27" s="239">
        <v>0</v>
      </c>
      <c r="R27" s="242">
        <v>0</v>
      </c>
      <c r="S27" s="237" t="s">
        <v>77</v>
      </c>
      <c r="T27" s="237" t="s">
        <v>77</v>
      </c>
      <c r="U27" s="237" t="s">
        <v>77</v>
      </c>
      <c r="V27" s="252"/>
      <c r="W27" s="252"/>
      <c r="X27" s="145"/>
      <c r="Y27" s="237" t="s">
        <v>64</v>
      </c>
      <c r="Z27" s="237" t="s">
        <v>65</v>
      </c>
    </row>
    <row r="28" spans="1:26">
      <c r="A28" s="136">
        <v>19</v>
      </c>
      <c r="B28" s="185" t="s">
        <v>529</v>
      </c>
      <c r="C28" s="185" t="s">
        <v>524</v>
      </c>
      <c r="D28" s="70">
        <f t="shared" ref="D28:E28" si="55">G28+I28</f>
        <v>70</v>
      </c>
      <c r="E28" s="70">
        <f t="shared" si="55"/>
        <v>45.5</v>
      </c>
      <c r="F28" s="70">
        <f t="shared" si="1"/>
        <v>24.5</v>
      </c>
      <c r="G28" s="82">
        <v>42</v>
      </c>
      <c r="H28" s="239">
        <v>42</v>
      </c>
      <c r="I28" s="70">
        <f t="shared" ref="I28:J28" si="56">K28+M28</f>
        <v>28</v>
      </c>
      <c r="J28" s="70">
        <f t="shared" si="56"/>
        <v>3.5</v>
      </c>
      <c r="K28" s="82">
        <v>3.5</v>
      </c>
      <c r="L28" s="242">
        <v>3.5</v>
      </c>
      <c r="M28" s="130">
        <f t="shared" ref="M28:N28" si="57">O28+Q28</f>
        <v>24.5</v>
      </c>
      <c r="N28" s="102">
        <f t="shared" si="57"/>
        <v>0</v>
      </c>
      <c r="O28" s="82">
        <v>24.5</v>
      </c>
      <c r="P28" s="250"/>
      <c r="Q28" s="239">
        <v>0</v>
      </c>
      <c r="R28" s="242">
        <v>0</v>
      </c>
      <c r="S28" s="238">
        <v>44258</v>
      </c>
      <c r="T28" s="238">
        <v>44314</v>
      </c>
      <c r="U28" s="237" t="s">
        <v>530</v>
      </c>
      <c r="V28" s="237" t="s">
        <v>531</v>
      </c>
      <c r="W28" s="237" t="s">
        <v>516</v>
      </c>
      <c r="X28" s="237"/>
      <c r="Y28" s="237"/>
      <c r="Z28" s="237"/>
    </row>
    <row r="29" spans="1:26">
      <c r="A29" s="136">
        <v>20</v>
      </c>
      <c r="B29" s="185" t="s">
        <v>532</v>
      </c>
      <c r="C29" s="185" t="s">
        <v>524</v>
      </c>
      <c r="D29" s="70">
        <f t="shared" ref="D29:E29" si="58">G29+I29</f>
        <v>80</v>
      </c>
      <c r="E29" s="70">
        <f t="shared" si="58"/>
        <v>80</v>
      </c>
      <c r="F29" s="70">
        <f t="shared" si="1"/>
        <v>0</v>
      </c>
      <c r="G29" s="82">
        <v>48</v>
      </c>
      <c r="H29" s="70">
        <v>48</v>
      </c>
      <c r="I29" s="70">
        <f t="shared" ref="I29:J29" si="59">K29+M29</f>
        <v>32</v>
      </c>
      <c r="J29" s="70">
        <f t="shared" si="59"/>
        <v>32</v>
      </c>
      <c r="K29" s="82">
        <v>4</v>
      </c>
      <c r="L29" s="70">
        <v>4</v>
      </c>
      <c r="M29" s="130">
        <f t="shared" ref="M29:N29" si="60">O29+Q29</f>
        <v>28</v>
      </c>
      <c r="N29" s="102">
        <f t="shared" si="60"/>
        <v>28</v>
      </c>
      <c r="O29" s="82">
        <v>28</v>
      </c>
      <c r="P29" s="70">
        <v>28</v>
      </c>
      <c r="Q29" s="69">
        <v>0</v>
      </c>
      <c r="R29" s="70">
        <v>0</v>
      </c>
      <c r="S29" s="237" t="s">
        <v>77</v>
      </c>
      <c r="T29" s="237" t="s">
        <v>77</v>
      </c>
      <c r="U29" s="237" t="s">
        <v>77</v>
      </c>
      <c r="V29" s="252"/>
      <c r="W29" s="252"/>
      <c r="X29" s="237"/>
      <c r="Y29" s="237" t="s">
        <v>64</v>
      </c>
      <c r="Z29" s="237" t="s">
        <v>65</v>
      </c>
    </row>
    <row r="30" spans="1:26">
      <c r="A30" s="136">
        <v>21</v>
      </c>
      <c r="B30" s="185" t="s">
        <v>533</v>
      </c>
      <c r="C30" s="185" t="s">
        <v>534</v>
      </c>
      <c r="D30" s="70">
        <f t="shared" ref="D30:E30" si="61">G30+I30</f>
        <v>83.1</v>
      </c>
      <c r="E30" s="70">
        <f t="shared" si="61"/>
        <v>83</v>
      </c>
      <c r="F30" s="70">
        <f t="shared" si="1"/>
        <v>9.9999999999994316E-2</v>
      </c>
      <c r="G30" s="82">
        <v>49.8</v>
      </c>
      <c r="H30" s="70">
        <v>49.8</v>
      </c>
      <c r="I30" s="70">
        <f t="shared" ref="I30:J30" si="62">K30+M30</f>
        <v>33.300000000000004</v>
      </c>
      <c r="J30" s="70">
        <f t="shared" si="62"/>
        <v>33.200000000000003</v>
      </c>
      <c r="K30" s="82">
        <v>4.2</v>
      </c>
      <c r="L30" s="70">
        <v>4.1500000000000004</v>
      </c>
      <c r="M30" s="130">
        <f t="shared" ref="M30:N30" si="63">O30+Q30</f>
        <v>29.1</v>
      </c>
      <c r="N30" s="102">
        <f t="shared" si="63"/>
        <v>29.05</v>
      </c>
      <c r="O30" s="82">
        <v>29.1</v>
      </c>
      <c r="P30" s="231">
        <v>29.05</v>
      </c>
      <c r="Q30" s="254">
        <v>0</v>
      </c>
      <c r="R30" s="70">
        <v>0</v>
      </c>
      <c r="S30" s="237" t="s">
        <v>77</v>
      </c>
      <c r="T30" s="237" t="s">
        <v>77</v>
      </c>
      <c r="U30" s="237" t="s">
        <v>77</v>
      </c>
      <c r="V30" s="252"/>
      <c r="W30" s="252"/>
      <c r="X30" s="237"/>
      <c r="Y30" s="237" t="s">
        <v>64</v>
      </c>
      <c r="Z30" s="237" t="s">
        <v>65</v>
      </c>
    </row>
    <row r="31" spans="1:26">
      <c r="A31" s="136">
        <v>22</v>
      </c>
      <c r="B31" s="185" t="s">
        <v>535</v>
      </c>
      <c r="C31" s="185" t="s">
        <v>534</v>
      </c>
      <c r="D31" s="70">
        <f t="shared" ref="D31:E31" si="64">G31+I31</f>
        <v>86</v>
      </c>
      <c r="E31" s="70">
        <f t="shared" si="64"/>
        <v>86</v>
      </c>
      <c r="F31" s="70">
        <f t="shared" si="1"/>
        <v>0</v>
      </c>
      <c r="G31" s="82">
        <v>51.6</v>
      </c>
      <c r="H31" s="70">
        <v>51.6</v>
      </c>
      <c r="I31" s="70">
        <f t="shared" ref="I31:J31" si="65">K31+M31</f>
        <v>34.4</v>
      </c>
      <c r="J31" s="70">
        <f t="shared" si="65"/>
        <v>34.4</v>
      </c>
      <c r="K31" s="69">
        <v>4.3</v>
      </c>
      <c r="L31" s="70">
        <v>4.3</v>
      </c>
      <c r="M31" s="130">
        <f t="shared" ref="M31:N31" si="66">O31+Q31</f>
        <v>30.1</v>
      </c>
      <c r="N31" s="102">
        <f t="shared" si="66"/>
        <v>30.1</v>
      </c>
      <c r="O31" s="82">
        <v>30.1</v>
      </c>
      <c r="P31" s="70">
        <v>30.1</v>
      </c>
      <c r="Q31" s="239">
        <v>0</v>
      </c>
      <c r="R31" s="70">
        <v>0</v>
      </c>
      <c r="S31" s="237" t="s">
        <v>77</v>
      </c>
      <c r="T31" s="237" t="s">
        <v>77</v>
      </c>
      <c r="U31" s="237" t="s">
        <v>77</v>
      </c>
      <c r="V31" s="252"/>
      <c r="W31" s="252"/>
      <c r="X31" s="237"/>
      <c r="Y31" s="237" t="s">
        <v>64</v>
      </c>
      <c r="Z31" s="237" t="s">
        <v>65</v>
      </c>
    </row>
    <row r="32" spans="1:26">
      <c r="A32" s="136">
        <v>23</v>
      </c>
      <c r="B32" s="185" t="s">
        <v>536</v>
      </c>
      <c r="C32" s="185" t="s">
        <v>537</v>
      </c>
      <c r="D32" s="70">
        <f t="shared" ref="D32:E32" si="67">G32+I32</f>
        <v>498.9</v>
      </c>
      <c r="E32" s="70">
        <f t="shared" si="67"/>
        <v>499</v>
      </c>
      <c r="F32" s="70">
        <f t="shared" si="1"/>
        <v>-0.10000000000002274</v>
      </c>
      <c r="G32" s="82">
        <v>299.39999999999998</v>
      </c>
      <c r="H32" s="70">
        <v>299.39999999999998</v>
      </c>
      <c r="I32" s="70">
        <f t="shared" ref="I32:J32" si="68">K32+M32</f>
        <v>199.5</v>
      </c>
      <c r="J32" s="70">
        <f t="shared" si="68"/>
        <v>199.6</v>
      </c>
      <c r="K32" s="82">
        <v>174.6</v>
      </c>
      <c r="L32" s="70">
        <v>174.65</v>
      </c>
      <c r="M32" s="130">
        <f t="shared" ref="M32:N32" si="69">O32+Q32</f>
        <v>24.9</v>
      </c>
      <c r="N32" s="102">
        <f t="shared" si="69"/>
        <v>24.95</v>
      </c>
      <c r="O32" s="82">
        <v>24.9</v>
      </c>
      <c r="P32" s="70">
        <v>24.95</v>
      </c>
      <c r="Q32" s="239">
        <v>0</v>
      </c>
      <c r="R32" s="70">
        <v>0</v>
      </c>
      <c r="S32" s="238">
        <v>44253</v>
      </c>
      <c r="T32" s="238">
        <v>44259</v>
      </c>
      <c r="U32" s="237" t="s">
        <v>538</v>
      </c>
      <c r="V32" s="238">
        <v>44267</v>
      </c>
      <c r="W32" s="238">
        <v>44361</v>
      </c>
      <c r="X32" s="237"/>
      <c r="Y32" s="237" t="s">
        <v>64</v>
      </c>
      <c r="Z32" s="237" t="s">
        <v>65</v>
      </c>
    </row>
    <row r="33" spans="1:26">
      <c r="A33" s="136">
        <v>24</v>
      </c>
      <c r="B33" s="185" t="s">
        <v>539</v>
      </c>
      <c r="C33" s="185" t="s">
        <v>537</v>
      </c>
      <c r="D33" s="70">
        <f t="shared" ref="D33:E33" si="70">G33+I33</f>
        <v>131.4</v>
      </c>
      <c r="E33" s="70">
        <f t="shared" si="70"/>
        <v>0</v>
      </c>
      <c r="F33" s="70">
        <f t="shared" si="1"/>
        <v>0</v>
      </c>
      <c r="G33" s="82">
        <v>78.8</v>
      </c>
      <c r="H33" s="253"/>
      <c r="I33" s="70">
        <f t="shared" ref="I33:J33" si="71">K33+M33</f>
        <v>52.6</v>
      </c>
      <c r="J33" s="70">
        <f t="shared" si="71"/>
        <v>0</v>
      </c>
      <c r="K33" s="82">
        <v>46</v>
      </c>
      <c r="L33" s="253"/>
      <c r="M33" s="130">
        <f t="shared" ref="M33:N33" si="72">O33+Q33</f>
        <v>6.6</v>
      </c>
      <c r="N33" s="102">
        <f t="shared" si="72"/>
        <v>0</v>
      </c>
      <c r="O33" s="82">
        <v>6.6</v>
      </c>
      <c r="P33" s="251"/>
      <c r="Q33" s="239">
        <v>0</v>
      </c>
      <c r="R33" s="253"/>
      <c r="S33" s="237" t="s">
        <v>77</v>
      </c>
      <c r="T33" s="237" t="s">
        <v>77</v>
      </c>
      <c r="U33" s="237" t="s">
        <v>77</v>
      </c>
      <c r="V33" s="252"/>
      <c r="W33" s="252"/>
      <c r="X33" s="237" t="s">
        <v>540</v>
      </c>
      <c r="Y33" s="237"/>
      <c r="Z33" s="237"/>
    </row>
    <row r="34" spans="1:26">
      <c r="A34" s="136">
        <v>25</v>
      </c>
      <c r="B34" s="185" t="s">
        <v>541</v>
      </c>
      <c r="C34" s="185" t="s">
        <v>537</v>
      </c>
      <c r="D34" s="70">
        <f t="shared" ref="D34:E34" si="73">G34+I34</f>
        <v>276</v>
      </c>
      <c r="E34" s="70">
        <f t="shared" si="73"/>
        <v>276</v>
      </c>
      <c r="F34" s="70">
        <f t="shared" si="1"/>
        <v>0</v>
      </c>
      <c r="G34" s="82">
        <v>165.6</v>
      </c>
      <c r="H34" s="70">
        <v>165.6</v>
      </c>
      <c r="I34" s="70">
        <f t="shared" ref="I34:J34" si="74">K34+M34</f>
        <v>110.39999999999999</v>
      </c>
      <c r="J34" s="70">
        <f t="shared" si="74"/>
        <v>110.39999999999999</v>
      </c>
      <c r="K34" s="82">
        <v>96.6</v>
      </c>
      <c r="L34" s="70">
        <v>96.6</v>
      </c>
      <c r="M34" s="130">
        <f t="shared" ref="M34:N34" si="75">O34+Q34</f>
        <v>13.8</v>
      </c>
      <c r="N34" s="102">
        <f t="shared" si="75"/>
        <v>13.8</v>
      </c>
      <c r="O34" s="82">
        <v>13.8</v>
      </c>
      <c r="P34" s="102">
        <v>13.8</v>
      </c>
      <c r="Q34" s="239">
        <v>0</v>
      </c>
      <c r="R34" s="70">
        <v>0</v>
      </c>
      <c r="S34" s="238">
        <v>44253</v>
      </c>
      <c r="T34" s="238">
        <v>44259</v>
      </c>
      <c r="U34" s="237" t="s">
        <v>542</v>
      </c>
      <c r="V34" s="238">
        <v>44267</v>
      </c>
      <c r="W34" s="238">
        <v>44362</v>
      </c>
      <c r="X34" s="237"/>
      <c r="Y34" s="237" t="s">
        <v>64</v>
      </c>
      <c r="Z34" s="237" t="s">
        <v>65</v>
      </c>
    </row>
    <row r="35" spans="1:26">
      <c r="A35" s="136">
        <v>26</v>
      </c>
      <c r="B35" s="185" t="s">
        <v>543</v>
      </c>
      <c r="C35" s="185" t="s">
        <v>537</v>
      </c>
      <c r="D35" s="70">
        <f t="shared" ref="D35:E35" si="76">G35+I35</f>
        <v>224.2</v>
      </c>
      <c r="E35" s="70">
        <f t="shared" si="76"/>
        <v>0</v>
      </c>
      <c r="F35" s="70">
        <f t="shared" si="1"/>
        <v>0</v>
      </c>
      <c r="G35" s="82">
        <v>134.5</v>
      </c>
      <c r="H35" s="253"/>
      <c r="I35" s="70">
        <f t="shared" ref="I35:J35" si="77">K35+M35</f>
        <v>89.7</v>
      </c>
      <c r="J35" s="70">
        <f t="shared" si="77"/>
        <v>0</v>
      </c>
      <c r="K35" s="82">
        <v>78.5</v>
      </c>
      <c r="L35" s="253"/>
      <c r="M35" s="130">
        <f t="shared" ref="M35:N35" si="78">O35+Q35</f>
        <v>11.2</v>
      </c>
      <c r="N35" s="102">
        <f t="shared" si="78"/>
        <v>0</v>
      </c>
      <c r="O35" s="82">
        <v>11.2</v>
      </c>
      <c r="P35" s="251"/>
      <c r="Q35" s="239">
        <v>0</v>
      </c>
      <c r="R35" s="251"/>
      <c r="S35" s="237" t="s">
        <v>77</v>
      </c>
      <c r="T35" s="237" t="s">
        <v>77</v>
      </c>
      <c r="U35" s="237" t="s">
        <v>77</v>
      </c>
      <c r="V35" s="252"/>
      <c r="W35" s="252"/>
      <c r="X35" s="237" t="s">
        <v>540</v>
      </c>
      <c r="Y35" s="237"/>
      <c r="Z35" s="237"/>
    </row>
    <row r="36" spans="1:26">
      <c r="A36" s="136">
        <v>27</v>
      </c>
      <c r="B36" s="185" t="s">
        <v>544</v>
      </c>
      <c r="C36" s="185" t="s">
        <v>537</v>
      </c>
      <c r="D36" s="70">
        <f t="shared" ref="D36:E36" si="79">G36+I36</f>
        <v>379.8</v>
      </c>
      <c r="E36" s="70">
        <f t="shared" si="79"/>
        <v>197.32999999999998</v>
      </c>
      <c r="F36" s="70">
        <f t="shared" si="1"/>
        <v>182.47000000000003</v>
      </c>
      <c r="G36" s="82">
        <v>227.9</v>
      </c>
      <c r="H36" s="70">
        <v>140.94999999999999</v>
      </c>
      <c r="I36" s="70">
        <f t="shared" ref="I36:J36" si="80">K36+M36</f>
        <v>151.9</v>
      </c>
      <c r="J36" s="70">
        <f t="shared" si="80"/>
        <v>56.379999999999995</v>
      </c>
      <c r="K36" s="82">
        <v>132.9</v>
      </c>
      <c r="L36" s="70">
        <v>49.33</v>
      </c>
      <c r="M36" s="130">
        <f t="shared" ref="M36:N36" si="81">O36+Q36</f>
        <v>19</v>
      </c>
      <c r="N36" s="102">
        <f t="shared" si="81"/>
        <v>7.05</v>
      </c>
      <c r="O36" s="82">
        <v>19</v>
      </c>
      <c r="P36" s="70">
        <v>7.05</v>
      </c>
      <c r="Q36" s="239">
        <v>0</v>
      </c>
      <c r="R36" s="244">
        <v>0</v>
      </c>
      <c r="S36" s="237" t="s">
        <v>77</v>
      </c>
      <c r="T36" s="237" t="s">
        <v>77</v>
      </c>
      <c r="U36" s="237" t="s">
        <v>77</v>
      </c>
      <c r="V36" s="255"/>
      <c r="W36" s="255"/>
      <c r="X36" s="237"/>
      <c r="Y36" s="237" t="s">
        <v>64</v>
      </c>
      <c r="Z36" s="237" t="s">
        <v>545</v>
      </c>
    </row>
    <row r="37" spans="1:26">
      <c r="A37" s="136">
        <v>28</v>
      </c>
      <c r="B37" s="185" t="s">
        <v>546</v>
      </c>
      <c r="C37" s="185" t="s">
        <v>537</v>
      </c>
      <c r="D37" s="70">
        <f t="shared" ref="D37:E37" si="82">G37+I37</f>
        <v>103.5</v>
      </c>
      <c r="E37" s="70">
        <f t="shared" si="82"/>
        <v>0</v>
      </c>
      <c r="F37" s="70">
        <f t="shared" si="1"/>
        <v>0</v>
      </c>
      <c r="G37" s="82">
        <v>62.1</v>
      </c>
      <c r="H37" s="253"/>
      <c r="I37" s="70">
        <f t="shared" ref="I37:J37" si="83">K37+M37</f>
        <v>41.400000000000006</v>
      </c>
      <c r="J37" s="70">
        <f t="shared" si="83"/>
        <v>0</v>
      </c>
      <c r="K37" s="82">
        <v>36.200000000000003</v>
      </c>
      <c r="L37" s="253"/>
      <c r="M37" s="130">
        <f t="shared" ref="M37:N37" si="84">O37+Q37</f>
        <v>5.2</v>
      </c>
      <c r="N37" s="102">
        <f t="shared" si="84"/>
        <v>0</v>
      </c>
      <c r="O37" s="82">
        <v>5.2</v>
      </c>
      <c r="P37" s="251"/>
      <c r="Q37" s="82">
        <v>0</v>
      </c>
      <c r="R37" s="251"/>
      <c r="S37" s="237" t="s">
        <v>77</v>
      </c>
      <c r="T37" s="237" t="s">
        <v>77</v>
      </c>
      <c r="U37" s="237" t="s">
        <v>77</v>
      </c>
      <c r="V37" s="252"/>
      <c r="W37" s="252"/>
      <c r="X37" s="237" t="s">
        <v>540</v>
      </c>
      <c r="Y37" s="237"/>
      <c r="Z37" s="237"/>
    </row>
    <row r="38" spans="1:26">
      <c r="A38" s="136">
        <v>29</v>
      </c>
      <c r="B38" s="185" t="s">
        <v>547</v>
      </c>
      <c r="C38" s="185" t="s">
        <v>537</v>
      </c>
      <c r="D38" s="70">
        <f t="shared" ref="D38:E38" si="85">G38+I38</f>
        <v>223.8</v>
      </c>
      <c r="E38" s="70">
        <f t="shared" si="85"/>
        <v>223.85999999999999</v>
      </c>
      <c r="F38" s="70">
        <f t="shared" si="1"/>
        <v>-5.9999999999973852E-2</v>
      </c>
      <c r="G38" s="82">
        <v>134.30000000000001</v>
      </c>
      <c r="H38" s="70">
        <v>134.32</v>
      </c>
      <c r="I38" s="70">
        <f t="shared" ref="I38:J38" si="86">K38+M38</f>
        <v>89.5</v>
      </c>
      <c r="J38" s="70">
        <f t="shared" si="86"/>
        <v>89.539999999999992</v>
      </c>
      <c r="K38" s="82">
        <v>78.3</v>
      </c>
      <c r="L38" s="70">
        <v>78.349999999999994</v>
      </c>
      <c r="M38" s="130">
        <f t="shared" ref="M38:N38" si="87">O38+Q38</f>
        <v>11.2</v>
      </c>
      <c r="N38" s="102">
        <f t="shared" si="87"/>
        <v>11.19</v>
      </c>
      <c r="O38" s="82">
        <v>11.2</v>
      </c>
      <c r="P38" s="70">
        <v>11.19</v>
      </c>
      <c r="Q38" s="254">
        <v>0</v>
      </c>
      <c r="R38" s="70">
        <v>0</v>
      </c>
      <c r="S38" s="238">
        <v>44253</v>
      </c>
      <c r="T38" s="238">
        <v>44313</v>
      </c>
      <c r="U38" s="237" t="s">
        <v>548</v>
      </c>
      <c r="V38" s="238">
        <v>44328</v>
      </c>
      <c r="W38" s="238">
        <v>44408</v>
      </c>
      <c r="X38" s="237"/>
      <c r="Y38" s="237" t="s">
        <v>64</v>
      </c>
      <c r="Z38" s="237" t="s">
        <v>65</v>
      </c>
    </row>
    <row r="39" spans="1:26">
      <c r="A39" s="136">
        <v>30</v>
      </c>
      <c r="B39" s="185" t="s">
        <v>549</v>
      </c>
      <c r="C39" s="185" t="s">
        <v>537</v>
      </c>
      <c r="D39" s="70">
        <f t="shared" ref="D39:E39" si="88">G39+I39</f>
        <v>154.9</v>
      </c>
      <c r="E39" s="70">
        <f t="shared" si="88"/>
        <v>154.94999999999999</v>
      </c>
      <c r="F39" s="70">
        <f t="shared" si="1"/>
        <v>-4.9999999999982947E-2</v>
      </c>
      <c r="G39" s="82">
        <v>93</v>
      </c>
      <c r="H39" s="70">
        <v>92.97</v>
      </c>
      <c r="I39" s="70">
        <f t="shared" ref="I39:J39" si="89">K39+M39</f>
        <v>61.900000000000006</v>
      </c>
      <c r="J39" s="70">
        <f t="shared" si="89"/>
        <v>61.98</v>
      </c>
      <c r="K39" s="82">
        <v>54.2</v>
      </c>
      <c r="L39" s="70">
        <v>54.23</v>
      </c>
      <c r="M39" s="130">
        <f t="shared" ref="M39:N39" si="90">O39+Q39</f>
        <v>7.7</v>
      </c>
      <c r="N39" s="102">
        <f t="shared" si="90"/>
        <v>7.75</v>
      </c>
      <c r="O39" s="82">
        <v>7.7</v>
      </c>
      <c r="P39" s="70">
        <v>7.75</v>
      </c>
      <c r="Q39" s="239">
        <v>0</v>
      </c>
      <c r="R39" s="244">
        <v>0</v>
      </c>
      <c r="S39" s="237" t="s">
        <v>77</v>
      </c>
      <c r="T39" s="237" t="s">
        <v>77</v>
      </c>
      <c r="U39" s="237" t="s">
        <v>77</v>
      </c>
      <c r="V39" s="241"/>
      <c r="W39" s="241"/>
      <c r="X39" s="237"/>
      <c r="Y39" s="237" t="s">
        <v>64</v>
      </c>
      <c r="Z39" s="237" t="s">
        <v>65</v>
      </c>
    </row>
    <row r="40" spans="1:26">
      <c r="A40" s="136">
        <v>31</v>
      </c>
      <c r="B40" s="185" t="s">
        <v>550</v>
      </c>
      <c r="C40" s="185" t="s">
        <v>537</v>
      </c>
      <c r="D40" s="70">
        <f t="shared" ref="D40:E40" si="91">G40+I40</f>
        <v>148</v>
      </c>
      <c r="E40" s="70">
        <f t="shared" si="91"/>
        <v>148</v>
      </c>
      <c r="F40" s="70">
        <f t="shared" si="1"/>
        <v>0</v>
      </c>
      <c r="G40" s="82">
        <v>88.8</v>
      </c>
      <c r="H40" s="70">
        <v>88.8</v>
      </c>
      <c r="I40" s="70">
        <f t="shared" ref="I40:J40" si="92">K40+M40</f>
        <v>59.199999999999996</v>
      </c>
      <c r="J40" s="70">
        <f t="shared" si="92"/>
        <v>59.199999999999996</v>
      </c>
      <c r="K40" s="82">
        <v>51.8</v>
      </c>
      <c r="L40" s="70">
        <v>51.8</v>
      </c>
      <c r="M40" s="130">
        <f t="shared" ref="M40:N40" si="93">O40+Q40</f>
        <v>7.4</v>
      </c>
      <c r="N40" s="102">
        <f t="shared" si="93"/>
        <v>7.4</v>
      </c>
      <c r="O40" s="82">
        <v>7.4</v>
      </c>
      <c r="P40" s="244">
        <v>7.4</v>
      </c>
      <c r="Q40" s="239">
        <v>0</v>
      </c>
      <c r="R40" s="70">
        <v>0</v>
      </c>
      <c r="S40" s="238">
        <v>44253</v>
      </c>
      <c r="T40" s="238">
        <v>44312</v>
      </c>
      <c r="U40" s="237" t="s">
        <v>551</v>
      </c>
      <c r="V40" s="238">
        <v>44328</v>
      </c>
      <c r="W40" s="238">
        <v>44377</v>
      </c>
      <c r="X40" s="237"/>
      <c r="Y40" s="237" t="s">
        <v>64</v>
      </c>
      <c r="Z40" s="237" t="s">
        <v>65</v>
      </c>
    </row>
    <row r="41" spans="1:26">
      <c r="A41" s="136">
        <v>32</v>
      </c>
      <c r="B41" s="185" t="s">
        <v>552</v>
      </c>
      <c r="C41" s="185" t="s">
        <v>537</v>
      </c>
      <c r="D41" s="70">
        <f t="shared" ref="D41:E41" si="94">G41+I41</f>
        <v>500</v>
      </c>
      <c r="E41" s="70">
        <f t="shared" si="94"/>
        <v>500</v>
      </c>
      <c r="F41" s="70">
        <f t="shared" si="1"/>
        <v>0</v>
      </c>
      <c r="G41" s="82">
        <v>300</v>
      </c>
      <c r="H41" s="102">
        <v>300</v>
      </c>
      <c r="I41" s="70">
        <f t="shared" ref="I41:J41" si="95">K41+M41</f>
        <v>200</v>
      </c>
      <c r="J41" s="70">
        <f t="shared" si="95"/>
        <v>200</v>
      </c>
      <c r="K41" s="82">
        <v>175</v>
      </c>
      <c r="L41" s="102">
        <v>175</v>
      </c>
      <c r="M41" s="130">
        <f t="shared" ref="M41:N41" si="96">O41+Q41</f>
        <v>25</v>
      </c>
      <c r="N41" s="102">
        <f t="shared" si="96"/>
        <v>25</v>
      </c>
      <c r="O41" s="82">
        <v>25</v>
      </c>
      <c r="P41" s="102">
        <v>25</v>
      </c>
      <c r="Q41" s="69">
        <v>0</v>
      </c>
      <c r="R41" s="70">
        <v>0</v>
      </c>
      <c r="S41" s="237" t="s">
        <v>77</v>
      </c>
      <c r="T41" s="228" t="s">
        <v>77</v>
      </c>
      <c r="U41" s="228" t="s">
        <v>77</v>
      </c>
      <c r="V41" s="227">
        <v>44410</v>
      </c>
      <c r="W41" s="227">
        <v>44440</v>
      </c>
      <c r="X41" s="237"/>
      <c r="Y41" s="237" t="s">
        <v>64</v>
      </c>
      <c r="Z41" s="237" t="s">
        <v>65</v>
      </c>
    </row>
    <row r="42" spans="1:26">
      <c r="A42" s="136">
        <v>33</v>
      </c>
      <c r="B42" s="185" t="s">
        <v>553</v>
      </c>
      <c r="C42" s="185" t="s">
        <v>537</v>
      </c>
      <c r="D42" s="70">
        <f t="shared" ref="D42:E42" si="97">G42+I42</f>
        <v>250</v>
      </c>
      <c r="E42" s="70">
        <f t="shared" si="97"/>
        <v>250</v>
      </c>
      <c r="F42" s="70">
        <f t="shared" si="1"/>
        <v>0</v>
      </c>
      <c r="G42" s="82">
        <v>150</v>
      </c>
      <c r="H42" s="256">
        <v>150</v>
      </c>
      <c r="I42" s="186">
        <f t="shared" ref="I42:J42" si="98">K42+M42</f>
        <v>100</v>
      </c>
      <c r="J42" s="186">
        <f t="shared" si="98"/>
        <v>100</v>
      </c>
      <c r="K42" s="82">
        <v>0</v>
      </c>
      <c r="L42" s="186">
        <v>87.5</v>
      </c>
      <c r="M42" s="189">
        <f t="shared" ref="M42:N42" si="99">O42+Q42</f>
        <v>100</v>
      </c>
      <c r="N42" s="202">
        <f t="shared" si="99"/>
        <v>12.5</v>
      </c>
      <c r="O42" s="82">
        <v>100</v>
      </c>
      <c r="P42" s="256">
        <v>12.5</v>
      </c>
      <c r="Q42" s="82">
        <v>0</v>
      </c>
      <c r="R42" s="202">
        <v>0</v>
      </c>
      <c r="S42" s="227">
        <v>44253</v>
      </c>
      <c r="T42" s="238">
        <v>44271</v>
      </c>
      <c r="U42" s="237" t="s">
        <v>554</v>
      </c>
      <c r="V42" s="238">
        <v>44279</v>
      </c>
      <c r="W42" s="238">
        <v>44377</v>
      </c>
      <c r="X42" s="237"/>
      <c r="Y42" s="237" t="s">
        <v>64</v>
      </c>
      <c r="Z42" s="237" t="s">
        <v>65</v>
      </c>
    </row>
    <row r="43" spans="1:26">
      <c r="A43" s="136">
        <v>35</v>
      </c>
      <c r="B43" s="185" t="s">
        <v>555</v>
      </c>
      <c r="C43" s="185" t="s">
        <v>556</v>
      </c>
      <c r="D43" s="70">
        <f t="shared" ref="D43:E43" si="100">G43+I43</f>
        <v>127.5</v>
      </c>
      <c r="E43" s="70">
        <f t="shared" si="100"/>
        <v>127.59</v>
      </c>
      <c r="F43" s="70">
        <f t="shared" si="1"/>
        <v>-9.0000000000003411E-2</v>
      </c>
      <c r="G43" s="82">
        <v>76.5</v>
      </c>
      <c r="H43" s="186">
        <v>76.55</v>
      </c>
      <c r="I43" s="186">
        <f t="shared" ref="I43:J43" si="101">K43+M43</f>
        <v>51</v>
      </c>
      <c r="J43" s="186">
        <f t="shared" si="101"/>
        <v>51.04</v>
      </c>
      <c r="K43" s="82">
        <v>6.4</v>
      </c>
      <c r="L43" s="186">
        <v>6.38</v>
      </c>
      <c r="M43" s="189">
        <f t="shared" ref="M43:N43" si="102">O43+Q43</f>
        <v>44.6</v>
      </c>
      <c r="N43" s="202">
        <f t="shared" si="102"/>
        <v>44.66</v>
      </c>
      <c r="O43" s="82">
        <v>44.6</v>
      </c>
      <c r="P43" s="202">
        <v>44.66</v>
      </c>
      <c r="Q43" s="82">
        <v>0</v>
      </c>
      <c r="R43" s="202">
        <v>0</v>
      </c>
      <c r="S43" s="227">
        <v>44253</v>
      </c>
      <c r="T43" s="227">
        <v>44312</v>
      </c>
      <c r="U43" s="237" t="s">
        <v>557</v>
      </c>
      <c r="V43" s="237" t="s">
        <v>494</v>
      </c>
      <c r="W43" s="237" t="s">
        <v>491</v>
      </c>
      <c r="X43" s="237"/>
      <c r="Y43" s="237" t="s">
        <v>64</v>
      </c>
      <c r="Z43" s="237" t="s">
        <v>69</v>
      </c>
    </row>
    <row r="44" spans="1:26">
      <c r="A44" s="136">
        <v>36</v>
      </c>
      <c r="B44" s="185" t="s">
        <v>558</v>
      </c>
      <c r="C44" s="185" t="s">
        <v>556</v>
      </c>
      <c r="D44" s="70">
        <f t="shared" ref="D44:E44" si="103">G44+I44</f>
        <v>237.20000000000002</v>
      </c>
      <c r="E44" s="70">
        <f t="shared" si="103"/>
        <v>237.17000000000002</v>
      </c>
      <c r="F44" s="70">
        <f t="shared" si="1"/>
        <v>3.0000000000001137E-2</v>
      </c>
      <c r="G44" s="82">
        <v>142.30000000000001</v>
      </c>
      <c r="H44" s="186">
        <v>142.30000000000001</v>
      </c>
      <c r="I44" s="186">
        <f t="shared" ref="I44:J44" si="104">K44+M44</f>
        <v>94.9</v>
      </c>
      <c r="J44" s="186">
        <f t="shared" si="104"/>
        <v>94.87</v>
      </c>
      <c r="K44" s="82">
        <v>11.9</v>
      </c>
      <c r="L44" s="186">
        <v>11.86</v>
      </c>
      <c r="M44" s="189">
        <f t="shared" ref="M44:N44" si="105">O44+Q44</f>
        <v>83</v>
      </c>
      <c r="N44" s="202">
        <f t="shared" si="105"/>
        <v>83.01</v>
      </c>
      <c r="O44" s="82">
        <v>83</v>
      </c>
      <c r="P44" s="202">
        <v>83.01</v>
      </c>
      <c r="Q44" s="82">
        <v>0</v>
      </c>
      <c r="R44" s="202">
        <v>0</v>
      </c>
      <c r="S44" s="227">
        <v>44253</v>
      </c>
      <c r="T44" s="227">
        <v>44312</v>
      </c>
      <c r="U44" s="237" t="s">
        <v>559</v>
      </c>
      <c r="V44" s="237" t="s">
        <v>494</v>
      </c>
      <c r="W44" s="237" t="s">
        <v>491</v>
      </c>
      <c r="X44" s="237"/>
      <c r="Y44" s="237" t="s">
        <v>64</v>
      </c>
      <c r="Z44" s="237" t="s">
        <v>69</v>
      </c>
    </row>
    <row r="45" spans="1:26">
      <c r="A45" s="136">
        <v>37</v>
      </c>
      <c r="B45" s="185" t="s">
        <v>560</v>
      </c>
      <c r="C45" s="185" t="s">
        <v>561</v>
      </c>
      <c r="D45" s="70">
        <f t="shared" ref="D45:E45" si="106">G45+I45</f>
        <v>808.8</v>
      </c>
      <c r="E45" s="70">
        <f t="shared" si="106"/>
        <v>808.803</v>
      </c>
      <c r="F45" s="70">
        <f t="shared" si="1"/>
        <v>-3.0000000000427463E-3</v>
      </c>
      <c r="G45" s="82">
        <v>485.3</v>
      </c>
      <c r="H45" s="70">
        <v>485.28</v>
      </c>
      <c r="I45" s="70">
        <f t="shared" ref="I45:J45" si="107">K45+M45</f>
        <v>323.5</v>
      </c>
      <c r="J45" s="70">
        <f t="shared" si="107"/>
        <v>323.52300000000002</v>
      </c>
      <c r="K45" s="82">
        <v>202.2</v>
      </c>
      <c r="L45" s="70">
        <v>303.52300000000002</v>
      </c>
      <c r="M45" s="130">
        <f t="shared" ref="M45:N45" si="108">O45+Q45</f>
        <v>121.3</v>
      </c>
      <c r="N45" s="102">
        <f t="shared" si="108"/>
        <v>20</v>
      </c>
      <c r="O45" s="82">
        <v>121.3</v>
      </c>
      <c r="P45" s="102">
        <v>20</v>
      </c>
      <c r="Q45" s="257"/>
      <c r="R45" s="102">
        <v>0</v>
      </c>
      <c r="S45" s="238">
        <v>44257</v>
      </c>
      <c r="T45" s="238">
        <v>44313</v>
      </c>
      <c r="U45" s="237" t="s">
        <v>562</v>
      </c>
      <c r="V45" s="237" t="s">
        <v>494</v>
      </c>
      <c r="W45" s="237" t="s">
        <v>491</v>
      </c>
      <c r="X45" s="237"/>
      <c r="Y45" s="237" t="s">
        <v>64</v>
      </c>
      <c r="Z45" s="237" t="s">
        <v>69</v>
      </c>
    </row>
    <row r="46" spans="1:26">
      <c r="A46" s="136">
        <v>38</v>
      </c>
      <c r="B46" s="185" t="s">
        <v>563</v>
      </c>
      <c r="C46" s="185" t="s">
        <v>561</v>
      </c>
      <c r="D46" s="70">
        <f t="shared" ref="D46:E46" si="109">G46+I46</f>
        <v>338.9</v>
      </c>
      <c r="E46" s="70">
        <f t="shared" si="109"/>
        <v>338.88</v>
      </c>
      <c r="F46" s="70">
        <f t="shared" si="1"/>
        <v>1.999999999998181E-2</v>
      </c>
      <c r="G46" s="82">
        <v>203.3</v>
      </c>
      <c r="H46" s="70">
        <v>203.328</v>
      </c>
      <c r="I46" s="70">
        <f t="shared" ref="I46:J46" si="110">K46+M46</f>
        <v>135.6</v>
      </c>
      <c r="J46" s="70">
        <f t="shared" si="110"/>
        <v>135.55199999999999</v>
      </c>
      <c r="K46" s="82">
        <v>67.8</v>
      </c>
      <c r="L46" s="70">
        <v>67.775999999999996</v>
      </c>
      <c r="M46" s="130">
        <f t="shared" ref="M46:N46" si="111">O46+Q46</f>
        <v>67.8</v>
      </c>
      <c r="N46" s="102">
        <f t="shared" si="111"/>
        <v>67.775999999999996</v>
      </c>
      <c r="O46" s="82">
        <v>67.8</v>
      </c>
      <c r="P46" s="102">
        <v>67.775999999999996</v>
      </c>
      <c r="Q46" s="257"/>
      <c r="R46" s="102">
        <v>0</v>
      </c>
      <c r="S46" s="238">
        <v>44257</v>
      </c>
      <c r="T46" s="238">
        <v>44313</v>
      </c>
      <c r="U46" s="237" t="s">
        <v>564</v>
      </c>
      <c r="V46" s="237" t="s">
        <v>497</v>
      </c>
      <c r="W46" s="237" t="s">
        <v>491</v>
      </c>
      <c r="X46" s="237"/>
      <c r="Y46" s="237" t="s">
        <v>64</v>
      </c>
      <c r="Z46" s="237" t="s">
        <v>99</v>
      </c>
    </row>
    <row r="47" spans="1:26">
      <c r="A47" s="136">
        <v>39</v>
      </c>
      <c r="B47" s="185" t="s">
        <v>565</v>
      </c>
      <c r="C47" s="185" t="s">
        <v>561</v>
      </c>
      <c r="D47" s="70">
        <f t="shared" ref="D47:E47" si="112">G47+I47</f>
        <v>258.5</v>
      </c>
      <c r="E47" s="70">
        <f t="shared" si="112"/>
        <v>258.50299999999999</v>
      </c>
      <c r="F47" s="70">
        <f t="shared" si="1"/>
        <v>-2.9999999999859028E-3</v>
      </c>
      <c r="G47" s="82">
        <v>155.1</v>
      </c>
      <c r="H47" s="70">
        <v>155.102</v>
      </c>
      <c r="I47" s="70">
        <f t="shared" ref="I47:J47" si="113">K47+M47</f>
        <v>103.4</v>
      </c>
      <c r="J47" s="70">
        <f t="shared" si="113"/>
        <v>103.401</v>
      </c>
      <c r="K47" s="82">
        <v>62</v>
      </c>
      <c r="L47" s="70">
        <v>62.040999999999997</v>
      </c>
      <c r="M47" s="130">
        <f t="shared" ref="M47:N47" si="114">O47+Q47</f>
        <v>41.4</v>
      </c>
      <c r="N47" s="102">
        <f t="shared" si="114"/>
        <v>41.36</v>
      </c>
      <c r="O47" s="82">
        <v>41.4</v>
      </c>
      <c r="P47" s="102">
        <v>41.36</v>
      </c>
      <c r="Q47" s="257"/>
      <c r="R47" s="102">
        <v>0</v>
      </c>
      <c r="S47" s="238">
        <v>44257</v>
      </c>
      <c r="T47" s="238">
        <v>44313</v>
      </c>
      <c r="U47" s="237" t="s">
        <v>566</v>
      </c>
      <c r="V47" s="237" t="s">
        <v>497</v>
      </c>
      <c r="W47" s="237" t="s">
        <v>491</v>
      </c>
      <c r="X47" s="237"/>
      <c r="Y47" s="237" t="s">
        <v>64</v>
      </c>
      <c r="Z47" s="237" t="s">
        <v>99</v>
      </c>
    </row>
    <row r="48" spans="1:26">
      <c r="A48" s="136">
        <v>40</v>
      </c>
      <c r="B48" s="185" t="s">
        <v>567</v>
      </c>
      <c r="C48" s="185" t="s">
        <v>568</v>
      </c>
      <c r="D48" s="70">
        <f t="shared" ref="D48:E48" si="115">G48+I48</f>
        <v>171.7</v>
      </c>
      <c r="E48" s="70">
        <f t="shared" si="115"/>
        <v>171.7</v>
      </c>
      <c r="F48" s="70">
        <f t="shared" si="1"/>
        <v>0</v>
      </c>
      <c r="G48" s="82">
        <v>103</v>
      </c>
      <c r="H48" s="70">
        <v>103</v>
      </c>
      <c r="I48" s="70">
        <f t="shared" ref="I48:J48" si="116">K48+M48</f>
        <v>68.7</v>
      </c>
      <c r="J48" s="70">
        <f t="shared" si="116"/>
        <v>68.7</v>
      </c>
      <c r="K48" s="82">
        <v>8.6</v>
      </c>
      <c r="L48" s="70">
        <v>8.58</v>
      </c>
      <c r="M48" s="130">
        <f t="shared" ref="M48:N48" si="117">O48+Q48</f>
        <v>60.1</v>
      </c>
      <c r="N48" s="102">
        <f t="shared" si="117"/>
        <v>60.12</v>
      </c>
      <c r="O48" s="82">
        <v>60.1</v>
      </c>
      <c r="P48" s="102">
        <v>60.12</v>
      </c>
      <c r="Q48" s="257"/>
      <c r="R48" s="102">
        <v>0</v>
      </c>
      <c r="S48" s="237" t="s">
        <v>77</v>
      </c>
      <c r="T48" s="237" t="s">
        <v>77</v>
      </c>
      <c r="U48" s="237" t="s">
        <v>77</v>
      </c>
      <c r="V48" s="252"/>
      <c r="W48" s="252"/>
      <c r="X48" s="237"/>
      <c r="Y48" s="237" t="s">
        <v>64</v>
      </c>
      <c r="Z48" s="237" t="s">
        <v>69</v>
      </c>
    </row>
    <row r="49" spans="1:26">
      <c r="A49" s="136">
        <v>41</v>
      </c>
      <c r="B49" s="185" t="s">
        <v>569</v>
      </c>
      <c r="C49" s="185" t="s">
        <v>568</v>
      </c>
      <c r="D49" s="70">
        <f t="shared" ref="D49:E49" si="118">G49+I49</f>
        <v>171.7</v>
      </c>
      <c r="E49" s="70">
        <f t="shared" si="118"/>
        <v>171.66</v>
      </c>
      <c r="F49" s="70">
        <f t="shared" si="1"/>
        <v>3.9999999999992042E-2</v>
      </c>
      <c r="G49" s="82">
        <v>103</v>
      </c>
      <c r="H49" s="70">
        <v>103</v>
      </c>
      <c r="I49" s="70">
        <f t="shared" ref="I49:J49" si="119">K49+M49</f>
        <v>68.7</v>
      </c>
      <c r="J49" s="70">
        <f t="shared" si="119"/>
        <v>68.66</v>
      </c>
      <c r="K49" s="82">
        <v>8.6</v>
      </c>
      <c r="L49" s="70">
        <v>8.58</v>
      </c>
      <c r="M49" s="130">
        <f t="shared" ref="M49:N49" si="120">O49+Q49</f>
        <v>60.1</v>
      </c>
      <c r="N49" s="102">
        <f t="shared" si="120"/>
        <v>60.08</v>
      </c>
      <c r="O49" s="82">
        <v>60.1</v>
      </c>
      <c r="P49" s="102">
        <v>60.08</v>
      </c>
      <c r="Q49" s="257"/>
      <c r="R49" s="102">
        <v>0</v>
      </c>
      <c r="S49" s="237" t="s">
        <v>77</v>
      </c>
      <c r="T49" s="237" t="s">
        <v>77</v>
      </c>
      <c r="U49" s="237" t="s">
        <v>77</v>
      </c>
      <c r="V49" s="241"/>
      <c r="W49" s="241"/>
      <c r="X49" s="237"/>
      <c r="Y49" s="237" t="s">
        <v>64</v>
      </c>
      <c r="Z49" s="237" t="s">
        <v>69</v>
      </c>
    </row>
    <row r="50" spans="1:26">
      <c r="A50" s="136">
        <v>42</v>
      </c>
      <c r="B50" s="185" t="s">
        <v>570</v>
      </c>
      <c r="C50" s="185" t="s">
        <v>571</v>
      </c>
      <c r="D50" s="70">
        <f t="shared" ref="D50:E50" si="121">G50+I50</f>
        <v>417.20000000000005</v>
      </c>
      <c r="E50" s="70">
        <f t="shared" si="121"/>
        <v>0</v>
      </c>
      <c r="F50" s="70">
        <f t="shared" si="1"/>
        <v>0</v>
      </c>
      <c r="G50" s="82">
        <v>250.3</v>
      </c>
      <c r="H50" s="253"/>
      <c r="I50" s="70">
        <f t="shared" ref="I50:J50" si="122">K50+M50</f>
        <v>166.9</v>
      </c>
      <c r="J50" s="70">
        <f t="shared" si="122"/>
        <v>0</v>
      </c>
      <c r="K50" s="82">
        <v>41.7</v>
      </c>
      <c r="L50" s="253"/>
      <c r="M50" s="130">
        <f t="shared" ref="M50:N50" si="123">O50+Q50</f>
        <v>125.2</v>
      </c>
      <c r="N50" s="102">
        <f t="shared" si="123"/>
        <v>0</v>
      </c>
      <c r="O50" s="82">
        <v>125.2</v>
      </c>
      <c r="P50" s="251"/>
      <c r="Q50" s="82">
        <v>0</v>
      </c>
      <c r="R50" s="251"/>
      <c r="S50" s="237" t="s">
        <v>77</v>
      </c>
      <c r="T50" s="237" t="s">
        <v>77</v>
      </c>
      <c r="U50" s="237" t="s">
        <v>77</v>
      </c>
      <c r="V50" s="252"/>
      <c r="W50" s="252"/>
      <c r="X50" s="237" t="s">
        <v>572</v>
      </c>
      <c r="Y50" s="237"/>
      <c r="Z50" s="237"/>
    </row>
    <row r="51" spans="1:26">
      <c r="A51" s="136">
        <v>43</v>
      </c>
      <c r="B51" s="185" t="s">
        <v>573</v>
      </c>
      <c r="C51" s="185" t="s">
        <v>571</v>
      </c>
      <c r="D51" s="70">
        <f t="shared" ref="D51:E51" si="124">G51+I51</f>
        <v>417.20000000000005</v>
      </c>
      <c r="E51" s="70">
        <f t="shared" si="124"/>
        <v>0</v>
      </c>
      <c r="F51" s="70">
        <f t="shared" si="1"/>
        <v>0</v>
      </c>
      <c r="G51" s="82">
        <v>250.3</v>
      </c>
      <c r="H51" s="253"/>
      <c r="I51" s="70">
        <f t="shared" ref="I51:J51" si="125">K51+M51</f>
        <v>166.9</v>
      </c>
      <c r="J51" s="70">
        <f t="shared" si="125"/>
        <v>0</v>
      </c>
      <c r="K51" s="82">
        <v>62.6</v>
      </c>
      <c r="L51" s="253"/>
      <c r="M51" s="130">
        <f t="shared" ref="M51:N51" si="126">O51+Q51</f>
        <v>104.3</v>
      </c>
      <c r="N51" s="102">
        <f t="shared" si="126"/>
        <v>0</v>
      </c>
      <c r="O51" s="82">
        <v>104.3</v>
      </c>
      <c r="P51" s="251"/>
      <c r="Q51" s="82">
        <v>0</v>
      </c>
      <c r="R51" s="251"/>
      <c r="S51" s="237" t="s">
        <v>77</v>
      </c>
      <c r="T51" s="237" t="s">
        <v>77</v>
      </c>
      <c r="U51" s="237" t="s">
        <v>77</v>
      </c>
      <c r="V51" s="252"/>
      <c r="W51" s="252"/>
      <c r="X51" s="237" t="s">
        <v>572</v>
      </c>
      <c r="Y51" s="237"/>
      <c r="Z51" s="237"/>
    </row>
    <row r="52" spans="1:26">
      <c r="A52" s="136">
        <v>44</v>
      </c>
      <c r="B52" s="185" t="s">
        <v>574</v>
      </c>
      <c r="C52" s="185" t="s">
        <v>571</v>
      </c>
      <c r="D52" s="70">
        <f t="shared" ref="D52:E52" si="127">G52+I52</f>
        <v>250</v>
      </c>
      <c r="E52" s="186">
        <f t="shared" si="127"/>
        <v>249.99700000000001</v>
      </c>
      <c r="F52" s="186">
        <f t="shared" si="1"/>
        <v>2.9999999999859028E-3</v>
      </c>
      <c r="G52" s="191">
        <v>150</v>
      </c>
      <c r="H52" s="186">
        <v>150</v>
      </c>
      <c r="I52" s="186">
        <f t="shared" ref="I52:J52" si="128">K52+M52</f>
        <v>100</v>
      </c>
      <c r="J52" s="186">
        <f t="shared" si="128"/>
        <v>99.997</v>
      </c>
      <c r="K52" s="191">
        <v>25</v>
      </c>
      <c r="L52" s="186">
        <v>12.449</v>
      </c>
      <c r="M52" s="189">
        <f t="shared" ref="M52:N52" si="129">O52+Q52</f>
        <v>75</v>
      </c>
      <c r="N52" s="202">
        <f t="shared" si="129"/>
        <v>87.548000000000002</v>
      </c>
      <c r="O52" s="191">
        <v>75</v>
      </c>
      <c r="P52" s="202">
        <v>87.548000000000002</v>
      </c>
      <c r="Q52" s="191">
        <v>0</v>
      </c>
      <c r="R52" s="202">
        <v>0</v>
      </c>
      <c r="S52" s="228" t="s">
        <v>77</v>
      </c>
      <c r="T52" s="228" t="s">
        <v>77</v>
      </c>
      <c r="U52" s="228" t="s">
        <v>77</v>
      </c>
      <c r="V52" s="227">
        <v>44379</v>
      </c>
      <c r="W52" s="227">
        <v>44469</v>
      </c>
      <c r="X52" s="237"/>
      <c r="Y52" s="237" t="s">
        <v>64</v>
      </c>
      <c r="Z52" s="237" t="s">
        <v>65</v>
      </c>
    </row>
    <row r="53" spans="1:26">
      <c r="A53" s="136">
        <v>45</v>
      </c>
      <c r="B53" s="185" t="s">
        <v>575</v>
      </c>
      <c r="C53" s="185" t="s">
        <v>571</v>
      </c>
      <c r="D53" s="70">
        <f t="shared" ref="D53:E53" si="130">G53+I53</f>
        <v>100</v>
      </c>
      <c r="E53" s="186">
        <f t="shared" si="130"/>
        <v>100</v>
      </c>
      <c r="F53" s="186">
        <f t="shared" si="1"/>
        <v>0</v>
      </c>
      <c r="G53" s="191">
        <v>60</v>
      </c>
      <c r="H53" s="186">
        <v>60</v>
      </c>
      <c r="I53" s="186">
        <f t="shared" ref="I53:J53" si="131">K53+M53</f>
        <v>40</v>
      </c>
      <c r="J53" s="186">
        <f t="shared" si="131"/>
        <v>40</v>
      </c>
      <c r="K53" s="191">
        <v>5</v>
      </c>
      <c r="L53" s="186">
        <v>20</v>
      </c>
      <c r="M53" s="189">
        <f t="shared" ref="M53:N53" si="132">O53+Q53</f>
        <v>35</v>
      </c>
      <c r="N53" s="202">
        <f t="shared" si="132"/>
        <v>20</v>
      </c>
      <c r="O53" s="191">
        <v>35</v>
      </c>
      <c r="P53" s="202">
        <v>20</v>
      </c>
      <c r="Q53" s="191">
        <v>0</v>
      </c>
      <c r="R53" s="202">
        <v>0</v>
      </c>
      <c r="S53" s="227">
        <v>44286</v>
      </c>
      <c r="T53" s="227">
        <v>44298</v>
      </c>
      <c r="U53" s="228" t="s">
        <v>576</v>
      </c>
      <c r="V53" s="227">
        <v>44313</v>
      </c>
      <c r="W53" s="227">
        <v>44409</v>
      </c>
      <c r="X53" s="237"/>
      <c r="Y53" s="237" t="s">
        <v>64</v>
      </c>
      <c r="Z53" s="237" t="s">
        <v>65</v>
      </c>
    </row>
    <row r="54" spans="1:26">
      <c r="A54" s="136">
        <v>46</v>
      </c>
      <c r="B54" s="185" t="s">
        <v>577</v>
      </c>
      <c r="C54" s="185" t="s">
        <v>578</v>
      </c>
      <c r="D54" s="70">
        <f t="shared" ref="D54:E54" si="133">G54+I54</f>
        <v>43.099999999999994</v>
      </c>
      <c r="E54" s="186">
        <f t="shared" si="133"/>
        <v>43.099999999999994</v>
      </c>
      <c r="F54" s="186">
        <f t="shared" si="1"/>
        <v>0</v>
      </c>
      <c r="G54" s="191">
        <v>25.9</v>
      </c>
      <c r="H54" s="186">
        <v>25.9</v>
      </c>
      <c r="I54" s="186">
        <f t="shared" ref="I54:J54" si="134">K54+M54</f>
        <v>17.2</v>
      </c>
      <c r="J54" s="186">
        <f t="shared" si="134"/>
        <v>17.2</v>
      </c>
      <c r="K54" s="191">
        <v>8.6</v>
      </c>
      <c r="L54" s="186">
        <v>8.6</v>
      </c>
      <c r="M54" s="189">
        <f t="shared" ref="M54:N54" si="135">O54+Q54</f>
        <v>8.6</v>
      </c>
      <c r="N54" s="202">
        <f t="shared" si="135"/>
        <v>8.6</v>
      </c>
      <c r="O54" s="191">
        <v>8.6</v>
      </c>
      <c r="P54" s="202">
        <v>8.6</v>
      </c>
      <c r="Q54" s="191">
        <v>0</v>
      </c>
      <c r="R54" s="202">
        <v>0</v>
      </c>
      <c r="S54" s="228" t="s">
        <v>77</v>
      </c>
      <c r="T54" s="228" t="s">
        <v>77</v>
      </c>
      <c r="U54" s="228" t="s">
        <v>77</v>
      </c>
      <c r="V54" s="227">
        <v>44386</v>
      </c>
      <c r="W54" s="227">
        <v>44448</v>
      </c>
      <c r="X54" s="237"/>
      <c r="Y54" s="237" t="s">
        <v>64</v>
      </c>
      <c r="Z54" s="237" t="s">
        <v>65</v>
      </c>
    </row>
    <row r="55" spans="1:26">
      <c r="A55" s="136">
        <v>47</v>
      </c>
      <c r="B55" s="185" t="s">
        <v>579</v>
      </c>
      <c r="C55" s="185" t="s">
        <v>578</v>
      </c>
      <c r="D55" s="70">
        <f t="shared" ref="D55:E55" si="136">G55+I55</f>
        <v>458.7</v>
      </c>
      <c r="E55" s="70">
        <f t="shared" si="136"/>
        <v>458.73</v>
      </c>
      <c r="F55" s="70">
        <f t="shared" si="1"/>
        <v>-3.0000000000029559E-2</v>
      </c>
      <c r="G55" s="82">
        <v>275.2</v>
      </c>
      <c r="H55" s="70">
        <v>275.24</v>
      </c>
      <c r="I55" s="70">
        <f t="shared" ref="I55:J55" si="137">K55+M55</f>
        <v>183.5</v>
      </c>
      <c r="J55" s="70">
        <f t="shared" si="137"/>
        <v>183.49</v>
      </c>
      <c r="K55" s="82">
        <v>45.9</v>
      </c>
      <c r="L55" s="70">
        <v>45.87</v>
      </c>
      <c r="M55" s="130">
        <f t="shared" ref="M55:N55" si="138">O55+Q55</f>
        <v>137.6</v>
      </c>
      <c r="N55" s="102">
        <f t="shared" si="138"/>
        <v>137.62</v>
      </c>
      <c r="O55" s="82">
        <v>137.6</v>
      </c>
      <c r="P55" s="102">
        <v>137.62</v>
      </c>
      <c r="Q55" s="257"/>
      <c r="R55" s="102">
        <v>0</v>
      </c>
      <c r="S55" s="238">
        <v>44295</v>
      </c>
      <c r="T55" s="238">
        <v>44302</v>
      </c>
      <c r="U55" s="237" t="s">
        <v>580</v>
      </c>
      <c r="V55" s="237" t="s">
        <v>581</v>
      </c>
      <c r="W55" s="237" t="s">
        <v>491</v>
      </c>
      <c r="X55" s="237"/>
      <c r="Y55" s="237" t="s">
        <v>64</v>
      </c>
      <c r="Z55" s="237" t="s">
        <v>65</v>
      </c>
    </row>
    <row r="56" spans="1:26">
      <c r="A56" s="136">
        <v>48</v>
      </c>
      <c r="B56" s="185" t="s">
        <v>582</v>
      </c>
      <c r="C56" s="185" t="s">
        <v>583</v>
      </c>
      <c r="D56" s="70">
        <f t="shared" ref="D56:E56" si="139">G56+I56</f>
        <v>115.1</v>
      </c>
      <c r="E56" s="70">
        <f t="shared" si="139"/>
        <v>115</v>
      </c>
      <c r="F56" s="70">
        <f t="shared" si="1"/>
        <v>9.9999999999994316E-2</v>
      </c>
      <c r="G56" s="82">
        <v>69</v>
      </c>
      <c r="H56" s="70">
        <v>69</v>
      </c>
      <c r="I56" s="70">
        <f t="shared" ref="I56:J56" si="140">K56+M56</f>
        <v>46.1</v>
      </c>
      <c r="J56" s="70">
        <f t="shared" si="140"/>
        <v>46</v>
      </c>
      <c r="K56" s="82">
        <v>1.2</v>
      </c>
      <c r="L56" s="70">
        <v>1.1499999999999999</v>
      </c>
      <c r="M56" s="130">
        <f t="shared" ref="M56:N56" si="141">O56+Q56</f>
        <v>44.9</v>
      </c>
      <c r="N56" s="102">
        <f t="shared" si="141"/>
        <v>44.85</v>
      </c>
      <c r="O56" s="82">
        <v>44.9</v>
      </c>
      <c r="P56" s="102">
        <v>44.85</v>
      </c>
      <c r="Q56" s="82">
        <v>0</v>
      </c>
      <c r="R56" s="102">
        <v>0</v>
      </c>
      <c r="S56" s="237" t="s">
        <v>77</v>
      </c>
      <c r="T56" s="237" t="s">
        <v>77</v>
      </c>
      <c r="U56" s="237" t="s">
        <v>77</v>
      </c>
      <c r="V56" s="241"/>
      <c r="W56" s="241"/>
      <c r="X56" s="237"/>
      <c r="Y56" s="237" t="s">
        <v>64</v>
      </c>
      <c r="Z56" s="237" t="s">
        <v>65</v>
      </c>
    </row>
    <row r="57" spans="1:26">
      <c r="A57" s="136">
        <v>49</v>
      </c>
      <c r="B57" s="185" t="s">
        <v>584</v>
      </c>
      <c r="C57" s="185" t="s">
        <v>583</v>
      </c>
      <c r="D57" s="70">
        <f t="shared" ref="D57:E57" si="142">G57+I57</f>
        <v>145.1</v>
      </c>
      <c r="E57" s="70">
        <f t="shared" si="142"/>
        <v>145</v>
      </c>
      <c r="F57" s="70">
        <f t="shared" si="1"/>
        <v>9.9999999999994316E-2</v>
      </c>
      <c r="G57" s="82">
        <v>87</v>
      </c>
      <c r="H57" s="70">
        <v>87</v>
      </c>
      <c r="I57" s="70">
        <f t="shared" ref="I57:J57" si="143">K57+M57</f>
        <v>58.1</v>
      </c>
      <c r="J57" s="70">
        <f t="shared" si="143"/>
        <v>58</v>
      </c>
      <c r="K57" s="82">
        <v>1.5</v>
      </c>
      <c r="L57" s="70">
        <v>1.45</v>
      </c>
      <c r="M57" s="130">
        <f t="shared" ref="M57:N57" si="144">O57+Q57</f>
        <v>56.6</v>
      </c>
      <c r="N57" s="102">
        <f t="shared" si="144"/>
        <v>56.55</v>
      </c>
      <c r="O57" s="82">
        <v>56.6</v>
      </c>
      <c r="P57" s="102">
        <v>56.55</v>
      </c>
      <c r="Q57" s="82">
        <v>0</v>
      </c>
      <c r="R57" s="102">
        <v>0</v>
      </c>
      <c r="S57" s="237" t="s">
        <v>77</v>
      </c>
      <c r="T57" s="237" t="s">
        <v>77</v>
      </c>
      <c r="U57" s="237" t="s">
        <v>77</v>
      </c>
      <c r="V57" s="241"/>
      <c r="W57" s="241"/>
      <c r="X57" s="237"/>
      <c r="Y57" s="237" t="s">
        <v>64</v>
      </c>
      <c r="Z57" s="237" t="s">
        <v>65</v>
      </c>
    </row>
    <row r="58" spans="1:26">
      <c r="A58" s="136">
        <v>50</v>
      </c>
      <c r="B58" s="185" t="s">
        <v>585</v>
      </c>
      <c r="C58" s="185" t="s">
        <v>586</v>
      </c>
      <c r="D58" s="70">
        <f t="shared" ref="D58:E58" si="145">G58+I58</f>
        <v>286.5</v>
      </c>
      <c r="E58" s="70">
        <f t="shared" si="145"/>
        <v>286.46000000000004</v>
      </c>
      <c r="F58" s="70">
        <f t="shared" si="1"/>
        <v>3.999999999996362E-2</v>
      </c>
      <c r="G58" s="82">
        <v>171.9</v>
      </c>
      <c r="H58" s="70">
        <v>171.88</v>
      </c>
      <c r="I58" s="70">
        <f t="shared" ref="I58:J58" si="146">K58+M58</f>
        <v>114.6</v>
      </c>
      <c r="J58" s="70">
        <f t="shared" si="146"/>
        <v>114.58000000000001</v>
      </c>
      <c r="K58" s="69">
        <v>14.3</v>
      </c>
      <c r="L58" s="70">
        <v>14.32</v>
      </c>
      <c r="M58" s="130">
        <f t="shared" ref="M58:N58" si="147">O58+Q58</f>
        <v>100.3</v>
      </c>
      <c r="N58" s="102">
        <f t="shared" si="147"/>
        <v>100.26</v>
      </c>
      <c r="O58" s="82">
        <v>100.3</v>
      </c>
      <c r="P58" s="244">
        <v>100.26</v>
      </c>
      <c r="Q58" s="239">
        <v>0</v>
      </c>
      <c r="R58" s="70">
        <v>0</v>
      </c>
      <c r="S58" s="238">
        <v>44265</v>
      </c>
      <c r="T58" s="238">
        <v>44280</v>
      </c>
      <c r="U58" s="237" t="s">
        <v>587</v>
      </c>
      <c r="V58" s="238">
        <v>44294</v>
      </c>
      <c r="W58" s="238">
        <v>44347</v>
      </c>
      <c r="X58" s="237"/>
      <c r="Y58" s="237" t="s">
        <v>64</v>
      </c>
      <c r="Z58" s="237" t="s">
        <v>65</v>
      </c>
    </row>
    <row r="59" spans="1:26">
      <c r="A59" s="258"/>
      <c r="B59" s="106" t="s">
        <v>160</v>
      </c>
      <c r="C59" s="199"/>
      <c r="D59" s="113">
        <f t="shared" ref="D59:R59" si="148">SUM(D10:D58)</f>
        <v>11064.500000000004</v>
      </c>
      <c r="E59" s="113">
        <f t="shared" si="148"/>
        <v>9494.0285299999996</v>
      </c>
      <c r="F59" s="113">
        <f t="shared" si="148"/>
        <v>276.97147000000007</v>
      </c>
      <c r="G59" s="113">
        <f t="shared" si="148"/>
        <v>6638.3000000000011</v>
      </c>
      <c r="H59" s="113">
        <f t="shared" si="148"/>
        <v>5775.357</v>
      </c>
      <c r="I59" s="113">
        <f t="shared" si="148"/>
        <v>4426.2000000000007</v>
      </c>
      <c r="J59" s="113">
        <f t="shared" si="148"/>
        <v>3718.6715299999996</v>
      </c>
      <c r="K59" s="113">
        <f t="shared" si="148"/>
        <v>1857.1999999999998</v>
      </c>
      <c r="L59" s="113">
        <f t="shared" si="148"/>
        <v>1719.8278</v>
      </c>
      <c r="M59" s="113">
        <f t="shared" si="148"/>
        <v>2569</v>
      </c>
      <c r="N59" s="113">
        <f t="shared" si="148"/>
        <v>1998.8437299999996</v>
      </c>
      <c r="O59" s="113">
        <f t="shared" si="148"/>
        <v>2557</v>
      </c>
      <c r="P59" s="113">
        <f t="shared" si="148"/>
        <v>1986.8437299999996</v>
      </c>
      <c r="Q59" s="113">
        <f t="shared" si="148"/>
        <v>12</v>
      </c>
      <c r="R59" s="113">
        <f t="shared" si="148"/>
        <v>12</v>
      </c>
      <c r="S59" s="99"/>
      <c r="T59" s="99"/>
      <c r="U59" s="99"/>
      <c r="V59" s="99"/>
      <c r="W59" s="99"/>
      <c r="X59" s="99"/>
      <c r="Y59" s="171"/>
      <c r="Z59" s="171"/>
    </row>
    <row r="60" spans="1:26">
      <c r="A60" s="555" t="s">
        <v>256</v>
      </c>
      <c r="B60" s="520"/>
      <c r="C60" s="520"/>
      <c r="D60" s="520"/>
      <c r="E60" s="520"/>
      <c r="F60" s="520"/>
      <c r="G60" s="520"/>
      <c r="H60" s="520"/>
      <c r="I60" s="520"/>
      <c r="J60" s="520"/>
      <c r="K60" s="520"/>
      <c r="L60" s="520"/>
      <c r="M60" s="520"/>
      <c r="N60" s="520"/>
      <c r="O60" s="520"/>
      <c r="P60" s="520"/>
      <c r="Q60" s="520"/>
      <c r="R60" s="520"/>
      <c r="S60" s="259"/>
      <c r="T60" s="259"/>
      <c r="U60" s="259"/>
      <c r="V60" s="259"/>
      <c r="W60" s="259"/>
      <c r="X60" s="259"/>
      <c r="Y60" s="259"/>
      <c r="Z60" s="260"/>
    </row>
    <row r="61" spans="1:26">
      <c r="A61" s="136">
        <v>51</v>
      </c>
      <c r="B61" s="185" t="s">
        <v>588</v>
      </c>
      <c r="C61" s="185" t="s">
        <v>505</v>
      </c>
      <c r="D61" s="70">
        <f t="shared" ref="D61:E61" si="149">G61+I61</f>
        <v>501.2</v>
      </c>
      <c r="E61" s="70">
        <f t="shared" si="149"/>
        <v>501.13</v>
      </c>
      <c r="F61" s="70">
        <f t="shared" ref="F61:F63" si="150">IF(E61&gt;0,D61-E61,0)</f>
        <v>6.9999999999993179E-2</v>
      </c>
      <c r="G61" s="200">
        <v>300.7</v>
      </c>
      <c r="H61" s="186">
        <v>300.68</v>
      </c>
      <c r="I61" s="186">
        <f t="shared" ref="I61:J61" si="151">K61+M61</f>
        <v>200.5</v>
      </c>
      <c r="J61" s="207">
        <f t="shared" si="151"/>
        <v>200.45</v>
      </c>
      <c r="K61" s="188">
        <v>50.1</v>
      </c>
      <c r="L61" s="186">
        <v>50.11</v>
      </c>
      <c r="M61" s="189">
        <f t="shared" ref="M61:N61" si="152">O61+Q61</f>
        <v>150.4</v>
      </c>
      <c r="N61" s="261">
        <f t="shared" si="152"/>
        <v>150.34</v>
      </c>
      <c r="O61" s="188">
        <v>150.4</v>
      </c>
      <c r="P61" s="240">
        <v>150.34</v>
      </c>
      <c r="Q61" s="240">
        <v>0</v>
      </c>
      <c r="R61" s="186">
        <v>0</v>
      </c>
      <c r="S61" s="238">
        <v>44309</v>
      </c>
      <c r="T61" s="238">
        <v>44312</v>
      </c>
      <c r="U61" s="237" t="s">
        <v>589</v>
      </c>
      <c r="V61" s="238">
        <v>44347</v>
      </c>
      <c r="W61" s="238">
        <v>44407</v>
      </c>
      <c r="X61" s="145"/>
      <c r="Y61" s="237" t="s">
        <v>64</v>
      </c>
      <c r="Z61" s="237" t="s">
        <v>65</v>
      </c>
    </row>
    <row r="62" spans="1:26">
      <c r="A62" s="136">
        <v>52</v>
      </c>
      <c r="B62" s="185" t="s">
        <v>590</v>
      </c>
      <c r="C62" s="185" t="s">
        <v>556</v>
      </c>
      <c r="D62" s="70">
        <f t="shared" ref="D62:E62" si="153">G62+I62</f>
        <v>484.3</v>
      </c>
      <c r="E62" s="70">
        <f t="shared" si="153"/>
        <v>396.57</v>
      </c>
      <c r="F62" s="70">
        <f t="shared" si="150"/>
        <v>87.730000000000018</v>
      </c>
      <c r="G62" s="82">
        <v>290.60000000000002</v>
      </c>
      <c r="H62" s="70">
        <v>202.85</v>
      </c>
      <c r="I62" s="70">
        <f t="shared" ref="I62:J62" si="154">K62+M62</f>
        <v>193.7</v>
      </c>
      <c r="J62" s="70">
        <f t="shared" si="154"/>
        <v>193.72</v>
      </c>
      <c r="K62" s="69">
        <v>24.2</v>
      </c>
      <c r="L62" s="70">
        <v>24.22</v>
      </c>
      <c r="M62" s="130">
        <f t="shared" ref="M62:N62" si="155">O62+Q62</f>
        <v>169.5</v>
      </c>
      <c r="N62" s="102">
        <f t="shared" si="155"/>
        <v>169.5</v>
      </c>
      <c r="O62" s="69">
        <v>169.5</v>
      </c>
      <c r="P62" s="244">
        <v>169.5</v>
      </c>
      <c r="Q62" s="244">
        <v>0</v>
      </c>
      <c r="R62" s="70">
        <v>0</v>
      </c>
      <c r="S62" s="238">
        <v>44309</v>
      </c>
      <c r="T62" s="238">
        <v>44312</v>
      </c>
      <c r="U62" s="237" t="s">
        <v>591</v>
      </c>
      <c r="V62" s="237" t="s">
        <v>494</v>
      </c>
      <c r="W62" s="237" t="s">
        <v>491</v>
      </c>
      <c r="X62" s="145"/>
      <c r="Y62" s="237" t="s">
        <v>64</v>
      </c>
      <c r="Z62" s="237" t="s">
        <v>65</v>
      </c>
    </row>
    <row r="63" spans="1:26">
      <c r="A63" s="136">
        <v>53</v>
      </c>
      <c r="B63" s="185" t="s">
        <v>592</v>
      </c>
      <c r="C63" s="185" t="s">
        <v>593</v>
      </c>
      <c r="D63" s="70">
        <f t="shared" ref="D63:E63" si="156">G63+I63</f>
        <v>301</v>
      </c>
      <c r="E63" s="70">
        <f t="shared" si="156"/>
        <v>256.44</v>
      </c>
      <c r="F63" s="70">
        <f t="shared" si="150"/>
        <v>44.56</v>
      </c>
      <c r="G63" s="82">
        <v>180.6</v>
      </c>
      <c r="H63" s="70">
        <v>136.04</v>
      </c>
      <c r="I63" s="70">
        <f t="shared" ref="I63:J63" si="157">K63+M63</f>
        <v>120.4</v>
      </c>
      <c r="J63" s="72">
        <f t="shared" si="157"/>
        <v>120.4</v>
      </c>
      <c r="K63" s="69">
        <v>90.3</v>
      </c>
      <c r="L63" s="70">
        <v>90.3</v>
      </c>
      <c r="M63" s="130">
        <f t="shared" ref="M63:N63" si="158">O63+Q63</f>
        <v>30.1</v>
      </c>
      <c r="N63" s="139">
        <f t="shared" si="158"/>
        <v>30.1</v>
      </c>
      <c r="O63" s="69">
        <v>30.1</v>
      </c>
      <c r="P63" s="244">
        <v>30.1</v>
      </c>
      <c r="Q63" s="244">
        <v>0</v>
      </c>
      <c r="R63" s="70">
        <v>0</v>
      </c>
      <c r="S63" s="238">
        <v>44312</v>
      </c>
      <c r="T63" s="238">
        <v>44314</v>
      </c>
      <c r="U63" s="237" t="s">
        <v>594</v>
      </c>
      <c r="V63" s="237" t="s">
        <v>497</v>
      </c>
      <c r="W63" s="237" t="s">
        <v>491</v>
      </c>
      <c r="X63" s="145"/>
      <c r="Y63" s="237" t="s">
        <v>64</v>
      </c>
      <c r="Z63" s="237" t="s">
        <v>65</v>
      </c>
    </row>
    <row r="64" spans="1:26">
      <c r="A64" s="262"/>
      <c r="B64" s="106" t="s">
        <v>160</v>
      </c>
      <c r="C64" s="263"/>
      <c r="D64" s="107">
        <f t="shared" ref="D64:R64" si="159">SUM(D61:D63)</f>
        <v>1286.5</v>
      </c>
      <c r="E64" s="107">
        <f t="shared" si="159"/>
        <v>1154.1400000000001</v>
      </c>
      <c r="F64" s="107">
        <f t="shared" si="159"/>
        <v>132.36000000000001</v>
      </c>
      <c r="G64" s="107">
        <f t="shared" si="159"/>
        <v>771.9</v>
      </c>
      <c r="H64" s="107">
        <f t="shared" si="159"/>
        <v>639.56999999999994</v>
      </c>
      <c r="I64" s="107">
        <f t="shared" si="159"/>
        <v>514.6</v>
      </c>
      <c r="J64" s="107">
        <f t="shared" si="159"/>
        <v>514.56999999999994</v>
      </c>
      <c r="K64" s="107">
        <f t="shared" si="159"/>
        <v>164.6</v>
      </c>
      <c r="L64" s="107">
        <f t="shared" si="159"/>
        <v>164.63</v>
      </c>
      <c r="M64" s="107">
        <f t="shared" si="159"/>
        <v>350</v>
      </c>
      <c r="N64" s="107">
        <f t="shared" si="159"/>
        <v>349.94000000000005</v>
      </c>
      <c r="O64" s="107">
        <f t="shared" si="159"/>
        <v>350</v>
      </c>
      <c r="P64" s="107">
        <f t="shared" si="159"/>
        <v>349.94000000000005</v>
      </c>
      <c r="Q64" s="107">
        <f t="shared" si="159"/>
        <v>0</v>
      </c>
      <c r="R64" s="107">
        <f t="shared" si="159"/>
        <v>0</v>
      </c>
      <c r="S64" s="221"/>
      <c r="T64" s="221"/>
      <c r="U64" s="221"/>
      <c r="V64" s="221"/>
      <c r="W64" s="151"/>
      <c r="X64" s="151"/>
      <c r="Y64" s="151"/>
      <c r="Z64" s="151"/>
    </row>
    <row r="65" spans="1:26">
      <c r="A65" s="555" t="s">
        <v>177</v>
      </c>
      <c r="B65" s="520"/>
      <c r="C65" s="520"/>
      <c r="D65" s="520"/>
      <c r="E65" s="520"/>
      <c r="F65" s="520"/>
      <c r="G65" s="520"/>
      <c r="H65" s="520"/>
      <c r="I65" s="520"/>
      <c r="J65" s="520"/>
      <c r="K65" s="520"/>
      <c r="L65" s="520"/>
      <c r="M65" s="520"/>
      <c r="N65" s="520"/>
      <c r="O65" s="520"/>
      <c r="P65" s="520"/>
      <c r="Q65" s="520"/>
      <c r="R65" s="520"/>
      <c r="S65" s="259"/>
      <c r="T65" s="259"/>
      <c r="U65" s="259"/>
      <c r="V65" s="259"/>
      <c r="W65" s="259"/>
      <c r="X65" s="259"/>
      <c r="Y65" s="259"/>
      <c r="Z65" s="259"/>
    </row>
    <row r="66" spans="1:26">
      <c r="A66" s="136">
        <v>53</v>
      </c>
      <c r="B66" s="185" t="s">
        <v>595</v>
      </c>
      <c r="C66" s="185" t="s">
        <v>524</v>
      </c>
      <c r="D66" s="70">
        <f t="shared" ref="D66:E66" si="160">G66+I66</f>
        <v>369.4</v>
      </c>
      <c r="E66" s="70">
        <f t="shared" si="160"/>
        <v>0</v>
      </c>
      <c r="F66" s="70">
        <f t="shared" ref="F66:F69" si="161">IF(E66&gt;0,D66-E66,0)</f>
        <v>0</v>
      </c>
      <c r="G66" s="70">
        <v>221.6</v>
      </c>
      <c r="H66" s="72"/>
      <c r="I66" s="70">
        <f t="shared" ref="I66:J66" si="162">K66+M66</f>
        <v>147.80000000000001</v>
      </c>
      <c r="J66" s="70">
        <f t="shared" si="162"/>
        <v>0</v>
      </c>
      <c r="K66" s="70">
        <v>18.5</v>
      </c>
      <c r="L66" s="72"/>
      <c r="M66" s="70">
        <f t="shared" ref="M66:N66" si="163">O66+Q66</f>
        <v>129.30000000000001</v>
      </c>
      <c r="N66" s="70">
        <f t="shared" si="163"/>
        <v>0</v>
      </c>
      <c r="O66" s="70">
        <v>129.30000000000001</v>
      </c>
      <c r="P66" s="72"/>
      <c r="Q66" s="70">
        <v>0</v>
      </c>
      <c r="R66" s="72"/>
      <c r="S66" s="238">
        <v>44420</v>
      </c>
      <c r="T66" s="238">
        <v>44424</v>
      </c>
      <c r="U66" s="237" t="s">
        <v>77</v>
      </c>
      <c r="V66" s="237"/>
      <c r="W66" s="237"/>
      <c r="X66" s="237" t="s">
        <v>596</v>
      </c>
      <c r="Y66" s="237"/>
      <c r="Z66" s="237"/>
    </row>
    <row r="67" spans="1:26">
      <c r="A67" s="136">
        <v>54</v>
      </c>
      <c r="B67" s="185" t="s">
        <v>597</v>
      </c>
      <c r="C67" s="185" t="s">
        <v>598</v>
      </c>
      <c r="D67" s="70">
        <f t="shared" ref="D67:E67" si="164">G67+I67</f>
        <v>650</v>
      </c>
      <c r="E67" s="70">
        <f t="shared" si="164"/>
        <v>0</v>
      </c>
      <c r="F67" s="70">
        <f t="shared" si="161"/>
        <v>0</v>
      </c>
      <c r="G67" s="70">
        <v>390</v>
      </c>
      <c r="H67" s="72"/>
      <c r="I67" s="70">
        <f t="shared" ref="I67:J67" si="165">K67+M67</f>
        <v>260</v>
      </c>
      <c r="J67" s="70">
        <f t="shared" si="165"/>
        <v>0</v>
      </c>
      <c r="K67" s="70">
        <v>32.5</v>
      </c>
      <c r="L67" s="72"/>
      <c r="M67" s="70">
        <f t="shared" ref="M67:N67" si="166">O67+Q67</f>
        <v>227.5</v>
      </c>
      <c r="N67" s="70">
        <f t="shared" si="166"/>
        <v>0</v>
      </c>
      <c r="O67" s="70">
        <v>227.5</v>
      </c>
      <c r="P67" s="72"/>
      <c r="Q67" s="70">
        <v>0</v>
      </c>
      <c r="R67" s="72"/>
      <c r="S67" s="238">
        <v>44424</v>
      </c>
      <c r="T67" s="238">
        <v>44427</v>
      </c>
      <c r="U67" s="237" t="s">
        <v>599</v>
      </c>
      <c r="V67" s="238">
        <v>44454</v>
      </c>
      <c r="W67" s="264">
        <v>44515</v>
      </c>
      <c r="X67" s="237" t="s">
        <v>600</v>
      </c>
      <c r="Y67" s="264"/>
      <c r="Z67" s="237"/>
    </row>
    <row r="68" spans="1:26">
      <c r="A68" s="136">
        <v>55</v>
      </c>
      <c r="B68" s="185" t="s">
        <v>601</v>
      </c>
      <c r="C68" s="185" t="s">
        <v>602</v>
      </c>
      <c r="D68" s="70">
        <f t="shared" ref="D68:E68" si="167">G68+I68</f>
        <v>344.6</v>
      </c>
      <c r="E68" s="70">
        <f t="shared" si="167"/>
        <v>0</v>
      </c>
      <c r="F68" s="70">
        <f t="shared" si="161"/>
        <v>0</v>
      </c>
      <c r="G68" s="70">
        <v>206.8</v>
      </c>
      <c r="H68" s="72"/>
      <c r="I68" s="70">
        <f t="shared" ref="I68:J68" si="168">K68+M68</f>
        <v>137.79999999999998</v>
      </c>
      <c r="J68" s="70">
        <f t="shared" si="168"/>
        <v>0</v>
      </c>
      <c r="K68" s="70">
        <v>17.2</v>
      </c>
      <c r="L68" s="72"/>
      <c r="M68" s="70">
        <f t="shared" ref="M68:N68" si="169">O68+Q68</f>
        <v>120.6</v>
      </c>
      <c r="N68" s="70">
        <f t="shared" si="169"/>
        <v>0</v>
      </c>
      <c r="O68" s="70">
        <v>120.6</v>
      </c>
      <c r="P68" s="72"/>
      <c r="Q68" s="70">
        <v>0</v>
      </c>
      <c r="R68" s="72"/>
      <c r="S68" s="238">
        <v>44424</v>
      </c>
      <c r="T68" s="238">
        <v>44427</v>
      </c>
      <c r="U68" s="237" t="s">
        <v>603</v>
      </c>
      <c r="V68" s="238">
        <v>44454</v>
      </c>
      <c r="W68" s="264">
        <v>44500</v>
      </c>
      <c r="X68" s="237" t="s">
        <v>600</v>
      </c>
      <c r="Y68" s="264"/>
      <c r="Z68" s="237"/>
    </row>
    <row r="69" spans="1:26">
      <c r="A69" s="136">
        <v>56</v>
      </c>
      <c r="B69" s="185" t="s">
        <v>604</v>
      </c>
      <c r="C69" s="185" t="s">
        <v>598</v>
      </c>
      <c r="D69" s="70">
        <f t="shared" ref="D69:E69" si="170">G69+I69</f>
        <v>693.69</v>
      </c>
      <c r="E69" s="70">
        <f t="shared" si="170"/>
        <v>0</v>
      </c>
      <c r="F69" s="70">
        <f t="shared" si="161"/>
        <v>0</v>
      </c>
      <c r="G69" s="70">
        <v>416.2</v>
      </c>
      <c r="H69" s="72"/>
      <c r="I69" s="70">
        <f t="shared" ref="I69:J69" si="171">K69+M69</f>
        <v>277.49</v>
      </c>
      <c r="J69" s="70">
        <f t="shared" si="171"/>
        <v>0</v>
      </c>
      <c r="K69" s="70">
        <v>34.700000000000003</v>
      </c>
      <c r="L69" s="72"/>
      <c r="M69" s="70">
        <f t="shared" ref="M69:N69" si="172">O69+Q69</f>
        <v>242.79</v>
      </c>
      <c r="N69" s="70">
        <f t="shared" si="172"/>
        <v>0</v>
      </c>
      <c r="O69" s="70">
        <v>242.79</v>
      </c>
      <c r="P69" s="72"/>
      <c r="Q69" s="70">
        <v>0</v>
      </c>
      <c r="R69" s="72"/>
      <c r="S69" s="238">
        <v>44424</v>
      </c>
      <c r="T69" s="238">
        <v>44427</v>
      </c>
      <c r="U69" s="237" t="s">
        <v>77</v>
      </c>
      <c r="V69" s="237"/>
      <c r="W69" s="237"/>
      <c r="X69" s="237" t="s">
        <v>605</v>
      </c>
      <c r="Y69" s="237"/>
      <c r="Z69" s="237"/>
    </row>
    <row r="70" spans="1:26">
      <c r="A70" s="262"/>
      <c r="B70" s="106" t="s">
        <v>160</v>
      </c>
      <c r="C70" s="263"/>
      <c r="D70" s="107">
        <f t="shared" ref="D70:R70" si="173">SUM(D66:D69)</f>
        <v>2057.69</v>
      </c>
      <c r="E70" s="107">
        <f t="shared" si="173"/>
        <v>0</v>
      </c>
      <c r="F70" s="107">
        <f t="shared" si="173"/>
        <v>0</v>
      </c>
      <c r="G70" s="107">
        <f t="shared" si="173"/>
        <v>1234.6000000000001</v>
      </c>
      <c r="H70" s="107">
        <f t="shared" si="173"/>
        <v>0</v>
      </c>
      <c r="I70" s="107">
        <f t="shared" si="173"/>
        <v>823.09</v>
      </c>
      <c r="J70" s="107">
        <f t="shared" si="173"/>
        <v>0</v>
      </c>
      <c r="K70" s="107">
        <f t="shared" si="173"/>
        <v>102.9</v>
      </c>
      <c r="L70" s="107">
        <f t="shared" si="173"/>
        <v>0</v>
      </c>
      <c r="M70" s="107">
        <f t="shared" si="173"/>
        <v>720.18999999999994</v>
      </c>
      <c r="N70" s="107">
        <f t="shared" si="173"/>
        <v>0</v>
      </c>
      <c r="O70" s="107">
        <f t="shared" si="173"/>
        <v>720.18999999999994</v>
      </c>
      <c r="P70" s="107">
        <f t="shared" si="173"/>
        <v>0</v>
      </c>
      <c r="Q70" s="107">
        <f t="shared" si="173"/>
        <v>0</v>
      </c>
      <c r="R70" s="107">
        <f t="shared" si="173"/>
        <v>0</v>
      </c>
      <c r="S70" s="221"/>
      <c r="T70" s="221"/>
      <c r="U70" s="221"/>
      <c r="V70" s="221"/>
      <c r="W70" s="151"/>
      <c r="X70" s="151"/>
      <c r="Y70" s="151"/>
      <c r="Z70" s="151"/>
    </row>
    <row r="71" spans="1:26">
      <c r="A71" s="550" t="s">
        <v>606</v>
      </c>
      <c r="B71" s="538"/>
      <c r="C71" s="97"/>
      <c r="D71" s="113">
        <f t="shared" ref="D71:R71" si="174">D70+D64+D59</f>
        <v>14408.690000000004</v>
      </c>
      <c r="E71" s="113">
        <f t="shared" si="174"/>
        <v>10648.168529999999</v>
      </c>
      <c r="F71" s="113">
        <f t="shared" si="174"/>
        <v>409.33147000000008</v>
      </c>
      <c r="G71" s="113">
        <f t="shared" si="174"/>
        <v>8644.8000000000011</v>
      </c>
      <c r="H71" s="113">
        <f t="shared" si="174"/>
        <v>6414.9269999999997</v>
      </c>
      <c r="I71" s="113">
        <f t="shared" si="174"/>
        <v>5763.8900000000012</v>
      </c>
      <c r="J71" s="113">
        <f t="shared" si="174"/>
        <v>4233.2415299999993</v>
      </c>
      <c r="K71" s="113">
        <f t="shared" si="174"/>
        <v>2124.6999999999998</v>
      </c>
      <c r="L71" s="113">
        <f t="shared" si="174"/>
        <v>1884.4578000000001</v>
      </c>
      <c r="M71" s="113">
        <f t="shared" si="174"/>
        <v>3639.19</v>
      </c>
      <c r="N71" s="113">
        <f t="shared" si="174"/>
        <v>2348.7837299999997</v>
      </c>
      <c r="O71" s="113">
        <f t="shared" si="174"/>
        <v>3627.19</v>
      </c>
      <c r="P71" s="113">
        <f t="shared" si="174"/>
        <v>2336.7837299999997</v>
      </c>
      <c r="Q71" s="113">
        <f t="shared" si="174"/>
        <v>12</v>
      </c>
      <c r="R71" s="113">
        <f t="shared" si="174"/>
        <v>12</v>
      </c>
      <c r="S71" s="552"/>
      <c r="T71" s="532"/>
      <c r="U71" s="532"/>
      <c r="V71" s="532"/>
      <c r="W71" s="517"/>
      <c r="X71" s="171"/>
      <c r="Y71" s="171"/>
      <c r="Z71" s="171"/>
    </row>
  </sheetData>
  <mergeCells count="30">
    <mergeCell ref="Y1:Y5"/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S71:W71"/>
    <mergeCell ref="F4:F5"/>
    <mergeCell ref="A7:Z8"/>
    <mergeCell ref="A9:Z9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A60:R60"/>
    <mergeCell ref="A65:R65"/>
    <mergeCell ref="A71:B7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B25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7.140625" customWidth="1"/>
    <col min="2" max="2" width="30.42578125" customWidth="1"/>
    <col min="21" max="21" width="19.5703125" customWidth="1"/>
    <col min="24" max="24" width="18.42578125" customWidth="1"/>
    <col min="25" max="25" width="15" customWidth="1"/>
    <col min="26" max="26" width="15.140625" customWidth="1"/>
  </cols>
  <sheetData>
    <row r="1" spans="1:28">
      <c r="A1" s="545" t="s">
        <v>36</v>
      </c>
      <c r="B1" s="545" t="s">
        <v>37</v>
      </c>
      <c r="C1" s="545" t="s">
        <v>38</v>
      </c>
      <c r="D1" s="546" t="s">
        <v>39</v>
      </c>
      <c r="E1" s="527"/>
      <c r="F1" s="528"/>
      <c r="G1" s="546" t="s">
        <v>40</v>
      </c>
      <c r="H1" s="528"/>
      <c r="I1" s="54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  <c r="AA1" s="557"/>
      <c r="AB1" s="265"/>
    </row>
    <row r="2" spans="1:28">
      <c r="A2" s="514"/>
      <c r="B2" s="514"/>
      <c r="C2" s="514"/>
      <c r="D2" s="529"/>
      <c r="E2" s="530"/>
      <c r="F2" s="522"/>
      <c r="G2" s="529"/>
      <c r="H2" s="522"/>
      <c r="I2" s="546" t="s">
        <v>50</v>
      </c>
      <c r="J2" s="528"/>
      <c r="K2" s="54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  <c r="AA2" s="530"/>
      <c r="AB2" s="265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46" t="s">
        <v>52</v>
      </c>
      <c r="L3" s="528"/>
      <c r="M3" s="54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  <c r="AA3" s="530"/>
      <c r="AB3" s="265"/>
    </row>
    <row r="4" spans="1:28">
      <c r="A4" s="514"/>
      <c r="B4" s="514"/>
      <c r="C4" s="514"/>
      <c r="D4" s="542" t="s">
        <v>54</v>
      </c>
      <c r="E4" s="542" t="s">
        <v>55</v>
      </c>
      <c r="F4" s="542" t="s">
        <v>56</v>
      </c>
      <c r="G4" s="531"/>
      <c r="H4" s="517"/>
      <c r="I4" s="531"/>
      <c r="J4" s="517"/>
      <c r="K4" s="531"/>
      <c r="L4" s="517"/>
      <c r="M4" s="547" t="s">
        <v>50</v>
      </c>
      <c r="N4" s="538"/>
      <c r="O4" s="547" t="s">
        <v>57</v>
      </c>
      <c r="P4" s="538"/>
      <c r="Q4" s="547" t="s">
        <v>58</v>
      </c>
      <c r="R4" s="538"/>
      <c r="S4" s="514"/>
      <c r="T4" s="514"/>
      <c r="U4" s="514"/>
      <c r="V4" s="514"/>
      <c r="W4" s="514"/>
      <c r="X4" s="514"/>
      <c r="Y4" s="514"/>
      <c r="Z4" s="514"/>
      <c r="AA4" s="530"/>
      <c r="AB4" s="265"/>
    </row>
    <row r="5" spans="1:28">
      <c r="A5" s="515"/>
      <c r="B5" s="515"/>
      <c r="C5" s="515"/>
      <c r="D5" s="515"/>
      <c r="E5" s="515"/>
      <c r="F5" s="515"/>
      <c r="G5" s="114" t="s">
        <v>54</v>
      </c>
      <c r="H5" s="114" t="s">
        <v>55</v>
      </c>
      <c r="I5" s="114" t="s">
        <v>54</v>
      </c>
      <c r="J5" s="114" t="s">
        <v>55</v>
      </c>
      <c r="K5" s="114" t="s">
        <v>54</v>
      </c>
      <c r="L5" s="114" t="s">
        <v>55</v>
      </c>
      <c r="M5" s="114" t="s">
        <v>54</v>
      </c>
      <c r="N5" s="114" t="s">
        <v>55</v>
      </c>
      <c r="O5" s="114" t="s">
        <v>54</v>
      </c>
      <c r="P5" s="114" t="s">
        <v>55</v>
      </c>
      <c r="Q5" s="114" t="s">
        <v>54</v>
      </c>
      <c r="R5" s="114" t="s">
        <v>55</v>
      </c>
      <c r="S5" s="515"/>
      <c r="T5" s="515"/>
      <c r="U5" s="515"/>
      <c r="V5" s="515"/>
      <c r="W5" s="515"/>
      <c r="X5" s="515"/>
      <c r="Y5" s="515"/>
      <c r="Z5" s="515"/>
      <c r="AA5" s="530"/>
      <c r="AB5" s="266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  <c r="AA6" s="267"/>
      <c r="AB6" s="266"/>
    </row>
    <row r="7" spans="1:28">
      <c r="A7" s="554" t="s">
        <v>607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  <c r="AA7" s="265"/>
      <c r="AB7" s="26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  <c r="AA8" s="265"/>
      <c r="AB8" s="268"/>
    </row>
    <row r="9" spans="1:28">
      <c r="A9" s="556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  <c r="AA9" s="265"/>
      <c r="AB9" s="268"/>
    </row>
    <row r="10" spans="1:28">
      <c r="A10" s="136">
        <v>1</v>
      </c>
      <c r="B10" s="185" t="s">
        <v>608</v>
      </c>
      <c r="C10" s="185" t="s">
        <v>609</v>
      </c>
      <c r="D10" s="201">
        <v>350.1</v>
      </c>
      <c r="E10" s="119">
        <v>0</v>
      </c>
      <c r="F10" s="119">
        <v>350.1</v>
      </c>
      <c r="G10" s="119">
        <v>210.1</v>
      </c>
      <c r="H10" s="122"/>
      <c r="I10" s="119">
        <v>140</v>
      </c>
      <c r="J10" s="119">
        <v>0</v>
      </c>
      <c r="K10" s="120">
        <v>70</v>
      </c>
      <c r="L10" s="122"/>
      <c r="M10" s="121">
        <v>70</v>
      </c>
      <c r="N10" s="119">
        <v>0</v>
      </c>
      <c r="O10" s="120">
        <v>70</v>
      </c>
      <c r="P10" s="122"/>
      <c r="Q10" s="119">
        <v>0</v>
      </c>
      <c r="R10" s="122"/>
      <c r="S10" s="132" t="s">
        <v>77</v>
      </c>
      <c r="T10" s="132" t="s">
        <v>77</v>
      </c>
      <c r="U10" s="83" t="s">
        <v>77</v>
      </c>
      <c r="V10" s="269"/>
      <c r="W10" s="269"/>
      <c r="X10" s="204"/>
      <c r="Y10" s="77"/>
      <c r="Z10" s="270"/>
      <c r="AA10" s="128" t="s">
        <v>66</v>
      </c>
      <c r="AB10" s="128">
        <f>COUNTIF(X10:X99,"Отказ")</f>
        <v>0</v>
      </c>
    </row>
    <row r="11" spans="1:28">
      <c r="A11" s="136">
        <v>2</v>
      </c>
      <c r="B11" s="185" t="s">
        <v>610</v>
      </c>
      <c r="C11" s="185" t="s">
        <v>609</v>
      </c>
      <c r="D11" s="69">
        <v>106.5</v>
      </c>
      <c r="E11" s="70">
        <v>0</v>
      </c>
      <c r="F11" s="70">
        <v>106.5</v>
      </c>
      <c r="G11" s="70">
        <v>63.9</v>
      </c>
      <c r="H11" s="72"/>
      <c r="I11" s="70">
        <v>42.6</v>
      </c>
      <c r="J11" s="70">
        <v>0</v>
      </c>
      <c r="K11" s="102">
        <v>21.3</v>
      </c>
      <c r="L11" s="72"/>
      <c r="M11" s="130">
        <v>21.3</v>
      </c>
      <c r="N11" s="70">
        <v>0</v>
      </c>
      <c r="O11" s="102">
        <v>21.3</v>
      </c>
      <c r="P11" s="72"/>
      <c r="Q11" s="102">
        <v>0</v>
      </c>
      <c r="R11" s="72"/>
      <c r="S11" s="132" t="s">
        <v>77</v>
      </c>
      <c r="T11" s="132" t="s">
        <v>77</v>
      </c>
      <c r="U11" s="83" t="s">
        <v>77</v>
      </c>
      <c r="V11" s="269"/>
      <c r="W11" s="269"/>
      <c r="X11" s="204"/>
      <c r="Y11" s="77"/>
      <c r="Z11" s="89"/>
      <c r="AA11" s="50" t="s">
        <v>69</v>
      </c>
      <c r="AB11" s="128">
        <f>COUNTA(Y10:Y99)</f>
        <v>5</v>
      </c>
    </row>
    <row r="12" spans="1:28">
      <c r="A12" s="136">
        <v>3</v>
      </c>
      <c r="B12" s="185" t="s">
        <v>611</v>
      </c>
      <c r="C12" s="185" t="s">
        <v>609</v>
      </c>
      <c r="D12" s="69">
        <v>194</v>
      </c>
      <c r="E12" s="70">
        <v>0</v>
      </c>
      <c r="F12" s="70">
        <v>194</v>
      </c>
      <c r="G12" s="70">
        <v>116.4</v>
      </c>
      <c r="H12" s="231">
        <v>116.4</v>
      </c>
      <c r="I12" s="70">
        <v>77.599999999999994</v>
      </c>
      <c r="J12" s="70">
        <v>0</v>
      </c>
      <c r="K12" s="102">
        <v>38.799999999999997</v>
      </c>
      <c r="L12" s="72"/>
      <c r="M12" s="130">
        <v>38.799999999999997</v>
      </c>
      <c r="N12" s="70">
        <v>0</v>
      </c>
      <c r="O12" s="102">
        <v>38.799999999999997</v>
      </c>
      <c r="P12" s="72"/>
      <c r="Q12" s="102">
        <v>0</v>
      </c>
      <c r="R12" s="72"/>
      <c r="S12" s="132" t="s">
        <v>77</v>
      </c>
      <c r="T12" s="132" t="s">
        <v>77</v>
      </c>
      <c r="U12" s="73" t="s">
        <v>612</v>
      </c>
      <c r="V12" s="271" t="s">
        <v>613</v>
      </c>
      <c r="W12" s="271" t="s">
        <v>614</v>
      </c>
      <c r="X12" s="204"/>
      <c r="Y12" s="77"/>
      <c r="Z12" s="89"/>
      <c r="AA12" s="128" t="s">
        <v>12</v>
      </c>
      <c r="AB12" s="128">
        <f>COUNTA(U10:U99)-AB11</f>
        <v>7</v>
      </c>
    </row>
    <row r="13" spans="1:28">
      <c r="A13" s="136">
        <v>4</v>
      </c>
      <c r="B13" s="185" t="s">
        <v>615</v>
      </c>
      <c r="C13" s="185" t="s">
        <v>616</v>
      </c>
      <c r="D13" s="69">
        <v>118.9</v>
      </c>
      <c r="E13" s="70">
        <v>0</v>
      </c>
      <c r="F13" s="70">
        <v>118.9</v>
      </c>
      <c r="G13" s="70">
        <v>71.3</v>
      </c>
      <c r="H13" s="72"/>
      <c r="I13" s="70">
        <v>47.6</v>
      </c>
      <c r="J13" s="70">
        <v>0</v>
      </c>
      <c r="K13" s="102">
        <v>23.8</v>
      </c>
      <c r="L13" s="72"/>
      <c r="M13" s="130">
        <v>23.8</v>
      </c>
      <c r="N13" s="70">
        <v>0</v>
      </c>
      <c r="O13" s="102">
        <v>23.8</v>
      </c>
      <c r="P13" s="72"/>
      <c r="Q13" s="102">
        <v>0</v>
      </c>
      <c r="R13" s="72"/>
      <c r="S13" s="132" t="s">
        <v>77</v>
      </c>
      <c r="T13" s="132" t="s">
        <v>77</v>
      </c>
      <c r="U13" s="83" t="s">
        <v>77</v>
      </c>
      <c r="V13" s="269"/>
      <c r="W13" s="269"/>
      <c r="X13" s="204"/>
      <c r="Y13" s="77"/>
      <c r="Z13" s="89"/>
      <c r="AA13" s="128" t="s">
        <v>75</v>
      </c>
      <c r="AB13" s="128">
        <f>COUNTA(T10:T99)-AB11-AB12</f>
        <v>0</v>
      </c>
    </row>
    <row r="14" spans="1:28">
      <c r="A14" s="136">
        <v>5</v>
      </c>
      <c r="B14" s="185" t="s">
        <v>617</v>
      </c>
      <c r="C14" s="185" t="s">
        <v>618</v>
      </c>
      <c r="D14" s="69">
        <v>104.9</v>
      </c>
      <c r="E14" s="70">
        <v>104.91</v>
      </c>
      <c r="F14" s="70">
        <v>-0.01</v>
      </c>
      <c r="G14" s="70">
        <v>62.9</v>
      </c>
      <c r="H14" s="70">
        <v>62.95</v>
      </c>
      <c r="I14" s="70">
        <v>42</v>
      </c>
      <c r="J14" s="70">
        <v>41.97</v>
      </c>
      <c r="K14" s="102">
        <v>31.5</v>
      </c>
      <c r="L14" s="70">
        <v>31.47</v>
      </c>
      <c r="M14" s="130">
        <v>10.5</v>
      </c>
      <c r="N14" s="70">
        <v>10.49</v>
      </c>
      <c r="O14" s="102">
        <v>10.5</v>
      </c>
      <c r="P14" s="70">
        <v>10.49</v>
      </c>
      <c r="Q14" s="70">
        <v>0</v>
      </c>
      <c r="R14" s="72"/>
      <c r="S14" s="132" t="s">
        <v>77</v>
      </c>
      <c r="T14" s="132" t="s">
        <v>77</v>
      </c>
      <c r="U14" s="132" t="s">
        <v>619</v>
      </c>
      <c r="V14" s="140">
        <v>44331</v>
      </c>
      <c r="W14" s="140">
        <v>44352</v>
      </c>
      <c r="X14" s="145"/>
      <c r="Y14" s="132" t="s">
        <v>64</v>
      </c>
      <c r="Z14" s="49" t="s">
        <v>65</v>
      </c>
      <c r="AA14" s="128" t="s">
        <v>79</v>
      </c>
      <c r="AB14" s="128">
        <f>COUNTA(S10:S99)-AB11-AB12-AB13</f>
        <v>0</v>
      </c>
    </row>
    <row r="15" spans="1:28">
      <c r="A15" s="136">
        <v>6</v>
      </c>
      <c r="B15" s="185" t="s">
        <v>620</v>
      </c>
      <c r="C15" s="185" t="s">
        <v>621</v>
      </c>
      <c r="D15" s="69">
        <v>287.60000000000002</v>
      </c>
      <c r="E15" s="70">
        <v>0</v>
      </c>
      <c r="F15" s="70">
        <v>287.60000000000002</v>
      </c>
      <c r="G15" s="70">
        <v>172.6</v>
      </c>
      <c r="H15" s="72"/>
      <c r="I15" s="70">
        <v>115</v>
      </c>
      <c r="J15" s="70">
        <v>0</v>
      </c>
      <c r="K15" s="102">
        <v>57.5</v>
      </c>
      <c r="L15" s="72"/>
      <c r="M15" s="130">
        <v>57.5</v>
      </c>
      <c r="N15" s="70">
        <v>0</v>
      </c>
      <c r="O15" s="102">
        <v>51.5</v>
      </c>
      <c r="P15" s="72"/>
      <c r="Q15" s="70">
        <v>6</v>
      </c>
      <c r="R15" s="72"/>
      <c r="S15" s="132" t="s">
        <v>77</v>
      </c>
      <c r="T15" s="132" t="s">
        <v>77</v>
      </c>
      <c r="U15" s="132" t="s">
        <v>622</v>
      </c>
      <c r="V15" s="140">
        <v>44342</v>
      </c>
      <c r="W15" s="140">
        <v>44403</v>
      </c>
      <c r="X15" s="204"/>
      <c r="Y15" s="77"/>
      <c r="Z15" s="89"/>
      <c r="AA15" s="50" t="s">
        <v>64</v>
      </c>
      <c r="AB15" s="128">
        <f>COUNTA(Z10:Z99)</f>
        <v>5</v>
      </c>
    </row>
    <row r="16" spans="1:28">
      <c r="A16" s="136">
        <v>7</v>
      </c>
      <c r="B16" s="185" t="s">
        <v>623</v>
      </c>
      <c r="C16" s="185" t="s">
        <v>621</v>
      </c>
      <c r="D16" s="69">
        <v>195.9</v>
      </c>
      <c r="E16" s="70">
        <v>0</v>
      </c>
      <c r="F16" s="70">
        <v>195.9</v>
      </c>
      <c r="G16" s="70">
        <v>117.5</v>
      </c>
      <c r="H16" s="72"/>
      <c r="I16" s="70">
        <v>78.400000000000006</v>
      </c>
      <c r="J16" s="70">
        <v>0</v>
      </c>
      <c r="K16" s="102">
        <v>39.200000000000003</v>
      </c>
      <c r="L16" s="72"/>
      <c r="M16" s="130">
        <v>39.200000000000003</v>
      </c>
      <c r="N16" s="70">
        <v>0</v>
      </c>
      <c r="O16" s="102">
        <v>33.200000000000003</v>
      </c>
      <c r="P16" s="72"/>
      <c r="Q16" s="70">
        <v>6</v>
      </c>
      <c r="R16" s="72"/>
      <c r="S16" s="132" t="s">
        <v>77</v>
      </c>
      <c r="T16" s="132" t="s">
        <v>77</v>
      </c>
      <c r="U16" s="132" t="s">
        <v>624</v>
      </c>
      <c r="V16" s="140">
        <v>44313</v>
      </c>
      <c r="W16" s="140">
        <v>44404</v>
      </c>
      <c r="X16" s="204"/>
      <c r="Y16" s="77"/>
      <c r="Z16" s="89"/>
      <c r="AA16" s="265"/>
      <c r="AB16" s="268"/>
    </row>
    <row r="17" spans="1:28">
      <c r="A17" s="136">
        <v>8</v>
      </c>
      <c r="B17" s="185" t="s">
        <v>625</v>
      </c>
      <c r="C17" s="185" t="s">
        <v>626</v>
      </c>
      <c r="D17" s="69">
        <v>177.5</v>
      </c>
      <c r="E17" s="70">
        <v>0</v>
      </c>
      <c r="F17" s="70">
        <v>177.5</v>
      </c>
      <c r="G17" s="70">
        <v>106.5</v>
      </c>
      <c r="H17" s="72"/>
      <c r="I17" s="70">
        <v>71</v>
      </c>
      <c r="J17" s="70">
        <v>0</v>
      </c>
      <c r="K17" s="102">
        <v>35.5</v>
      </c>
      <c r="L17" s="72"/>
      <c r="M17" s="130">
        <v>35.5</v>
      </c>
      <c r="N17" s="70">
        <v>0</v>
      </c>
      <c r="O17" s="102">
        <v>35.5</v>
      </c>
      <c r="P17" s="72"/>
      <c r="Q17" s="70">
        <v>0</v>
      </c>
      <c r="R17" s="72"/>
      <c r="S17" s="132" t="s">
        <v>77</v>
      </c>
      <c r="T17" s="132" t="s">
        <v>77</v>
      </c>
      <c r="U17" s="132" t="s">
        <v>627</v>
      </c>
      <c r="V17" s="140">
        <v>44376</v>
      </c>
      <c r="W17" s="140">
        <v>44437</v>
      </c>
      <c r="X17" s="204"/>
      <c r="Y17" s="181" t="s">
        <v>64</v>
      </c>
      <c r="Z17" s="49" t="s">
        <v>65</v>
      </c>
      <c r="AA17" s="265"/>
      <c r="AB17" s="268"/>
    </row>
    <row r="18" spans="1:28">
      <c r="A18" s="136">
        <v>9</v>
      </c>
      <c r="B18" s="185" t="s">
        <v>628</v>
      </c>
      <c r="C18" s="185" t="s">
        <v>626</v>
      </c>
      <c r="D18" s="69">
        <v>280.89999999999998</v>
      </c>
      <c r="E18" s="70">
        <v>0</v>
      </c>
      <c r="F18" s="70">
        <v>280.89999999999998</v>
      </c>
      <c r="G18" s="70">
        <v>168.5</v>
      </c>
      <c r="H18" s="231">
        <v>168.5</v>
      </c>
      <c r="I18" s="70">
        <v>112.4</v>
      </c>
      <c r="J18" s="231">
        <v>112.4</v>
      </c>
      <c r="K18" s="102">
        <v>56.2</v>
      </c>
      <c r="L18" s="231">
        <v>56.2</v>
      </c>
      <c r="M18" s="130">
        <v>56.2</v>
      </c>
      <c r="N18" s="231">
        <v>56.2</v>
      </c>
      <c r="O18" s="102">
        <v>50.2</v>
      </c>
      <c r="P18" s="231">
        <v>56.2</v>
      </c>
      <c r="Q18" s="70">
        <v>6</v>
      </c>
      <c r="R18" s="72"/>
      <c r="S18" s="132" t="s">
        <v>77</v>
      </c>
      <c r="T18" s="132" t="s">
        <v>77</v>
      </c>
      <c r="U18" s="181" t="s">
        <v>629</v>
      </c>
      <c r="V18" s="181" t="s">
        <v>630</v>
      </c>
      <c r="W18" s="181" t="s">
        <v>631</v>
      </c>
      <c r="X18" s="204"/>
      <c r="Y18" s="132"/>
      <c r="Z18" s="49"/>
      <c r="AA18" s="265"/>
      <c r="AB18" s="268"/>
    </row>
    <row r="19" spans="1:28">
      <c r="A19" s="136">
        <v>10</v>
      </c>
      <c r="B19" s="185" t="s">
        <v>632</v>
      </c>
      <c r="C19" s="185" t="s">
        <v>633</v>
      </c>
      <c r="D19" s="69">
        <v>2174.3000000000002</v>
      </c>
      <c r="E19" s="231">
        <v>2174.3000000000002</v>
      </c>
      <c r="F19" s="231">
        <v>0</v>
      </c>
      <c r="G19" s="70">
        <v>1304.5999999999999</v>
      </c>
      <c r="H19" s="231">
        <v>1304.5999999999999</v>
      </c>
      <c r="I19" s="70">
        <v>869.7</v>
      </c>
      <c r="J19" s="231">
        <v>869.7</v>
      </c>
      <c r="K19" s="102">
        <v>652.29999999999995</v>
      </c>
      <c r="L19" s="231">
        <v>652.29999999999995</v>
      </c>
      <c r="M19" s="130">
        <v>217.4</v>
      </c>
      <c r="N19" s="231">
        <v>217.4</v>
      </c>
      <c r="O19" s="102">
        <v>217.4</v>
      </c>
      <c r="P19" s="231">
        <v>217.4</v>
      </c>
      <c r="Q19" s="70">
        <v>0</v>
      </c>
      <c r="R19" s="72"/>
      <c r="S19" s="132" t="s">
        <v>634</v>
      </c>
      <c r="T19" s="132" t="s">
        <v>634</v>
      </c>
      <c r="U19" s="132" t="s">
        <v>635</v>
      </c>
      <c r="V19" s="140">
        <v>44347</v>
      </c>
      <c r="W19" s="140">
        <v>44407</v>
      </c>
      <c r="X19" s="204"/>
      <c r="Y19" s="132" t="s">
        <v>64</v>
      </c>
      <c r="Z19" s="49" t="s">
        <v>65</v>
      </c>
      <c r="AA19" s="265"/>
      <c r="AB19" s="268"/>
    </row>
    <row r="20" spans="1:28">
      <c r="A20" s="272"/>
      <c r="B20" s="273" t="s">
        <v>160</v>
      </c>
      <c r="C20" s="274"/>
      <c r="D20" s="113">
        <f t="shared" ref="D20:R20" si="0">SUM(D10:D19)</f>
        <v>3990.6000000000004</v>
      </c>
      <c r="E20" s="113">
        <f t="shared" si="0"/>
        <v>2279.21</v>
      </c>
      <c r="F20" s="113">
        <f t="shared" si="0"/>
        <v>1711.3900000000003</v>
      </c>
      <c r="G20" s="113">
        <f t="shared" si="0"/>
        <v>2394.3000000000002</v>
      </c>
      <c r="H20" s="113">
        <f t="shared" si="0"/>
        <v>1652.4499999999998</v>
      </c>
      <c r="I20" s="113">
        <f t="shared" si="0"/>
        <v>1596.3000000000002</v>
      </c>
      <c r="J20" s="113">
        <f t="shared" si="0"/>
        <v>1024.0700000000002</v>
      </c>
      <c r="K20" s="113">
        <f t="shared" si="0"/>
        <v>1026.0999999999999</v>
      </c>
      <c r="L20" s="113">
        <f t="shared" si="0"/>
        <v>739.96999999999991</v>
      </c>
      <c r="M20" s="113">
        <f t="shared" si="0"/>
        <v>570.20000000000005</v>
      </c>
      <c r="N20" s="113">
        <f t="shared" si="0"/>
        <v>284.09000000000003</v>
      </c>
      <c r="O20" s="113">
        <f t="shared" si="0"/>
        <v>552.20000000000005</v>
      </c>
      <c r="P20" s="113">
        <f t="shared" si="0"/>
        <v>284.09000000000003</v>
      </c>
      <c r="Q20" s="113">
        <f t="shared" si="0"/>
        <v>18</v>
      </c>
      <c r="R20" s="113">
        <f t="shared" si="0"/>
        <v>0</v>
      </c>
      <c r="S20" s="275"/>
      <c r="T20" s="275"/>
      <c r="U20" s="275"/>
      <c r="V20" s="275"/>
      <c r="W20" s="275"/>
      <c r="X20" s="275"/>
      <c r="Y20" s="275"/>
      <c r="Z20" s="275"/>
      <c r="AA20" s="265"/>
      <c r="AB20" s="268"/>
    </row>
    <row r="21" spans="1:28">
      <c r="A21" s="556" t="s">
        <v>256</v>
      </c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276"/>
      <c r="S21" s="276"/>
      <c r="T21" s="276"/>
      <c r="U21" s="276"/>
      <c r="V21" s="276"/>
      <c r="W21" s="276"/>
      <c r="X21" s="276"/>
      <c r="Y21" s="276"/>
      <c r="Z21" s="277"/>
      <c r="AA21" s="265"/>
      <c r="AB21" s="268"/>
    </row>
    <row r="22" spans="1:28">
      <c r="A22" s="136">
        <v>11</v>
      </c>
      <c r="B22" s="185" t="s">
        <v>636</v>
      </c>
      <c r="C22" s="185" t="s">
        <v>633</v>
      </c>
      <c r="D22" s="70">
        <f t="shared" ref="D22:E22" si="1">G22+I22</f>
        <v>1509.6999999999998</v>
      </c>
      <c r="E22" s="70">
        <f t="shared" si="1"/>
        <v>1509.6799999999998</v>
      </c>
      <c r="F22" s="70">
        <f t="shared" ref="F22:F23" si="2">IF(E22&gt;0,D22-E22,0)</f>
        <v>1.999999999998181E-2</v>
      </c>
      <c r="G22" s="201">
        <v>905.8</v>
      </c>
      <c r="H22" s="70">
        <v>905.8</v>
      </c>
      <c r="I22" s="70">
        <f t="shared" ref="I22:J22" si="3">K22+M22</f>
        <v>603.9</v>
      </c>
      <c r="J22" s="70">
        <f t="shared" si="3"/>
        <v>603.88</v>
      </c>
      <c r="K22" s="200">
        <v>452.9</v>
      </c>
      <c r="L22" s="70">
        <v>452.91</v>
      </c>
      <c r="M22" s="130">
        <f t="shared" ref="M22:N22" si="4">O22+Q22</f>
        <v>151</v>
      </c>
      <c r="N22" s="70">
        <f t="shared" si="4"/>
        <v>150.97</v>
      </c>
      <c r="O22" s="200">
        <v>151</v>
      </c>
      <c r="P22" s="70">
        <v>150.97</v>
      </c>
      <c r="Q22" s="70">
        <v>0</v>
      </c>
      <c r="R22" s="72"/>
      <c r="S22" s="132" t="s">
        <v>637</v>
      </c>
      <c r="T22" s="132" t="s">
        <v>638</v>
      </c>
      <c r="U22" s="132" t="s">
        <v>639</v>
      </c>
      <c r="V22" s="140">
        <v>44348</v>
      </c>
      <c r="W22" s="140">
        <v>44392</v>
      </c>
      <c r="X22" s="132"/>
      <c r="Y22" s="132" t="s">
        <v>64</v>
      </c>
      <c r="Z22" s="209" t="s">
        <v>65</v>
      </c>
      <c r="AA22" s="265"/>
      <c r="AB22" s="268"/>
    </row>
    <row r="23" spans="1:28">
      <c r="A23" s="136">
        <v>12</v>
      </c>
      <c r="B23" s="185" t="s">
        <v>640</v>
      </c>
      <c r="C23" s="185" t="s">
        <v>633</v>
      </c>
      <c r="D23" s="70">
        <f t="shared" ref="D23:E23" si="5">G23+I23</f>
        <v>1124.9000000000001</v>
      </c>
      <c r="E23" s="70">
        <f t="shared" si="5"/>
        <v>1124.83</v>
      </c>
      <c r="F23" s="70">
        <f t="shared" si="2"/>
        <v>7.0000000000163709E-2</v>
      </c>
      <c r="G23" s="69">
        <v>674.9</v>
      </c>
      <c r="H23" s="70">
        <v>674.9</v>
      </c>
      <c r="I23" s="70">
        <f t="shared" ref="I23:J23" si="6">K23+M23</f>
        <v>450</v>
      </c>
      <c r="J23" s="70">
        <f t="shared" si="6"/>
        <v>449.93</v>
      </c>
      <c r="K23" s="82">
        <v>337.5</v>
      </c>
      <c r="L23" s="70">
        <v>337.45</v>
      </c>
      <c r="M23" s="130">
        <f t="shared" ref="M23:N23" si="7">O23+Q23</f>
        <v>112.5</v>
      </c>
      <c r="N23" s="70">
        <f t="shared" si="7"/>
        <v>112.48</v>
      </c>
      <c r="O23" s="82">
        <v>112.5</v>
      </c>
      <c r="P23" s="70">
        <v>112.48</v>
      </c>
      <c r="Q23" s="70">
        <v>0</v>
      </c>
      <c r="R23" s="72"/>
      <c r="S23" s="132" t="s">
        <v>637</v>
      </c>
      <c r="T23" s="132" t="s">
        <v>638</v>
      </c>
      <c r="U23" s="132" t="s">
        <v>639</v>
      </c>
      <c r="V23" s="140">
        <v>44348</v>
      </c>
      <c r="W23" s="140">
        <v>44392</v>
      </c>
      <c r="X23" s="132"/>
      <c r="Y23" s="132" t="s">
        <v>64</v>
      </c>
      <c r="Z23" s="209" t="s">
        <v>65</v>
      </c>
      <c r="AA23" s="265"/>
      <c r="AB23" s="268"/>
    </row>
    <row r="24" spans="1:28">
      <c r="A24" s="262"/>
      <c r="B24" s="278" t="s">
        <v>160</v>
      </c>
      <c r="C24" s="279"/>
      <c r="D24" s="107">
        <f t="shared" ref="D24:R24" si="8">SUM(D22:D23)</f>
        <v>2634.6</v>
      </c>
      <c r="E24" s="107">
        <f t="shared" si="8"/>
        <v>2634.5099999999998</v>
      </c>
      <c r="F24" s="107">
        <f t="shared" si="8"/>
        <v>9.0000000000145519E-2</v>
      </c>
      <c r="G24" s="107">
        <f t="shared" si="8"/>
        <v>1580.6999999999998</v>
      </c>
      <c r="H24" s="107">
        <f t="shared" si="8"/>
        <v>1580.6999999999998</v>
      </c>
      <c r="I24" s="107">
        <f t="shared" si="8"/>
        <v>1053.9000000000001</v>
      </c>
      <c r="J24" s="107">
        <f t="shared" si="8"/>
        <v>1053.81</v>
      </c>
      <c r="K24" s="107">
        <f t="shared" si="8"/>
        <v>790.4</v>
      </c>
      <c r="L24" s="107">
        <f t="shared" si="8"/>
        <v>790.36</v>
      </c>
      <c r="M24" s="107">
        <f t="shared" si="8"/>
        <v>263.5</v>
      </c>
      <c r="N24" s="107">
        <f t="shared" si="8"/>
        <v>263.45</v>
      </c>
      <c r="O24" s="107">
        <f t="shared" si="8"/>
        <v>263.5</v>
      </c>
      <c r="P24" s="107">
        <f t="shared" si="8"/>
        <v>263.45</v>
      </c>
      <c r="Q24" s="107">
        <f t="shared" si="8"/>
        <v>0</v>
      </c>
      <c r="R24" s="107">
        <f t="shared" si="8"/>
        <v>0</v>
      </c>
      <c r="S24" s="151"/>
      <c r="T24" s="151"/>
      <c r="U24" s="280"/>
      <c r="V24" s="151"/>
      <c r="W24" s="151"/>
      <c r="X24" s="151"/>
      <c r="Y24" s="151"/>
      <c r="Z24" s="151"/>
      <c r="AA24" s="265"/>
      <c r="AB24" s="268"/>
    </row>
    <row r="25" spans="1:28">
      <c r="A25" s="550" t="s">
        <v>641</v>
      </c>
      <c r="B25" s="520"/>
      <c r="C25" s="538"/>
      <c r="D25" s="113">
        <f t="shared" ref="D25:R25" si="9">D24+D20</f>
        <v>6625.2000000000007</v>
      </c>
      <c r="E25" s="113">
        <f t="shared" si="9"/>
        <v>4913.7199999999993</v>
      </c>
      <c r="F25" s="113">
        <f t="shared" si="9"/>
        <v>1711.4800000000005</v>
      </c>
      <c r="G25" s="113">
        <f t="shared" si="9"/>
        <v>3975</v>
      </c>
      <c r="H25" s="113">
        <f t="shared" si="9"/>
        <v>3233.1499999999996</v>
      </c>
      <c r="I25" s="113">
        <f t="shared" si="9"/>
        <v>2650.2000000000003</v>
      </c>
      <c r="J25" s="113">
        <f t="shared" si="9"/>
        <v>2077.88</v>
      </c>
      <c r="K25" s="113">
        <f t="shared" si="9"/>
        <v>1816.5</v>
      </c>
      <c r="L25" s="113">
        <f t="shared" si="9"/>
        <v>1530.33</v>
      </c>
      <c r="M25" s="113">
        <f t="shared" si="9"/>
        <v>833.7</v>
      </c>
      <c r="N25" s="113">
        <f t="shared" si="9"/>
        <v>547.54</v>
      </c>
      <c r="O25" s="113">
        <f t="shared" si="9"/>
        <v>815.7</v>
      </c>
      <c r="P25" s="113">
        <f t="shared" si="9"/>
        <v>547.54</v>
      </c>
      <c r="Q25" s="113">
        <f t="shared" si="9"/>
        <v>18</v>
      </c>
      <c r="R25" s="113">
        <f t="shared" si="9"/>
        <v>0</v>
      </c>
      <c r="S25" s="275"/>
      <c r="T25" s="275"/>
      <c r="U25" s="275"/>
      <c r="V25" s="275"/>
      <c r="W25" s="275"/>
      <c r="X25" s="275"/>
      <c r="Y25" s="275"/>
      <c r="Z25" s="275"/>
      <c r="AA25" s="265"/>
      <c r="AB25" s="268"/>
    </row>
  </sheetData>
  <mergeCells count="29">
    <mergeCell ref="AA1:AA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D4:D5"/>
    <mergeCell ref="E4:E5"/>
    <mergeCell ref="A21:Q21"/>
    <mergeCell ref="A25:C25"/>
    <mergeCell ref="F4:F5"/>
    <mergeCell ref="A7:Z8"/>
    <mergeCell ref="A9:Z9"/>
    <mergeCell ref="A1:A5"/>
    <mergeCell ref="B1:B5"/>
    <mergeCell ref="C1:C5"/>
    <mergeCell ref="D1:F3"/>
    <mergeCell ref="G1:H4"/>
    <mergeCell ref="S1:S5"/>
    <mergeCell ref="I2:J4"/>
    <mergeCell ref="Y1:Y5"/>
    <mergeCell ref="Z1:Z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B58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5.42578125" customWidth="1"/>
    <col min="2" max="2" width="32.42578125" customWidth="1"/>
    <col min="4" max="5" width="13" customWidth="1"/>
    <col min="6" max="6" width="12.7109375" customWidth="1"/>
    <col min="7" max="7" width="12.85546875" customWidth="1"/>
    <col min="8" max="8" width="12.42578125" customWidth="1"/>
    <col min="9" max="9" width="12.28515625" customWidth="1"/>
    <col min="10" max="10" width="12.85546875" customWidth="1"/>
    <col min="11" max="11" width="13.42578125" customWidth="1"/>
    <col min="12" max="13" width="13.28515625" customWidth="1"/>
    <col min="14" max="14" width="14.140625" customWidth="1"/>
    <col min="15" max="15" width="13.42578125" customWidth="1"/>
    <col min="16" max="16" width="13.28515625" customWidth="1"/>
    <col min="17" max="17" width="13.5703125" customWidth="1"/>
    <col min="18" max="18" width="12.85546875" customWidth="1"/>
    <col min="24" max="24" width="19.140625" customWidth="1"/>
    <col min="25" max="25" width="15.85546875" customWidth="1"/>
    <col min="26" max="26" width="13.42578125" customWidth="1"/>
  </cols>
  <sheetData>
    <row r="1" spans="1:28">
      <c r="A1" s="525" t="s">
        <v>36</v>
      </c>
      <c r="B1" s="525" t="s">
        <v>37</v>
      </c>
      <c r="C1" s="525" t="s">
        <v>38</v>
      </c>
      <c r="D1" s="526" t="s">
        <v>39</v>
      </c>
      <c r="E1" s="527"/>
      <c r="F1" s="528"/>
      <c r="G1" s="526" t="s">
        <v>40</v>
      </c>
      <c r="H1" s="528"/>
      <c r="I1" s="537" t="s">
        <v>41</v>
      </c>
      <c r="J1" s="520"/>
      <c r="K1" s="520"/>
      <c r="L1" s="520"/>
      <c r="M1" s="520"/>
      <c r="N1" s="520"/>
      <c r="O1" s="520"/>
      <c r="P1" s="520"/>
      <c r="Q1" s="520"/>
      <c r="R1" s="538"/>
      <c r="S1" s="545" t="s">
        <v>42</v>
      </c>
      <c r="T1" s="545" t="s">
        <v>43</v>
      </c>
      <c r="U1" s="545" t="s">
        <v>44</v>
      </c>
      <c r="V1" s="545" t="s">
        <v>45</v>
      </c>
      <c r="W1" s="545" t="s">
        <v>46</v>
      </c>
      <c r="X1" s="545" t="s">
        <v>47</v>
      </c>
      <c r="Y1" s="544" t="s">
        <v>48</v>
      </c>
      <c r="Z1" s="544" t="s">
        <v>49</v>
      </c>
    </row>
    <row r="2" spans="1:28">
      <c r="A2" s="514"/>
      <c r="B2" s="514"/>
      <c r="C2" s="514"/>
      <c r="D2" s="529"/>
      <c r="E2" s="530"/>
      <c r="F2" s="522"/>
      <c r="G2" s="529"/>
      <c r="H2" s="522"/>
      <c r="I2" s="526" t="s">
        <v>50</v>
      </c>
      <c r="J2" s="528"/>
      <c r="K2" s="537" t="s">
        <v>51</v>
      </c>
      <c r="L2" s="520"/>
      <c r="M2" s="520"/>
      <c r="N2" s="520"/>
      <c r="O2" s="520"/>
      <c r="P2" s="520"/>
      <c r="Q2" s="520"/>
      <c r="R2" s="538"/>
      <c r="S2" s="514"/>
      <c r="T2" s="514"/>
      <c r="U2" s="514"/>
      <c r="V2" s="514"/>
      <c r="W2" s="514"/>
      <c r="X2" s="514"/>
      <c r="Y2" s="514"/>
      <c r="Z2" s="514"/>
    </row>
    <row r="3" spans="1:28">
      <c r="A3" s="514"/>
      <c r="B3" s="514"/>
      <c r="C3" s="514"/>
      <c r="D3" s="531"/>
      <c r="E3" s="532"/>
      <c r="F3" s="517"/>
      <c r="G3" s="529"/>
      <c r="H3" s="522"/>
      <c r="I3" s="529"/>
      <c r="J3" s="522"/>
      <c r="K3" s="526" t="s">
        <v>52</v>
      </c>
      <c r="L3" s="528"/>
      <c r="M3" s="537" t="s">
        <v>53</v>
      </c>
      <c r="N3" s="520"/>
      <c r="O3" s="520"/>
      <c r="P3" s="520"/>
      <c r="Q3" s="520"/>
      <c r="R3" s="538"/>
      <c r="S3" s="514"/>
      <c r="T3" s="514"/>
      <c r="U3" s="514"/>
      <c r="V3" s="514"/>
      <c r="W3" s="514"/>
      <c r="X3" s="514"/>
      <c r="Y3" s="514"/>
      <c r="Z3" s="514"/>
    </row>
    <row r="4" spans="1:28">
      <c r="A4" s="514"/>
      <c r="B4" s="514"/>
      <c r="C4" s="514"/>
      <c r="D4" s="533" t="s">
        <v>54</v>
      </c>
      <c r="E4" s="533" t="s">
        <v>55</v>
      </c>
      <c r="F4" s="533" t="s">
        <v>56</v>
      </c>
      <c r="G4" s="531"/>
      <c r="H4" s="517"/>
      <c r="I4" s="531"/>
      <c r="J4" s="517"/>
      <c r="K4" s="531"/>
      <c r="L4" s="517"/>
      <c r="M4" s="537" t="s">
        <v>50</v>
      </c>
      <c r="N4" s="538"/>
      <c r="O4" s="537" t="s">
        <v>57</v>
      </c>
      <c r="P4" s="538"/>
      <c r="Q4" s="537" t="s">
        <v>58</v>
      </c>
      <c r="R4" s="538"/>
      <c r="S4" s="514"/>
      <c r="T4" s="514"/>
      <c r="U4" s="514"/>
      <c r="V4" s="514"/>
      <c r="W4" s="514"/>
      <c r="X4" s="514"/>
      <c r="Y4" s="514"/>
      <c r="Z4" s="514"/>
    </row>
    <row r="5" spans="1:28">
      <c r="A5" s="515"/>
      <c r="B5" s="515"/>
      <c r="C5" s="515"/>
      <c r="D5" s="515"/>
      <c r="E5" s="515"/>
      <c r="F5" s="515"/>
      <c r="G5" s="32" t="s">
        <v>54</v>
      </c>
      <c r="H5" s="32" t="s">
        <v>55</v>
      </c>
      <c r="I5" s="32" t="s">
        <v>54</v>
      </c>
      <c r="J5" s="32" t="s">
        <v>55</v>
      </c>
      <c r="K5" s="32" t="s">
        <v>54</v>
      </c>
      <c r="L5" s="32" t="s">
        <v>55</v>
      </c>
      <c r="M5" s="32" t="s">
        <v>54</v>
      </c>
      <c r="N5" s="32" t="s">
        <v>55</v>
      </c>
      <c r="O5" s="32" t="s">
        <v>54</v>
      </c>
      <c r="P5" s="32" t="s">
        <v>55</v>
      </c>
      <c r="Q5" s="32" t="s">
        <v>54</v>
      </c>
      <c r="R5" s="32" t="s">
        <v>55</v>
      </c>
      <c r="S5" s="515"/>
      <c r="T5" s="515"/>
      <c r="U5" s="515"/>
      <c r="V5" s="515"/>
      <c r="W5" s="515"/>
      <c r="X5" s="515"/>
      <c r="Y5" s="515"/>
      <c r="Z5" s="515"/>
    </row>
    <row r="6" spans="1:28">
      <c r="A6" s="115">
        <v>1</v>
      </c>
      <c r="B6" s="116">
        <v>2</v>
      </c>
      <c r="C6" s="116">
        <v>3</v>
      </c>
      <c r="D6" s="36">
        <v>5</v>
      </c>
      <c r="E6" s="36">
        <v>6</v>
      </c>
      <c r="F6" s="36">
        <v>7</v>
      </c>
      <c r="G6" s="36">
        <v>8</v>
      </c>
      <c r="H6" s="36">
        <v>9</v>
      </c>
      <c r="I6" s="36">
        <v>10</v>
      </c>
      <c r="J6" s="36">
        <v>11</v>
      </c>
      <c r="K6" s="36">
        <v>12</v>
      </c>
      <c r="L6" s="36">
        <v>13</v>
      </c>
      <c r="M6" s="36">
        <v>14</v>
      </c>
      <c r="N6" s="36">
        <v>15</v>
      </c>
      <c r="O6" s="36">
        <v>16</v>
      </c>
      <c r="P6" s="36">
        <v>17</v>
      </c>
      <c r="Q6" s="36">
        <v>18</v>
      </c>
      <c r="R6" s="36">
        <v>19</v>
      </c>
      <c r="S6" s="36">
        <v>20</v>
      </c>
      <c r="T6" s="36">
        <v>21</v>
      </c>
      <c r="U6" s="36">
        <v>22</v>
      </c>
      <c r="V6" s="36">
        <v>23</v>
      </c>
      <c r="W6" s="36">
        <v>24</v>
      </c>
      <c r="X6" s="37">
        <v>25</v>
      </c>
      <c r="Y6" s="37">
        <v>26</v>
      </c>
      <c r="Z6" s="37">
        <v>27</v>
      </c>
    </row>
    <row r="7" spans="1:28">
      <c r="A7" s="554" t="s">
        <v>642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8"/>
    </row>
    <row r="8" spans="1:28">
      <c r="A8" s="531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17"/>
    </row>
    <row r="9" spans="1:28">
      <c r="A9" s="539" t="s">
        <v>60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38"/>
    </row>
    <row r="10" spans="1:28">
      <c r="A10" s="156">
        <v>1</v>
      </c>
      <c r="B10" s="185" t="s">
        <v>643</v>
      </c>
      <c r="C10" s="185" t="s">
        <v>644</v>
      </c>
      <c r="D10" s="70">
        <f t="shared" ref="D10:E10" si="0">G10+I10</f>
        <v>105</v>
      </c>
      <c r="E10" s="70">
        <f t="shared" si="0"/>
        <v>105</v>
      </c>
      <c r="F10" s="70">
        <f t="shared" ref="F10:F41" si="1">IF(E10&gt;0,D10-E10,0)</f>
        <v>0</v>
      </c>
      <c r="G10" s="200">
        <v>63</v>
      </c>
      <c r="H10" s="70">
        <v>63</v>
      </c>
      <c r="I10" s="70">
        <f t="shared" ref="I10:J10" si="2">K10+M10</f>
        <v>42</v>
      </c>
      <c r="J10" s="70">
        <f t="shared" si="2"/>
        <v>42</v>
      </c>
      <c r="K10" s="200">
        <v>37</v>
      </c>
      <c r="L10" s="70">
        <v>37</v>
      </c>
      <c r="M10" s="130">
        <f t="shared" ref="M10:N10" si="3">O10+Q10</f>
        <v>5</v>
      </c>
      <c r="N10" s="70">
        <f t="shared" si="3"/>
        <v>5</v>
      </c>
      <c r="O10" s="200">
        <v>5</v>
      </c>
      <c r="P10" s="70">
        <v>5</v>
      </c>
      <c r="Q10" s="200">
        <v>0</v>
      </c>
      <c r="R10" s="70">
        <v>0</v>
      </c>
      <c r="S10" s="132" t="s">
        <v>77</v>
      </c>
      <c r="T10" s="132" t="s">
        <v>77</v>
      </c>
      <c r="U10" s="132" t="s">
        <v>645</v>
      </c>
      <c r="V10" s="140">
        <v>44306</v>
      </c>
      <c r="W10" s="140">
        <v>44308</v>
      </c>
      <c r="X10" s="145"/>
      <c r="Y10" s="132" t="s">
        <v>64</v>
      </c>
      <c r="Z10" s="209" t="s">
        <v>65</v>
      </c>
      <c r="AA10" s="128" t="s">
        <v>66</v>
      </c>
      <c r="AB10" s="128">
        <f>COUNTIF(X10:X100,"Отказ")</f>
        <v>0</v>
      </c>
    </row>
    <row r="11" spans="1:28">
      <c r="A11" s="156">
        <v>2</v>
      </c>
      <c r="B11" s="185" t="s">
        <v>646</v>
      </c>
      <c r="C11" s="185" t="s">
        <v>647</v>
      </c>
      <c r="D11" s="70">
        <f t="shared" ref="D11:E11" si="4">G11+I11</f>
        <v>455.5</v>
      </c>
      <c r="E11" s="70">
        <f t="shared" si="4"/>
        <v>455.47028</v>
      </c>
      <c r="F11" s="70">
        <f t="shared" si="1"/>
        <v>2.9719999999997526E-2</v>
      </c>
      <c r="G11" s="82">
        <v>273.3</v>
      </c>
      <c r="H11" s="70">
        <v>273.28199999999998</v>
      </c>
      <c r="I11" s="70">
        <f t="shared" ref="I11:J11" si="5">K11+M11</f>
        <v>182.2</v>
      </c>
      <c r="J11" s="70">
        <f t="shared" si="5"/>
        <v>182.18828000000002</v>
      </c>
      <c r="K11" s="82">
        <v>173.1</v>
      </c>
      <c r="L11" s="70">
        <v>129.82328000000001</v>
      </c>
      <c r="M11" s="130">
        <f t="shared" ref="M11:N11" si="6">O11+Q11</f>
        <v>9.1</v>
      </c>
      <c r="N11" s="70">
        <f t="shared" si="6"/>
        <v>52.365000000000002</v>
      </c>
      <c r="O11" s="82">
        <v>9.1</v>
      </c>
      <c r="P11" s="70">
        <v>2.3650000000000002</v>
      </c>
      <c r="Q11" s="69">
        <v>0</v>
      </c>
      <c r="R11" s="70">
        <v>50</v>
      </c>
      <c r="S11" s="140">
        <v>44242</v>
      </c>
      <c r="T11" s="140">
        <v>44244</v>
      </c>
      <c r="U11" s="132" t="s">
        <v>648</v>
      </c>
      <c r="V11" s="140">
        <v>44348</v>
      </c>
      <c r="W11" s="140">
        <v>44384</v>
      </c>
      <c r="X11" s="190"/>
      <c r="Y11" s="132" t="s">
        <v>64</v>
      </c>
      <c r="Z11" s="49" t="s">
        <v>65</v>
      </c>
      <c r="AA11" s="50" t="s">
        <v>69</v>
      </c>
      <c r="AB11" s="128">
        <f>COUNTA(Z10:Z100)</f>
        <v>38</v>
      </c>
    </row>
    <row r="12" spans="1:28">
      <c r="A12" s="156">
        <v>3</v>
      </c>
      <c r="B12" s="185" t="s">
        <v>649</v>
      </c>
      <c r="C12" s="185" t="s">
        <v>647</v>
      </c>
      <c r="D12" s="70">
        <f t="shared" ref="D12:E12" si="7">G12+I12</f>
        <v>725.5</v>
      </c>
      <c r="E12" s="70">
        <f t="shared" si="7"/>
        <v>725.47</v>
      </c>
      <c r="F12" s="70">
        <f t="shared" si="1"/>
        <v>2.9999999999972715E-2</v>
      </c>
      <c r="G12" s="82">
        <v>435.3</v>
      </c>
      <c r="H12" s="70">
        <v>435.28</v>
      </c>
      <c r="I12" s="70">
        <f t="shared" ref="I12:J12" si="8">K12+M12</f>
        <v>290.2</v>
      </c>
      <c r="J12" s="70">
        <f t="shared" si="8"/>
        <v>290.19</v>
      </c>
      <c r="K12" s="69">
        <v>275.7</v>
      </c>
      <c r="L12" s="70">
        <v>275.68</v>
      </c>
      <c r="M12" s="130">
        <f t="shared" ref="M12:N12" si="9">O12+Q12</f>
        <v>14.5</v>
      </c>
      <c r="N12" s="70">
        <f t="shared" si="9"/>
        <v>14.51</v>
      </c>
      <c r="O12" s="82">
        <v>14.5</v>
      </c>
      <c r="P12" s="70">
        <v>14.51</v>
      </c>
      <c r="Q12" s="69">
        <v>0</v>
      </c>
      <c r="R12" s="70">
        <v>0</v>
      </c>
      <c r="S12" s="140">
        <v>44242</v>
      </c>
      <c r="T12" s="140">
        <v>44265</v>
      </c>
      <c r="U12" s="132" t="s">
        <v>650</v>
      </c>
      <c r="V12" s="140">
        <v>44328</v>
      </c>
      <c r="W12" s="140">
        <v>44358</v>
      </c>
      <c r="X12" s="145"/>
      <c r="Y12" s="132" t="s">
        <v>64</v>
      </c>
      <c r="Z12" s="49" t="s">
        <v>65</v>
      </c>
      <c r="AA12" s="128" t="s">
        <v>12</v>
      </c>
      <c r="AB12" s="128">
        <f>COUNTA(U10:U100)-AB11</f>
        <v>5</v>
      </c>
    </row>
    <row r="13" spans="1:28">
      <c r="A13" s="156">
        <v>4</v>
      </c>
      <c r="B13" s="185" t="s">
        <v>651</v>
      </c>
      <c r="C13" s="185" t="s">
        <v>647</v>
      </c>
      <c r="D13" s="70">
        <f t="shared" ref="D13:E13" si="10">G13+I13</f>
        <v>319</v>
      </c>
      <c r="E13" s="70">
        <f t="shared" si="10"/>
        <v>319</v>
      </c>
      <c r="F13" s="70">
        <f t="shared" si="1"/>
        <v>0</v>
      </c>
      <c r="G13" s="82">
        <v>191.4</v>
      </c>
      <c r="H13" s="70">
        <v>191.4</v>
      </c>
      <c r="I13" s="70">
        <f t="shared" ref="I13:J13" si="11">K13+M13</f>
        <v>127.60000000000001</v>
      </c>
      <c r="J13" s="70">
        <f t="shared" si="11"/>
        <v>127.6</v>
      </c>
      <c r="K13" s="69">
        <v>121.2</v>
      </c>
      <c r="L13" s="70">
        <v>121.22</v>
      </c>
      <c r="M13" s="130">
        <f t="shared" ref="M13:N13" si="12">O13+Q13</f>
        <v>6.4</v>
      </c>
      <c r="N13" s="70">
        <f t="shared" si="12"/>
        <v>6.38</v>
      </c>
      <c r="O13" s="82">
        <v>6.4</v>
      </c>
      <c r="P13" s="70">
        <v>6.38</v>
      </c>
      <c r="Q13" s="69">
        <v>0</v>
      </c>
      <c r="R13" s="70">
        <v>0</v>
      </c>
      <c r="S13" s="132" t="s">
        <v>77</v>
      </c>
      <c r="T13" s="132" t="s">
        <v>77</v>
      </c>
      <c r="U13" s="132" t="s">
        <v>652</v>
      </c>
      <c r="V13" s="140">
        <v>44301</v>
      </c>
      <c r="W13" s="140">
        <v>44362</v>
      </c>
      <c r="X13" s="145"/>
      <c r="Y13" s="132" t="s">
        <v>64</v>
      </c>
      <c r="Z13" s="49" t="s">
        <v>65</v>
      </c>
      <c r="AA13" s="128" t="s">
        <v>75</v>
      </c>
      <c r="AB13" s="128">
        <f>COUNTA(T10:T100)-AB11-AB12</f>
        <v>0</v>
      </c>
    </row>
    <row r="14" spans="1:28">
      <c r="A14" s="156">
        <v>5</v>
      </c>
      <c r="B14" s="185" t="s">
        <v>653</v>
      </c>
      <c r="C14" s="185" t="s">
        <v>654</v>
      </c>
      <c r="D14" s="70">
        <f t="shared" ref="D14:E14" si="13">G14+I14</f>
        <v>175</v>
      </c>
      <c r="E14" s="70">
        <f t="shared" si="13"/>
        <v>175</v>
      </c>
      <c r="F14" s="70">
        <f t="shared" si="1"/>
        <v>0</v>
      </c>
      <c r="G14" s="82">
        <v>105</v>
      </c>
      <c r="H14" s="70">
        <v>105</v>
      </c>
      <c r="I14" s="70">
        <f t="shared" ref="I14:J14" si="14">K14+M14</f>
        <v>70</v>
      </c>
      <c r="J14" s="70">
        <f t="shared" si="14"/>
        <v>70</v>
      </c>
      <c r="K14" s="69">
        <v>45</v>
      </c>
      <c r="L14" s="70">
        <v>45</v>
      </c>
      <c r="M14" s="130">
        <f t="shared" ref="M14:N14" si="15">O14+Q14</f>
        <v>25</v>
      </c>
      <c r="N14" s="70">
        <f t="shared" si="15"/>
        <v>25</v>
      </c>
      <c r="O14" s="82">
        <v>25</v>
      </c>
      <c r="P14" s="70">
        <v>25</v>
      </c>
      <c r="Q14" s="69">
        <v>0</v>
      </c>
      <c r="R14" s="70">
        <v>0</v>
      </c>
      <c r="S14" s="132" t="s">
        <v>77</v>
      </c>
      <c r="T14" s="132" t="s">
        <v>77</v>
      </c>
      <c r="U14" s="132" t="s">
        <v>655</v>
      </c>
      <c r="V14" s="140">
        <v>44331</v>
      </c>
      <c r="W14" s="140">
        <v>44377</v>
      </c>
      <c r="X14" s="145"/>
      <c r="Y14" s="132" t="s">
        <v>64</v>
      </c>
      <c r="Z14" s="49" t="s">
        <v>65</v>
      </c>
      <c r="AA14" s="128" t="s">
        <v>79</v>
      </c>
      <c r="AB14" s="128">
        <f>COUNTA(S10:S100)-AB11-AB12-AB13</f>
        <v>0</v>
      </c>
    </row>
    <row r="15" spans="1:28">
      <c r="A15" s="156">
        <v>6</v>
      </c>
      <c r="B15" s="185" t="s">
        <v>656</v>
      </c>
      <c r="C15" s="185" t="s">
        <v>654</v>
      </c>
      <c r="D15" s="70">
        <f t="shared" ref="D15:E15" si="16">G15+I15</f>
        <v>363.1</v>
      </c>
      <c r="E15" s="70">
        <f t="shared" si="16"/>
        <v>363.18700000000001</v>
      </c>
      <c r="F15" s="70">
        <f t="shared" si="1"/>
        <v>-8.6999999999989086E-2</v>
      </c>
      <c r="G15" s="82">
        <v>217.9</v>
      </c>
      <c r="H15" s="70">
        <v>217.91200000000001</v>
      </c>
      <c r="I15" s="70">
        <f t="shared" ref="I15:J15" si="17">K15+M15</f>
        <v>145.19999999999999</v>
      </c>
      <c r="J15" s="70">
        <f t="shared" si="17"/>
        <v>145.27500000000001</v>
      </c>
      <c r="K15" s="69">
        <v>126.6</v>
      </c>
      <c r="L15" s="70">
        <v>120.27500000000001</v>
      </c>
      <c r="M15" s="130">
        <f t="shared" ref="M15:N15" si="18">O15+Q15</f>
        <v>18.600000000000001</v>
      </c>
      <c r="N15" s="70">
        <f t="shared" si="18"/>
        <v>25</v>
      </c>
      <c r="O15" s="82">
        <v>18.600000000000001</v>
      </c>
      <c r="P15" s="70">
        <v>25</v>
      </c>
      <c r="Q15" s="69">
        <v>0</v>
      </c>
      <c r="R15" s="70">
        <v>0</v>
      </c>
      <c r="S15" s="140">
        <v>44242</v>
      </c>
      <c r="T15" s="140">
        <v>44244</v>
      </c>
      <c r="U15" s="132" t="s">
        <v>657</v>
      </c>
      <c r="V15" s="140">
        <v>44348</v>
      </c>
      <c r="W15" s="140">
        <v>44377</v>
      </c>
      <c r="X15" s="145"/>
      <c r="Y15" s="132" t="s">
        <v>64</v>
      </c>
      <c r="Z15" s="49" t="s">
        <v>65</v>
      </c>
      <c r="AA15" s="50" t="s">
        <v>64</v>
      </c>
      <c r="AB15" s="128">
        <f>COUNTA(Y10:Y100)</f>
        <v>38</v>
      </c>
    </row>
    <row r="16" spans="1:28">
      <c r="A16" s="156">
        <v>7</v>
      </c>
      <c r="B16" s="185" t="s">
        <v>658</v>
      </c>
      <c r="C16" s="185" t="s">
        <v>654</v>
      </c>
      <c r="D16" s="70">
        <f t="shared" ref="D16:E16" si="19">G16+I16</f>
        <v>127</v>
      </c>
      <c r="E16" s="70">
        <f t="shared" si="19"/>
        <v>127</v>
      </c>
      <c r="F16" s="70">
        <f t="shared" si="1"/>
        <v>0</v>
      </c>
      <c r="G16" s="82">
        <v>76.2</v>
      </c>
      <c r="H16" s="70">
        <v>76.2</v>
      </c>
      <c r="I16" s="70">
        <f t="shared" ref="I16:J16" si="20">K16+M16</f>
        <v>50.8</v>
      </c>
      <c r="J16" s="70">
        <f t="shared" si="20"/>
        <v>50.8</v>
      </c>
      <c r="K16" s="69">
        <v>29.1</v>
      </c>
      <c r="L16" s="70">
        <v>20.8</v>
      </c>
      <c r="M16" s="130">
        <f t="shared" ref="M16:N16" si="21">O16+Q16</f>
        <v>21.7</v>
      </c>
      <c r="N16" s="70">
        <f t="shared" si="21"/>
        <v>30</v>
      </c>
      <c r="O16" s="82">
        <v>21.7</v>
      </c>
      <c r="P16" s="70">
        <v>30</v>
      </c>
      <c r="Q16" s="69">
        <v>0</v>
      </c>
      <c r="R16" s="70">
        <v>0</v>
      </c>
      <c r="S16" s="132" t="s">
        <v>77</v>
      </c>
      <c r="T16" s="132" t="s">
        <v>77</v>
      </c>
      <c r="U16" s="132" t="s">
        <v>659</v>
      </c>
      <c r="V16" s="140">
        <v>44329</v>
      </c>
      <c r="W16" s="140">
        <v>44358</v>
      </c>
      <c r="X16" s="204"/>
      <c r="Y16" s="132" t="s">
        <v>64</v>
      </c>
      <c r="Z16" s="49" t="s">
        <v>65</v>
      </c>
    </row>
    <row r="17" spans="1:26">
      <c r="A17" s="156">
        <v>8</v>
      </c>
      <c r="B17" s="185" t="s">
        <v>660</v>
      </c>
      <c r="C17" s="185" t="s">
        <v>661</v>
      </c>
      <c r="D17" s="70">
        <f t="shared" ref="D17:E17" si="22">G17+I17</f>
        <v>103.8</v>
      </c>
      <c r="E17" s="70">
        <f t="shared" si="22"/>
        <v>103.773</v>
      </c>
      <c r="F17" s="70">
        <f t="shared" si="1"/>
        <v>2.7000000000001023E-2</v>
      </c>
      <c r="G17" s="82">
        <v>62.3</v>
      </c>
      <c r="H17" s="70">
        <v>62.264000000000003</v>
      </c>
      <c r="I17" s="70">
        <f t="shared" ref="I17:J17" si="23">K17+M17</f>
        <v>41.5</v>
      </c>
      <c r="J17" s="70">
        <f t="shared" si="23"/>
        <v>41.509</v>
      </c>
      <c r="K17" s="69">
        <v>31.5</v>
      </c>
      <c r="L17" s="70">
        <v>31.509</v>
      </c>
      <c r="M17" s="130">
        <f t="shared" ref="M17:N17" si="24">O17+Q17</f>
        <v>10</v>
      </c>
      <c r="N17" s="70">
        <f t="shared" si="24"/>
        <v>10</v>
      </c>
      <c r="O17" s="82">
        <v>10</v>
      </c>
      <c r="P17" s="70">
        <v>10</v>
      </c>
      <c r="Q17" s="69">
        <v>0</v>
      </c>
      <c r="R17" s="70">
        <v>0</v>
      </c>
      <c r="S17" s="132" t="s">
        <v>77</v>
      </c>
      <c r="T17" s="132" t="s">
        <v>77</v>
      </c>
      <c r="U17" s="132" t="s">
        <v>662</v>
      </c>
      <c r="V17" s="140">
        <v>44410</v>
      </c>
      <c r="W17" s="140">
        <v>44439</v>
      </c>
      <c r="X17" s="204"/>
      <c r="Y17" s="132" t="s">
        <v>64</v>
      </c>
      <c r="Z17" s="49" t="s">
        <v>65</v>
      </c>
    </row>
    <row r="18" spans="1:26">
      <c r="A18" s="156">
        <v>9</v>
      </c>
      <c r="B18" s="185" t="s">
        <v>663</v>
      </c>
      <c r="C18" s="185" t="s">
        <v>661</v>
      </c>
      <c r="D18" s="70">
        <f t="shared" ref="D18:E18" si="25">G18+I18</f>
        <v>51.9</v>
      </c>
      <c r="E18" s="70">
        <f t="shared" si="25"/>
        <v>51.888999999999996</v>
      </c>
      <c r="F18" s="70">
        <f t="shared" si="1"/>
        <v>1.1000000000002785E-2</v>
      </c>
      <c r="G18" s="82">
        <v>31</v>
      </c>
      <c r="H18" s="70">
        <v>31</v>
      </c>
      <c r="I18" s="70">
        <f t="shared" ref="I18:J18" si="26">K18+M18</f>
        <v>20.9</v>
      </c>
      <c r="J18" s="70">
        <f t="shared" si="26"/>
        <v>20.888999999999999</v>
      </c>
      <c r="K18" s="69">
        <v>14.9</v>
      </c>
      <c r="L18" s="70">
        <v>14.888999999999999</v>
      </c>
      <c r="M18" s="130">
        <f t="shared" ref="M18:N18" si="27">O18+Q18</f>
        <v>6</v>
      </c>
      <c r="N18" s="70">
        <f t="shared" si="27"/>
        <v>6</v>
      </c>
      <c r="O18" s="82">
        <v>6</v>
      </c>
      <c r="P18" s="70">
        <v>6</v>
      </c>
      <c r="Q18" s="69">
        <v>0</v>
      </c>
      <c r="R18" s="70">
        <v>0</v>
      </c>
      <c r="S18" s="132" t="s">
        <v>77</v>
      </c>
      <c r="T18" s="132" t="s">
        <v>77</v>
      </c>
      <c r="U18" s="132" t="s">
        <v>662</v>
      </c>
      <c r="V18" s="140">
        <v>44410</v>
      </c>
      <c r="W18" s="140">
        <v>44439</v>
      </c>
      <c r="X18" s="204"/>
      <c r="Y18" s="132" t="s">
        <v>64</v>
      </c>
      <c r="Z18" s="49" t="s">
        <v>65</v>
      </c>
    </row>
    <row r="19" spans="1:26">
      <c r="A19" s="156">
        <v>10</v>
      </c>
      <c r="B19" s="185" t="s">
        <v>664</v>
      </c>
      <c r="C19" s="185" t="s">
        <v>661</v>
      </c>
      <c r="D19" s="70">
        <f t="shared" ref="D19:E19" si="28">G19+I19</f>
        <v>70.2</v>
      </c>
      <c r="E19" s="70">
        <f t="shared" si="28"/>
        <v>70.13</v>
      </c>
      <c r="F19" s="70">
        <f t="shared" si="1"/>
        <v>7.000000000000739E-2</v>
      </c>
      <c r="G19" s="82">
        <v>42.1</v>
      </c>
      <c r="H19" s="70">
        <v>42.08</v>
      </c>
      <c r="I19" s="70">
        <f t="shared" ref="I19:J19" si="29">K19+M19</f>
        <v>28.1</v>
      </c>
      <c r="J19" s="70">
        <f t="shared" si="29"/>
        <v>28.05</v>
      </c>
      <c r="K19" s="69">
        <v>18.100000000000001</v>
      </c>
      <c r="L19" s="70">
        <v>18.05</v>
      </c>
      <c r="M19" s="130">
        <f t="shared" ref="M19:N19" si="30">O19+Q19</f>
        <v>10</v>
      </c>
      <c r="N19" s="70">
        <f t="shared" si="30"/>
        <v>10</v>
      </c>
      <c r="O19" s="82">
        <v>10</v>
      </c>
      <c r="P19" s="70">
        <v>10</v>
      </c>
      <c r="Q19" s="69">
        <v>0</v>
      </c>
      <c r="R19" s="70">
        <v>0</v>
      </c>
      <c r="S19" s="132" t="s">
        <v>77</v>
      </c>
      <c r="T19" s="132" t="s">
        <v>77</v>
      </c>
      <c r="U19" s="132" t="s">
        <v>665</v>
      </c>
      <c r="V19" s="140">
        <v>44314</v>
      </c>
      <c r="W19" s="140">
        <v>44406</v>
      </c>
      <c r="X19" s="145"/>
      <c r="Y19" s="132" t="s">
        <v>64</v>
      </c>
      <c r="Z19" s="49" t="s">
        <v>65</v>
      </c>
    </row>
    <row r="20" spans="1:26">
      <c r="A20" s="156">
        <v>11</v>
      </c>
      <c r="B20" s="185" t="s">
        <v>666</v>
      </c>
      <c r="C20" s="185" t="s">
        <v>667</v>
      </c>
      <c r="D20" s="70">
        <f t="shared" ref="D20:E20" si="31">G20+I20</f>
        <v>1670.1999999999998</v>
      </c>
      <c r="E20" s="70">
        <f t="shared" si="31"/>
        <v>1670.2202499999999</v>
      </c>
      <c r="F20" s="70">
        <f t="shared" si="1"/>
        <v>-2.0250000000032742E-2</v>
      </c>
      <c r="G20" s="82">
        <v>1002.1</v>
      </c>
      <c r="H20" s="70">
        <v>1002.1319999999999</v>
      </c>
      <c r="I20" s="70">
        <f t="shared" ref="I20:J20" si="32">K20+M20</f>
        <v>668.09999999999991</v>
      </c>
      <c r="J20" s="70">
        <f t="shared" si="32"/>
        <v>668.08825000000002</v>
      </c>
      <c r="K20" s="69">
        <v>470.4</v>
      </c>
      <c r="L20" s="70">
        <v>468.08825000000002</v>
      </c>
      <c r="M20" s="130">
        <f t="shared" ref="M20:N20" si="33">O20+Q20</f>
        <v>197.7</v>
      </c>
      <c r="N20" s="70">
        <f t="shared" si="33"/>
        <v>200</v>
      </c>
      <c r="O20" s="82">
        <v>87.7</v>
      </c>
      <c r="P20" s="70">
        <v>0</v>
      </c>
      <c r="Q20" s="69">
        <v>110</v>
      </c>
      <c r="R20" s="70">
        <v>200</v>
      </c>
      <c r="S20" s="140">
        <v>44242</v>
      </c>
      <c r="T20" s="140">
        <v>44267</v>
      </c>
      <c r="U20" s="132" t="s">
        <v>668</v>
      </c>
      <c r="V20" s="140">
        <v>44331</v>
      </c>
      <c r="W20" s="140">
        <v>44378</v>
      </c>
      <c r="X20" s="145"/>
      <c r="Y20" s="132" t="s">
        <v>64</v>
      </c>
      <c r="Z20" s="49" t="s">
        <v>65</v>
      </c>
    </row>
    <row r="21" spans="1:26">
      <c r="A21" s="156">
        <v>12</v>
      </c>
      <c r="B21" s="185" t="s">
        <v>669</v>
      </c>
      <c r="C21" s="185" t="s">
        <v>667</v>
      </c>
      <c r="D21" s="70">
        <f t="shared" ref="D21:E21" si="34">G21+I21</f>
        <v>89</v>
      </c>
      <c r="E21" s="70">
        <f t="shared" si="34"/>
        <v>89</v>
      </c>
      <c r="F21" s="70">
        <f t="shared" si="1"/>
        <v>0</v>
      </c>
      <c r="G21" s="82">
        <v>53.4</v>
      </c>
      <c r="H21" s="70">
        <v>53.4</v>
      </c>
      <c r="I21" s="70">
        <f t="shared" ref="I21:J21" si="35">K21+M21</f>
        <v>35.599999999999994</v>
      </c>
      <c r="J21" s="70">
        <f t="shared" si="35"/>
        <v>35.6</v>
      </c>
      <c r="K21" s="69">
        <v>21.4</v>
      </c>
      <c r="L21" s="70">
        <v>19.600000000000001</v>
      </c>
      <c r="M21" s="130">
        <f t="shared" ref="M21:N21" si="36">O21+Q21</f>
        <v>14.2</v>
      </c>
      <c r="N21" s="70">
        <f t="shared" si="36"/>
        <v>16</v>
      </c>
      <c r="O21" s="82">
        <v>14.2</v>
      </c>
      <c r="P21" s="70">
        <v>16</v>
      </c>
      <c r="Q21" s="69">
        <v>0</v>
      </c>
      <c r="R21" s="70">
        <v>0</v>
      </c>
      <c r="S21" s="132" t="s">
        <v>77</v>
      </c>
      <c r="T21" s="132" t="s">
        <v>77</v>
      </c>
      <c r="U21" s="132" t="s">
        <v>670</v>
      </c>
      <c r="V21" s="140">
        <v>44253</v>
      </c>
      <c r="W21" s="140">
        <v>44272</v>
      </c>
      <c r="X21" s="145"/>
      <c r="Y21" s="132" t="s">
        <v>64</v>
      </c>
      <c r="Z21" s="49" t="s">
        <v>65</v>
      </c>
    </row>
    <row r="22" spans="1:26">
      <c r="A22" s="156">
        <v>13</v>
      </c>
      <c r="B22" s="185" t="s">
        <v>671</v>
      </c>
      <c r="C22" s="185" t="s">
        <v>667</v>
      </c>
      <c r="D22" s="70">
        <f t="shared" ref="D22:E22" si="37">G22+I22</f>
        <v>868.3</v>
      </c>
      <c r="E22" s="70">
        <f t="shared" si="37"/>
        <v>868.3</v>
      </c>
      <c r="F22" s="70">
        <f t="shared" si="1"/>
        <v>0</v>
      </c>
      <c r="G22" s="82">
        <v>521</v>
      </c>
      <c r="H22" s="70">
        <v>520.98</v>
      </c>
      <c r="I22" s="70">
        <f t="shared" ref="I22:J22" si="38">K22+M22</f>
        <v>347.3</v>
      </c>
      <c r="J22" s="70">
        <f t="shared" si="38"/>
        <v>347.32</v>
      </c>
      <c r="K22" s="69">
        <v>224.1</v>
      </c>
      <c r="L22" s="70">
        <v>187.32</v>
      </c>
      <c r="M22" s="130">
        <f t="shared" ref="M22:N22" si="39">O22+Q22</f>
        <v>123.2</v>
      </c>
      <c r="N22" s="70">
        <f t="shared" si="39"/>
        <v>160</v>
      </c>
      <c r="O22" s="82">
        <v>123.2</v>
      </c>
      <c r="P22" s="70">
        <v>160</v>
      </c>
      <c r="Q22" s="69">
        <v>0</v>
      </c>
      <c r="R22" s="70">
        <v>0</v>
      </c>
      <c r="S22" s="140">
        <v>44242</v>
      </c>
      <c r="T22" s="140">
        <v>44246</v>
      </c>
      <c r="U22" s="132" t="s">
        <v>672</v>
      </c>
      <c r="V22" s="140">
        <v>44331</v>
      </c>
      <c r="W22" s="140">
        <v>44378</v>
      </c>
      <c r="X22" s="145"/>
      <c r="Y22" s="132" t="s">
        <v>64</v>
      </c>
      <c r="Z22" s="49" t="s">
        <v>65</v>
      </c>
    </row>
    <row r="23" spans="1:26">
      <c r="A23" s="156">
        <v>14</v>
      </c>
      <c r="B23" s="185" t="s">
        <v>673</v>
      </c>
      <c r="C23" s="185" t="s">
        <v>674</v>
      </c>
      <c r="D23" s="70">
        <f t="shared" ref="D23:E23" si="40">G23+I23</f>
        <v>357.9</v>
      </c>
      <c r="E23" s="70">
        <f t="shared" si="40"/>
        <v>357.75</v>
      </c>
      <c r="F23" s="70">
        <f t="shared" si="1"/>
        <v>0.14999999999997726</v>
      </c>
      <c r="G23" s="82">
        <v>214.7</v>
      </c>
      <c r="H23" s="70">
        <v>214.65</v>
      </c>
      <c r="I23" s="70">
        <f t="shared" ref="I23:J23" si="41">K23+M23</f>
        <v>143.19999999999999</v>
      </c>
      <c r="J23" s="70">
        <f t="shared" si="41"/>
        <v>143.1</v>
      </c>
      <c r="K23" s="69">
        <v>125.2</v>
      </c>
      <c r="L23" s="70">
        <v>124.07</v>
      </c>
      <c r="M23" s="130">
        <f t="shared" ref="M23:N23" si="42">O23+Q23</f>
        <v>18</v>
      </c>
      <c r="N23" s="70">
        <f t="shared" si="42"/>
        <v>19.03</v>
      </c>
      <c r="O23" s="82">
        <v>18</v>
      </c>
      <c r="P23" s="70">
        <v>19.03</v>
      </c>
      <c r="Q23" s="69">
        <v>0</v>
      </c>
      <c r="R23" s="70">
        <v>0</v>
      </c>
      <c r="S23" s="140">
        <v>44242</v>
      </c>
      <c r="T23" s="140">
        <v>44246</v>
      </c>
      <c r="U23" s="132" t="s">
        <v>675</v>
      </c>
      <c r="V23" s="140">
        <v>44348</v>
      </c>
      <c r="W23" s="140">
        <v>44377</v>
      </c>
      <c r="X23" s="145"/>
      <c r="Y23" s="132" t="s">
        <v>64</v>
      </c>
      <c r="Z23" s="49" t="s">
        <v>65</v>
      </c>
    </row>
    <row r="24" spans="1:26">
      <c r="A24" s="156">
        <v>15</v>
      </c>
      <c r="B24" s="185" t="s">
        <v>676</v>
      </c>
      <c r="C24" s="185" t="s">
        <v>674</v>
      </c>
      <c r="D24" s="70">
        <f t="shared" ref="D24:E24" si="43">G24+I24</f>
        <v>444.6</v>
      </c>
      <c r="E24" s="70">
        <f t="shared" si="43"/>
        <v>444.48</v>
      </c>
      <c r="F24" s="70">
        <f t="shared" si="1"/>
        <v>0.12000000000000455</v>
      </c>
      <c r="G24" s="82">
        <v>266.7</v>
      </c>
      <c r="H24" s="70">
        <v>266.69</v>
      </c>
      <c r="I24" s="70">
        <f t="shared" ref="I24:J24" si="44">K24+M24</f>
        <v>177.9</v>
      </c>
      <c r="J24" s="70">
        <f t="shared" si="44"/>
        <v>177.79</v>
      </c>
      <c r="K24" s="69">
        <v>170.1</v>
      </c>
      <c r="L24" s="70">
        <v>170.04</v>
      </c>
      <c r="M24" s="130">
        <f t="shared" ref="M24:N24" si="45">O24+Q24</f>
        <v>7.8</v>
      </c>
      <c r="N24" s="70">
        <f t="shared" si="45"/>
        <v>7.75</v>
      </c>
      <c r="O24" s="82">
        <v>7.8</v>
      </c>
      <c r="P24" s="70">
        <v>7.75</v>
      </c>
      <c r="Q24" s="69">
        <v>0</v>
      </c>
      <c r="R24" s="70">
        <v>0</v>
      </c>
      <c r="S24" s="140">
        <v>44242</v>
      </c>
      <c r="T24" s="140">
        <v>44258</v>
      </c>
      <c r="U24" s="132" t="s">
        <v>677</v>
      </c>
      <c r="V24" s="140">
        <v>44348</v>
      </c>
      <c r="W24" s="140">
        <v>44377</v>
      </c>
      <c r="X24" s="145"/>
      <c r="Y24" s="132" t="s">
        <v>64</v>
      </c>
      <c r="Z24" s="49" t="s">
        <v>65</v>
      </c>
    </row>
    <row r="25" spans="1:26">
      <c r="A25" s="156">
        <v>16</v>
      </c>
      <c r="B25" s="185" t="s">
        <v>678</v>
      </c>
      <c r="C25" s="185" t="s">
        <v>674</v>
      </c>
      <c r="D25" s="70">
        <f t="shared" ref="D25:E25" si="46">G25+I25</f>
        <v>180</v>
      </c>
      <c r="E25" s="70">
        <f t="shared" si="46"/>
        <v>180</v>
      </c>
      <c r="F25" s="70">
        <f t="shared" si="1"/>
        <v>0</v>
      </c>
      <c r="G25" s="82">
        <v>108</v>
      </c>
      <c r="H25" s="70">
        <v>108</v>
      </c>
      <c r="I25" s="70">
        <f t="shared" ref="I25:J25" si="47">K25+M25</f>
        <v>72</v>
      </c>
      <c r="J25" s="70">
        <f t="shared" si="47"/>
        <v>72</v>
      </c>
      <c r="K25" s="69">
        <v>65.099999999999994</v>
      </c>
      <c r="L25" s="70">
        <v>65.13</v>
      </c>
      <c r="M25" s="130">
        <f t="shared" ref="M25:N25" si="48">O25+Q25</f>
        <v>6.9</v>
      </c>
      <c r="N25" s="70">
        <f t="shared" si="48"/>
        <v>6.87</v>
      </c>
      <c r="O25" s="82">
        <v>6.9</v>
      </c>
      <c r="P25" s="70">
        <v>6.87</v>
      </c>
      <c r="Q25" s="69">
        <v>0</v>
      </c>
      <c r="R25" s="70">
        <v>0</v>
      </c>
      <c r="S25" s="132" t="s">
        <v>77</v>
      </c>
      <c r="T25" s="132" t="s">
        <v>77</v>
      </c>
      <c r="U25" s="132" t="s">
        <v>679</v>
      </c>
      <c r="V25" s="140">
        <v>44348</v>
      </c>
      <c r="W25" s="140">
        <v>44377</v>
      </c>
      <c r="X25" s="145"/>
      <c r="Y25" s="132" t="s">
        <v>64</v>
      </c>
      <c r="Z25" s="49" t="s">
        <v>65</v>
      </c>
    </row>
    <row r="26" spans="1:26">
      <c r="A26" s="156">
        <v>17</v>
      </c>
      <c r="B26" s="185" t="s">
        <v>680</v>
      </c>
      <c r="C26" s="185" t="s">
        <v>681</v>
      </c>
      <c r="D26" s="70">
        <f t="shared" ref="D26:E26" si="49">G26+I26</f>
        <v>149</v>
      </c>
      <c r="E26" s="70">
        <f t="shared" si="49"/>
        <v>149</v>
      </c>
      <c r="F26" s="70">
        <f t="shared" si="1"/>
        <v>0</v>
      </c>
      <c r="G26" s="82">
        <v>89.4</v>
      </c>
      <c r="H26" s="102">
        <v>89.4</v>
      </c>
      <c r="I26" s="70">
        <f t="shared" ref="I26:J26" si="50">K26+M26</f>
        <v>59.6</v>
      </c>
      <c r="J26" s="70">
        <f t="shared" si="50"/>
        <v>59.6</v>
      </c>
      <c r="K26" s="69">
        <v>54.4</v>
      </c>
      <c r="L26" s="70">
        <v>53.826000000000001</v>
      </c>
      <c r="M26" s="130">
        <f t="shared" ref="M26:N26" si="51">O26+Q26</f>
        <v>5.2</v>
      </c>
      <c r="N26" s="70">
        <f t="shared" si="51"/>
        <v>5.774</v>
      </c>
      <c r="O26" s="82">
        <v>5.2</v>
      </c>
      <c r="P26" s="102">
        <v>5.774</v>
      </c>
      <c r="Q26" s="82">
        <v>0</v>
      </c>
      <c r="R26" s="102">
        <v>0</v>
      </c>
      <c r="S26" s="132" t="s">
        <v>77</v>
      </c>
      <c r="T26" s="132" t="s">
        <v>77</v>
      </c>
      <c r="U26" s="132" t="s">
        <v>682</v>
      </c>
      <c r="V26" s="140">
        <v>44320</v>
      </c>
      <c r="W26" s="140">
        <v>44347</v>
      </c>
      <c r="X26" s="145"/>
      <c r="Y26" s="132" t="s">
        <v>64</v>
      </c>
      <c r="Z26" s="49" t="s">
        <v>65</v>
      </c>
    </row>
    <row r="27" spans="1:26">
      <c r="A27" s="156">
        <v>18</v>
      </c>
      <c r="B27" s="185" t="s">
        <v>683</v>
      </c>
      <c r="C27" s="185" t="s">
        <v>684</v>
      </c>
      <c r="D27" s="70">
        <f t="shared" ref="D27:E27" si="52">G27+I27</f>
        <v>115</v>
      </c>
      <c r="E27" s="70">
        <f t="shared" si="52"/>
        <v>115</v>
      </c>
      <c r="F27" s="70">
        <f t="shared" si="1"/>
        <v>0</v>
      </c>
      <c r="G27" s="82">
        <v>69</v>
      </c>
      <c r="H27" s="102">
        <v>69</v>
      </c>
      <c r="I27" s="70">
        <f t="shared" ref="I27:J27" si="53">K27+M27</f>
        <v>46</v>
      </c>
      <c r="J27" s="70">
        <f t="shared" si="53"/>
        <v>46</v>
      </c>
      <c r="K27" s="69">
        <v>38</v>
      </c>
      <c r="L27" s="70">
        <v>38</v>
      </c>
      <c r="M27" s="130">
        <f t="shared" ref="M27:N27" si="54">O27+Q27</f>
        <v>8</v>
      </c>
      <c r="N27" s="70">
        <f t="shared" si="54"/>
        <v>8</v>
      </c>
      <c r="O27" s="82">
        <v>8</v>
      </c>
      <c r="P27" s="102">
        <v>8</v>
      </c>
      <c r="Q27" s="82">
        <v>0</v>
      </c>
      <c r="R27" s="102">
        <v>0</v>
      </c>
      <c r="S27" s="132" t="s">
        <v>77</v>
      </c>
      <c r="T27" s="132" t="s">
        <v>77</v>
      </c>
      <c r="U27" s="132" t="s">
        <v>77</v>
      </c>
      <c r="V27" s="140"/>
      <c r="W27" s="140"/>
      <c r="X27" s="204"/>
      <c r="Y27" s="77"/>
      <c r="Z27" s="89"/>
    </row>
    <row r="28" spans="1:26">
      <c r="A28" s="156">
        <v>19</v>
      </c>
      <c r="B28" s="185" t="s">
        <v>685</v>
      </c>
      <c r="C28" s="185" t="s">
        <v>684</v>
      </c>
      <c r="D28" s="70">
        <f t="shared" ref="D28:E28" si="55">G28+I28</f>
        <v>160.1</v>
      </c>
      <c r="E28" s="70">
        <f t="shared" si="55"/>
        <v>160.25</v>
      </c>
      <c r="F28" s="70">
        <f t="shared" si="1"/>
        <v>-0.15000000000000568</v>
      </c>
      <c r="G28" s="82">
        <v>96.1</v>
      </c>
      <c r="H28" s="102">
        <v>96.15</v>
      </c>
      <c r="I28" s="70">
        <f t="shared" ref="I28:J28" si="56">K28+M28</f>
        <v>64</v>
      </c>
      <c r="J28" s="70">
        <f t="shared" si="56"/>
        <v>64.099999999999994</v>
      </c>
      <c r="K28" s="69">
        <v>39.4</v>
      </c>
      <c r="L28" s="70">
        <v>39.46</v>
      </c>
      <c r="M28" s="130">
        <f t="shared" ref="M28:N28" si="57">O28+Q28</f>
        <v>24.6</v>
      </c>
      <c r="N28" s="70">
        <f t="shared" si="57"/>
        <v>24.64</v>
      </c>
      <c r="O28" s="82">
        <v>24.6</v>
      </c>
      <c r="P28" s="102">
        <v>24.64</v>
      </c>
      <c r="Q28" s="82">
        <v>0</v>
      </c>
      <c r="R28" s="102">
        <v>0</v>
      </c>
      <c r="S28" s="140">
        <v>44242</v>
      </c>
      <c r="T28" s="140">
        <v>44245</v>
      </c>
      <c r="U28" s="132" t="s">
        <v>686</v>
      </c>
      <c r="V28" s="140">
        <v>44326</v>
      </c>
      <c r="W28" s="140">
        <v>44356</v>
      </c>
      <c r="X28" s="145"/>
      <c r="Y28" s="132" t="s">
        <v>64</v>
      </c>
      <c r="Z28" s="49" t="s">
        <v>65</v>
      </c>
    </row>
    <row r="29" spans="1:26">
      <c r="A29" s="156">
        <v>20</v>
      </c>
      <c r="B29" s="185" t="s">
        <v>687</v>
      </c>
      <c r="C29" s="185" t="s">
        <v>684</v>
      </c>
      <c r="D29" s="70">
        <f t="shared" ref="D29:E29" si="58">G29+I29</f>
        <v>125</v>
      </c>
      <c r="E29" s="70">
        <f t="shared" si="58"/>
        <v>125</v>
      </c>
      <c r="F29" s="70">
        <f t="shared" si="1"/>
        <v>0</v>
      </c>
      <c r="G29" s="82">
        <v>75</v>
      </c>
      <c r="H29" s="102">
        <v>75</v>
      </c>
      <c r="I29" s="70">
        <f t="shared" ref="I29:J29" si="59">K29+M29</f>
        <v>50</v>
      </c>
      <c r="J29" s="70">
        <f t="shared" si="59"/>
        <v>50</v>
      </c>
      <c r="K29" s="69">
        <v>40</v>
      </c>
      <c r="L29" s="70">
        <v>40</v>
      </c>
      <c r="M29" s="130">
        <f t="shared" ref="M29:N29" si="60">O29+Q29</f>
        <v>10</v>
      </c>
      <c r="N29" s="70">
        <f t="shared" si="60"/>
        <v>10</v>
      </c>
      <c r="O29" s="82">
        <v>10</v>
      </c>
      <c r="P29" s="102">
        <v>10</v>
      </c>
      <c r="Q29" s="82">
        <v>0</v>
      </c>
      <c r="R29" s="102">
        <v>0</v>
      </c>
      <c r="S29" s="132" t="s">
        <v>77</v>
      </c>
      <c r="T29" s="132" t="s">
        <v>77</v>
      </c>
      <c r="U29" s="132" t="s">
        <v>662</v>
      </c>
      <c r="V29" s="140">
        <v>44417</v>
      </c>
      <c r="W29" s="140">
        <v>44446</v>
      </c>
      <c r="X29" s="204"/>
      <c r="Y29" s="132" t="s">
        <v>64</v>
      </c>
      <c r="Z29" s="49" t="s">
        <v>65</v>
      </c>
    </row>
    <row r="30" spans="1:26">
      <c r="A30" s="156">
        <v>21</v>
      </c>
      <c r="B30" s="185" t="s">
        <v>688</v>
      </c>
      <c r="C30" s="185" t="s">
        <v>689</v>
      </c>
      <c r="D30" s="70">
        <f t="shared" ref="D30:E30" si="61">G30+I30</f>
        <v>149.69999999999999</v>
      </c>
      <c r="E30" s="70">
        <f t="shared" si="61"/>
        <v>150</v>
      </c>
      <c r="F30" s="70">
        <f t="shared" si="1"/>
        <v>-0.30000000000001137</v>
      </c>
      <c r="G30" s="82">
        <v>89.8</v>
      </c>
      <c r="H30" s="102">
        <v>89.83</v>
      </c>
      <c r="I30" s="70">
        <f t="shared" ref="I30:J30" si="62">K30+M30</f>
        <v>59.9</v>
      </c>
      <c r="J30" s="70">
        <f t="shared" si="62"/>
        <v>60.17</v>
      </c>
      <c r="K30" s="69">
        <v>52.4</v>
      </c>
      <c r="L30" s="70">
        <v>53.17</v>
      </c>
      <c r="M30" s="130">
        <f t="shared" ref="M30:N30" si="63">O30+Q30</f>
        <v>7.5</v>
      </c>
      <c r="N30" s="70">
        <f t="shared" si="63"/>
        <v>7</v>
      </c>
      <c r="O30" s="82">
        <v>7.5</v>
      </c>
      <c r="P30" s="102">
        <v>7</v>
      </c>
      <c r="Q30" s="82">
        <v>0</v>
      </c>
      <c r="R30" s="102">
        <v>0</v>
      </c>
      <c r="S30" s="132" t="s">
        <v>77</v>
      </c>
      <c r="T30" s="132" t="s">
        <v>77</v>
      </c>
      <c r="U30" s="132" t="s">
        <v>690</v>
      </c>
      <c r="V30" s="140">
        <v>44319</v>
      </c>
      <c r="W30" s="140">
        <v>44348</v>
      </c>
      <c r="X30" s="145"/>
      <c r="Y30" s="132" t="s">
        <v>64</v>
      </c>
      <c r="Z30" s="49" t="s">
        <v>65</v>
      </c>
    </row>
    <row r="31" spans="1:26">
      <c r="A31" s="156">
        <v>22</v>
      </c>
      <c r="B31" s="185" t="s">
        <v>691</v>
      </c>
      <c r="C31" s="185" t="s">
        <v>689</v>
      </c>
      <c r="D31" s="70">
        <f t="shared" ref="D31:E31" si="64">G31+I31</f>
        <v>91</v>
      </c>
      <c r="E31" s="70">
        <f t="shared" si="64"/>
        <v>91</v>
      </c>
      <c r="F31" s="70">
        <f t="shared" si="1"/>
        <v>0</v>
      </c>
      <c r="G31" s="82">
        <v>54.6</v>
      </c>
      <c r="H31" s="102">
        <v>54.6</v>
      </c>
      <c r="I31" s="70">
        <f t="shared" ref="I31:J31" si="65">K31+M31</f>
        <v>36.4</v>
      </c>
      <c r="J31" s="70">
        <f t="shared" si="65"/>
        <v>36.4</v>
      </c>
      <c r="K31" s="69">
        <v>31.8</v>
      </c>
      <c r="L31" s="70">
        <v>30.4</v>
      </c>
      <c r="M31" s="130">
        <f t="shared" ref="M31:N31" si="66">O31+Q31</f>
        <v>4.5999999999999996</v>
      </c>
      <c r="N31" s="70">
        <f t="shared" si="66"/>
        <v>6</v>
      </c>
      <c r="O31" s="82">
        <v>4.5999999999999996</v>
      </c>
      <c r="P31" s="102">
        <v>6</v>
      </c>
      <c r="Q31" s="82">
        <v>0</v>
      </c>
      <c r="R31" s="102">
        <v>0</v>
      </c>
      <c r="S31" s="132" t="s">
        <v>77</v>
      </c>
      <c r="T31" s="132" t="s">
        <v>77</v>
      </c>
      <c r="U31" s="132" t="s">
        <v>690</v>
      </c>
      <c r="V31" s="140">
        <v>44319</v>
      </c>
      <c r="W31" s="140">
        <v>44348</v>
      </c>
      <c r="X31" s="145"/>
      <c r="Y31" s="132" t="s">
        <v>64</v>
      </c>
      <c r="Z31" s="49" t="s">
        <v>65</v>
      </c>
    </row>
    <row r="32" spans="1:26">
      <c r="A32" s="156">
        <v>23</v>
      </c>
      <c r="B32" s="185" t="s">
        <v>692</v>
      </c>
      <c r="C32" s="185" t="s">
        <v>689</v>
      </c>
      <c r="D32" s="70">
        <f t="shared" ref="D32:E32" si="67">G32+I32</f>
        <v>214.9</v>
      </c>
      <c r="E32" s="70">
        <f t="shared" si="67"/>
        <v>215</v>
      </c>
      <c r="F32" s="70">
        <f t="shared" si="1"/>
        <v>-9.9999999999994316E-2</v>
      </c>
      <c r="G32" s="82">
        <v>129</v>
      </c>
      <c r="H32" s="102">
        <v>129</v>
      </c>
      <c r="I32" s="70">
        <f t="shared" ref="I32:J32" si="68">K32+M32</f>
        <v>85.9</v>
      </c>
      <c r="J32" s="70">
        <f t="shared" si="68"/>
        <v>86</v>
      </c>
      <c r="K32" s="69">
        <v>47.1</v>
      </c>
      <c r="L32" s="70">
        <v>46</v>
      </c>
      <c r="M32" s="130">
        <f t="shared" ref="M32:N32" si="69">O32+Q32</f>
        <v>38.799999999999997</v>
      </c>
      <c r="N32" s="70">
        <f t="shared" si="69"/>
        <v>40</v>
      </c>
      <c r="O32" s="82">
        <v>38.799999999999997</v>
      </c>
      <c r="P32" s="102">
        <v>40</v>
      </c>
      <c r="Q32" s="82">
        <v>0</v>
      </c>
      <c r="R32" s="102">
        <v>0</v>
      </c>
      <c r="S32" s="132" t="s">
        <v>77</v>
      </c>
      <c r="T32" s="132" t="s">
        <v>77</v>
      </c>
      <c r="U32" s="132" t="s">
        <v>693</v>
      </c>
      <c r="V32" s="140">
        <v>44298</v>
      </c>
      <c r="W32" s="140">
        <v>44323</v>
      </c>
      <c r="X32" s="145"/>
      <c r="Y32" s="132" t="s">
        <v>64</v>
      </c>
      <c r="Z32" s="49" t="s">
        <v>65</v>
      </c>
    </row>
    <row r="33" spans="1:26">
      <c r="A33" s="156">
        <v>24</v>
      </c>
      <c r="B33" s="185" t="s">
        <v>694</v>
      </c>
      <c r="C33" s="185" t="s">
        <v>695</v>
      </c>
      <c r="D33" s="70">
        <f t="shared" ref="D33:E33" si="70">G33+I33</f>
        <v>1963.7</v>
      </c>
      <c r="E33" s="70">
        <f t="shared" si="70"/>
        <v>1963.65</v>
      </c>
      <c r="F33" s="70">
        <f t="shared" si="1"/>
        <v>4.9999999999954525E-2</v>
      </c>
      <c r="G33" s="82">
        <v>1178.2</v>
      </c>
      <c r="H33" s="102">
        <v>1178.19</v>
      </c>
      <c r="I33" s="70">
        <f t="shared" ref="I33:J33" si="71">K33+M33</f>
        <v>785.5</v>
      </c>
      <c r="J33" s="70">
        <f t="shared" si="71"/>
        <v>785.46</v>
      </c>
      <c r="K33" s="69">
        <v>746.2</v>
      </c>
      <c r="L33" s="70">
        <v>746.19</v>
      </c>
      <c r="M33" s="130">
        <f t="shared" ref="M33:N33" si="72">O33+Q33</f>
        <v>39.299999999999997</v>
      </c>
      <c r="N33" s="70">
        <f t="shared" si="72"/>
        <v>39.270000000000003</v>
      </c>
      <c r="O33" s="82">
        <v>39.299999999999997</v>
      </c>
      <c r="P33" s="102">
        <v>39.270000000000003</v>
      </c>
      <c r="Q33" s="82">
        <v>0</v>
      </c>
      <c r="R33" s="102">
        <v>0</v>
      </c>
      <c r="S33" s="140">
        <v>44242</v>
      </c>
      <c r="T33" s="140">
        <v>44246</v>
      </c>
      <c r="U33" s="132" t="s">
        <v>696</v>
      </c>
      <c r="V33" s="140">
        <v>44348</v>
      </c>
      <c r="W33" s="140">
        <v>44377</v>
      </c>
      <c r="X33" s="145"/>
      <c r="Y33" s="132" t="s">
        <v>64</v>
      </c>
      <c r="Z33" s="49" t="s">
        <v>65</v>
      </c>
    </row>
    <row r="34" spans="1:26">
      <c r="A34" s="156">
        <v>25</v>
      </c>
      <c r="B34" s="185" t="s">
        <v>697</v>
      </c>
      <c r="C34" s="185" t="s">
        <v>695</v>
      </c>
      <c r="D34" s="70">
        <f t="shared" ref="D34:E34" si="73">G34+I34</f>
        <v>1435</v>
      </c>
      <c r="E34" s="70">
        <f t="shared" si="73"/>
        <v>1435</v>
      </c>
      <c r="F34" s="70">
        <f t="shared" si="1"/>
        <v>0</v>
      </c>
      <c r="G34" s="82">
        <v>861</v>
      </c>
      <c r="H34" s="102">
        <v>861</v>
      </c>
      <c r="I34" s="70">
        <f t="shared" ref="I34:J34" si="74">K34+M34</f>
        <v>574</v>
      </c>
      <c r="J34" s="70">
        <f t="shared" si="74"/>
        <v>574</v>
      </c>
      <c r="K34" s="69">
        <v>545.29999999999995</v>
      </c>
      <c r="L34" s="70">
        <v>545.29999999999995</v>
      </c>
      <c r="M34" s="130">
        <f t="shared" ref="M34:N34" si="75">O34+Q34</f>
        <v>28.7</v>
      </c>
      <c r="N34" s="70">
        <f t="shared" si="75"/>
        <v>28.7</v>
      </c>
      <c r="O34" s="82">
        <v>28.7</v>
      </c>
      <c r="P34" s="102">
        <v>28.7</v>
      </c>
      <c r="Q34" s="82">
        <v>0</v>
      </c>
      <c r="R34" s="102">
        <v>0</v>
      </c>
      <c r="S34" s="140">
        <v>44242</v>
      </c>
      <c r="T34" s="140">
        <v>44247</v>
      </c>
      <c r="U34" s="132" t="s">
        <v>698</v>
      </c>
      <c r="V34" s="140">
        <v>44317</v>
      </c>
      <c r="W34" s="140">
        <v>44346</v>
      </c>
      <c r="X34" s="145"/>
      <c r="Y34" s="132" t="s">
        <v>64</v>
      </c>
      <c r="Z34" s="49" t="s">
        <v>65</v>
      </c>
    </row>
    <row r="35" spans="1:26">
      <c r="A35" s="156">
        <v>26</v>
      </c>
      <c r="B35" s="185" t="s">
        <v>699</v>
      </c>
      <c r="C35" s="185" t="s">
        <v>700</v>
      </c>
      <c r="D35" s="70">
        <f t="shared" ref="D35:E35" si="76">G35+I35</f>
        <v>243</v>
      </c>
      <c r="E35" s="70">
        <f t="shared" si="76"/>
        <v>243</v>
      </c>
      <c r="F35" s="70">
        <f t="shared" si="1"/>
        <v>0</v>
      </c>
      <c r="G35" s="82">
        <v>145.80000000000001</v>
      </c>
      <c r="H35" s="102">
        <v>145.80000000000001</v>
      </c>
      <c r="I35" s="70">
        <f t="shared" ref="I35:J35" si="77">K35+M35</f>
        <v>97.2</v>
      </c>
      <c r="J35" s="70">
        <f t="shared" si="77"/>
        <v>97.2</v>
      </c>
      <c r="K35" s="69">
        <v>34.200000000000003</v>
      </c>
      <c r="L35" s="70">
        <v>27.2</v>
      </c>
      <c r="M35" s="130">
        <f t="shared" ref="M35:N35" si="78">O35+Q35</f>
        <v>63</v>
      </c>
      <c r="N35" s="70">
        <f t="shared" si="78"/>
        <v>70</v>
      </c>
      <c r="O35" s="82">
        <v>63</v>
      </c>
      <c r="P35" s="102">
        <v>70</v>
      </c>
      <c r="Q35" s="82">
        <v>0</v>
      </c>
      <c r="R35" s="102">
        <v>0</v>
      </c>
      <c r="S35" s="140">
        <v>44242</v>
      </c>
      <c r="T35" s="140">
        <v>44245</v>
      </c>
      <c r="U35" s="132" t="s">
        <v>701</v>
      </c>
      <c r="V35" s="140">
        <v>44348</v>
      </c>
      <c r="W35" s="140">
        <v>44377</v>
      </c>
      <c r="X35" s="145"/>
      <c r="Y35" s="132" t="s">
        <v>64</v>
      </c>
      <c r="Z35" s="49" t="s">
        <v>65</v>
      </c>
    </row>
    <row r="36" spans="1:26">
      <c r="A36" s="156">
        <v>27</v>
      </c>
      <c r="B36" s="185" t="s">
        <v>702</v>
      </c>
      <c r="C36" s="185" t="s">
        <v>700</v>
      </c>
      <c r="D36" s="70">
        <f t="shared" ref="D36:E36" si="79">G36+I36</f>
        <v>283</v>
      </c>
      <c r="E36" s="70">
        <f t="shared" si="79"/>
        <v>283.10000000000002</v>
      </c>
      <c r="F36" s="70">
        <f t="shared" si="1"/>
        <v>-0.10000000000002274</v>
      </c>
      <c r="G36" s="82">
        <v>169.8</v>
      </c>
      <c r="H36" s="102">
        <v>169.86</v>
      </c>
      <c r="I36" s="70">
        <f t="shared" ref="I36:J36" si="80">K36+M36</f>
        <v>113.19999999999999</v>
      </c>
      <c r="J36" s="70">
        <f t="shared" si="80"/>
        <v>113.24</v>
      </c>
      <c r="K36" s="69">
        <v>105.6</v>
      </c>
      <c r="L36" s="70">
        <v>103.24</v>
      </c>
      <c r="M36" s="130">
        <f t="shared" ref="M36:N36" si="81">O36+Q36</f>
        <v>7.6</v>
      </c>
      <c r="N36" s="70">
        <f t="shared" si="81"/>
        <v>10</v>
      </c>
      <c r="O36" s="82">
        <v>7.6</v>
      </c>
      <c r="P36" s="102">
        <v>10</v>
      </c>
      <c r="Q36" s="82">
        <v>0</v>
      </c>
      <c r="R36" s="102">
        <v>0</v>
      </c>
      <c r="S36" s="140">
        <v>44242</v>
      </c>
      <c r="T36" s="140">
        <v>44245</v>
      </c>
      <c r="U36" s="132" t="s">
        <v>703</v>
      </c>
      <c r="V36" s="140">
        <v>44348</v>
      </c>
      <c r="W36" s="140">
        <v>44377</v>
      </c>
      <c r="X36" s="145"/>
      <c r="Y36" s="132" t="s">
        <v>64</v>
      </c>
      <c r="Z36" s="49" t="s">
        <v>65</v>
      </c>
    </row>
    <row r="37" spans="1:26">
      <c r="A37" s="156">
        <v>28</v>
      </c>
      <c r="B37" s="185" t="s">
        <v>704</v>
      </c>
      <c r="C37" s="185" t="s">
        <v>700</v>
      </c>
      <c r="D37" s="70">
        <f t="shared" ref="D37:E37" si="82">G37+I37</f>
        <v>279.2</v>
      </c>
      <c r="E37" s="70">
        <f t="shared" si="82"/>
        <v>279.13</v>
      </c>
      <c r="F37" s="70">
        <f t="shared" si="1"/>
        <v>6.9999999999993179E-2</v>
      </c>
      <c r="G37" s="82">
        <v>167.5</v>
      </c>
      <c r="H37" s="102">
        <v>167.48</v>
      </c>
      <c r="I37" s="70">
        <f t="shared" ref="I37:J37" si="83">K37+M37</f>
        <v>111.7</v>
      </c>
      <c r="J37" s="70">
        <f t="shared" si="83"/>
        <v>111.65</v>
      </c>
      <c r="K37" s="69">
        <v>104</v>
      </c>
      <c r="L37" s="70">
        <v>101.65</v>
      </c>
      <c r="M37" s="130">
        <f t="shared" ref="M37:N37" si="84">O37+Q37</f>
        <v>7.7</v>
      </c>
      <c r="N37" s="70">
        <f t="shared" si="84"/>
        <v>10</v>
      </c>
      <c r="O37" s="82">
        <v>7.7</v>
      </c>
      <c r="P37" s="102">
        <v>10</v>
      </c>
      <c r="Q37" s="82">
        <v>0</v>
      </c>
      <c r="R37" s="102">
        <v>0</v>
      </c>
      <c r="S37" s="140">
        <v>44242</v>
      </c>
      <c r="T37" s="140">
        <v>44245</v>
      </c>
      <c r="U37" s="132" t="s">
        <v>703</v>
      </c>
      <c r="V37" s="140">
        <v>44348</v>
      </c>
      <c r="W37" s="140">
        <v>44377</v>
      </c>
      <c r="X37" s="145"/>
      <c r="Y37" s="132" t="s">
        <v>64</v>
      </c>
      <c r="Z37" s="49" t="s">
        <v>65</v>
      </c>
    </row>
    <row r="38" spans="1:26">
      <c r="A38" s="156">
        <v>29</v>
      </c>
      <c r="B38" s="185" t="s">
        <v>705</v>
      </c>
      <c r="C38" s="185" t="s">
        <v>706</v>
      </c>
      <c r="D38" s="70">
        <f t="shared" ref="D38:E38" si="85">G38+I38</f>
        <v>412.20000000000005</v>
      </c>
      <c r="E38" s="70">
        <f t="shared" si="85"/>
        <v>412.2</v>
      </c>
      <c r="F38" s="70">
        <f t="shared" si="1"/>
        <v>5.6843418860808015E-14</v>
      </c>
      <c r="G38" s="82">
        <v>247.3</v>
      </c>
      <c r="H38" s="102">
        <v>247.32</v>
      </c>
      <c r="I38" s="70">
        <f t="shared" ref="I38:J38" si="86">K38+M38</f>
        <v>164.9</v>
      </c>
      <c r="J38" s="70">
        <f t="shared" si="86"/>
        <v>164.88</v>
      </c>
      <c r="K38" s="69">
        <v>93.5</v>
      </c>
      <c r="L38" s="70">
        <v>93.5</v>
      </c>
      <c r="M38" s="130">
        <f t="shared" ref="M38:N38" si="87">O38+Q38</f>
        <v>71.400000000000006</v>
      </c>
      <c r="N38" s="70">
        <f t="shared" si="87"/>
        <v>71.38</v>
      </c>
      <c r="O38" s="82">
        <v>71.400000000000006</v>
      </c>
      <c r="P38" s="102">
        <v>71.38</v>
      </c>
      <c r="Q38" s="82">
        <v>0</v>
      </c>
      <c r="R38" s="102">
        <v>0</v>
      </c>
      <c r="S38" s="140">
        <v>44242</v>
      </c>
      <c r="T38" s="140">
        <v>44245</v>
      </c>
      <c r="U38" s="132" t="s">
        <v>686</v>
      </c>
      <c r="V38" s="140">
        <v>44333</v>
      </c>
      <c r="W38" s="140">
        <v>44363</v>
      </c>
      <c r="X38" s="145"/>
      <c r="Y38" s="132" t="s">
        <v>64</v>
      </c>
      <c r="Z38" s="49" t="s">
        <v>65</v>
      </c>
    </row>
    <row r="39" spans="1:26">
      <c r="A39" s="156">
        <v>30</v>
      </c>
      <c r="B39" s="185" t="s">
        <v>707</v>
      </c>
      <c r="C39" s="185" t="s">
        <v>706</v>
      </c>
      <c r="D39" s="70">
        <f t="shared" ref="D39:E39" si="88">G39+I39</f>
        <v>157</v>
      </c>
      <c r="E39" s="70">
        <f t="shared" si="88"/>
        <v>157.01</v>
      </c>
      <c r="F39" s="70">
        <f t="shared" si="1"/>
        <v>-9.9999999999909051E-3</v>
      </c>
      <c r="G39" s="82">
        <v>94.2</v>
      </c>
      <c r="H39" s="102">
        <v>94.2</v>
      </c>
      <c r="I39" s="70">
        <f t="shared" ref="I39:J39" si="89">K39+M39</f>
        <v>62.8</v>
      </c>
      <c r="J39" s="70">
        <f t="shared" si="89"/>
        <v>62.81</v>
      </c>
      <c r="K39" s="69">
        <v>51</v>
      </c>
      <c r="L39" s="70">
        <v>51.03</v>
      </c>
      <c r="M39" s="130">
        <f t="shared" ref="M39:N39" si="90">O39+Q39</f>
        <v>11.8</v>
      </c>
      <c r="N39" s="70">
        <f t="shared" si="90"/>
        <v>11.78</v>
      </c>
      <c r="O39" s="82">
        <v>11.8</v>
      </c>
      <c r="P39" s="102">
        <v>11.78</v>
      </c>
      <c r="Q39" s="82">
        <v>0</v>
      </c>
      <c r="R39" s="102">
        <v>0</v>
      </c>
      <c r="S39" s="140">
        <v>44242</v>
      </c>
      <c r="T39" s="140">
        <v>44245</v>
      </c>
      <c r="U39" s="132" t="s">
        <v>652</v>
      </c>
      <c r="V39" s="140">
        <v>44348</v>
      </c>
      <c r="W39" s="140">
        <v>44377</v>
      </c>
      <c r="X39" s="145"/>
      <c r="Y39" s="132" t="s">
        <v>64</v>
      </c>
      <c r="Z39" s="49" t="s">
        <v>65</v>
      </c>
    </row>
    <row r="40" spans="1:26">
      <c r="A40" s="156">
        <v>31</v>
      </c>
      <c r="B40" s="185" t="s">
        <v>708</v>
      </c>
      <c r="C40" s="185" t="s">
        <v>706</v>
      </c>
      <c r="D40" s="70">
        <f t="shared" ref="D40:E40" si="91">G40+I40</f>
        <v>244.3</v>
      </c>
      <c r="E40" s="70">
        <f t="shared" si="91"/>
        <v>244.32499999999999</v>
      </c>
      <c r="F40" s="70">
        <f t="shared" si="1"/>
        <v>-2.4999999999977263E-2</v>
      </c>
      <c r="G40" s="82">
        <v>146.6</v>
      </c>
      <c r="H40" s="102">
        <v>146.595</v>
      </c>
      <c r="I40" s="70">
        <f t="shared" ref="I40:J40" si="92">K40+M40</f>
        <v>97.7</v>
      </c>
      <c r="J40" s="70">
        <f t="shared" si="92"/>
        <v>97.73</v>
      </c>
      <c r="K40" s="69">
        <v>92.8</v>
      </c>
      <c r="L40" s="70">
        <v>92.843000000000004</v>
      </c>
      <c r="M40" s="130">
        <f t="shared" ref="M40:N40" si="93">O40+Q40</f>
        <v>4.9000000000000004</v>
      </c>
      <c r="N40" s="70">
        <f t="shared" si="93"/>
        <v>4.8869999999999996</v>
      </c>
      <c r="O40" s="82">
        <v>4.9000000000000004</v>
      </c>
      <c r="P40" s="102">
        <v>4.8869999999999996</v>
      </c>
      <c r="Q40" s="82">
        <v>0</v>
      </c>
      <c r="R40" s="102">
        <v>0</v>
      </c>
      <c r="S40" s="140">
        <v>44242</v>
      </c>
      <c r="T40" s="140">
        <v>44244</v>
      </c>
      <c r="U40" s="132" t="s">
        <v>709</v>
      </c>
      <c r="V40" s="140">
        <v>44362</v>
      </c>
      <c r="W40" s="140">
        <v>44391</v>
      </c>
      <c r="X40" s="145"/>
      <c r="Y40" s="132" t="s">
        <v>64</v>
      </c>
      <c r="Z40" s="49" t="s">
        <v>65</v>
      </c>
    </row>
    <row r="41" spans="1:26">
      <c r="A41" s="156">
        <v>32</v>
      </c>
      <c r="B41" s="185" t="s">
        <v>710</v>
      </c>
      <c r="C41" s="185" t="s">
        <v>706</v>
      </c>
      <c r="D41" s="70">
        <f t="shared" ref="D41:E41" si="94">G41+I41</f>
        <v>209.5</v>
      </c>
      <c r="E41" s="70">
        <f t="shared" si="94"/>
        <v>209.51900000000001</v>
      </c>
      <c r="F41" s="70">
        <f t="shared" si="1"/>
        <v>-1.9000000000005457E-2</v>
      </c>
      <c r="G41" s="82">
        <v>125.7</v>
      </c>
      <c r="H41" s="102">
        <v>125.711</v>
      </c>
      <c r="I41" s="70">
        <f t="shared" ref="I41:J41" si="95">K41+M41</f>
        <v>83.8</v>
      </c>
      <c r="J41" s="70">
        <f t="shared" si="95"/>
        <v>83.808000000000007</v>
      </c>
      <c r="K41" s="69">
        <v>79.599999999999994</v>
      </c>
      <c r="L41" s="70">
        <v>79.617000000000004</v>
      </c>
      <c r="M41" s="130">
        <f t="shared" ref="M41:N41" si="96">O41+Q41</f>
        <v>4.2</v>
      </c>
      <c r="N41" s="70">
        <f t="shared" si="96"/>
        <v>4.1909999999999998</v>
      </c>
      <c r="O41" s="82">
        <v>4.2</v>
      </c>
      <c r="P41" s="102">
        <v>4.1909999999999998</v>
      </c>
      <c r="Q41" s="82">
        <v>0</v>
      </c>
      <c r="R41" s="102">
        <v>0</v>
      </c>
      <c r="S41" s="140">
        <v>44242</v>
      </c>
      <c r="T41" s="140">
        <v>6688369</v>
      </c>
      <c r="U41" s="132" t="s">
        <v>709</v>
      </c>
      <c r="V41" s="140">
        <v>44362</v>
      </c>
      <c r="W41" s="140">
        <v>44391</v>
      </c>
      <c r="X41" s="145"/>
      <c r="Y41" s="132" t="s">
        <v>64</v>
      </c>
      <c r="Z41" s="49" t="s">
        <v>99</v>
      </c>
    </row>
    <row r="42" spans="1:26">
      <c r="A42" s="548" t="s">
        <v>711</v>
      </c>
      <c r="B42" s="538"/>
      <c r="C42" s="280"/>
      <c r="D42" s="281">
        <f t="shared" ref="D42:R42" si="97">SUM(D10:D41)</f>
        <v>12337.6</v>
      </c>
      <c r="E42" s="281">
        <f t="shared" si="97"/>
        <v>12337.853530000002</v>
      </c>
      <c r="F42" s="281">
        <f t="shared" si="97"/>
        <v>-0.25353000000006176</v>
      </c>
      <c r="G42" s="281">
        <f t="shared" si="97"/>
        <v>7402.4000000000005</v>
      </c>
      <c r="H42" s="281">
        <f t="shared" si="97"/>
        <v>7402.4059999999999</v>
      </c>
      <c r="I42" s="281">
        <f t="shared" si="97"/>
        <v>4935.1999999999989</v>
      </c>
      <c r="J42" s="281">
        <f t="shared" si="97"/>
        <v>4935.4475299999995</v>
      </c>
      <c r="K42" s="281">
        <f t="shared" si="97"/>
        <v>4103.8</v>
      </c>
      <c r="L42" s="281">
        <f t="shared" si="97"/>
        <v>3989.9205300000003</v>
      </c>
      <c r="M42" s="281">
        <f t="shared" si="97"/>
        <v>831.4</v>
      </c>
      <c r="N42" s="281">
        <f t="shared" si="97"/>
        <v>945.52699999999993</v>
      </c>
      <c r="O42" s="281">
        <f t="shared" si="97"/>
        <v>721.40000000000009</v>
      </c>
      <c r="P42" s="281">
        <f t="shared" si="97"/>
        <v>695.52699999999993</v>
      </c>
      <c r="Q42" s="281">
        <f t="shared" si="97"/>
        <v>110</v>
      </c>
      <c r="R42" s="281">
        <f t="shared" si="97"/>
        <v>250</v>
      </c>
      <c r="S42" s="280"/>
      <c r="T42" s="280"/>
      <c r="U42" s="280"/>
      <c r="V42" s="280"/>
      <c r="W42" s="280"/>
      <c r="X42" s="280"/>
      <c r="Y42" s="280"/>
      <c r="Z42" s="280"/>
    </row>
    <row r="43" spans="1:26">
      <c r="A43" s="524" t="s">
        <v>161</v>
      </c>
      <c r="B43" s="520"/>
      <c r="C43" s="520"/>
      <c r="D43" s="520"/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520"/>
      <c r="Q43" s="520"/>
      <c r="R43" s="520"/>
      <c r="S43" s="520"/>
      <c r="T43" s="520"/>
      <c r="U43" s="520"/>
      <c r="V43" s="520"/>
      <c r="W43" s="520"/>
      <c r="X43" s="520"/>
      <c r="Y43" s="520"/>
      <c r="Z43" s="520"/>
    </row>
    <row r="44" spans="1:26">
      <c r="A44" s="156">
        <v>33</v>
      </c>
      <c r="B44" s="185" t="s">
        <v>712</v>
      </c>
      <c r="C44" s="185" t="s">
        <v>647</v>
      </c>
      <c r="D44" s="70">
        <f t="shared" ref="D44:E44" si="98">G44+I44</f>
        <v>781.7</v>
      </c>
      <c r="E44" s="70">
        <f t="shared" si="98"/>
        <v>0</v>
      </c>
      <c r="F44" s="70">
        <f t="shared" ref="F44:F47" si="99">IF(E44&gt;0,D44-E44,0)</f>
        <v>0</v>
      </c>
      <c r="G44" s="102">
        <v>469</v>
      </c>
      <c r="H44" s="139"/>
      <c r="I44" s="70">
        <f t="shared" ref="I44:J44" si="100">K44+M44</f>
        <v>312.7</v>
      </c>
      <c r="J44" s="70">
        <f t="shared" si="100"/>
        <v>0</v>
      </c>
      <c r="K44" s="70">
        <v>228.7</v>
      </c>
      <c r="L44" s="72"/>
      <c r="M44" s="130">
        <f t="shared" ref="M44:N44" si="101">O44+Q44</f>
        <v>84</v>
      </c>
      <c r="N44" s="130">
        <f t="shared" si="101"/>
        <v>0</v>
      </c>
      <c r="O44" s="102">
        <v>84</v>
      </c>
      <c r="P44" s="139"/>
      <c r="Q44" s="102">
        <v>0</v>
      </c>
      <c r="R44" s="139"/>
      <c r="S44" s="140">
        <v>44418</v>
      </c>
      <c r="T44" s="140">
        <v>44425</v>
      </c>
      <c r="U44" s="132" t="s">
        <v>713</v>
      </c>
      <c r="V44" s="140"/>
      <c r="W44" s="140"/>
      <c r="X44" s="190"/>
      <c r="Y44" s="79"/>
      <c r="Z44" s="282"/>
    </row>
    <row r="45" spans="1:26">
      <c r="A45" s="156">
        <v>34</v>
      </c>
      <c r="B45" s="185" t="s">
        <v>714</v>
      </c>
      <c r="C45" s="185" t="s">
        <v>667</v>
      </c>
      <c r="D45" s="70">
        <f t="shared" ref="D45:E45" si="102">G45+I45</f>
        <v>303.3</v>
      </c>
      <c r="E45" s="70">
        <f t="shared" si="102"/>
        <v>303.303</v>
      </c>
      <c r="F45" s="70">
        <f t="shared" si="99"/>
        <v>-2.9999999999859028E-3</v>
      </c>
      <c r="G45" s="102">
        <v>182</v>
      </c>
      <c r="H45" s="102">
        <v>181.98</v>
      </c>
      <c r="I45" s="70">
        <f t="shared" ref="I45:J45" si="103">K45+M45</f>
        <v>121.30000000000001</v>
      </c>
      <c r="J45" s="70">
        <f t="shared" si="103"/>
        <v>121.32300000000001</v>
      </c>
      <c r="K45" s="70">
        <v>72.7</v>
      </c>
      <c r="L45" s="70">
        <v>72.683000000000007</v>
      </c>
      <c r="M45" s="130">
        <f t="shared" ref="M45:N45" si="104">O45+Q45</f>
        <v>48.6</v>
      </c>
      <c r="N45" s="130">
        <f t="shared" si="104"/>
        <v>48.64</v>
      </c>
      <c r="O45" s="102">
        <v>48.6</v>
      </c>
      <c r="P45" s="102">
        <v>48.64</v>
      </c>
      <c r="Q45" s="102">
        <v>0</v>
      </c>
      <c r="R45" s="102">
        <v>0</v>
      </c>
      <c r="S45" s="140">
        <v>44418</v>
      </c>
      <c r="T45" s="132" t="s">
        <v>77</v>
      </c>
      <c r="U45" s="132" t="s">
        <v>715</v>
      </c>
      <c r="V45" s="140">
        <v>44420</v>
      </c>
      <c r="W45" s="140">
        <v>44424</v>
      </c>
      <c r="X45" s="145"/>
      <c r="Y45" s="132" t="s">
        <v>64</v>
      </c>
      <c r="Z45" s="49" t="s">
        <v>65</v>
      </c>
    </row>
    <row r="46" spans="1:26">
      <c r="A46" s="156">
        <v>35</v>
      </c>
      <c r="B46" s="185" t="s">
        <v>716</v>
      </c>
      <c r="C46" s="185" t="s">
        <v>717</v>
      </c>
      <c r="D46" s="70">
        <f t="shared" ref="D46:E46" si="105">G46+I46</f>
        <v>318</v>
      </c>
      <c r="E46" s="70">
        <f t="shared" si="105"/>
        <v>317.935</v>
      </c>
      <c r="F46" s="70">
        <f t="shared" si="99"/>
        <v>6.4999999999997726E-2</v>
      </c>
      <c r="G46" s="102">
        <v>190.8</v>
      </c>
      <c r="H46" s="102">
        <v>190.761</v>
      </c>
      <c r="I46" s="70">
        <f t="shared" ref="I46:J46" si="106">K46+M46</f>
        <v>127.2</v>
      </c>
      <c r="J46" s="70">
        <f t="shared" si="106"/>
        <v>127.17400000000001</v>
      </c>
      <c r="K46" s="70">
        <v>60.2</v>
      </c>
      <c r="L46" s="70">
        <v>60.173999999999999</v>
      </c>
      <c r="M46" s="130">
        <f t="shared" ref="M46:N46" si="107">O46+Q46</f>
        <v>67</v>
      </c>
      <c r="N46" s="130">
        <f t="shared" si="107"/>
        <v>67</v>
      </c>
      <c r="O46" s="102">
        <v>67</v>
      </c>
      <c r="P46" s="102">
        <v>67</v>
      </c>
      <c r="Q46" s="102">
        <v>0</v>
      </c>
      <c r="R46" s="102">
        <v>0</v>
      </c>
      <c r="S46" s="140">
        <v>44418</v>
      </c>
      <c r="T46" s="132" t="s">
        <v>77</v>
      </c>
      <c r="U46" s="132" t="s">
        <v>718</v>
      </c>
      <c r="V46" s="140">
        <v>44421</v>
      </c>
      <c r="W46" s="140">
        <v>44425</v>
      </c>
      <c r="X46" s="145"/>
      <c r="Y46" s="132" t="s">
        <v>64</v>
      </c>
      <c r="Z46" s="49" t="s">
        <v>65</v>
      </c>
    </row>
    <row r="47" spans="1:26">
      <c r="A47" s="156">
        <v>36</v>
      </c>
      <c r="B47" s="185" t="s">
        <v>719</v>
      </c>
      <c r="C47" s="185" t="s">
        <v>700</v>
      </c>
      <c r="D47" s="70">
        <f t="shared" ref="D47:E47" si="108">G47+I47</f>
        <v>600</v>
      </c>
      <c r="E47" s="70">
        <f t="shared" si="108"/>
        <v>0</v>
      </c>
      <c r="F47" s="70">
        <f t="shared" si="99"/>
        <v>0</v>
      </c>
      <c r="G47" s="102">
        <v>360</v>
      </c>
      <c r="H47" s="139"/>
      <c r="I47" s="70">
        <f t="shared" ref="I47:J47" si="109">K47+M47</f>
        <v>240</v>
      </c>
      <c r="J47" s="70">
        <f t="shared" si="109"/>
        <v>0</v>
      </c>
      <c r="K47" s="70">
        <v>150</v>
      </c>
      <c r="L47" s="72"/>
      <c r="M47" s="130">
        <f t="shared" ref="M47:N47" si="110">O47+Q47</f>
        <v>90</v>
      </c>
      <c r="N47" s="130">
        <f t="shared" si="110"/>
        <v>0</v>
      </c>
      <c r="O47" s="102">
        <v>67</v>
      </c>
      <c r="P47" s="139"/>
      <c r="Q47" s="102">
        <v>23</v>
      </c>
      <c r="R47" s="139"/>
      <c r="S47" s="140">
        <v>44418</v>
      </c>
      <c r="T47" s="132" t="s">
        <v>77</v>
      </c>
      <c r="U47" s="132" t="s">
        <v>720</v>
      </c>
      <c r="V47" s="140">
        <v>44431</v>
      </c>
      <c r="W47" s="140">
        <v>44439</v>
      </c>
      <c r="X47" s="190"/>
      <c r="Y47" s="132" t="s">
        <v>64</v>
      </c>
      <c r="Z47" s="49" t="s">
        <v>65</v>
      </c>
    </row>
    <row r="48" spans="1:26">
      <c r="A48" s="220"/>
      <c r="B48" s="283" t="s">
        <v>160</v>
      </c>
      <c r="C48" s="263"/>
      <c r="D48" s="284">
        <f t="shared" ref="D48:R48" si="111">SUM(D44:D47)</f>
        <v>2003</v>
      </c>
      <c r="E48" s="284">
        <f t="shared" si="111"/>
        <v>621.23800000000006</v>
      </c>
      <c r="F48" s="284">
        <f t="shared" si="111"/>
        <v>6.2000000000011823E-2</v>
      </c>
      <c r="G48" s="284">
        <f t="shared" si="111"/>
        <v>1201.8</v>
      </c>
      <c r="H48" s="284">
        <f t="shared" si="111"/>
        <v>372.74099999999999</v>
      </c>
      <c r="I48" s="284">
        <f t="shared" si="111"/>
        <v>801.2</v>
      </c>
      <c r="J48" s="284">
        <f t="shared" si="111"/>
        <v>248.49700000000001</v>
      </c>
      <c r="K48" s="284">
        <f t="shared" si="111"/>
        <v>511.59999999999997</v>
      </c>
      <c r="L48" s="284">
        <f t="shared" si="111"/>
        <v>132.857</v>
      </c>
      <c r="M48" s="284">
        <f t="shared" si="111"/>
        <v>289.60000000000002</v>
      </c>
      <c r="N48" s="284">
        <f t="shared" si="111"/>
        <v>115.64</v>
      </c>
      <c r="O48" s="284">
        <f t="shared" si="111"/>
        <v>266.60000000000002</v>
      </c>
      <c r="P48" s="284">
        <f t="shared" si="111"/>
        <v>115.64</v>
      </c>
      <c r="Q48" s="284">
        <f t="shared" si="111"/>
        <v>23</v>
      </c>
      <c r="R48" s="284">
        <f t="shared" si="111"/>
        <v>0</v>
      </c>
      <c r="S48" s="285"/>
      <c r="T48" s="151"/>
      <c r="U48" s="151"/>
      <c r="V48" s="151"/>
      <c r="W48" s="151"/>
      <c r="X48" s="151"/>
      <c r="Y48" s="151"/>
      <c r="Z48" s="151"/>
    </row>
    <row r="49" spans="1:26">
      <c r="A49" s="524" t="s">
        <v>177</v>
      </c>
      <c r="B49" s="520"/>
      <c r="C49" s="520"/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20"/>
      <c r="Q49" s="520"/>
      <c r="R49" s="520"/>
      <c r="S49" s="520"/>
      <c r="T49" s="520"/>
      <c r="U49" s="520"/>
      <c r="V49" s="520"/>
      <c r="W49" s="520"/>
      <c r="X49" s="520"/>
      <c r="Y49" s="520"/>
      <c r="Z49" s="520"/>
    </row>
    <row r="50" spans="1:26">
      <c r="A50" s="101">
        <v>37</v>
      </c>
      <c r="B50" s="185" t="s">
        <v>721</v>
      </c>
      <c r="C50" s="185" t="s">
        <v>674</v>
      </c>
      <c r="D50" s="147">
        <f t="shared" ref="D50:E50" si="112">G50+I50</f>
        <v>374.29999999999995</v>
      </c>
      <c r="E50" s="147">
        <f t="shared" si="112"/>
        <v>0</v>
      </c>
      <c r="F50" s="147">
        <f t="shared" ref="F50:F56" si="113">IF(E50&gt;0,D50-E50,0)</f>
        <v>0</v>
      </c>
      <c r="G50" s="147">
        <v>224.6</v>
      </c>
      <c r="H50" s="172"/>
      <c r="I50" s="147">
        <f t="shared" ref="I50:J50" si="114">K50+M50</f>
        <v>149.69999999999999</v>
      </c>
      <c r="J50" s="147">
        <f t="shared" si="114"/>
        <v>0</v>
      </c>
      <c r="K50" s="147">
        <v>131</v>
      </c>
      <c r="L50" s="172"/>
      <c r="M50" s="147">
        <f t="shared" ref="M50:N50" si="115">O50+Q50</f>
        <v>18.7</v>
      </c>
      <c r="N50" s="147">
        <f t="shared" si="115"/>
        <v>0</v>
      </c>
      <c r="O50" s="147">
        <v>18.7</v>
      </c>
      <c r="P50" s="172"/>
      <c r="Q50" s="147">
        <v>0</v>
      </c>
      <c r="R50" s="172"/>
      <c r="S50" s="140">
        <v>44434</v>
      </c>
      <c r="T50" s="132" t="s">
        <v>77</v>
      </c>
      <c r="U50" s="132" t="s">
        <v>77</v>
      </c>
      <c r="V50" s="140"/>
      <c r="W50" s="140"/>
      <c r="X50" s="233"/>
      <c r="Y50" s="132" t="s">
        <v>64</v>
      </c>
      <c r="Z50" s="133" t="s">
        <v>65</v>
      </c>
    </row>
    <row r="51" spans="1:26">
      <c r="A51" s="101">
        <v>38</v>
      </c>
      <c r="B51" s="185" t="s">
        <v>722</v>
      </c>
      <c r="C51" s="185" t="s">
        <v>654</v>
      </c>
      <c r="D51" s="147">
        <f t="shared" ref="D51:E51" si="116">G51+I51</f>
        <v>150</v>
      </c>
      <c r="E51" s="147">
        <f t="shared" si="116"/>
        <v>0</v>
      </c>
      <c r="F51" s="147">
        <f t="shared" si="113"/>
        <v>0</v>
      </c>
      <c r="G51" s="147">
        <v>90</v>
      </c>
      <c r="H51" s="172"/>
      <c r="I51" s="147">
        <f t="shared" ref="I51:J51" si="117">K51+M51</f>
        <v>60</v>
      </c>
      <c r="J51" s="147">
        <f t="shared" si="117"/>
        <v>0</v>
      </c>
      <c r="K51" s="147">
        <v>30</v>
      </c>
      <c r="L51" s="172"/>
      <c r="M51" s="147">
        <f t="shared" ref="M51:N51" si="118">O51+Q51</f>
        <v>30</v>
      </c>
      <c r="N51" s="147">
        <f t="shared" si="118"/>
        <v>0</v>
      </c>
      <c r="O51" s="147">
        <v>30</v>
      </c>
      <c r="P51" s="172"/>
      <c r="Q51" s="147">
        <v>0</v>
      </c>
      <c r="R51" s="172"/>
      <c r="S51" s="140">
        <v>44434</v>
      </c>
      <c r="T51" s="132" t="s">
        <v>77</v>
      </c>
      <c r="U51" s="132" t="s">
        <v>77</v>
      </c>
      <c r="V51" s="140"/>
      <c r="W51" s="140"/>
      <c r="X51" s="233"/>
      <c r="Y51" s="132" t="s">
        <v>64</v>
      </c>
      <c r="Z51" s="133" t="s">
        <v>65</v>
      </c>
    </row>
    <row r="52" spans="1:26">
      <c r="A52" s="101">
        <v>39</v>
      </c>
      <c r="B52" s="185" t="s">
        <v>723</v>
      </c>
      <c r="C52" s="185" t="s">
        <v>661</v>
      </c>
      <c r="D52" s="147">
        <f t="shared" ref="D52:E52" si="119">G52+I52</f>
        <v>121.2</v>
      </c>
      <c r="E52" s="147">
        <f t="shared" si="119"/>
        <v>0</v>
      </c>
      <c r="F52" s="147">
        <f t="shared" si="113"/>
        <v>0</v>
      </c>
      <c r="G52" s="147">
        <v>72</v>
      </c>
      <c r="H52" s="172"/>
      <c r="I52" s="147">
        <f t="shared" ref="I52:J52" si="120">K52+M52</f>
        <v>49.2</v>
      </c>
      <c r="J52" s="147">
        <f t="shared" si="120"/>
        <v>0</v>
      </c>
      <c r="K52" s="147">
        <v>39.200000000000003</v>
      </c>
      <c r="L52" s="172"/>
      <c r="M52" s="147">
        <f t="shared" ref="M52:N52" si="121">O52+Q52</f>
        <v>10</v>
      </c>
      <c r="N52" s="147">
        <f t="shared" si="121"/>
        <v>0</v>
      </c>
      <c r="O52" s="147">
        <v>10</v>
      </c>
      <c r="P52" s="172"/>
      <c r="Q52" s="147">
        <v>0</v>
      </c>
      <c r="R52" s="172"/>
      <c r="S52" s="140">
        <v>44434</v>
      </c>
      <c r="T52" s="132" t="s">
        <v>77</v>
      </c>
      <c r="U52" s="132" t="s">
        <v>77</v>
      </c>
      <c r="V52" s="140"/>
      <c r="W52" s="140"/>
      <c r="X52" s="233"/>
      <c r="Y52" s="132" t="s">
        <v>64</v>
      </c>
      <c r="Z52" s="133" t="s">
        <v>65</v>
      </c>
    </row>
    <row r="53" spans="1:26">
      <c r="A53" s="101">
        <v>40</v>
      </c>
      <c r="B53" s="185" t="s">
        <v>724</v>
      </c>
      <c r="C53" s="185" t="s">
        <v>689</v>
      </c>
      <c r="D53" s="147">
        <f t="shared" ref="D53:E53" si="122">G53+I53</f>
        <v>122.30000000000001</v>
      </c>
      <c r="E53" s="147">
        <f t="shared" si="122"/>
        <v>0</v>
      </c>
      <c r="F53" s="147">
        <f t="shared" si="113"/>
        <v>0</v>
      </c>
      <c r="G53" s="147">
        <v>73.400000000000006</v>
      </c>
      <c r="H53" s="172"/>
      <c r="I53" s="147">
        <f t="shared" ref="I53:J53" si="123">K53+M53</f>
        <v>48.9</v>
      </c>
      <c r="J53" s="147">
        <f t="shared" si="123"/>
        <v>0</v>
      </c>
      <c r="K53" s="147">
        <v>33.9</v>
      </c>
      <c r="L53" s="172"/>
      <c r="M53" s="147">
        <f t="shared" ref="M53:N53" si="124">O53+Q53</f>
        <v>15</v>
      </c>
      <c r="N53" s="147">
        <f t="shared" si="124"/>
        <v>0</v>
      </c>
      <c r="O53" s="147">
        <v>15</v>
      </c>
      <c r="P53" s="172"/>
      <c r="Q53" s="147">
        <v>0</v>
      </c>
      <c r="R53" s="172"/>
      <c r="S53" s="140">
        <v>44434</v>
      </c>
      <c r="T53" s="132" t="s">
        <v>77</v>
      </c>
      <c r="U53" s="132" t="s">
        <v>77</v>
      </c>
      <c r="V53" s="140"/>
      <c r="W53" s="140"/>
      <c r="X53" s="233"/>
      <c r="Y53" s="132" t="s">
        <v>64</v>
      </c>
      <c r="Z53" s="133" t="s">
        <v>65</v>
      </c>
    </row>
    <row r="54" spans="1:26">
      <c r="A54" s="101">
        <v>41</v>
      </c>
      <c r="B54" s="185" t="s">
        <v>725</v>
      </c>
      <c r="C54" s="185" t="s">
        <v>726</v>
      </c>
      <c r="D54" s="147">
        <f t="shared" ref="D54:E54" si="125">G54+I54</f>
        <v>161</v>
      </c>
      <c r="E54" s="147">
        <f t="shared" si="125"/>
        <v>0</v>
      </c>
      <c r="F54" s="147">
        <f t="shared" si="113"/>
        <v>0</v>
      </c>
      <c r="G54" s="147">
        <v>96.6</v>
      </c>
      <c r="H54" s="172"/>
      <c r="I54" s="147">
        <f t="shared" ref="I54:J54" si="126">K54+M54</f>
        <v>64.400000000000006</v>
      </c>
      <c r="J54" s="147">
        <f t="shared" si="126"/>
        <v>0</v>
      </c>
      <c r="K54" s="147">
        <v>34.4</v>
      </c>
      <c r="L54" s="172"/>
      <c r="M54" s="147">
        <f t="shared" ref="M54:N54" si="127">O54+Q54</f>
        <v>30</v>
      </c>
      <c r="N54" s="147">
        <f t="shared" si="127"/>
        <v>0</v>
      </c>
      <c r="O54" s="147">
        <v>30</v>
      </c>
      <c r="P54" s="172"/>
      <c r="Q54" s="147">
        <v>0</v>
      </c>
      <c r="R54" s="172"/>
      <c r="S54" s="140">
        <v>44434</v>
      </c>
      <c r="T54" s="132" t="s">
        <v>77</v>
      </c>
      <c r="U54" s="132" t="s">
        <v>77</v>
      </c>
      <c r="V54" s="140"/>
      <c r="W54" s="140"/>
      <c r="X54" s="233"/>
      <c r="Y54" s="286"/>
      <c r="Z54" s="286"/>
    </row>
    <row r="55" spans="1:26">
      <c r="A55" s="101">
        <v>42</v>
      </c>
      <c r="B55" s="185" t="s">
        <v>727</v>
      </c>
      <c r="C55" s="185" t="s">
        <v>654</v>
      </c>
      <c r="D55" s="147">
        <f t="shared" ref="D55:E55" si="128">G55+I55</f>
        <v>745</v>
      </c>
      <c r="E55" s="147">
        <f t="shared" si="128"/>
        <v>0</v>
      </c>
      <c r="F55" s="147">
        <f t="shared" si="113"/>
        <v>0</v>
      </c>
      <c r="G55" s="147">
        <v>447</v>
      </c>
      <c r="H55" s="172"/>
      <c r="I55" s="147">
        <f t="shared" ref="I55:J55" si="129">K55+M55</f>
        <v>298</v>
      </c>
      <c r="J55" s="147">
        <f t="shared" si="129"/>
        <v>0</v>
      </c>
      <c r="K55" s="147">
        <v>149</v>
      </c>
      <c r="L55" s="172"/>
      <c r="M55" s="147">
        <f t="shared" ref="M55:N55" si="130">O55+Q55</f>
        <v>149</v>
      </c>
      <c r="N55" s="147">
        <f t="shared" si="130"/>
        <v>0</v>
      </c>
      <c r="O55" s="147">
        <v>149</v>
      </c>
      <c r="P55" s="172"/>
      <c r="Q55" s="147">
        <v>0</v>
      </c>
      <c r="R55" s="172"/>
      <c r="S55" s="140">
        <v>44434</v>
      </c>
      <c r="T55" s="140">
        <v>44449</v>
      </c>
      <c r="U55" s="132" t="s">
        <v>728</v>
      </c>
      <c r="V55" s="140"/>
      <c r="W55" s="140"/>
      <c r="X55" s="233"/>
      <c r="Y55" s="286"/>
      <c r="Z55" s="286"/>
    </row>
    <row r="56" spans="1:26">
      <c r="A56" s="101">
        <v>43</v>
      </c>
      <c r="B56" s="185" t="s">
        <v>729</v>
      </c>
      <c r="C56" s="185" t="s">
        <v>644</v>
      </c>
      <c r="D56" s="147">
        <f t="shared" ref="D56:E56" si="131">G56+I56</f>
        <v>70</v>
      </c>
      <c r="E56" s="147">
        <f t="shared" si="131"/>
        <v>0</v>
      </c>
      <c r="F56" s="147">
        <f t="shared" si="113"/>
        <v>0</v>
      </c>
      <c r="G56" s="147">
        <v>42</v>
      </c>
      <c r="H56" s="172"/>
      <c r="I56" s="147">
        <f t="shared" ref="I56:J56" si="132">K56+M56</f>
        <v>28</v>
      </c>
      <c r="J56" s="147">
        <f t="shared" si="132"/>
        <v>0</v>
      </c>
      <c r="K56" s="147">
        <v>3.5</v>
      </c>
      <c r="L56" s="172"/>
      <c r="M56" s="147">
        <f t="shared" ref="M56:N56" si="133">O56+Q56</f>
        <v>24.5</v>
      </c>
      <c r="N56" s="147">
        <f t="shared" si="133"/>
        <v>0</v>
      </c>
      <c r="O56" s="147">
        <v>24.5</v>
      </c>
      <c r="P56" s="172"/>
      <c r="Q56" s="147">
        <v>0</v>
      </c>
      <c r="R56" s="172"/>
      <c r="S56" s="140">
        <v>44434</v>
      </c>
      <c r="T56" s="132" t="s">
        <v>77</v>
      </c>
      <c r="U56" s="132" t="s">
        <v>77</v>
      </c>
      <c r="V56" s="140"/>
      <c r="W56" s="140"/>
      <c r="X56" s="233"/>
      <c r="Y56" s="286"/>
      <c r="Z56" s="286"/>
    </row>
    <row r="57" spans="1:26">
      <c r="A57" s="220"/>
      <c r="B57" s="283" t="s">
        <v>160</v>
      </c>
      <c r="C57" s="263"/>
      <c r="D57" s="284">
        <f t="shared" ref="D57:R57" si="134">SUM(D50:D56)</f>
        <v>1743.8</v>
      </c>
      <c r="E57" s="284">
        <f t="shared" si="134"/>
        <v>0</v>
      </c>
      <c r="F57" s="284">
        <f t="shared" si="134"/>
        <v>0</v>
      </c>
      <c r="G57" s="284">
        <f t="shared" si="134"/>
        <v>1045.5999999999999</v>
      </c>
      <c r="H57" s="284">
        <f t="shared" si="134"/>
        <v>0</v>
      </c>
      <c r="I57" s="284">
        <f t="shared" si="134"/>
        <v>698.19999999999993</v>
      </c>
      <c r="J57" s="284">
        <f t="shared" si="134"/>
        <v>0</v>
      </c>
      <c r="K57" s="284">
        <f t="shared" si="134"/>
        <v>421</v>
      </c>
      <c r="L57" s="284">
        <f t="shared" si="134"/>
        <v>0</v>
      </c>
      <c r="M57" s="284">
        <f t="shared" si="134"/>
        <v>277.2</v>
      </c>
      <c r="N57" s="284">
        <f t="shared" si="134"/>
        <v>0</v>
      </c>
      <c r="O57" s="284">
        <f t="shared" si="134"/>
        <v>277.2</v>
      </c>
      <c r="P57" s="284">
        <f t="shared" si="134"/>
        <v>0</v>
      </c>
      <c r="Q57" s="284">
        <f t="shared" si="134"/>
        <v>0</v>
      </c>
      <c r="R57" s="284">
        <f t="shared" si="134"/>
        <v>0</v>
      </c>
      <c r="S57" s="285"/>
      <c r="T57" s="151"/>
      <c r="U57" s="151"/>
      <c r="V57" s="151"/>
      <c r="W57" s="151"/>
      <c r="X57" s="151"/>
      <c r="Y57" s="151"/>
      <c r="Z57" s="151"/>
    </row>
    <row r="58" spans="1:26">
      <c r="A58" s="550" t="s">
        <v>730</v>
      </c>
      <c r="B58" s="538"/>
      <c r="C58" s="171"/>
      <c r="D58" s="113">
        <f t="shared" ref="D58:R58" si="135">D57+D48+D42</f>
        <v>16084.400000000001</v>
      </c>
      <c r="E58" s="113">
        <f t="shared" si="135"/>
        <v>12959.091530000002</v>
      </c>
      <c r="F58" s="113">
        <f t="shared" si="135"/>
        <v>-0.19153000000004994</v>
      </c>
      <c r="G58" s="113">
        <f t="shared" si="135"/>
        <v>9649.7999999999993</v>
      </c>
      <c r="H58" s="113">
        <f t="shared" si="135"/>
        <v>7775.1469999999999</v>
      </c>
      <c r="I58" s="113">
        <f t="shared" si="135"/>
        <v>6434.5999999999985</v>
      </c>
      <c r="J58" s="113">
        <f t="shared" si="135"/>
        <v>5183.9445299999998</v>
      </c>
      <c r="K58" s="113">
        <f t="shared" si="135"/>
        <v>5036.3999999999996</v>
      </c>
      <c r="L58" s="113">
        <f t="shared" si="135"/>
        <v>4122.7775300000003</v>
      </c>
      <c r="M58" s="113">
        <f t="shared" si="135"/>
        <v>1398.1999999999998</v>
      </c>
      <c r="N58" s="113">
        <f t="shared" si="135"/>
        <v>1061.1669999999999</v>
      </c>
      <c r="O58" s="113">
        <f t="shared" si="135"/>
        <v>1265.2</v>
      </c>
      <c r="P58" s="113">
        <f t="shared" si="135"/>
        <v>811.16699999999992</v>
      </c>
      <c r="Q58" s="113">
        <f t="shared" si="135"/>
        <v>133</v>
      </c>
      <c r="R58" s="113">
        <f t="shared" si="135"/>
        <v>250</v>
      </c>
      <c r="S58" s="171"/>
      <c r="T58" s="171"/>
      <c r="U58" s="171"/>
      <c r="V58" s="171"/>
      <c r="W58" s="171"/>
      <c r="X58" s="171"/>
      <c r="Y58" s="171"/>
      <c r="Z58" s="171"/>
    </row>
  </sheetData>
  <mergeCells count="30">
    <mergeCell ref="Y1:Y5"/>
    <mergeCell ref="Z1:Z5"/>
    <mergeCell ref="I1:R1"/>
    <mergeCell ref="K2:R2"/>
    <mergeCell ref="K3:L4"/>
    <mergeCell ref="M3:R3"/>
    <mergeCell ref="M4:N4"/>
    <mergeCell ref="O4:P4"/>
    <mergeCell ref="Q4:R4"/>
    <mergeCell ref="T1:T5"/>
    <mergeCell ref="U1:U5"/>
    <mergeCell ref="V1:V5"/>
    <mergeCell ref="W1:W5"/>
    <mergeCell ref="X1:X5"/>
    <mergeCell ref="A58:B58"/>
    <mergeCell ref="F4:F5"/>
    <mergeCell ref="A7:Z8"/>
    <mergeCell ref="A9:Z9"/>
    <mergeCell ref="A1:A5"/>
    <mergeCell ref="B1:B5"/>
    <mergeCell ref="C1:C5"/>
    <mergeCell ref="D1:F3"/>
    <mergeCell ref="G1:H4"/>
    <mergeCell ref="S1:S5"/>
    <mergeCell ref="I2:J4"/>
    <mergeCell ref="D4:D5"/>
    <mergeCell ref="E4:E5"/>
    <mergeCell ref="A42:B42"/>
    <mergeCell ref="A43:Z43"/>
    <mergeCell ref="A49:Z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Свод по районам</vt:lpstr>
      <vt:lpstr>Алатырский</vt:lpstr>
      <vt:lpstr>Аликовский</vt:lpstr>
      <vt:lpstr>Батыревский</vt:lpstr>
      <vt:lpstr>Вурнарский</vt:lpstr>
      <vt:lpstr>Ибресинский</vt:lpstr>
      <vt:lpstr>Канашский</vt:lpstr>
      <vt:lpstr>Козловский</vt:lpstr>
      <vt:lpstr>Комсомольский</vt:lpstr>
      <vt:lpstr>Красноармейский</vt:lpstr>
      <vt:lpstr>Красночетайский</vt:lpstr>
      <vt:lpstr>Марпосадский</vt:lpstr>
      <vt:lpstr>Моргаушский</vt:lpstr>
      <vt:lpstr>Порецкий</vt:lpstr>
      <vt:lpstr>Урмарский</vt:lpstr>
      <vt:lpstr>Цивильский</vt:lpstr>
      <vt:lpstr>Чебоксарский</vt:lpstr>
      <vt:lpstr>Шемуршинский</vt:lpstr>
      <vt:lpstr>Шумерлинский</vt:lpstr>
      <vt:lpstr>Ядринский</vt:lpstr>
      <vt:lpstr>Яльчикский</vt:lpstr>
      <vt:lpstr>Янтиковский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 Яргунина Главбух ЦБ Шумерлинского р-на</cp:lastModifiedBy>
  <dcterms:modified xsi:type="dcterms:W3CDTF">2021-10-28T07:03:39Z</dcterms:modified>
</cp:coreProperties>
</file>