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<sst xmlns="http://schemas.openxmlformats.org/spreadsheetml/2006/main" count="184" uniqueCount="100">
  <si>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</si>
  <si>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</si>
  <si>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</si>
  <si>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</si>
  <si>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</si>
  <si>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</si>
  <si>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</si>
  <si>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</si>
  <si>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</si>
  <si>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</si>
  <si>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</si>
  <si>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</si>
  <si>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</si>
  <si>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</si>
  <si>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</si>
  <si>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</si>
  <si>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</si>
  <si>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</si>
  <si>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</si>
  <si>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</si>
  <si>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</si>
  <si>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</si>
  <si>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</si>
  <si>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</si>
  <si>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</si>
  <si>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</si>
  <si>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</si>
  <si>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</si>
  <si>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</si>
  <si>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</si>
  <si>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</si>
  <si>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</si>
  <si>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</si>
  <si>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</si>
  <si>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</si>
  <si>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</si>
  <si>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</si>
  <si>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</si>
  <si>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</si>
  <si>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</si>
  <si>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</si>
  <si>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</si>
  <si>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</si>
  <si>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</si>
  <si>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</si>
  <si>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</si>
  <si>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</si>
  <si>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</si>
  <si>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</si>
  <si>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</si>
  <si>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</si>
  <si>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</si>
  <si>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</si>
  <si>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</si>
  <si>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</si>
  <si>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</si>
  <si>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</si>
  <si>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</si>
  <si>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</si>
  <si>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</si>
  <si>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</si>
  <si>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</si>
  <si>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</si>
  <si>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</si>
  <si>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</si>
  <si>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</si>
  <si>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</si>
  <si>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</si>
  <si>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</si>
  <si>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</si>
  <si>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</si>
  <si>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</si>
  <si>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</si>
  <si>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</si>
  <si>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</si>
  <si>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</si>
  <si>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</si>
  <si>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</si>
  <si>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</si>
  <si>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</si>
  <si>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</si>
  <si>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</si>
  <si>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</si>
  <si>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</si>
  <si>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</si>
  <si>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</si>
  <si>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</si>
  <si>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</si>
  <si>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</si>
  <si>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</si>
  <si>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</si>
  <si>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</si>
  <si>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</si>
  <si>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</si>
  <si>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</si>
  <si>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01.06.2021 (Бюджетные средства) </t>
  </si>
  <si>
    <t>исполнено на 01.06.2021</t>
  </si>
  <si>
    <t xml:space="preserve">Исполнение налоговых и неналоговых доходов бюджетов сельских поселений Чебоксарского района по состоянию на 01.06.2021года </t>
  </si>
  <si>
    <t>на 01.06.2021</t>
  </si>
  <si>
    <t>01.06.2021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</si>
</sst>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3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16" fillId="35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PageLayoutView="0" workbookViewId="0" topLeftCell="A1">
      <pane xSplit="1" ySplit="11" topLeftCell="U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H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9.125" style="0" customWidth="1"/>
    <col min="14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6" t="s">
        <v>95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7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77" t="s">
        <v>75</v>
      </c>
      <c r="AA5" s="177"/>
      <c r="AB5" s="177"/>
      <c r="AC5" s="177"/>
    </row>
    <row r="6" spans="1:29" ht="19.5" customHeight="1">
      <c r="A6" s="169"/>
      <c r="B6" s="130" t="s">
        <v>0</v>
      </c>
      <c r="C6" s="131"/>
      <c r="D6" s="132"/>
      <c r="E6" s="178" t="s">
        <v>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58" t="s">
        <v>32</v>
      </c>
      <c r="Z6" s="166"/>
      <c r="AA6" s="159"/>
      <c r="AB6" s="158" t="s">
        <v>33</v>
      </c>
      <c r="AC6" s="159"/>
    </row>
    <row r="7" spans="1:29" ht="15.75" customHeight="1">
      <c r="A7" s="170"/>
      <c r="B7" s="133"/>
      <c r="C7" s="134"/>
      <c r="D7" s="135"/>
      <c r="E7" s="145" t="s">
        <v>7</v>
      </c>
      <c r="F7" s="146"/>
      <c r="G7" s="147"/>
      <c r="H7" s="181" t="s">
        <v>8</v>
      </c>
      <c r="I7" s="182"/>
      <c r="J7" s="183"/>
      <c r="K7" s="181" t="s">
        <v>34</v>
      </c>
      <c r="L7" s="182"/>
      <c r="M7" s="183"/>
      <c r="N7" s="181" t="s">
        <v>74</v>
      </c>
      <c r="O7" s="182"/>
      <c r="P7" s="183"/>
      <c r="Q7" s="181" t="s">
        <v>93</v>
      </c>
      <c r="R7" s="183"/>
      <c r="S7" s="139" t="s">
        <v>59</v>
      </c>
      <c r="T7" s="140"/>
      <c r="U7" s="139" t="s">
        <v>94</v>
      </c>
      <c r="V7" s="140"/>
      <c r="W7" s="145" t="s">
        <v>40</v>
      </c>
      <c r="X7" s="172"/>
      <c r="Y7" s="160"/>
      <c r="Z7" s="167"/>
      <c r="AA7" s="161"/>
      <c r="AB7" s="160"/>
      <c r="AC7" s="161"/>
    </row>
    <row r="8" spans="1:29" ht="16.5" customHeight="1">
      <c r="A8" s="170"/>
      <c r="B8" s="133"/>
      <c r="C8" s="134"/>
      <c r="D8" s="135"/>
      <c r="E8" s="148"/>
      <c r="F8" s="149"/>
      <c r="G8" s="150"/>
      <c r="H8" s="184"/>
      <c r="I8" s="185"/>
      <c r="J8" s="186"/>
      <c r="K8" s="184"/>
      <c r="L8" s="185"/>
      <c r="M8" s="186"/>
      <c r="N8" s="184"/>
      <c r="O8" s="185"/>
      <c r="P8" s="186"/>
      <c r="Q8" s="184"/>
      <c r="R8" s="186"/>
      <c r="S8" s="141"/>
      <c r="T8" s="142"/>
      <c r="U8" s="141"/>
      <c r="V8" s="142"/>
      <c r="W8" s="173"/>
      <c r="X8" s="174"/>
      <c r="Y8" s="160"/>
      <c r="Z8" s="167"/>
      <c r="AA8" s="161"/>
      <c r="AB8" s="160"/>
      <c r="AC8" s="161"/>
    </row>
    <row r="9" spans="1:29" ht="127.5" customHeight="1">
      <c r="A9" s="170"/>
      <c r="B9" s="136"/>
      <c r="C9" s="137"/>
      <c r="D9" s="138"/>
      <c r="E9" s="164" t="s">
        <v>80</v>
      </c>
      <c r="F9" s="33"/>
      <c r="G9" s="32"/>
      <c r="H9" s="187"/>
      <c r="I9" s="188"/>
      <c r="J9" s="189"/>
      <c r="K9" s="187"/>
      <c r="L9" s="188"/>
      <c r="M9" s="189"/>
      <c r="N9" s="190"/>
      <c r="O9" s="192"/>
      <c r="P9" s="191"/>
      <c r="Q9" s="190"/>
      <c r="R9" s="191"/>
      <c r="S9" s="143"/>
      <c r="T9" s="144"/>
      <c r="U9" s="143"/>
      <c r="V9" s="144"/>
      <c r="W9" s="175"/>
      <c r="X9" s="176"/>
      <c r="Y9" s="162"/>
      <c r="Z9" s="168"/>
      <c r="AA9" s="163"/>
      <c r="AB9" s="162"/>
      <c r="AC9" s="163"/>
    </row>
    <row r="10" spans="1:29" ht="42" customHeight="1">
      <c r="A10" s="171"/>
      <c r="B10" s="10" t="s">
        <v>80</v>
      </c>
      <c r="C10" s="10" t="s">
        <v>10</v>
      </c>
      <c r="D10" s="11" t="s">
        <v>11</v>
      </c>
      <c r="E10" s="165"/>
      <c r="F10" s="30" t="s">
        <v>96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7" t="s">
        <v>9</v>
      </c>
      <c r="Z10" s="27" t="s">
        <v>10</v>
      </c>
      <c r="AA10" s="28" t="s">
        <v>11</v>
      </c>
      <c r="AB10" s="27" t="s">
        <v>9</v>
      </c>
      <c r="AC10" s="27" t="s">
        <v>10</v>
      </c>
    </row>
    <row r="11" spans="1:29" ht="16.5" customHeight="1">
      <c r="A11" s="119">
        <v>1</v>
      </c>
      <c r="B11" s="79">
        <v>2</v>
      </c>
      <c r="C11" s="79">
        <v>3</v>
      </c>
      <c r="D11" s="79">
        <v>4</v>
      </c>
      <c r="E11" s="80">
        <v>5</v>
      </c>
      <c r="F11" s="79">
        <v>6</v>
      </c>
      <c r="G11" s="79">
        <v>7</v>
      </c>
      <c r="H11" s="79">
        <v>8</v>
      </c>
      <c r="I11" s="81">
        <v>9</v>
      </c>
      <c r="J11" s="79">
        <v>10</v>
      </c>
      <c r="K11" s="79">
        <v>11</v>
      </c>
      <c r="L11" s="81">
        <v>12</v>
      </c>
      <c r="M11" s="79">
        <v>13</v>
      </c>
      <c r="N11" s="79">
        <v>14</v>
      </c>
      <c r="O11" s="81">
        <v>15</v>
      </c>
      <c r="P11" s="79">
        <v>16</v>
      </c>
      <c r="Q11" s="79">
        <v>17</v>
      </c>
      <c r="R11" s="81">
        <v>18</v>
      </c>
      <c r="S11" s="79">
        <v>19</v>
      </c>
      <c r="T11" s="81">
        <v>20</v>
      </c>
      <c r="U11" s="81"/>
      <c r="V11" s="81"/>
      <c r="W11" s="82">
        <v>21</v>
      </c>
      <c r="X11" s="82">
        <v>22</v>
      </c>
      <c r="Y11" s="82">
        <v>23</v>
      </c>
      <c r="Z11" s="82">
        <v>24</v>
      </c>
      <c r="AA11" s="82">
        <v>25</v>
      </c>
      <c r="AB11" s="82">
        <v>26</v>
      </c>
      <c r="AC11" s="82">
        <v>27</v>
      </c>
    </row>
    <row r="12" spans="1:29" ht="19.5" customHeight="1">
      <c r="A12" s="116" t="s">
        <v>43</v>
      </c>
      <c r="B12" s="51">
        <f>E12+H12+N12+Q12+S12+W12</f>
        <v>21254264.85</v>
      </c>
      <c r="C12" s="51">
        <f>F12+I12+O12+R12+T12+X12</f>
        <v>3434501.82</v>
      </c>
      <c r="D12" s="52">
        <f aca="true" t="shared" si="0" ref="D12:D28">C12/B12*100</f>
        <v>16.159118389832237</v>
      </c>
      <c r="E12" s="53">
        <v>2646600</v>
      </c>
      <c r="F12" s="53">
        <v>701267.82</v>
      </c>
      <c r="G12" s="52">
        <f aca="true" t="shared" si="1" ref="G12:G28">F12/E12*100</f>
        <v>26.496932668329176</v>
      </c>
      <c r="H12" s="53">
        <v>18529576.35</v>
      </c>
      <c r="I12" s="53">
        <v>2733234</v>
      </c>
      <c r="J12" s="54">
        <f aca="true" t="shared" si="2" ref="J12:J28">I12/H12*100</f>
        <v>14.750655645723922</v>
      </c>
      <c r="K12" s="53">
        <v>3277400</v>
      </c>
      <c r="L12" s="53">
        <v>1365580</v>
      </c>
      <c r="M12" s="52">
        <f aca="true" t="shared" si="3" ref="M12:M28">L12/K12*100</f>
        <v>41.66656496002929</v>
      </c>
      <c r="N12" s="114">
        <v>0</v>
      </c>
      <c r="O12" s="62">
        <v>0</v>
      </c>
      <c r="P12" s="112" t="e">
        <f>O12/N12*100</f>
        <v>#DIV/0!</v>
      </c>
      <c r="Q12" s="121">
        <v>78088.5</v>
      </c>
      <c r="R12" s="121">
        <v>0</v>
      </c>
      <c r="S12" s="52"/>
      <c r="T12" s="52"/>
      <c r="U12" s="52"/>
      <c r="V12" s="52"/>
      <c r="W12" s="52"/>
      <c r="X12" s="59"/>
      <c r="Y12" s="51">
        <v>21642202.92</v>
      </c>
      <c r="Z12" s="51">
        <v>1831563.56</v>
      </c>
      <c r="AA12" s="55">
        <f>Z12/Y12*100</f>
        <v>8.462925732515957</v>
      </c>
      <c r="AB12" s="86">
        <f aca="true" t="shared" si="4" ref="AB12:AB32">B12-Y12</f>
        <v>-387938.0700000003</v>
      </c>
      <c r="AC12" s="86">
        <f aca="true" t="shared" si="5" ref="AC12:AC32">C12-Z12</f>
        <v>1602938.2599999998</v>
      </c>
    </row>
    <row r="13" spans="1:29" ht="19.5" customHeight="1">
      <c r="A13" s="116" t="s">
        <v>44</v>
      </c>
      <c r="B13" s="51">
        <f>E13+H13+N13+Q13+S13+W13</f>
        <v>15405828.5</v>
      </c>
      <c r="C13" s="51">
        <f>F13+I13+O13+R13+T13+X13</f>
        <v>1985217.4</v>
      </c>
      <c r="D13" s="52">
        <f t="shared" si="0"/>
        <v>12.886145006742092</v>
      </c>
      <c r="E13" s="53">
        <v>1618400</v>
      </c>
      <c r="F13" s="53">
        <v>334934.7</v>
      </c>
      <c r="G13" s="52">
        <f t="shared" si="1"/>
        <v>20.69542140385566</v>
      </c>
      <c r="H13" s="53">
        <v>13649927.8</v>
      </c>
      <c r="I13" s="53">
        <v>1512782</v>
      </c>
      <c r="J13" s="54">
        <f t="shared" si="2"/>
        <v>11.082710635289954</v>
      </c>
      <c r="K13" s="53">
        <v>1836200</v>
      </c>
      <c r="L13" s="53">
        <v>765080</v>
      </c>
      <c r="M13" s="52">
        <f t="shared" si="3"/>
        <v>41.66648513233853</v>
      </c>
      <c r="N13" s="53">
        <v>0</v>
      </c>
      <c r="O13" s="53">
        <v>0</v>
      </c>
      <c r="P13" s="112" t="e">
        <f>O13/N13*100</f>
        <v>#DIV/0!</v>
      </c>
      <c r="Q13" s="121">
        <v>137500.7</v>
      </c>
      <c r="R13" s="121">
        <v>137500.7</v>
      </c>
      <c r="S13" s="52"/>
      <c r="T13" s="52"/>
      <c r="U13" s="52"/>
      <c r="V13" s="52"/>
      <c r="W13" s="57"/>
      <c r="X13" s="53">
        <v>0</v>
      </c>
      <c r="Y13" s="51">
        <v>15593391.89</v>
      </c>
      <c r="Z13" s="51">
        <v>839644.66</v>
      </c>
      <c r="AA13" s="55">
        <f aca="true" t="shared" si="6" ref="AA13:AA31">Z13/Y13*100</f>
        <v>5.384618471228584</v>
      </c>
      <c r="AB13" s="86">
        <f t="shared" si="4"/>
        <v>-187563.3900000006</v>
      </c>
      <c r="AC13" s="56">
        <f t="shared" si="5"/>
        <v>1145572.7399999998</v>
      </c>
    </row>
    <row r="14" spans="1:29" ht="19.5" customHeight="1">
      <c r="A14" s="116" t="s">
        <v>45</v>
      </c>
      <c r="B14" s="51">
        <f>E14+H14+N14+Q14+S14+W14+U14</f>
        <v>37667994.11</v>
      </c>
      <c r="C14" s="51">
        <f>F14+I14+O14+R14+T14+X14+V14</f>
        <v>8720545.66</v>
      </c>
      <c r="D14" s="52">
        <f t="shared" si="0"/>
        <v>23.151075245827577</v>
      </c>
      <c r="E14" s="53">
        <v>7269600</v>
      </c>
      <c r="F14" s="53">
        <v>2286976.66</v>
      </c>
      <c r="G14" s="52">
        <f t="shared" si="1"/>
        <v>31.459456641355786</v>
      </c>
      <c r="H14" s="53">
        <v>29895195.4</v>
      </c>
      <c r="I14" s="53">
        <v>6525153</v>
      </c>
      <c r="J14" s="54">
        <f t="shared" si="2"/>
        <v>21.826761500277737</v>
      </c>
      <c r="K14" s="53">
        <v>12485300</v>
      </c>
      <c r="L14" s="53">
        <v>5202200</v>
      </c>
      <c r="M14" s="52">
        <f t="shared" si="3"/>
        <v>41.66659992150769</v>
      </c>
      <c r="N14" s="53">
        <v>0</v>
      </c>
      <c r="O14" s="53">
        <v>-91584</v>
      </c>
      <c r="P14" s="112" t="e">
        <f aca="true" t="shared" si="7" ref="P14:P28">O14/N14*100</f>
        <v>#DIV/0!</v>
      </c>
      <c r="Q14" s="121">
        <v>503198.71</v>
      </c>
      <c r="R14" s="121">
        <v>0</v>
      </c>
      <c r="S14" s="52"/>
      <c r="T14" s="120"/>
      <c r="U14" s="120">
        <v>0</v>
      </c>
      <c r="V14" s="120">
        <v>0</v>
      </c>
      <c r="W14" s="53">
        <v>0</v>
      </c>
      <c r="X14" s="53">
        <v>0</v>
      </c>
      <c r="Y14" s="51">
        <v>37893912.7</v>
      </c>
      <c r="Z14" s="51">
        <v>5639540</v>
      </c>
      <c r="AA14" s="55">
        <f t="shared" si="6"/>
        <v>14.882443110711025</v>
      </c>
      <c r="AB14" s="56">
        <f t="shared" si="4"/>
        <v>-225918.59000000358</v>
      </c>
      <c r="AC14" s="56">
        <f t="shared" si="5"/>
        <v>3081005.66</v>
      </c>
    </row>
    <row r="15" spans="1:29" ht="19.5" customHeight="1">
      <c r="A15" s="116" t="s">
        <v>46</v>
      </c>
      <c r="B15" s="51">
        <f aca="true" t="shared" si="8" ref="B15:B28">E15+H15+N15+Q15+S15+W15+U15</f>
        <v>23887977.279999997</v>
      </c>
      <c r="C15" s="51">
        <f aca="true" t="shared" si="9" ref="C15:C28">F15+I15+O15+R15+T15+X15+V15</f>
        <v>5742987.13</v>
      </c>
      <c r="D15" s="52">
        <f t="shared" si="0"/>
        <v>24.041328667908047</v>
      </c>
      <c r="E15" s="53">
        <v>4858300</v>
      </c>
      <c r="F15" s="53">
        <v>1693017.13</v>
      </c>
      <c r="G15" s="52">
        <f t="shared" si="1"/>
        <v>34.84793302183891</v>
      </c>
      <c r="H15" s="53">
        <v>18997305.97</v>
      </c>
      <c r="I15" s="53">
        <v>4021470</v>
      </c>
      <c r="J15" s="54">
        <f t="shared" si="2"/>
        <v>21.168633101717635</v>
      </c>
      <c r="K15" s="53">
        <v>5798900</v>
      </c>
      <c r="L15" s="53">
        <v>2416205</v>
      </c>
      <c r="M15" s="52">
        <f t="shared" si="3"/>
        <v>41.66660918450051</v>
      </c>
      <c r="N15" s="53">
        <v>0</v>
      </c>
      <c r="O15" s="53">
        <v>0</v>
      </c>
      <c r="P15" s="112" t="e">
        <f t="shared" si="7"/>
        <v>#DIV/0!</v>
      </c>
      <c r="Q15" s="121">
        <v>32371.31</v>
      </c>
      <c r="R15" s="121">
        <v>28500</v>
      </c>
      <c r="S15" s="52"/>
      <c r="T15" s="52"/>
      <c r="U15" s="53">
        <v>0</v>
      </c>
      <c r="V15" s="53">
        <v>0</v>
      </c>
      <c r="W15" s="57"/>
      <c r="X15" s="53"/>
      <c r="Y15" s="51">
        <v>24587155.97</v>
      </c>
      <c r="Z15" s="51">
        <v>3902883.71</v>
      </c>
      <c r="AA15" s="55">
        <f t="shared" si="6"/>
        <v>15.873668816198592</v>
      </c>
      <c r="AB15" s="56">
        <f t="shared" si="4"/>
        <v>-699178.6900000013</v>
      </c>
      <c r="AC15" s="56">
        <f t="shared" si="5"/>
        <v>1840103.42</v>
      </c>
    </row>
    <row r="16" spans="1:29" ht="19.5" customHeight="1">
      <c r="A16" s="116" t="s">
        <v>47</v>
      </c>
      <c r="B16" s="51">
        <f t="shared" si="8"/>
        <v>45815671.2</v>
      </c>
      <c r="C16" s="51">
        <f t="shared" si="9"/>
        <v>9299864.09</v>
      </c>
      <c r="D16" s="52">
        <f t="shared" si="0"/>
        <v>20.298434676211834</v>
      </c>
      <c r="E16" s="53">
        <v>8501400</v>
      </c>
      <c r="F16" s="53">
        <v>2418511.03</v>
      </c>
      <c r="G16" s="52">
        <f t="shared" si="1"/>
        <v>28.448385324770037</v>
      </c>
      <c r="H16" s="53">
        <v>35881563.17</v>
      </c>
      <c r="I16" s="53">
        <v>6102706</v>
      </c>
      <c r="J16" s="54">
        <f>I16/H16*100</f>
        <v>17.007915655977815</v>
      </c>
      <c r="K16" s="53">
        <v>6318800</v>
      </c>
      <c r="L16" s="53">
        <v>2632830</v>
      </c>
      <c r="M16" s="52">
        <f>L16/K16*100</f>
        <v>41.666613914034315</v>
      </c>
      <c r="N16" s="53">
        <v>93350</v>
      </c>
      <c r="O16" s="53">
        <v>337611.5</v>
      </c>
      <c r="P16" s="112">
        <f t="shared" si="7"/>
        <v>361.6620246384574</v>
      </c>
      <c r="Q16" s="121">
        <v>1339358.03</v>
      </c>
      <c r="R16" s="121">
        <v>441035.56</v>
      </c>
      <c r="S16" s="52"/>
      <c r="T16" s="52"/>
      <c r="U16" s="53">
        <v>0</v>
      </c>
      <c r="V16" s="53">
        <v>0</v>
      </c>
      <c r="W16" s="57"/>
      <c r="X16" s="53"/>
      <c r="Y16" s="51">
        <v>47232702.76</v>
      </c>
      <c r="Z16" s="51">
        <v>4748738.22</v>
      </c>
      <c r="AA16" s="55">
        <f t="shared" si="6"/>
        <v>10.053920149624739</v>
      </c>
      <c r="AB16" s="56">
        <f t="shared" si="4"/>
        <v>-1417031.559999995</v>
      </c>
      <c r="AC16" s="56">
        <f t="shared" si="5"/>
        <v>4551125.87</v>
      </c>
    </row>
    <row r="17" spans="1:29" ht="19.5" customHeight="1">
      <c r="A17" s="116" t="s">
        <v>48</v>
      </c>
      <c r="B17" s="51">
        <f t="shared" si="8"/>
        <v>15375614.22</v>
      </c>
      <c r="C17" s="51">
        <f t="shared" si="9"/>
        <v>3151478.7800000003</v>
      </c>
      <c r="D17" s="52">
        <f t="shared" si="0"/>
        <v>20.496604135011918</v>
      </c>
      <c r="E17" s="53">
        <v>2258900</v>
      </c>
      <c r="F17" s="53">
        <v>603515.78</v>
      </c>
      <c r="G17" s="52">
        <f t="shared" si="1"/>
        <v>26.717242020452435</v>
      </c>
      <c r="H17" s="53">
        <v>13005938.72</v>
      </c>
      <c r="I17" s="53">
        <v>2453963</v>
      </c>
      <c r="J17" s="54">
        <f t="shared" si="2"/>
        <v>18.86801908597644</v>
      </c>
      <c r="K17" s="53">
        <v>3641500</v>
      </c>
      <c r="L17" s="53">
        <v>1517285</v>
      </c>
      <c r="M17" s="52">
        <f t="shared" si="3"/>
        <v>41.66648359192641</v>
      </c>
      <c r="N17" s="53">
        <v>0</v>
      </c>
      <c r="O17" s="53">
        <v>0</v>
      </c>
      <c r="P17" s="112" t="e">
        <f t="shared" si="7"/>
        <v>#DIV/0!</v>
      </c>
      <c r="Q17" s="121">
        <v>110775.5</v>
      </c>
      <c r="R17" s="121">
        <v>94000</v>
      </c>
      <c r="S17" s="52"/>
      <c r="T17" s="52"/>
      <c r="U17" s="53"/>
      <c r="V17" s="53"/>
      <c r="W17" s="53">
        <v>0</v>
      </c>
      <c r="X17" s="53">
        <v>0</v>
      </c>
      <c r="Y17" s="51">
        <v>15473994.72</v>
      </c>
      <c r="Z17" s="51">
        <v>2999450.28</v>
      </c>
      <c r="AA17" s="55">
        <f t="shared" si="6"/>
        <v>19.383813515996856</v>
      </c>
      <c r="AB17" s="56">
        <f t="shared" si="4"/>
        <v>-98380.5</v>
      </c>
      <c r="AC17" s="56">
        <f t="shared" si="5"/>
        <v>152028.50000000047</v>
      </c>
    </row>
    <row r="18" spans="1:29" ht="19.5" customHeight="1">
      <c r="A18" s="116" t="s">
        <v>49</v>
      </c>
      <c r="B18" s="51">
        <f t="shared" si="8"/>
        <v>49250370.900000006</v>
      </c>
      <c r="C18" s="51">
        <f t="shared" si="9"/>
        <v>9136285.09</v>
      </c>
      <c r="D18" s="52">
        <f t="shared" si="0"/>
        <v>18.550692965441197</v>
      </c>
      <c r="E18" s="53">
        <v>7849800</v>
      </c>
      <c r="F18" s="53">
        <v>2334783.19</v>
      </c>
      <c r="G18" s="52">
        <f t="shared" si="1"/>
        <v>29.743218808122503</v>
      </c>
      <c r="H18" s="53">
        <v>41400289.2</v>
      </c>
      <c r="I18" s="53">
        <v>6549001.9</v>
      </c>
      <c r="J18" s="54">
        <f t="shared" si="2"/>
        <v>15.81873466719648</v>
      </c>
      <c r="K18" s="53">
        <v>9679100</v>
      </c>
      <c r="L18" s="53">
        <v>4032955</v>
      </c>
      <c r="M18" s="52">
        <f t="shared" si="3"/>
        <v>41.666632228203035</v>
      </c>
      <c r="N18" s="53">
        <v>0</v>
      </c>
      <c r="O18" s="53">
        <v>0</v>
      </c>
      <c r="P18" s="112" t="e">
        <f t="shared" si="7"/>
        <v>#DIV/0!</v>
      </c>
      <c r="Q18" s="121">
        <v>281.7</v>
      </c>
      <c r="R18" s="121">
        <v>252500</v>
      </c>
      <c r="S18" s="52"/>
      <c r="T18" s="53"/>
      <c r="U18" s="53"/>
      <c r="V18" s="53"/>
      <c r="W18" s="53">
        <v>0</v>
      </c>
      <c r="X18" s="53">
        <v>0</v>
      </c>
      <c r="Y18" s="51">
        <v>49959209.53</v>
      </c>
      <c r="Z18" s="51">
        <v>7946290.17</v>
      </c>
      <c r="AA18" s="55">
        <f t="shared" si="6"/>
        <v>15.905556242294692</v>
      </c>
      <c r="AB18" s="56">
        <f t="shared" si="4"/>
        <v>-708838.6299999952</v>
      </c>
      <c r="AC18" s="56">
        <f t="shared" si="5"/>
        <v>1189994.92</v>
      </c>
    </row>
    <row r="19" spans="1:29" ht="19.5" customHeight="1">
      <c r="A19" s="116" t="s">
        <v>50</v>
      </c>
      <c r="B19" s="51">
        <f t="shared" si="8"/>
        <v>56724708.4</v>
      </c>
      <c r="C19" s="51">
        <f t="shared" si="9"/>
        <v>23403744.88</v>
      </c>
      <c r="D19" s="52">
        <f t="shared" si="0"/>
        <v>41.25846661910738</v>
      </c>
      <c r="E19" s="53">
        <v>19063300</v>
      </c>
      <c r="F19" s="53">
        <v>16270247.36</v>
      </c>
      <c r="G19" s="52">
        <f t="shared" si="1"/>
        <v>85.34853545818405</v>
      </c>
      <c r="H19" s="53">
        <v>37163876.4</v>
      </c>
      <c r="I19" s="53">
        <v>6776058.32</v>
      </c>
      <c r="J19" s="54">
        <f t="shared" si="2"/>
        <v>18.232915875266446</v>
      </c>
      <c r="K19" s="53">
        <v>15460000</v>
      </c>
      <c r="L19" s="53">
        <v>6441650</v>
      </c>
      <c r="M19" s="52">
        <f t="shared" si="3"/>
        <v>41.66655886157827</v>
      </c>
      <c r="N19" s="53">
        <v>0</v>
      </c>
      <c r="O19" s="53">
        <v>0</v>
      </c>
      <c r="P19" s="112" t="e">
        <f t="shared" si="7"/>
        <v>#DIV/0!</v>
      </c>
      <c r="Q19" s="121">
        <v>497532</v>
      </c>
      <c r="R19" s="121">
        <v>357439.2</v>
      </c>
      <c r="S19" s="52"/>
      <c r="T19" s="53"/>
      <c r="U19" s="53">
        <v>0</v>
      </c>
      <c r="V19" s="53">
        <v>0</v>
      </c>
      <c r="W19" s="53">
        <v>0</v>
      </c>
      <c r="X19" s="53">
        <v>0</v>
      </c>
      <c r="Y19" s="51">
        <v>57371695.4</v>
      </c>
      <c r="Z19" s="51">
        <v>7126034.19</v>
      </c>
      <c r="AA19" s="55">
        <f t="shared" si="6"/>
        <v>12.420818559250737</v>
      </c>
      <c r="AB19" s="56">
        <f t="shared" si="4"/>
        <v>-646987</v>
      </c>
      <c r="AC19" s="56">
        <f t="shared" si="5"/>
        <v>16277710.689999998</v>
      </c>
    </row>
    <row r="20" spans="1:29" ht="19.5" customHeight="1">
      <c r="A20" s="116" t="s">
        <v>51</v>
      </c>
      <c r="B20" s="51">
        <f t="shared" si="8"/>
        <v>24941145.79</v>
      </c>
      <c r="C20" s="51">
        <f t="shared" si="9"/>
        <v>4420526.28</v>
      </c>
      <c r="D20" s="52">
        <f t="shared" si="0"/>
        <v>17.723830000514184</v>
      </c>
      <c r="E20" s="53">
        <v>3006900</v>
      </c>
      <c r="F20" s="53">
        <v>823085.68</v>
      </c>
      <c r="G20" s="94">
        <f t="shared" si="1"/>
        <v>27.37323090225814</v>
      </c>
      <c r="H20" s="53">
        <v>21859070.8</v>
      </c>
      <c r="I20" s="53">
        <v>3597440.6</v>
      </c>
      <c r="J20" s="54">
        <f t="shared" si="2"/>
        <v>16.457426909473206</v>
      </c>
      <c r="K20" s="53">
        <v>5929800</v>
      </c>
      <c r="L20" s="53">
        <v>2470750</v>
      </c>
      <c r="M20" s="52">
        <f>L20/K20*100</f>
        <v>41.66666666666667</v>
      </c>
      <c r="N20" s="53">
        <v>46554.4</v>
      </c>
      <c r="O20" s="53">
        <v>0</v>
      </c>
      <c r="P20" s="112">
        <f t="shared" si="7"/>
        <v>0</v>
      </c>
      <c r="Q20" s="121">
        <v>28620.59</v>
      </c>
      <c r="R20" s="121">
        <v>0</v>
      </c>
      <c r="S20" s="52"/>
      <c r="T20" s="53">
        <v>0</v>
      </c>
      <c r="U20" s="53"/>
      <c r="V20" s="53"/>
      <c r="W20" s="87">
        <v>0</v>
      </c>
      <c r="X20" s="53">
        <v>0</v>
      </c>
      <c r="Y20" s="51">
        <v>25336707.82</v>
      </c>
      <c r="Z20" s="51">
        <v>2816888.81</v>
      </c>
      <c r="AA20" s="55">
        <f t="shared" si="6"/>
        <v>11.117817002951096</v>
      </c>
      <c r="AB20" s="56">
        <f t="shared" si="4"/>
        <v>-395562.0300000012</v>
      </c>
      <c r="AC20" s="56">
        <f t="shared" si="5"/>
        <v>1603637.4700000002</v>
      </c>
    </row>
    <row r="21" spans="1:29" ht="19.5" customHeight="1">
      <c r="A21" s="116" t="s">
        <v>58</v>
      </c>
      <c r="B21" s="51">
        <f t="shared" si="8"/>
        <v>33391727.819999997</v>
      </c>
      <c r="C21" s="51">
        <f t="shared" si="9"/>
        <v>6626049.760000001</v>
      </c>
      <c r="D21" s="52">
        <f t="shared" si="0"/>
        <v>19.843386948163026</v>
      </c>
      <c r="E21" s="53">
        <v>7262500</v>
      </c>
      <c r="F21" s="53">
        <v>1902823.31</v>
      </c>
      <c r="G21" s="94">
        <f t="shared" si="1"/>
        <v>26.200665197934597</v>
      </c>
      <c r="H21" s="53">
        <v>26068840.86</v>
      </c>
      <c r="I21" s="53">
        <v>4796663</v>
      </c>
      <c r="J21" s="54">
        <f t="shared" si="2"/>
        <v>18.39998573684185</v>
      </c>
      <c r="K21" s="53">
        <v>8947650</v>
      </c>
      <c r="L21" s="53">
        <v>3728180</v>
      </c>
      <c r="M21" s="52">
        <f>L21/K21*100</f>
        <v>41.666582845775146</v>
      </c>
      <c r="N21" s="53">
        <v>52821.38</v>
      </c>
      <c r="O21" s="53">
        <v>0</v>
      </c>
      <c r="P21" s="112">
        <f t="shared" si="7"/>
        <v>0</v>
      </c>
      <c r="Q21" s="121">
        <v>7565.58</v>
      </c>
      <c r="R21" s="121">
        <v>27640.4</v>
      </c>
      <c r="S21" s="52"/>
      <c r="T21" s="53"/>
      <c r="U21" s="53">
        <v>0</v>
      </c>
      <c r="V21" s="53">
        <v>0</v>
      </c>
      <c r="W21" s="87"/>
      <c r="X21" s="53">
        <v>-101076.95</v>
      </c>
      <c r="Y21" s="51">
        <v>33541068.32</v>
      </c>
      <c r="Z21" s="51">
        <v>3909451.22</v>
      </c>
      <c r="AA21" s="55">
        <f t="shared" si="6"/>
        <v>11.65571466806517</v>
      </c>
      <c r="AB21" s="56">
        <f t="shared" si="4"/>
        <v>-149340.50000000373</v>
      </c>
      <c r="AC21" s="56">
        <f t="shared" si="5"/>
        <v>2716598.5400000005</v>
      </c>
    </row>
    <row r="22" spans="1:29" ht="19.5" customHeight="1">
      <c r="A22" s="116" t="s">
        <v>52</v>
      </c>
      <c r="B22" s="51">
        <f t="shared" si="8"/>
        <v>16375922.49</v>
      </c>
      <c r="C22" s="51">
        <f t="shared" si="9"/>
        <v>2945531.4</v>
      </c>
      <c r="D22" s="52">
        <f t="shared" si="0"/>
        <v>17.986964714804287</v>
      </c>
      <c r="E22" s="53">
        <v>2084500</v>
      </c>
      <c r="F22" s="53">
        <v>517278.4</v>
      </c>
      <c r="G22" s="94">
        <f t="shared" si="1"/>
        <v>24.815466538738306</v>
      </c>
      <c r="H22" s="53">
        <v>14098847.49</v>
      </c>
      <c r="I22" s="53">
        <v>2428253</v>
      </c>
      <c r="J22" s="54">
        <f t="shared" si="2"/>
        <v>17.22306026589979</v>
      </c>
      <c r="K22" s="53">
        <v>4086000</v>
      </c>
      <c r="L22" s="53">
        <v>1702500</v>
      </c>
      <c r="M22" s="52">
        <f t="shared" si="3"/>
        <v>41.66666666666667</v>
      </c>
      <c r="N22" s="53">
        <v>921</v>
      </c>
      <c r="O22" s="53">
        <v>0</v>
      </c>
      <c r="P22" s="112">
        <f t="shared" si="7"/>
        <v>0</v>
      </c>
      <c r="Q22" s="121">
        <v>191654</v>
      </c>
      <c r="R22" s="121">
        <v>0</v>
      </c>
      <c r="S22" s="52"/>
      <c r="T22" s="53"/>
      <c r="U22" s="53"/>
      <c r="V22" s="53"/>
      <c r="W22" s="87"/>
      <c r="X22" s="59"/>
      <c r="Y22" s="51">
        <v>16865381.49</v>
      </c>
      <c r="Z22" s="51">
        <v>1955730.94</v>
      </c>
      <c r="AA22" s="55">
        <f t="shared" si="6"/>
        <v>11.596126308554673</v>
      </c>
      <c r="AB22" s="56">
        <f t="shared" si="4"/>
        <v>-489458.99999999814</v>
      </c>
      <c r="AC22" s="56">
        <f t="shared" si="5"/>
        <v>989800.46</v>
      </c>
    </row>
    <row r="23" spans="1:29" ht="19.5" customHeight="1">
      <c r="A23" s="116" t="s">
        <v>53</v>
      </c>
      <c r="B23" s="51">
        <f t="shared" si="8"/>
        <v>34440887.2</v>
      </c>
      <c r="C23" s="51">
        <f t="shared" si="9"/>
        <v>8051162.0600000005</v>
      </c>
      <c r="D23" s="52">
        <f t="shared" si="0"/>
        <v>23.376755695190106</v>
      </c>
      <c r="E23" s="53">
        <v>10956800</v>
      </c>
      <c r="F23" s="53">
        <v>3452831.06</v>
      </c>
      <c r="G23" s="52">
        <f t="shared" si="1"/>
        <v>31.51313394421729</v>
      </c>
      <c r="H23" s="53">
        <v>23479264.12</v>
      </c>
      <c r="I23" s="53">
        <v>4598331</v>
      </c>
      <c r="J23" s="54">
        <f t="shared" si="2"/>
        <v>19.584647016611864</v>
      </c>
      <c r="K23" s="53">
        <v>8353150</v>
      </c>
      <c r="L23" s="53">
        <v>3480475</v>
      </c>
      <c r="M23" s="52">
        <f t="shared" si="3"/>
        <v>41.666616785284596</v>
      </c>
      <c r="N23" s="53">
        <v>0</v>
      </c>
      <c r="O23" s="53">
        <v>0</v>
      </c>
      <c r="P23" s="112" t="e">
        <f t="shared" si="7"/>
        <v>#DIV/0!</v>
      </c>
      <c r="Q23" s="121">
        <v>4823.08</v>
      </c>
      <c r="R23" s="121">
        <v>0</v>
      </c>
      <c r="S23" s="52"/>
      <c r="T23" s="53"/>
      <c r="U23" s="53"/>
      <c r="V23" s="53">
        <v>0</v>
      </c>
      <c r="W23" s="53">
        <v>0</v>
      </c>
      <c r="X23" s="53">
        <v>0</v>
      </c>
      <c r="Y23" s="51">
        <v>38033533.38</v>
      </c>
      <c r="Z23" s="51">
        <v>8185802.37</v>
      </c>
      <c r="AA23" s="55">
        <f t="shared" si="6"/>
        <v>21.522592413947315</v>
      </c>
      <c r="AB23" s="56">
        <f t="shared" si="4"/>
        <v>-3592646.1799999997</v>
      </c>
      <c r="AC23" s="56">
        <f t="shared" si="5"/>
        <v>-134640.3099999996</v>
      </c>
    </row>
    <row r="24" spans="1:29" ht="19.5" customHeight="1">
      <c r="A24" s="116" t="s">
        <v>54</v>
      </c>
      <c r="B24" s="51">
        <f t="shared" si="8"/>
        <v>19703429.61</v>
      </c>
      <c r="C24" s="51">
        <f t="shared" si="9"/>
        <v>4188482.85</v>
      </c>
      <c r="D24" s="52">
        <f t="shared" si="0"/>
        <v>21.257633482620896</v>
      </c>
      <c r="E24" s="53">
        <v>3946300</v>
      </c>
      <c r="F24" s="53">
        <v>995832.85</v>
      </c>
      <c r="G24" s="52">
        <f t="shared" si="1"/>
        <v>25.234595697235385</v>
      </c>
      <c r="H24" s="53">
        <v>15424012.23</v>
      </c>
      <c r="I24" s="53">
        <v>2924100</v>
      </c>
      <c r="J24" s="54">
        <f t="shared" si="2"/>
        <v>18.958102187656266</v>
      </c>
      <c r="K24" s="53">
        <v>1704500</v>
      </c>
      <c r="L24" s="53">
        <v>710200</v>
      </c>
      <c r="M24" s="52">
        <f t="shared" si="3"/>
        <v>41.66617776474039</v>
      </c>
      <c r="N24" s="53">
        <v>0</v>
      </c>
      <c r="O24" s="53">
        <v>165050</v>
      </c>
      <c r="P24" s="112" t="e">
        <f t="shared" si="7"/>
        <v>#DIV/0!</v>
      </c>
      <c r="Q24" s="121">
        <v>333117.38</v>
      </c>
      <c r="R24" s="121">
        <v>103500</v>
      </c>
      <c r="S24" s="52"/>
      <c r="T24" s="53"/>
      <c r="U24" s="53"/>
      <c r="V24" s="53"/>
      <c r="W24" s="96"/>
      <c r="X24" s="59"/>
      <c r="Y24" s="51">
        <v>20130197.24</v>
      </c>
      <c r="Z24" s="51">
        <v>2692058.2</v>
      </c>
      <c r="AA24" s="55">
        <f t="shared" si="6"/>
        <v>13.373233098037943</v>
      </c>
      <c r="AB24" s="56">
        <f t="shared" si="4"/>
        <v>-426767.62999999896</v>
      </c>
      <c r="AC24" s="56">
        <f t="shared" si="5"/>
        <v>1496424.65</v>
      </c>
    </row>
    <row r="25" spans="1:29" ht="19.5" customHeight="1">
      <c r="A25" s="116" t="s">
        <v>55</v>
      </c>
      <c r="B25" s="51">
        <f t="shared" si="8"/>
        <v>11490592.790000001</v>
      </c>
      <c r="C25" s="51">
        <f t="shared" si="9"/>
        <v>2446391.01</v>
      </c>
      <c r="D25" s="52">
        <f t="shared" si="0"/>
        <v>21.290381224970723</v>
      </c>
      <c r="E25" s="53">
        <v>3743100</v>
      </c>
      <c r="F25" s="53">
        <v>525733.01</v>
      </c>
      <c r="G25" s="52">
        <f t="shared" si="1"/>
        <v>14.04539045176458</v>
      </c>
      <c r="H25" s="53">
        <v>7492310.96</v>
      </c>
      <c r="I25" s="53">
        <v>1920658</v>
      </c>
      <c r="J25" s="54">
        <f t="shared" si="2"/>
        <v>25.635054527955685</v>
      </c>
      <c r="K25" s="53">
        <v>2562200</v>
      </c>
      <c r="L25" s="53">
        <v>1067580</v>
      </c>
      <c r="M25" s="52">
        <f t="shared" si="3"/>
        <v>41.66653657013504</v>
      </c>
      <c r="N25" s="53">
        <v>0</v>
      </c>
      <c r="O25" s="53">
        <v>0</v>
      </c>
      <c r="P25" s="112" t="e">
        <f t="shared" si="7"/>
        <v>#DIV/0!</v>
      </c>
      <c r="Q25" s="121">
        <v>255181.83</v>
      </c>
      <c r="R25" s="121">
        <v>0</v>
      </c>
      <c r="S25" s="52"/>
      <c r="T25" s="53"/>
      <c r="U25" s="53">
        <v>0</v>
      </c>
      <c r="V25" s="53">
        <v>0</v>
      </c>
      <c r="W25" s="52"/>
      <c r="X25" s="59"/>
      <c r="Y25" s="51">
        <v>11703401.96</v>
      </c>
      <c r="Z25" s="51">
        <v>3636043.91</v>
      </c>
      <c r="AA25" s="55">
        <f t="shared" si="6"/>
        <v>31.06826478683126</v>
      </c>
      <c r="AB25" s="56">
        <f t="shared" si="4"/>
        <v>-212809.16999999993</v>
      </c>
      <c r="AC25" s="56">
        <f t="shared" si="5"/>
        <v>-1189652.9000000004</v>
      </c>
    </row>
    <row r="26" spans="1:29" ht="19.5" customHeight="1">
      <c r="A26" s="116" t="s">
        <v>56</v>
      </c>
      <c r="B26" s="51">
        <f t="shared" si="8"/>
        <v>22888862.099999998</v>
      </c>
      <c r="C26" s="51">
        <f t="shared" si="9"/>
        <v>3498996.8</v>
      </c>
      <c r="D26" s="52">
        <f t="shared" si="0"/>
        <v>15.286897114907255</v>
      </c>
      <c r="E26" s="53">
        <v>2819500</v>
      </c>
      <c r="F26" s="53">
        <v>726940.2</v>
      </c>
      <c r="G26" s="52">
        <f t="shared" si="1"/>
        <v>25.78259265827274</v>
      </c>
      <c r="H26" s="53">
        <v>20002344.7</v>
      </c>
      <c r="I26" s="53">
        <v>2772056.6</v>
      </c>
      <c r="J26" s="54">
        <f t="shared" si="2"/>
        <v>13.858658280196522</v>
      </c>
      <c r="K26" s="53">
        <v>3394700</v>
      </c>
      <c r="L26" s="53">
        <v>1414450</v>
      </c>
      <c r="M26" s="52">
        <f t="shared" si="3"/>
        <v>41.66642118596636</v>
      </c>
      <c r="N26" s="53">
        <v>0</v>
      </c>
      <c r="O26" s="53">
        <v>0</v>
      </c>
      <c r="P26" s="112" t="e">
        <f t="shared" si="7"/>
        <v>#DIV/0!</v>
      </c>
      <c r="Q26" s="121">
        <v>67017.4</v>
      </c>
      <c r="R26" s="121">
        <v>0</v>
      </c>
      <c r="S26" s="52"/>
      <c r="T26" s="53"/>
      <c r="U26" s="53"/>
      <c r="V26" s="53"/>
      <c r="W26" s="52"/>
      <c r="X26" s="59"/>
      <c r="Y26" s="51">
        <v>23118523.1</v>
      </c>
      <c r="Z26" s="51">
        <v>2336976.64</v>
      </c>
      <c r="AA26" s="55">
        <f t="shared" si="6"/>
        <v>10.108676189613513</v>
      </c>
      <c r="AB26" s="86">
        <f t="shared" si="4"/>
        <v>-229661.00000000373</v>
      </c>
      <c r="AC26" s="86">
        <f t="shared" si="5"/>
        <v>1162020.1599999997</v>
      </c>
    </row>
    <row r="27" spans="1:29" ht="19.5" customHeight="1">
      <c r="A27" s="116" t="s">
        <v>57</v>
      </c>
      <c r="B27" s="51">
        <f t="shared" si="8"/>
        <v>36985045.519999996</v>
      </c>
      <c r="C27" s="51">
        <f t="shared" si="9"/>
        <v>7040374.319999999</v>
      </c>
      <c r="D27" s="52">
        <f t="shared" si="0"/>
        <v>19.03573247244715</v>
      </c>
      <c r="E27" s="53">
        <v>4707600</v>
      </c>
      <c r="F27" s="53">
        <v>1094767.44</v>
      </c>
      <c r="G27" s="52">
        <f t="shared" si="1"/>
        <v>23.255319908233492</v>
      </c>
      <c r="H27" s="53">
        <v>32277445.52</v>
      </c>
      <c r="I27" s="53">
        <v>5853553.5</v>
      </c>
      <c r="J27" s="54">
        <f t="shared" si="2"/>
        <v>18.135120068200493</v>
      </c>
      <c r="K27" s="53">
        <v>8508900</v>
      </c>
      <c r="L27" s="53">
        <v>3545375</v>
      </c>
      <c r="M27" s="52">
        <f t="shared" si="3"/>
        <v>41.66666666666667</v>
      </c>
      <c r="N27" s="53">
        <v>0</v>
      </c>
      <c r="O27" s="53">
        <v>92053.38</v>
      </c>
      <c r="P27" s="112" t="e">
        <f t="shared" si="7"/>
        <v>#DIV/0!</v>
      </c>
      <c r="Q27" s="121"/>
      <c r="R27" s="121"/>
      <c r="S27" s="52"/>
      <c r="T27" s="53"/>
      <c r="U27" s="53"/>
      <c r="V27" s="53"/>
      <c r="W27" s="62">
        <v>0</v>
      </c>
      <c r="X27" s="53">
        <v>0</v>
      </c>
      <c r="Y27" s="51">
        <v>37629056.2</v>
      </c>
      <c r="Z27" s="51">
        <v>5246593.24</v>
      </c>
      <c r="AA27" s="55">
        <f t="shared" si="6"/>
        <v>13.942930729152861</v>
      </c>
      <c r="AB27" s="56">
        <f t="shared" si="4"/>
        <v>-644010.6800000072</v>
      </c>
      <c r="AC27" s="56">
        <f t="shared" si="5"/>
        <v>1793781.0799999991</v>
      </c>
    </row>
    <row r="28" spans="1:29" ht="19.5" customHeight="1">
      <c r="A28" s="116" t="s">
        <v>60</v>
      </c>
      <c r="B28" s="51">
        <f t="shared" si="8"/>
        <v>19783696.8</v>
      </c>
      <c r="C28" s="51">
        <f t="shared" si="9"/>
        <v>3473233.31</v>
      </c>
      <c r="D28" s="52">
        <f t="shared" si="0"/>
        <v>17.556037908951375</v>
      </c>
      <c r="E28" s="53">
        <v>1688400</v>
      </c>
      <c r="F28" s="53">
        <v>524570.4</v>
      </c>
      <c r="G28" s="52">
        <f t="shared" si="1"/>
        <v>31.069083155650322</v>
      </c>
      <c r="H28" s="53">
        <v>17684300.8</v>
      </c>
      <c r="I28" s="53">
        <v>2757158.91</v>
      </c>
      <c r="J28" s="54">
        <f t="shared" si="2"/>
        <v>15.590997581312346</v>
      </c>
      <c r="K28" s="53">
        <v>2343100</v>
      </c>
      <c r="L28" s="53">
        <v>976290</v>
      </c>
      <c r="M28" s="52">
        <f t="shared" si="3"/>
        <v>41.666595535828606</v>
      </c>
      <c r="N28" s="53">
        <v>47148</v>
      </c>
      <c r="O28" s="53">
        <v>0</v>
      </c>
      <c r="P28" s="112">
        <f t="shared" si="7"/>
        <v>0</v>
      </c>
      <c r="Q28" s="121">
        <v>363848</v>
      </c>
      <c r="R28" s="121">
        <v>191504</v>
      </c>
      <c r="S28" s="52"/>
      <c r="T28" s="52"/>
      <c r="U28" s="53"/>
      <c r="V28" s="53"/>
      <c r="W28" s="52"/>
      <c r="X28" s="59"/>
      <c r="Y28" s="51">
        <v>20211490.8</v>
      </c>
      <c r="Z28" s="51">
        <v>1449554.12</v>
      </c>
      <c r="AA28" s="55">
        <f t="shared" si="6"/>
        <v>7.171930731601452</v>
      </c>
      <c r="AB28" s="56">
        <f t="shared" si="4"/>
        <v>-427794</v>
      </c>
      <c r="AC28" s="56">
        <f t="shared" si="5"/>
        <v>2023679.19</v>
      </c>
    </row>
    <row r="29" spans="1:29" ht="19.5" customHeight="1">
      <c r="A29" s="118" t="s">
        <v>22</v>
      </c>
      <c r="B29" s="58">
        <f>E29+H29+W29+N29+Q29+S29</f>
        <v>485383739.58</v>
      </c>
      <c r="C29" s="58">
        <f>F29+I29+X29+O29+R29+T29+V29</f>
        <v>107565372.63999999</v>
      </c>
      <c r="D29" s="52">
        <f>C29/B29*100</f>
        <v>22.160893303322386</v>
      </c>
      <c r="E29" s="59">
        <f>SUM(E12:E28)</f>
        <v>94281900</v>
      </c>
      <c r="F29" s="59">
        <f>SUM(F12:F28)</f>
        <v>37207116.019999996</v>
      </c>
      <c r="G29" s="52">
        <f>F29/E29*100</f>
        <v>39.463689234094765</v>
      </c>
      <c r="H29" s="59">
        <f>SUM(H12:H28)</f>
        <v>386910110.49</v>
      </c>
      <c r="I29" s="59">
        <f>SUM(I12:I28)</f>
        <v>68322582.83</v>
      </c>
      <c r="J29" s="54">
        <f>I29/H29*100</f>
        <v>17.65851575795558</v>
      </c>
      <c r="K29" s="59">
        <f>K12+K13+K14+K15+K16+K17+K18+K19+K20+K21+K22+K23+K24+K25+K26+K27+K28</f>
        <v>104327200</v>
      </c>
      <c r="L29" s="60">
        <f>SUM(L12:L28)</f>
        <v>43469585</v>
      </c>
      <c r="M29" s="52">
        <f>L29/K29*100</f>
        <v>41.66658838730456</v>
      </c>
      <c r="N29" s="60">
        <f>SUM(N12:N28)</f>
        <v>240794.78</v>
      </c>
      <c r="O29" s="60">
        <f>SUM(O12:O28)</f>
        <v>503130.88</v>
      </c>
      <c r="P29" s="57">
        <f>O29/N29*100</f>
        <v>208.94592482445012</v>
      </c>
      <c r="Q29" s="59">
        <f>Q12+Q13+Q14+Q15+Q16+Q17+Q18+Q19+Q20+Q21+Q22+Q23+Q24+Q25+Q26+Q27+Q28</f>
        <v>3950934.31</v>
      </c>
      <c r="R29" s="59">
        <f>R12+R13+R14+R15+R16+R17+R18+R19+R20+R21+R22+R23+R24+R25+R26+R27+R28</f>
        <v>1633619.8599999999</v>
      </c>
      <c r="S29" s="59">
        <f>S12+S13+S14+S15+S16+S17+S18+S19+S20+S21+S22+S23+S24+S25+S26+S27+S28</f>
        <v>0</v>
      </c>
      <c r="T29" s="59">
        <f>T20+T18</f>
        <v>0</v>
      </c>
      <c r="U29" s="59">
        <f>U20+U18</f>
        <v>0</v>
      </c>
      <c r="V29" s="59">
        <f>V12+V13+V14+V15+V16+V17+V18+V19+V20+V21+V22+V23+V24+V25+V26+V27+V28</f>
        <v>0</v>
      </c>
      <c r="W29" s="59">
        <f>W17</f>
        <v>0</v>
      </c>
      <c r="X29" s="59">
        <f>X12+X13+X14+X15+X16+X17+X18+X19+X20+X21+X22+X23+X24+X25+X26+X27+X28</f>
        <v>-101076.95</v>
      </c>
      <c r="Y29" s="58">
        <f>SUM(Y12:Y28)</f>
        <v>496323626.2</v>
      </c>
      <c r="Z29" s="58">
        <f>SUM(Z12:Z28)</f>
        <v>67263244.24</v>
      </c>
      <c r="AA29" s="55">
        <f t="shared" si="6"/>
        <v>13.55229545588777</v>
      </c>
      <c r="AB29" s="61">
        <f t="shared" si="4"/>
        <v>-10939886.620000005</v>
      </c>
      <c r="AC29" s="61">
        <f t="shared" si="5"/>
        <v>40302128.39999999</v>
      </c>
    </row>
    <row r="30" spans="1:29" ht="19.5" customHeight="1">
      <c r="A30" s="116" t="s">
        <v>12</v>
      </c>
      <c r="B30" s="51">
        <f>E30+H30+N30+S30+W30</f>
        <v>1857327747.16</v>
      </c>
      <c r="C30" s="51">
        <f>F30+I30+T30+X30</f>
        <v>472380042.6</v>
      </c>
      <c r="D30" s="57">
        <f>C30/B30*100</f>
        <v>25.433316404296775</v>
      </c>
      <c r="E30" s="53">
        <v>380655700</v>
      </c>
      <c r="F30" s="53">
        <v>166238262.43</v>
      </c>
      <c r="G30" s="57">
        <f>F30/E30*100</f>
        <v>43.67155474881895</v>
      </c>
      <c r="H30" s="53">
        <v>1551711369.75</v>
      </c>
      <c r="I30" s="53">
        <v>381080025.81</v>
      </c>
      <c r="J30" s="62">
        <f>I30/H30*100</f>
        <v>24.55869263053713</v>
      </c>
      <c r="K30" s="53">
        <v>1990100</v>
      </c>
      <c r="L30" s="53">
        <v>829000</v>
      </c>
      <c r="M30" s="53">
        <f>L30/K30*100</f>
        <v>41.65619818099593</v>
      </c>
      <c r="N30" s="53"/>
      <c r="O30" s="53">
        <v>0</v>
      </c>
      <c r="P30" s="57">
        <v>0</v>
      </c>
      <c r="Q30" s="53"/>
      <c r="R30" s="53"/>
      <c r="S30" s="53">
        <v>0</v>
      </c>
      <c r="T30" s="53">
        <v>101076.95</v>
      </c>
      <c r="U30" s="53"/>
      <c r="V30" s="53"/>
      <c r="W30" s="53">
        <v>-75039322.59</v>
      </c>
      <c r="X30" s="53">
        <v>-75039322.59</v>
      </c>
      <c r="Y30" s="51">
        <v>1986040067.76</v>
      </c>
      <c r="Z30" s="51">
        <v>515635792.95</v>
      </c>
      <c r="AA30" s="63">
        <f t="shared" si="6"/>
        <v>25.963010581733702</v>
      </c>
      <c r="AB30" s="56">
        <f t="shared" si="4"/>
        <v>-128712320.5999999</v>
      </c>
      <c r="AC30" s="86">
        <f t="shared" si="5"/>
        <v>-43255750.349999964</v>
      </c>
    </row>
    <row r="31" spans="1:29" ht="26.25" customHeight="1">
      <c r="A31" s="117" t="s">
        <v>13</v>
      </c>
      <c r="B31" s="58">
        <f>B29+B30-H29</f>
        <v>1955801376.2500002</v>
      </c>
      <c r="C31" s="58">
        <f>C29+C30-I29</f>
        <v>511622832.41</v>
      </c>
      <c r="D31" s="52">
        <f>C31/B31*100</f>
        <v>26.15924288748439</v>
      </c>
      <c r="E31" s="59">
        <f>E29+E30</f>
        <v>474937600</v>
      </c>
      <c r="F31" s="59">
        <f>SUM(F29:F30)</f>
        <v>203445378.45</v>
      </c>
      <c r="G31" s="52">
        <f>F31/E31*100</f>
        <v>42.836233317808485</v>
      </c>
      <c r="H31" s="59">
        <f>H29+H30</f>
        <v>1938621480.24</v>
      </c>
      <c r="I31" s="59">
        <f>I29+I30</f>
        <v>449402608.64</v>
      </c>
      <c r="J31" s="54">
        <f>I31/H31*100</f>
        <v>23.181555204080595</v>
      </c>
      <c r="K31" s="59">
        <f>K30+K29</f>
        <v>106317300</v>
      </c>
      <c r="L31" s="59">
        <f>L30+L29</f>
        <v>44298585</v>
      </c>
      <c r="M31" s="59">
        <f>L31/K31*100</f>
        <v>41.66639389826491</v>
      </c>
      <c r="N31" s="59">
        <f>N29</f>
        <v>240794.78</v>
      </c>
      <c r="O31" s="59">
        <f>O29</f>
        <v>503130.88</v>
      </c>
      <c r="P31" s="52">
        <v>0</v>
      </c>
      <c r="Q31" s="59"/>
      <c r="R31" s="59"/>
      <c r="S31" s="59">
        <f>S30</f>
        <v>0</v>
      </c>
      <c r="T31" s="59">
        <f>T29+T30</f>
        <v>101076.95</v>
      </c>
      <c r="U31" s="53"/>
      <c r="V31" s="53"/>
      <c r="W31" s="59">
        <f>W29+W30</f>
        <v>-75039322.59</v>
      </c>
      <c r="X31" s="59">
        <f>X29+X30</f>
        <v>-75140399.54</v>
      </c>
      <c r="Y31" s="58">
        <f>Y29+Y30-H29</f>
        <v>2095453583.47</v>
      </c>
      <c r="Z31" s="58">
        <f>Z29+Z30-I29</f>
        <v>514576454.35999995</v>
      </c>
      <c r="AA31" s="55">
        <f t="shared" si="6"/>
        <v>24.556805190973442</v>
      </c>
      <c r="AB31" s="61">
        <f t="shared" si="4"/>
        <v>-139652207.2199998</v>
      </c>
      <c r="AC31" s="61">
        <f t="shared" si="5"/>
        <v>-2953621.9499999285</v>
      </c>
    </row>
    <row r="32" spans="1:29" ht="37.5" customHeight="1">
      <c r="A32" s="117" t="s">
        <v>42</v>
      </c>
      <c r="B32" s="58">
        <f>E32+H32+S32+N32+W32+Q32</f>
        <v>1937724676.25</v>
      </c>
      <c r="C32" s="58">
        <f>F32+I32+T32+O32+X32+R32</f>
        <v>506072683.13000005</v>
      </c>
      <c r="D32" s="52">
        <f>C32/B32*100</f>
        <v>26.1168518589226</v>
      </c>
      <c r="E32" s="59">
        <f>E31</f>
        <v>474937600</v>
      </c>
      <c r="F32" s="59">
        <f>F31</f>
        <v>203445378.45</v>
      </c>
      <c r="G32" s="52">
        <f>F32/E32*100</f>
        <v>42.836233317808485</v>
      </c>
      <c r="H32" s="59">
        <f>H31-H29-18076700</f>
        <v>1533634669.75</v>
      </c>
      <c r="I32" s="59">
        <f>I31-I29-5550149.28</f>
        <v>375529876.53000003</v>
      </c>
      <c r="J32" s="52">
        <f>I32/H32*100</f>
        <v>24.486266771161066</v>
      </c>
      <c r="K32" s="59">
        <f>K31</f>
        <v>106317300</v>
      </c>
      <c r="L32" s="59">
        <f>L31</f>
        <v>44298585</v>
      </c>
      <c r="M32" s="59">
        <f>L32/K32*100</f>
        <v>41.66639389826491</v>
      </c>
      <c r="N32" s="59">
        <f>N31</f>
        <v>240794.78</v>
      </c>
      <c r="O32" s="59">
        <f>O31</f>
        <v>503130.88</v>
      </c>
      <c r="P32" s="52">
        <v>0</v>
      </c>
      <c r="Q32" s="59">
        <f>Q29+Q30</f>
        <v>3950934.31</v>
      </c>
      <c r="R32" s="59">
        <f>R29+R30</f>
        <v>1633619.8599999999</v>
      </c>
      <c r="S32" s="59">
        <f>S31</f>
        <v>0</v>
      </c>
      <c r="T32" s="59">
        <f>T31</f>
        <v>101076.95</v>
      </c>
      <c r="U32" s="53"/>
      <c r="V32" s="53"/>
      <c r="W32" s="59">
        <f>W31</f>
        <v>-75039322.59</v>
      </c>
      <c r="X32" s="59">
        <f>X31</f>
        <v>-75140399.54</v>
      </c>
      <c r="Y32" s="58">
        <f>Y31-18076700</f>
        <v>2077376883.47</v>
      </c>
      <c r="Z32" s="58">
        <f>Z31-5550149.28</f>
        <v>509026305.08</v>
      </c>
      <c r="AA32" s="64">
        <f>Z32/Y32*100</f>
        <v>24.5033199863924</v>
      </c>
      <c r="AB32" s="61">
        <f t="shared" si="4"/>
        <v>-139652207.22000003</v>
      </c>
      <c r="AC32" s="61">
        <f t="shared" si="5"/>
        <v>-2953621.9499999285</v>
      </c>
    </row>
    <row r="33" spans="1:29" ht="21" customHeight="1">
      <c r="A33" s="65"/>
      <c r="B33" s="66" t="s">
        <v>39</v>
      </c>
      <c r="C33" s="66"/>
      <c r="D33" s="66"/>
      <c r="E33" s="66"/>
      <c r="F33" s="67"/>
      <c r="G33" s="68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1:29" ht="15.75" customHeight="1">
      <c r="A34" s="72" t="s">
        <v>15</v>
      </c>
      <c r="B34" s="73"/>
      <c r="C34" s="73"/>
      <c r="D34" s="74"/>
      <c r="E34" s="56">
        <v>303742200</v>
      </c>
      <c r="F34" s="56">
        <v>119911502.67</v>
      </c>
      <c r="G34" s="57">
        <f aca="true" t="shared" si="10" ref="G34:G44">F34/E34*100</f>
        <v>39.47805167342569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5.75" customHeight="1">
      <c r="A35" s="122" t="s">
        <v>76</v>
      </c>
      <c r="B35" s="123"/>
      <c r="C35" s="123"/>
      <c r="D35" s="124"/>
      <c r="E35" s="56">
        <v>7289500</v>
      </c>
      <c r="F35" s="56">
        <v>2981162.04</v>
      </c>
      <c r="G35" s="57">
        <f t="shared" si="10"/>
        <v>40.896660127580766</v>
      </c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24" customHeight="1">
      <c r="A36" s="125" t="s">
        <v>89</v>
      </c>
      <c r="B36" s="126"/>
      <c r="C36" s="126"/>
      <c r="D36" s="127"/>
      <c r="E36" s="56">
        <v>20970000</v>
      </c>
      <c r="F36" s="56">
        <v>17685135.7</v>
      </c>
      <c r="G36" s="57">
        <f t="shared" si="10"/>
        <v>84.33541106342393</v>
      </c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5.75" customHeight="1">
      <c r="A37" s="72" t="s">
        <v>16</v>
      </c>
      <c r="B37" s="73"/>
      <c r="C37" s="73"/>
      <c r="D37" s="74"/>
      <c r="E37" s="56">
        <v>5200000</v>
      </c>
      <c r="F37" s="56">
        <v>3730790.07</v>
      </c>
      <c r="G37" s="57">
        <f t="shared" si="10"/>
        <v>71.74596288461538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5.75" customHeight="1">
      <c r="A38" s="77" t="s">
        <v>4</v>
      </c>
      <c r="B38" s="73"/>
      <c r="C38" s="73"/>
      <c r="D38" s="74"/>
      <c r="E38" s="56">
        <v>518000</v>
      </c>
      <c r="F38" s="56">
        <v>1133877.36</v>
      </c>
      <c r="G38" s="57">
        <f t="shared" si="10"/>
        <v>218.89524324324324</v>
      </c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24.75" customHeight="1">
      <c r="A39" s="125" t="s">
        <v>71</v>
      </c>
      <c r="B39" s="126"/>
      <c r="C39" s="126"/>
      <c r="D39" s="127"/>
      <c r="E39" s="56">
        <v>435000</v>
      </c>
      <c r="F39" s="56">
        <v>4823669.76</v>
      </c>
      <c r="G39" s="57">
        <f t="shared" si="10"/>
        <v>1108.8896</v>
      </c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.75" customHeight="1">
      <c r="A40" s="151" t="s">
        <v>88</v>
      </c>
      <c r="B40" s="152"/>
      <c r="C40" s="152"/>
      <c r="D40" s="153"/>
      <c r="E40" s="61">
        <f>E41+E42</f>
        <v>5115000</v>
      </c>
      <c r="F40" s="61">
        <f>F41+F42</f>
        <v>857751.79</v>
      </c>
      <c r="G40" s="52">
        <f t="shared" si="10"/>
        <v>16.769340957966765</v>
      </c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.75" customHeight="1">
      <c r="A41" s="122" t="s">
        <v>77</v>
      </c>
      <c r="B41" s="123"/>
      <c r="C41" s="123"/>
      <c r="D41" s="124"/>
      <c r="E41" s="56">
        <v>600000</v>
      </c>
      <c r="F41" s="56">
        <v>291142.29</v>
      </c>
      <c r="G41" s="57">
        <f t="shared" si="10"/>
        <v>48.523714999999996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.75" customHeight="1">
      <c r="A42" s="122" t="s">
        <v>78</v>
      </c>
      <c r="B42" s="123"/>
      <c r="C42" s="123"/>
      <c r="D42" s="124"/>
      <c r="E42" s="56">
        <v>4515000</v>
      </c>
      <c r="F42" s="56">
        <v>566609.5</v>
      </c>
      <c r="G42" s="57">
        <f t="shared" si="10"/>
        <v>12.549490586932446</v>
      </c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.75" customHeight="1">
      <c r="A43" s="122" t="s">
        <v>17</v>
      </c>
      <c r="B43" s="123"/>
      <c r="C43" s="123"/>
      <c r="D43" s="124"/>
      <c r="E43" s="56">
        <v>11000</v>
      </c>
      <c r="F43" s="56">
        <v>1800</v>
      </c>
      <c r="G43" s="57">
        <f t="shared" si="10"/>
        <v>16.363636363636363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.75" customHeight="1">
      <c r="A44" s="122" t="s">
        <v>18</v>
      </c>
      <c r="B44" s="123"/>
      <c r="C44" s="123"/>
      <c r="D44" s="124"/>
      <c r="E44" s="56">
        <v>4275000</v>
      </c>
      <c r="F44" s="56">
        <v>2337412.44</v>
      </c>
      <c r="G44" s="57">
        <f t="shared" si="10"/>
        <v>54.67631438596491</v>
      </c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.75" customHeight="1">
      <c r="A45" s="122" t="s">
        <v>66</v>
      </c>
      <c r="B45" s="154"/>
      <c r="C45" s="154"/>
      <c r="D45" s="155"/>
      <c r="E45" s="56">
        <v>0</v>
      </c>
      <c r="F45" s="56">
        <v>0</v>
      </c>
      <c r="G45" s="57">
        <v>0</v>
      </c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33.75" customHeight="1">
      <c r="A46" s="125" t="s">
        <v>72</v>
      </c>
      <c r="B46" s="126"/>
      <c r="C46" s="126"/>
      <c r="D46" s="127"/>
      <c r="E46" s="56">
        <v>0</v>
      </c>
      <c r="F46" s="56">
        <v>0</v>
      </c>
      <c r="G46" s="57">
        <v>0</v>
      </c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.75" customHeight="1">
      <c r="A47" s="122" t="s">
        <v>25</v>
      </c>
      <c r="B47" s="123"/>
      <c r="C47" s="123"/>
      <c r="D47" s="124"/>
      <c r="E47" s="56">
        <v>11800000</v>
      </c>
      <c r="F47" s="56">
        <v>5856484.41</v>
      </c>
      <c r="G47" s="57">
        <f>F47/E47*100</f>
        <v>49.63122381355932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.75" customHeight="1">
      <c r="A48" s="122" t="s">
        <v>86</v>
      </c>
      <c r="B48" s="123"/>
      <c r="C48" s="123"/>
      <c r="D48" s="124"/>
      <c r="E48" s="56">
        <v>0</v>
      </c>
      <c r="F48" s="56">
        <v>70691.11</v>
      </c>
      <c r="G48" s="57">
        <v>0</v>
      </c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.75" customHeight="1">
      <c r="A49" s="122" t="s">
        <v>24</v>
      </c>
      <c r="B49" s="123"/>
      <c r="C49" s="123"/>
      <c r="D49" s="124"/>
      <c r="E49" s="56">
        <v>1300000</v>
      </c>
      <c r="F49" s="56">
        <v>818476.9</v>
      </c>
      <c r="G49" s="57">
        <f>F49/E49*100</f>
        <v>62.95976153846154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30" customHeight="1">
      <c r="A50" s="125" t="s">
        <v>35</v>
      </c>
      <c r="B50" s="128"/>
      <c r="C50" s="128"/>
      <c r="D50" s="129"/>
      <c r="E50" s="56">
        <v>0</v>
      </c>
      <c r="F50" s="56">
        <v>0</v>
      </c>
      <c r="G50" s="57">
        <v>0</v>
      </c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.75" customHeight="1">
      <c r="A51" s="125" t="s">
        <v>36</v>
      </c>
      <c r="B51" s="126"/>
      <c r="C51" s="126"/>
      <c r="D51" s="127"/>
      <c r="E51" s="56">
        <v>0</v>
      </c>
      <c r="F51" s="56">
        <v>29872.4</v>
      </c>
      <c r="G51" s="57">
        <v>0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27" customHeight="1">
      <c r="A52" s="125" t="s">
        <v>91</v>
      </c>
      <c r="B52" s="126"/>
      <c r="C52" s="126"/>
      <c r="D52" s="127"/>
      <c r="E52" s="56">
        <v>0</v>
      </c>
      <c r="F52" s="56">
        <v>134437.24</v>
      </c>
      <c r="G52" s="57">
        <v>0</v>
      </c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.75" customHeight="1">
      <c r="A53" s="122" t="s">
        <v>61</v>
      </c>
      <c r="B53" s="123"/>
      <c r="C53" s="123"/>
      <c r="D53" s="124"/>
      <c r="E53" s="56">
        <v>1500000</v>
      </c>
      <c r="F53" s="56">
        <v>1069721.74</v>
      </c>
      <c r="G53" s="57">
        <f>F53/E53*100</f>
        <v>71.31478266666666</v>
      </c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.75" customHeight="1">
      <c r="A54" s="122" t="s">
        <v>30</v>
      </c>
      <c r="B54" s="154"/>
      <c r="C54" s="154"/>
      <c r="D54" s="155"/>
      <c r="E54" s="56">
        <v>0</v>
      </c>
      <c r="F54" s="56">
        <v>0</v>
      </c>
      <c r="G54" s="57" t="e">
        <f>F54/E54*100</f>
        <v>#DIV/0!</v>
      </c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.75" customHeight="1">
      <c r="A55" s="125" t="s">
        <v>41</v>
      </c>
      <c r="B55" s="128"/>
      <c r="C55" s="128"/>
      <c r="D55" s="129"/>
      <c r="E55" s="56">
        <v>0</v>
      </c>
      <c r="F55" s="56">
        <v>480949.27</v>
      </c>
      <c r="G55" s="57">
        <v>0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27.75" customHeight="1">
      <c r="A56" s="125" t="s">
        <v>92</v>
      </c>
      <c r="B56" s="126"/>
      <c r="C56" s="126"/>
      <c r="D56" s="127"/>
      <c r="E56" s="56">
        <v>0</v>
      </c>
      <c r="F56" s="56">
        <v>50831.67</v>
      </c>
      <c r="G56" s="57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.75" customHeight="1">
      <c r="A57" s="122" t="s">
        <v>19</v>
      </c>
      <c r="B57" s="123"/>
      <c r="C57" s="123"/>
      <c r="D57" s="124"/>
      <c r="E57" s="56">
        <v>0</v>
      </c>
      <c r="F57" s="56">
        <v>189895.93</v>
      </c>
      <c r="G57" s="57" t="e">
        <f>F57/E57*100</f>
        <v>#DIV/0!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.75" customHeight="1">
      <c r="A58" s="122" t="s">
        <v>26</v>
      </c>
      <c r="B58" s="123"/>
      <c r="C58" s="123"/>
      <c r="D58" s="124"/>
      <c r="E58" s="56">
        <v>14000000</v>
      </c>
      <c r="F58" s="56">
        <v>2615481.58</v>
      </c>
      <c r="G58" s="57">
        <f>F58/E58*100</f>
        <v>18.682011285714285</v>
      </c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.75" customHeight="1">
      <c r="A59" s="122" t="s">
        <v>87</v>
      </c>
      <c r="B59" s="123"/>
      <c r="C59" s="123"/>
      <c r="D59" s="124"/>
      <c r="E59" s="56">
        <v>0</v>
      </c>
      <c r="F59" s="56">
        <v>0</v>
      </c>
      <c r="G59" s="57" t="e">
        <f>F59/E59*100</f>
        <v>#DIV/0!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.75" customHeight="1">
      <c r="A60" s="122" t="s">
        <v>20</v>
      </c>
      <c r="B60" s="123"/>
      <c r="C60" s="123"/>
      <c r="D60" s="124"/>
      <c r="E60" s="56">
        <v>4500000</v>
      </c>
      <c r="F60" s="56">
        <v>1429468.35</v>
      </c>
      <c r="G60" s="57">
        <f>F60/E60*100</f>
        <v>31.765963333333335</v>
      </c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.75" customHeight="1">
      <c r="A61" s="125" t="s">
        <v>37</v>
      </c>
      <c r="B61" s="126"/>
      <c r="C61" s="126"/>
      <c r="D61" s="127"/>
      <c r="E61" s="56">
        <v>0</v>
      </c>
      <c r="F61" s="56">
        <v>28850</v>
      </c>
      <c r="G61" s="57">
        <v>0</v>
      </c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.75" customHeight="1">
      <c r="A62" s="151" t="s">
        <v>21</v>
      </c>
      <c r="B62" s="152"/>
      <c r="C62" s="152"/>
      <c r="D62" s="153"/>
      <c r="E62" s="61">
        <f>E34+E35+E37+E38+E39+E40+E43+E44+E45+E46+E47+E48+E49+E50+E51+E53+E54+E55+E57+E58+E59+E60+E61+E36</f>
        <v>380655700</v>
      </c>
      <c r="F62" s="61">
        <f>F34+F35+F37+F38+F39+F40+F43+F44+F45+F46+F47+F48+F49+F50+F51+F53+F54+F55+F57+F58+F59+F60+F61+F36+F52+F56</f>
        <v>166238262.43000007</v>
      </c>
      <c r="G62" s="52">
        <f>F62/E62*100</f>
        <v>43.67155474881896</v>
      </c>
      <c r="H62" s="78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Z27" sqref="AZ2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93" t="s">
        <v>97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15"/>
      <c r="AC3" s="115"/>
      <c r="AD3" s="115"/>
      <c r="AE3" s="115"/>
      <c r="AF3" s="115"/>
      <c r="AG3" s="115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41" t="s">
        <v>2</v>
      </c>
      <c r="B6" s="241"/>
      <c r="C6" s="241"/>
      <c r="D6" s="242" t="s">
        <v>0</v>
      </c>
      <c r="E6" s="242"/>
      <c r="F6" s="243"/>
      <c r="G6" s="246" t="s">
        <v>6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8"/>
      <c r="BC6" s="246"/>
      <c r="BD6" s="198"/>
    </row>
    <row r="7" spans="1:56" ht="65.25" customHeight="1">
      <c r="A7" s="241"/>
      <c r="B7" s="241"/>
      <c r="C7" s="241"/>
      <c r="D7" s="244"/>
      <c r="E7" s="244"/>
      <c r="F7" s="245"/>
      <c r="G7" s="196" t="s">
        <v>1</v>
      </c>
      <c r="H7" s="201"/>
      <c r="I7" s="202"/>
      <c r="J7" s="196" t="s">
        <v>76</v>
      </c>
      <c r="K7" s="203"/>
      <c r="L7" s="204"/>
      <c r="M7" s="196" t="s">
        <v>4</v>
      </c>
      <c r="N7" s="201"/>
      <c r="O7" s="202"/>
      <c r="P7" s="249" t="s">
        <v>28</v>
      </c>
      <c r="Q7" s="197"/>
      <c r="R7" s="198"/>
      <c r="S7" s="196" t="s">
        <v>67</v>
      </c>
      <c r="T7" s="201"/>
      <c r="U7" s="202"/>
      <c r="V7" s="196" t="s">
        <v>14</v>
      </c>
      <c r="W7" s="197"/>
      <c r="X7" s="198"/>
      <c r="Y7" s="196" t="s">
        <v>23</v>
      </c>
      <c r="Z7" s="197"/>
      <c r="AA7" s="198"/>
      <c r="AB7" s="231" t="s">
        <v>2</v>
      </c>
      <c r="AC7" s="232"/>
      <c r="AD7" s="233"/>
      <c r="AE7" s="196" t="s">
        <v>29</v>
      </c>
      <c r="AF7" s="197"/>
      <c r="AG7" s="198"/>
      <c r="AH7" s="196" t="s">
        <v>68</v>
      </c>
      <c r="AI7" s="197"/>
      <c r="AJ7" s="198"/>
      <c r="AK7" s="196" t="s">
        <v>83</v>
      </c>
      <c r="AL7" s="203"/>
      <c r="AM7" s="204"/>
      <c r="AN7" s="196" t="s">
        <v>73</v>
      </c>
      <c r="AO7" s="197"/>
      <c r="AP7" s="198"/>
      <c r="AQ7" s="196" t="s">
        <v>81</v>
      </c>
      <c r="AR7" s="247"/>
      <c r="AS7" s="248"/>
      <c r="AT7" s="196" t="s">
        <v>38</v>
      </c>
      <c r="AU7" s="203"/>
      <c r="AV7" s="204"/>
      <c r="AW7" s="196" t="s">
        <v>79</v>
      </c>
      <c r="AX7" s="203"/>
      <c r="AY7" s="204"/>
      <c r="AZ7" s="196" t="s">
        <v>31</v>
      </c>
      <c r="BA7" s="247"/>
      <c r="BB7" s="248"/>
      <c r="BC7" s="196" t="s">
        <v>82</v>
      </c>
      <c r="BD7" s="204"/>
    </row>
    <row r="8" spans="1:56" ht="27.75" customHeight="1">
      <c r="A8" s="241"/>
      <c r="B8" s="241"/>
      <c r="C8" s="241"/>
      <c r="D8" s="230" t="s">
        <v>27</v>
      </c>
      <c r="E8" s="205" t="s">
        <v>10</v>
      </c>
      <c r="F8" s="225" t="s">
        <v>5</v>
      </c>
      <c r="G8" s="240" t="s">
        <v>27</v>
      </c>
      <c r="H8" s="194" t="s">
        <v>98</v>
      </c>
      <c r="I8" s="194" t="s">
        <v>99</v>
      </c>
      <c r="J8" s="240" t="s">
        <v>27</v>
      </c>
      <c r="K8" s="194" t="s">
        <v>98</v>
      </c>
      <c r="L8" s="194" t="s">
        <v>99</v>
      </c>
      <c r="M8" s="240" t="s">
        <v>27</v>
      </c>
      <c r="N8" s="194" t="s">
        <v>98</v>
      </c>
      <c r="O8" s="194" t="s">
        <v>99</v>
      </c>
      <c r="P8" s="240" t="s">
        <v>27</v>
      </c>
      <c r="Q8" s="194" t="s">
        <v>98</v>
      </c>
      <c r="R8" s="194" t="s">
        <v>99</v>
      </c>
      <c r="S8" s="199" t="s">
        <v>27</v>
      </c>
      <c r="T8" s="194" t="s">
        <v>98</v>
      </c>
      <c r="U8" s="194" t="s">
        <v>99</v>
      </c>
      <c r="V8" s="199" t="s">
        <v>27</v>
      </c>
      <c r="W8" s="194" t="s">
        <v>98</v>
      </c>
      <c r="X8" s="194" t="s">
        <v>99</v>
      </c>
      <c r="Y8" s="199" t="s">
        <v>27</v>
      </c>
      <c r="Z8" s="194" t="str">
        <f>W8</f>
        <v>на 01.06.2021</v>
      </c>
      <c r="AA8" s="194" t="str">
        <f>X8</f>
        <v>01.06.2021 к Плановым назчениям</v>
      </c>
      <c r="AB8" s="234"/>
      <c r="AC8" s="235"/>
      <c r="AD8" s="236"/>
      <c r="AE8" s="199" t="s">
        <v>27</v>
      </c>
      <c r="AF8" s="194" t="str">
        <f>Z8</f>
        <v>на 01.06.2021</v>
      </c>
      <c r="AG8" s="194" t="str">
        <f>AA8</f>
        <v>01.06.2021 к Плановым назчениям</v>
      </c>
      <c r="AH8" s="199" t="s">
        <v>27</v>
      </c>
      <c r="AI8" s="194" t="str">
        <f>AF8</f>
        <v>на 01.06.2021</v>
      </c>
      <c r="AJ8" s="194" t="str">
        <f>AG8</f>
        <v>01.06.2021 к Плановым назчениям</v>
      </c>
      <c r="AK8" s="199" t="s">
        <v>27</v>
      </c>
      <c r="AL8" s="194" t="str">
        <f>AI8</f>
        <v>на 01.06.2021</v>
      </c>
      <c r="AM8" s="194" t="str">
        <f>AJ8</f>
        <v>01.06.2021 к Плановым назчениям</v>
      </c>
      <c r="AN8" s="199" t="s">
        <v>27</v>
      </c>
      <c r="AO8" s="194" t="str">
        <f>AL8</f>
        <v>на 01.06.2021</v>
      </c>
      <c r="AP8" s="194" t="str">
        <f>AM8</f>
        <v>01.06.2021 к Плановым назчениям</v>
      </c>
      <c r="AQ8" s="199" t="s">
        <v>27</v>
      </c>
      <c r="AR8" s="194" t="str">
        <f>AO8</f>
        <v>на 01.06.2021</v>
      </c>
      <c r="AS8" s="194" t="str">
        <f>AP8</f>
        <v>01.06.2021 к Плановым назчениям</v>
      </c>
      <c r="AT8" s="199" t="s">
        <v>27</v>
      </c>
      <c r="AU8" s="194" t="str">
        <f>AR8</f>
        <v>на 01.06.2021</v>
      </c>
      <c r="AV8" s="194" t="str">
        <f>AS8</f>
        <v>01.06.2021 к Плановым назчениям</v>
      </c>
      <c r="AW8" s="199" t="s">
        <v>27</v>
      </c>
      <c r="AX8" s="194" t="str">
        <f>AU8</f>
        <v>на 01.06.2021</v>
      </c>
      <c r="AY8" s="194" t="str">
        <f>AV8</f>
        <v>01.06.2021 к Плановым назчениям</v>
      </c>
      <c r="AZ8" s="199" t="s">
        <v>27</v>
      </c>
      <c r="BA8" s="194" t="str">
        <f>AX8</f>
        <v>на 01.06.2021</v>
      </c>
      <c r="BB8" s="194" t="str">
        <f>AY8</f>
        <v>01.06.2021 к Плановым назчениям</v>
      </c>
      <c r="BC8" s="199" t="s">
        <v>27</v>
      </c>
      <c r="BD8" s="194" t="str">
        <f>BA8</f>
        <v>на 01.06.2021</v>
      </c>
    </row>
    <row r="9" spans="1:56" ht="33.75" customHeight="1">
      <c r="A9" s="241"/>
      <c r="B9" s="241"/>
      <c r="C9" s="241"/>
      <c r="D9" s="230"/>
      <c r="E9" s="205"/>
      <c r="F9" s="226"/>
      <c r="G9" s="237"/>
      <c r="H9" s="195"/>
      <c r="I9" s="195"/>
      <c r="J9" s="237"/>
      <c r="K9" s="195"/>
      <c r="L9" s="195"/>
      <c r="M9" s="237"/>
      <c r="N9" s="195"/>
      <c r="O9" s="195"/>
      <c r="P9" s="237"/>
      <c r="Q9" s="195"/>
      <c r="R9" s="195"/>
      <c r="S9" s="200"/>
      <c r="T9" s="195"/>
      <c r="U9" s="195"/>
      <c r="V9" s="200"/>
      <c r="W9" s="195"/>
      <c r="X9" s="195"/>
      <c r="Y9" s="200"/>
      <c r="Z9" s="195"/>
      <c r="AA9" s="195"/>
      <c r="AB9" s="237"/>
      <c r="AC9" s="238"/>
      <c r="AD9" s="239"/>
      <c r="AE9" s="200"/>
      <c r="AF9" s="195"/>
      <c r="AG9" s="195"/>
      <c r="AH9" s="200"/>
      <c r="AI9" s="195"/>
      <c r="AJ9" s="195"/>
      <c r="AK9" s="200"/>
      <c r="AL9" s="195"/>
      <c r="AM9" s="195"/>
      <c r="AN9" s="200"/>
      <c r="AO9" s="195"/>
      <c r="AP9" s="195"/>
      <c r="AQ9" s="200"/>
      <c r="AR9" s="195"/>
      <c r="AS9" s="195"/>
      <c r="AT9" s="200"/>
      <c r="AU9" s="195"/>
      <c r="AV9" s="195"/>
      <c r="AW9" s="200"/>
      <c r="AX9" s="195"/>
      <c r="AY9" s="195"/>
      <c r="AZ9" s="200"/>
      <c r="BA9" s="195"/>
      <c r="BB9" s="195"/>
      <c r="BC9" s="200"/>
      <c r="BD9" s="195"/>
    </row>
    <row r="10" spans="1:56" ht="17.25" customHeight="1">
      <c r="A10" s="227">
        <v>1</v>
      </c>
      <c r="B10" s="228"/>
      <c r="C10" s="229"/>
      <c r="D10" s="105">
        <v>2</v>
      </c>
      <c r="E10" s="106">
        <v>3</v>
      </c>
      <c r="F10" s="107">
        <v>4</v>
      </c>
      <c r="G10" s="84">
        <v>5</v>
      </c>
      <c r="H10" s="79">
        <v>6</v>
      </c>
      <c r="I10" s="79">
        <v>7</v>
      </c>
      <c r="J10" s="95"/>
      <c r="K10" s="95"/>
      <c r="L10" s="95"/>
      <c r="M10" s="80">
        <v>8</v>
      </c>
      <c r="N10" s="79">
        <v>9</v>
      </c>
      <c r="O10" s="79">
        <v>10</v>
      </c>
      <c r="P10" s="80">
        <v>11</v>
      </c>
      <c r="Q10" s="79">
        <v>12</v>
      </c>
      <c r="R10" s="79">
        <v>13</v>
      </c>
      <c r="S10" s="83">
        <v>14</v>
      </c>
      <c r="T10" s="79">
        <v>15</v>
      </c>
      <c r="U10" s="79">
        <v>16</v>
      </c>
      <c r="V10" s="83">
        <v>17</v>
      </c>
      <c r="W10" s="79">
        <v>18</v>
      </c>
      <c r="X10" s="79">
        <v>19</v>
      </c>
      <c r="Y10" s="83">
        <v>20</v>
      </c>
      <c r="Z10" s="79">
        <v>21</v>
      </c>
      <c r="AA10" s="79">
        <v>22</v>
      </c>
      <c r="AB10" s="212">
        <v>23</v>
      </c>
      <c r="AC10" s="213"/>
      <c r="AD10" s="214"/>
      <c r="AE10" s="83">
        <v>24</v>
      </c>
      <c r="AF10" s="79">
        <v>25</v>
      </c>
      <c r="AG10" s="79">
        <v>26</v>
      </c>
      <c r="AH10" s="83">
        <v>27</v>
      </c>
      <c r="AI10" s="85">
        <v>28</v>
      </c>
      <c r="AJ10" s="85">
        <v>29</v>
      </c>
      <c r="AK10" s="83">
        <v>30</v>
      </c>
      <c r="AL10" s="85">
        <v>31</v>
      </c>
      <c r="AM10" s="85">
        <v>32</v>
      </c>
      <c r="AN10" s="83">
        <v>33</v>
      </c>
      <c r="AO10" s="85">
        <v>34</v>
      </c>
      <c r="AP10" s="85">
        <v>35</v>
      </c>
      <c r="AQ10" s="83">
        <v>36</v>
      </c>
      <c r="AR10" s="79">
        <v>37</v>
      </c>
      <c r="AS10" s="79">
        <v>38</v>
      </c>
      <c r="AT10" s="83">
        <v>39</v>
      </c>
      <c r="AU10" s="79">
        <v>40</v>
      </c>
      <c r="AV10" s="79">
        <v>41</v>
      </c>
      <c r="AW10" s="83">
        <v>42</v>
      </c>
      <c r="AX10" s="79">
        <v>43</v>
      </c>
      <c r="AY10" s="79">
        <v>44</v>
      </c>
      <c r="AZ10" s="83">
        <v>45</v>
      </c>
      <c r="BA10" s="79">
        <v>46</v>
      </c>
      <c r="BB10" s="79">
        <v>47</v>
      </c>
      <c r="BC10" s="79"/>
      <c r="BD10" s="97"/>
    </row>
    <row r="11" spans="1:56" s="13" customFormat="1" ht="27.75" customHeight="1">
      <c r="A11" s="215" t="s">
        <v>43</v>
      </c>
      <c r="B11" s="215"/>
      <c r="C11" s="216"/>
      <c r="D11" s="108">
        <f>G11+M11+P11+S11+V11+Y11+AE11+AH11+AN11+AQ11+AZ11+J11+AT11</f>
        <v>2646600</v>
      </c>
      <c r="E11" s="108">
        <f>H11+K11+N11+Q11+T11+W11+Z11+AF11+AI11+AL11+AO11+AR11+AU11+AX11+BA11</f>
        <v>701267.82</v>
      </c>
      <c r="F11" s="109">
        <f>E11/D11*100</f>
        <v>26.496932668329176</v>
      </c>
      <c r="G11" s="35">
        <v>484700</v>
      </c>
      <c r="H11" s="34">
        <v>226617.24</v>
      </c>
      <c r="I11" s="47">
        <f aca="true" t="shared" si="0" ref="I11:I27">H11/G11*100</f>
        <v>46.75412420053641</v>
      </c>
      <c r="J11" s="34">
        <v>496900</v>
      </c>
      <c r="K11" s="34">
        <v>203212.72</v>
      </c>
      <c r="L11" s="47">
        <f>K11/J11*100</f>
        <v>40.89609981887703</v>
      </c>
      <c r="M11" s="34">
        <v>0</v>
      </c>
      <c r="N11" s="36">
        <v>108001.93</v>
      </c>
      <c r="O11" s="47"/>
      <c r="P11" s="34">
        <v>250000</v>
      </c>
      <c r="Q11" s="34">
        <v>25622.78</v>
      </c>
      <c r="R11" s="47">
        <f>Q11/P11*100</f>
        <v>10.249111999999998</v>
      </c>
      <c r="S11" s="34">
        <v>1400000</v>
      </c>
      <c r="T11" s="34">
        <v>125316.13</v>
      </c>
      <c r="U11" s="47">
        <f aca="true" t="shared" si="1" ref="U11:U27">T11/S11*100</f>
        <v>8.951152142857142</v>
      </c>
      <c r="V11" s="34">
        <v>5000</v>
      </c>
      <c r="W11" s="34">
        <v>1200</v>
      </c>
      <c r="X11" s="47">
        <f>W11/V11*100</f>
        <v>24</v>
      </c>
      <c r="Y11" s="34"/>
      <c r="Z11" s="34"/>
      <c r="AA11" s="48"/>
      <c r="AB11" s="215" t="s">
        <v>43</v>
      </c>
      <c r="AC11" s="215"/>
      <c r="AD11" s="216"/>
      <c r="AE11" s="34">
        <v>10000</v>
      </c>
      <c r="AF11" s="34">
        <v>5973.46</v>
      </c>
      <c r="AG11" s="47">
        <f>AF11/AE11*100</f>
        <v>59.73460000000001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5323.56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8"/>
    </row>
    <row r="12" spans="1:56" s="14" customFormat="1" ht="24.75" customHeight="1">
      <c r="A12" s="206" t="s">
        <v>44</v>
      </c>
      <c r="B12" s="206"/>
      <c r="C12" s="207"/>
      <c r="D12" s="108">
        <f>G12+M12+P12+S12+V12+Y12+AE12+AH12+AN12+AQ12+AZ12+J12+AT12</f>
        <v>1618400</v>
      </c>
      <c r="E12" s="108">
        <f aca="true" t="shared" si="3" ref="E12:E25">H12+K12+N12+Q12+T12+W12+Z12+AF12+AI12+AL12+AO12+AR12+AU12+AX12+BA12</f>
        <v>334934.7</v>
      </c>
      <c r="F12" s="109">
        <f aca="true" t="shared" si="4" ref="F12:F28">E12/D12*100</f>
        <v>20.69542140385566</v>
      </c>
      <c r="G12" s="35">
        <v>25000</v>
      </c>
      <c r="H12" s="34">
        <v>7397.49</v>
      </c>
      <c r="I12" s="47">
        <f t="shared" si="0"/>
        <v>29.589959999999998</v>
      </c>
      <c r="J12" s="34">
        <v>356400</v>
      </c>
      <c r="K12" s="34">
        <v>145759.89</v>
      </c>
      <c r="L12" s="47">
        <f aca="true" t="shared" si="5" ref="L12:L28">K12/J12*100</f>
        <v>40.897836700336704</v>
      </c>
      <c r="M12" s="34">
        <v>0</v>
      </c>
      <c r="N12" s="38">
        <v>6130.2</v>
      </c>
      <c r="O12" s="47" t="e">
        <f>N12/M12*100</f>
        <v>#DIV/0!</v>
      </c>
      <c r="P12" s="34">
        <v>200000</v>
      </c>
      <c r="Q12" s="34">
        <v>-19808.5</v>
      </c>
      <c r="R12" s="47">
        <f aca="true" t="shared" si="6" ref="R12:R27">Q12/P12*100</f>
        <v>-9.904250000000001</v>
      </c>
      <c r="S12" s="34">
        <v>655000</v>
      </c>
      <c r="T12" s="39">
        <v>17632.61</v>
      </c>
      <c r="U12" s="47">
        <f t="shared" si="1"/>
        <v>2.692001526717557</v>
      </c>
      <c r="V12" s="34">
        <v>2000</v>
      </c>
      <c r="W12" s="34">
        <v>1600</v>
      </c>
      <c r="X12" s="47">
        <f>W12/V12*100</f>
        <v>80</v>
      </c>
      <c r="Y12" s="34">
        <v>0</v>
      </c>
      <c r="Z12" s="34">
        <v>0</v>
      </c>
      <c r="AA12" s="47">
        <v>0</v>
      </c>
      <c r="AB12" s="206" t="s">
        <v>44</v>
      </c>
      <c r="AC12" s="206"/>
      <c r="AD12" s="207"/>
      <c r="AE12" s="34">
        <v>380000</v>
      </c>
      <c r="AF12" s="34">
        <v>176223.01</v>
      </c>
      <c r="AG12" s="47">
        <f aca="true" t="shared" si="7" ref="AG12:AG28">AF12/AE12*100</f>
        <v>46.37447631578947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>
        <v>0</v>
      </c>
      <c r="AU12" s="34">
        <v>0</v>
      </c>
      <c r="AV12" s="47" t="e">
        <f>AU12/AT12*100</f>
        <v>#DIV/0!</v>
      </c>
      <c r="AW12" s="34"/>
      <c r="AX12" s="34"/>
      <c r="AY12" s="34"/>
      <c r="AZ12" s="37"/>
      <c r="BA12" s="34">
        <v>0</v>
      </c>
      <c r="BB12" s="34"/>
      <c r="BC12" s="34"/>
      <c r="BD12" s="99"/>
    </row>
    <row r="13" spans="1:56" s="14" customFormat="1" ht="24.75" customHeight="1">
      <c r="A13" s="206" t="s">
        <v>45</v>
      </c>
      <c r="B13" s="206"/>
      <c r="C13" s="207"/>
      <c r="D13" s="108">
        <f>G13+M13+P13+S13+V13+Y13+AE13+AH13+AN13+AQ13+AZ13+J13+AT13+AW13+AK13</f>
        <v>7269600</v>
      </c>
      <c r="E13" s="108">
        <f t="shared" si="3"/>
        <v>2286976.66</v>
      </c>
      <c r="F13" s="109">
        <f t="shared" si="4"/>
        <v>31.459456641355786</v>
      </c>
      <c r="G13" s="40">
        <v>1956400</v>
      </c>
      <c r="H13" s="34">
        <v>812745.55</v>
      </c>
      <c r="I13" s="47">
        <f t="shared" si="0"/>
        <v>41.542913003475775</v>
      </c>
      <c r="J13" s="34">
        <v>1144700</v>
      </c>
      <c r="K13" s="34">
        <v>468133.95</v>
      </c>
      <c r="L13" s="47">
        <f t="shared" si="5"/>
        <v>40.89577618590023</v>
      </c>
      <c r="M13" s="34">
        <v>0</v>
      </c>
      <c r="N13" s="113">
        <v>0</v>
      </c>
      <c r="O13" s="47" t="e">
        <f>N13/M13*100</f>
        <v>#DIV/0!</v>
      </c>
      <c r="P13" s="34">
        <v>950000</v>
      </c>
      <c r="Q13" s="38">
        <v>70397.71</v>
      </c>
      <c r="R13" s="47">
        <f t="shared" si="6"/>
        <v>7.4102852631578955</v>
      </c>
      <c r="S13" s="34">
        <v>1500000</v>
      </c>
      <c r="T13" s="34">
        <v>260487.25</v>
      </c>
      <c r="U13" s="47">
        <f t="shared" si="1"/>
        <v>17.365816666666667</v>
      </c>
      <c r="V13" s="34">
        <v>10000</v>
      </c>
      <c r="W13" s="34">
        <v>700</v>
      </c>
      <c r="X13" s="47">
        <f aca="true" t="shared" si="8" ref="X13:X27">W13/V13*100</f>
        <v>7.000000000000001</v>
      </c>
      <c r="Y13" s="34"/>
      <c r="Z13" s="34">
        <v>0</v>
      </c>
      <c r="AA13" s="48"/>
      <c r="AB13" s="206" t="s">
        <v>45</v>
      </c>
      <c r="AC13" s="206"/>
      <c r="AD13" s="207"/>
      <c r="AE13" s="34">
        <v>8500</v>
      </c>
      <c r="AF13" s="34">
        <v>5326.88</v>
      </c>
      <c r="AG13" s="47">
        <f t="shared" si="7"/>
        <v>62.66917647058824</v>
      </c>
      <c r="AH13" s="34">
        <v>600000</v>
      </c>
      <c r="AI13" s="34">
        <v>291413.16</v>
      </c>
      <c r="AJ13" s="47">
        <f>AI13/AH13*100</f>
        <v>48.568859999999994</v>
      </c>
      <c r="AK13" s="47">
        <v>800000</v>
      </c>
      <c r="AL13" s="34">
        <v>220494.4</v>
      </c>
      <c r="AM13" s="47">
        <f>AL13/AK13*100</f>
        <v>27.561799999999998</v>
      </c>
      <c r="AN13" s="34">
        <v>0</v>
      </c>
      <c r="AO13" s="34">
        <v>66756.58</v>
      </c>
      <c r="AP13" s="47" t="e">
        <f aca="true" t="shared" si="9" ref="AP13:AP28">AO13/AN13*100</f>
        <v>#DIV/0!</v>
      </c>
      <c r="AQ13" s="34">
        <v>300000</v>
      </c>
      <c r="AR13" s="34">
        <v>0</v>
      </c>
      <c r="AS13" s="47">
        <f t="shared" si="2"/>
        <v>0</v>
      </c>
      <c r="AT13" s="34"/>
      <c r="AU13" s="34">
        <v>91584</v>
      </c>
      <c r="AV13" s="47" t="e">
        <f>AU13/AT13*100</f>
        <v>#DIV/0!</v>
      </c>
      <c r="AW13" s="34">
        <v>0</v>
      </c>
      <c r="AX13" s="34">
        <v>111304.12</v>
      </c>
      <c r="AY13" s="47">
        <v>0</v>
      </c>
      <c r="AZ13" s="34"/>
      <c r="BA13" s="34">
        <v>-112366.94</v>
      </c>
      <c r="BB13" s="34"/>
      <c r="BC13" s="34"/>
      <c r="BD13" s="100"/>
    </row>
    <row r="14" spans="1:56" s="15" customFormat="1" ht="24.75" customHeight="1">
      <c r="A14" s="217" t="s">
        <v>62</v>
      </c>
      <c r="B14" s="217"/>
      <c r="C14" s="218"/>
      <c r="D14" s="108">
        <f aca="true" t="shared" si="10" ref="D14:D27">G14+M14+P14+S14+V14+Y14+AE14+AH14+AN14+AQ14+AZ14+J14+AT14+AW14+AK14</f>
        <v>4858300</v>
      </c>
      <c r="E14" s="108">
        <f t="shared" si="3"/>
        <v>1693017.1299999997</v>
      </c>
      <c r="F14" s="109">
        <f t="shared" si="4"/>
        <v>34.847933021838905</v>
      </c>
      <c r="G14" s="34">
        <v>107000</v>
      </c>
      <c r="H14" s="35">
        <v>55259.32</v>
      </c>
      <c r="I14" s="47">
        <f t="shared" si="0"/>
        <v>51.64422429906542</v>
      </c>
      <c r="J14" s="34">
        <v>788300</v>
      </c>
      <c r="K14" s="34">
        <v>322374.04</v>
      </c>
      <c r="L14" s="47">
        <f t="shared" si="5"/>
        <v>40.894842065203605</v>
      </c>
      <c r="M14" s="34"/>
      <c r="N14" s="36"/>
      <c r="O14" s="47"/>
      <c r="P14" s="34">
        <v>700000</v>
      </c>
      <c r="Q14" s="34">
        <v>46903.87</v>
      </c>
      <c r="R14" s="47">
        <f t="shared" si="6"/>
        <v>6.700552857142858</v>
      </c>
      <c r="S14" s="34">
        <v>3000000</v>
      </c>
      <c r="T14" s="34">
        <v>870411.34</v>
      </c>
      <c r="U14" s="47">
        <f t="shared" si="1"/>
        <v>29.01371133333333</v>
      </c>
      <c r="V14" s="34">
        <v>8000</v>
      </c>
      <c r="W14" s="34">
        <v>3000</v>
      </c>
      <c r="X14" s="47">
        <f t="shared" si="8"/>
        <v>37.5</v>
      </c>
      <c r="Y14" s="34"/>
      <c r="Z14" s="34">
        <v>0</v>
      </c>
      <c r="AA14" s="47"/>
      <c r="AB14" s="217" t="s">
        <v>62</v>
      </c>
      <c r="AC14" s="217"/>
      <c r="AD14" s="218"/>
      <c r="AE14" s="34">
        <v>10000</v>
      </c>
      <c r="AF14" s="34">
        <v>2828</v>
      </c>
      <c r="AG14" s="47">
        <f t="shared" si="7"/>
        <v>28.28</v>
      </c>
      <c r="AH14" s="34">
        <v>130000</v>
      </c>
      <c r="AI14" s="34">
        <v>52846.96</v>
      </c>
      <c r="AJ14" s="47">
        <f>AI14/AH14*100</f>
        <v>40.65150769230769</v>
      </c>
      <c r="AK14" s="47">
        <v>15000</v>
      </c>
      <c r="AL14" s="34">
        <v>32525.9</v>
      </c>
      <c r="AM14" s="47"/>
      <c r="AN14" s="34">
        <v>0</v>
      </c>
      <c r="AO14" s="34">
        <v>33172</v>
      </c>
      <c r="AP14" s="47" t="e">
        <f t="shared" si="9"/>
        <v>#DIV/0!</v>
      </c>
      <c r="AQ14" s="34">
        <v>100000</v>
      </c>
      <c r="AR14" s="34">
        <v>273495.7</v>
      </c>
      <c r="AS14" s="47">
        <f t="shared" si="2"/>
        <v>273.4957</v>
      </c>
      <c r="AT14" s="34">
        <v>0</v>
      </c>
      <c r="AU14" s="34">
        <v>0</v>
      </c>
      <c r="AV14" s="47">
        <v>0</v>
      </c>
      <c r="AW14" s="34">
        <v>0</v>
      </c>
      <c r="AX14" s="34">
        <v>0</v>
      </c>
      <c r="AY14" s="47">
        <v>0</v>
      </c>
      <c r="AZ14" s="34">
        <v>0</v>
      </c>
      <c r="BA14" s="34">
        <v>200</v>
      </c>
      <c r="BB14" s="34"/>
      <c r="BC14" s="34"/>
      <c r="BD14" s="101"/>
    </row>
    <row r="15" spans="1:56" s="14" customFormat="1" ht="24.75" customHeight="1">
      <c r="A15" s="206" t="s">
        <v>47</v>
      </c>
      <c r="B15" s="206"/>
      <c r="C15" s="207"/>
      <c r="D15" s="108">
        <f t="shared" si="10"/>
        <v>8501400</v>
      </c>
      <c r="E15" s="108">
        <f t="shared" si="3"/>
        <v>2418511.0300000003</v>
      </c>
      <c r="F15" s="109">
        <f t="shared" si="4"/>
        <v>28.448385324770044</v>
      </c>
      <c r="G15" s="41">
        <v>850000</v>
      </c>
      <c r="H15" s="34">
        <v>370636.28</v>
      </c>
      <c r="I15" s="47">
        <f t="shared" si="0"/>
        <v>43.60426823529412</v>
      </c>
      <c r="J15" s="34">
        <v>1316400</v>
      </c>
      <c r="K15" s="34">
        <v>538353.96</v>
      </c>
      <c r="L15" s="47">
        <f t="shared" si="5"/>
        <v>40.89592525068368</v>
      </c>
      <c r="M15" s="34">
        <v>120000</v>
      </c>
      <c r="N15" s="38">
        <v>79884.3</v>
      </c>
      <c r="O15" s="47">
        <f aca="true" t="shared" si="11" ref="O15:O20">N15/M15*100</f>
        <v>66.57025</v>
      </c>
      <c r="P15" s="34">
        <v>1000000</v>
      </c>
      <c r="Q15" s="34">
        <v>131174.85</v>
      </c>
      <c r="R15" s="47">
        <f t="shared" si="6"/>
        <v>13.117485</v>
      </c>
      <c r="S15" s="34">
        <v>5000000</v>
      </c>
      <c r="T15" s="39">
        <v>1197218.9</v>
      </c>
      <c r="U15" s="47">
        <f t="shared" si="1"/>
        <v>23.944378</v>
      </c>
      <c r="V15" s="34">
        <v>5000</v>
      </c>
      <c r="W15" s="39">
        <v>4200</v>
      </c>
      <c r="X15" s="47">
        <f t="shared" si="8"/>
        <v>84</v>
      </c>
      <c r="Y15" s="34">
        <v>0</v>
      </c>
      <c r="Z15" s="34">
        <v>0</v>
      </c>
      <c r="AA15" s="47">
        <v>0</v>
      </c>
      <c r="AB15" s="206" t="s">
        <v>47</v>
      </c>
      <c r="AC15" s="206"/>
      <c r="AD15" s="207"/>
      <c r="AE15" s="34">
        <v>100000</v>
      </c>
      <c r="AF15" s="34">
        <v>0</v>
      </c>
      <c r="AG15" s="47">
        <f t="shared" si="7"/>
        <v>0</v>
      </c>
      <c r="AH15" s="34">
        <v>10000</v>
      </c>
      <c r="AI15" s="34">
        <v>4593.74</v>
      </c>
      <c r="AJ15" s="47">
        <f>AI15/AH15*100</f>
        <v>45.937400000000004</v>
      </c>
      <c r="AK15" s="47">
        <v>100000</v>
      </c>
      <c r="AL15" s="34">
        <v>0</v>
      </c>
      <c r="AM15" s="47">
        <f>AL15/AK15*100</f>
        <v>0</v>
      </c>
      <c r="AN15" s="34">
        <v>0</v>
      </c>
      <c r="AO15" s="34">
        <v>92449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99"/>
    </row>
    <row r="16" spans="1:56" s="14" customFormat="1" ht="24.75" customHeight="1">
      <c r="A16" s="206" t="s">
        <v>63</v>
      </c>
      <c r="B16" s="206"/>
      <c r="C16" s="207"/>
      <c r="D16" s="108">
        <f t="shared" si="10"/>
        <v>2258900</v>
      </c>
      <c r="E16" s="108">
        <f>H16+K16+N16+Q16+T16+W16+Z16+AF16+AI16+AL16+AO16+AR16+AU16+AX16+BA16</f>
        <v>603515.78</v>
      </c>
      <c r="F16" s="109">
        <f>E16/D16*100</f>
        <v>26.717242020452435</v>
      </c>
      <c r="G16" s="35">
        <v>125000</v>
      </c>
      <c r="H16" s="34">
        <v>44684.36</v>
      </c>
      <c r="I16" s="47">
        <f t="shared" si="0"/>
        <v>35.747488</v>
      </c>
      <c r="J16" s="34">
        <v>548900</v>
      </c>
      <c r="K16" s="34">
        <v>224491.48</v>
      </c>
      <c r="L16" s="47">
        <f t="shared" si="5"/>
        <v>40.89842958644562</v>
      </c>
      <c r="M16" s="34">
        <v>0</v>
      </c>
      <c r="N16" s="38">
        <v>3445.8</v>
      </c>
      <c r="O16" s="47" t="e">
        <f t="shared" si="11"/>
        <v>#DIV/0!</v>
      </c>
      <c r="P16" s="34">
        <v>180000</v>
      </c>
      <c r="Q16" s="34">
        <v>6446.46</v>
      </c>
      <c r="R16" s="47">
        <f t="shared" si="6"/>
        <v>3.581366666666667</v>
      </c>
      <c r="S16" s="34">
        <v>800000</v>
      </c>
      <c r="T16" s="34">
        <v>99700.64</v>
      </c>
      <c r="U16" s="47">
        <f t="shared" si="1"/>
        <v>12.462579999999999</v>
      </c>
      <c r="V16" s="34">
        <v>5000</v>
      </c>
      <c r="W16" s="34">
        <v>800</v>
      </c>
      <c r="X16" s="47">
        <f t="shared" si="8"/>
        <v>16</v>
      </c>
      <c r="Y16" s="34"/>
      <c r="Z16" s="34">
        <v>0</v>
      </c>
      <c r="AA16" s="47"/>
      <c r="AB16" s="206" t="s">
        <v>63</v>
      </c>
      <c r="AC16" s="206"/>
      <c r="AD16" s="207"/>
      <c r="AE16" s="34">
        <v>600000</v>
      </c>
      <c r="AF16" s="34">
        <v>220227.04</v>
      </c>
      <c r="AG16" s="47">
        <f t="shared" si="7"/>
        <v>36.70450666666667</v>
      </c>
      <c r="AH16" s="34"/>
      <c r="AI16" s="34"/>
      <c r="AJ16" s="47"/>
      <c r="AK16" s="47"/>
      <c r="AL16" s="47"/>
      <c r="AM16" s="47"/>
      <c r="AN16" s="34"/>
      <c r="AO16" s="34">
        <v>0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>
        <v>3720</v>
      </c>
      <c r="BB16" s="34"/>
      <c r="BC16" s="34"/>
      <c r="BD16" s="99"/>
    </row>
    <row r="17" spans="1:56" s="14" customFormat="1" ht="26.25" customHeight="1">
      <c r="A17" s="210" t="s">
        <v>64</v>
      </c>
      <c r="B17" s="210"/>
      <c r="C17" s="211"/>
      <c r="D17" s="110">
        <f t="shared" si="10"/>
        <v>7849800</v>
      </c>
      <c r="E17" s="110">
        <f t="shared" si="3"/>
        <v>2334783.19</v>
      </c>
      <c r="F17" s="111">
        <f t="shared" si="4"/>
        <v>29.743218808122503</v>
      </c>
      <c r="G17" s="89">
        <v>1050000</v>
      </c>
      <c r="H17" s="90">
        <v>361138.66</v>
      </c>
      <c r="I17" s="88">
        <f t="shared" si="0"/>
        <v>34.39415809523809</v>
      </c>
      <c r="J17" s="90">
        <v>2429800</v>
      </c>
      <c r="K17" s="34">
        <v>993720.66</v>
      </c>
      <c r="L17" s="47">
        <f t="shared" si="5"/>
        <v>40.89722034735369</v>
      </c>
      <c r="M17" s="90">
        <v>0</v>
      </c>
      <c r="N17" s="91">
        <v>65853.6</v>
      </c>
      <c r="O17" s="47" t="e">
        <f t="shared" si="11"/>
        <v>#DIV/0!</v>
      </c>
      <c r="P17" s="90">
        <v>950000</v>
      </c>
      <c r="Q17" s="90">
        <v>34612.19</v>
      </c>
      <c r="R17" s="88">
        <f t="shared" si="6"/>
        <v>3.6433884210526317</v>
      </c>
      <c r="S17" s="90">
        <v>3000000</v>
      </c>
      <c r="T17" s="92">
        <v>612547.77</v>
      </c>
      <c r="U17" s="88">
        <f t="shared" si="1"/>
        <v>20.418259</v>
      </c>
      <c r="V17" s="90">
        <v>20000</v>
      </c>
      <c r="W17" s="90">
        <v>7100</v>
      </c>
      <c r="X17" s="88">
        <f t="shared" si="8"/>
        <v>35.5</v>
      </c>
      <c r="Y17" s="90">
        <v>0</v>
      </c>
      <c r="Z17" s="90">
        <v>0</v>
      </c>
      <c r="AA17" s="88">
        <v>0</v>
      </c>
      <c r="AB17" s="210" t="s">
        <v>64</v>
      </c>
      <c r="AC17" s="210"/>
      <c r="AD17" s="211"/>
      <c r="AE17" s="90">
        <v>0</v>
      </c>
      <c r="AF17" s="90">
        <v>0</v>
      </c>
      <c r="AG17" s="47" t="e">
        <f t="shared" si="7"/>
        <v>#DIV/0!</v>
      </c>
      <c r="AH17" s="90">
        <v>300000</v>
      </c>
      <c r="AI17" s="90">
        <v>164837.12</v>
      </c>
      <c r="AJ17" s="88">
        <f aca="true" t="shared" si="12" ref="AJ17:AJ25">AI17/AH17*100</f>
        <v>54.94570666666666</v>
      </c>
      <c r="AK17" s="88">
        <v>50000</v>
      </c>
      <c r="AL17" s="90">
        <v>94973.19</v>
      </c>
      <c r="AM17" s="47">
        <f>AL17/AK17*100</f>
        <v>189.94638</v>
      </c>
      <c r="AN17" s="90">
        <v>0</v>
      </c>
      <c r="AO17" s="102">
        <v>0</v>
      </c>
      <c r="AP17" s="88" t="e">
        <f t="shared" si="9"/>
        <v>#DIV/0!</v>
      </c>
      <c r="AQ17" s="90">
        <v>50000</v>
      </c>
      <c r="AR17" s="90">
        <v>0</v>
      </c>
      <c r="AS17" s="88">
        <f aca="true" t="shared" si="13" ref="AS17:AS23">AR17/AQ17*100</f>
        <v>0</v>
      </c>
      <c r="AT17" s="90">
        <v>0</v>
      </c>
      <c r="AU17" s="90">
        <v>0</v>
      </c>
      <c r="AV17" s="88" t="e">
        <f>AU17/AT17*100</f>
        <v>#DIV/0!</v>
      </c>
      <c r="AW17" s="90">
        <v>0</v>
      </c>
      <c r="AX17" s="90">
        <v>0</v>
      </c>
      <c r="AY17" s="47" t="e">
        <f>AX17/AW17*100</f>
        <v>#DIV/0!</v>
      </c>
      <c r="AZ17" s="93"/>
      <c r="BA17" s="90">
        <v>0</v>
      </c>
      <c r="BB17" s="90"/>
      <c r="BC17" s="90">
        <v>0</v>
      </c>
      <c r="BD17" s="90">
        <v>0</v>
      </c>
    </row>
    <row r="18" spans="1:56" s="14" customFormat="1" ht="24.75" customHeight="1">
      <c r="A18" s="206" t="s">
        <v>70</v>
      </c>
      <c r="B18" s="206"/>
      <c r="C18" s="207"/>
      <c r="D18" s="110">
        <f t="shared" si="10"/>
        <v>19063300</v>
      </c>
      <c r="E18" s="110">
        <f t="shared" si="3"/>
        <v>16270247.36</v>
      </c>
      <c r="F18" s="109">
        <f t="shared" si="4"/>
        <v>85.34853545818405</v>
      </c>
      <c r="G18" s="35">
        <v>4926900</v>
      </c>
      <c r="H18" s="34">
        <v>1800157.95</v>
      </c>
      <c r="I18" s="47">
        <f t="shared" si="0"/>
        <v>36.537334835291965</v>
      </c>
      <c r="J18" s="34">
        <v>676400</v>
      </c>
      <c r="K18" s="34">
        <v>276624.59</v>
      </c>
      <c r="L18" s="47">
        <f t="shared" si="5"/>
        <v>40.89659816676523</v>
      </c>
      <c r="M18" s="34">
        <v>0</v>
      </c>
      <c r="N18" s="38">
        <v>74301.3</v>
      </c>
      <c r="O18" s="47" t="e">
        <f t="shared" si="11"/>
        <v>#DIV/0!</v>
      </c>
      <c r="P18" s="34">
        <v>4260000</v>
      </c>
      <c r="Q18" s="34">
        <v>434930.41</v>
      </c>
      <c r="R18" s="47">
        <f t="shared" si="6"/>
        <v>10.209634037558684</v>
      </c>
      <c r="S18" s="34">
        <v>6000000</v>
      </c>
      <c r="T18" s="34">
        <v>2425282.14</v>
      </c>
      <c r="U18" s="47">
        <f t="shared" si="1"/>
        <v>40.421369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06" t="s">
        <v>70</v>
      </c>
      <c r="AC18" s="206"/>
      <c r="AD18" s="207"/>
      <c r="AE18" s="34">
        <v>0</v>
      </c>
      <c r="AF18" s="34">
        <v>2836.18</v>
      </c>
      <c r="AG18" s="47" t="e">
        <f t="shared" si="7"/>
        <v>#DIV/0!</v>
      </c>
      <c r="AH18" s="34">
        <v>1500000</v>
      </c>
      <c r="AI18" s="34">
        <v>673562.55</v>
      </c>
      <c r="AJ18" s="47">
        <f t="shared" si="12"/>
        <v>44.90417000000001</v>
      </c>
      <c r="AK18" s="47">
        <v>1000000</v>
      </c>
      <c r="AL18" s="34">
        <v>245352.24</v>
      </c>
      <c r="AM18" s="47">
        <f>AL18/AK18*100</f>
        <v>24.535224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10337200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0</v>
      </c>
      <c r="BB18" s="34"/>
      <c r="BC18" s="34">
        <v>0</v>
      </c>
      <c r="BD18" s="100">
        <v>0</v>
      </c>
    </row>
    <row r="19" spans="1:56" s="14" customFormat="1" ht="27.75" customHeight="1">
      <c r="A19" s="206" t="s">
        <v>51</v>
      </c>
      <c r="B19" s="206"/>
      <c r="C19" s="207"/>
      <c r="D19" s="110">
        <f t="shared" si="10"/>
        <v>3006900</v>
      </c>
      <c r="E19" s="110">
        <f>H19+K19+N19+Q19+T19+W19+Z19+AF19+AI19+AL19+AO19+AR19+AU19+AX19+BA19</f>
        <v>823085.68</v>
      </c>
      <c r="F19" s="109">
        <f t="shared" si="4"/>
        <v>27.37323090225814</v>
      </c>
      <c r="G19" s="35">
        <v>300000</v>
      </c>
      <c r="H19" s="34">
        <v>82181.42</v>
      </c>
      <c r="I19" s="47">
        <f t="shared" si="0"/>
        <v>27.393806666666663</v>
      </c>
      <c r="J19" s="34">
        <v>920900</v>
      </c>
      <c r="K19" s="34">
        <v>376635.02</v>
      </c>
      <c r="L19" s="47">
        <f t="shared" si="5"/>
        <v>40.89857965034206</v>
      </c>
      <c r="M19" s="34">
        <v>0</v>
      </c>
      <c r="N19" s="38">
        <v>0</v>
      </c>
      <c r="O19" s="47" t="e">
        <f t="shared" si="11"/>
        <v>#DIV/0!</v>
      </c>
      <c r="P19" s="34">
        <v>260000</v>
      </c>
      <c r="Q19" s="34">
        <v>24630.56</v>
      </c>
      <c r="R19" s="47">
        <f t="shared" si="6"/>
        <v>9.473292307692308</v>
      </c>
      <c r="S19" s="34">
        <v>1300000</v>
      </c>
      <c r="T19" s="34">
        <v>261359.36</v>
      </c>
      <c r="U19" s="47">
        <f t="shared" si="1"/>
        <v>20.104566153846154</v>
      </c>
      <c r="V19" s="34">
        <v>6000</v>
      </c>
      <c r="W19" s="34">
        <v>2400</v>
      </c>
      <c r="X19" s="47">
        <f t="shared" si="8"/>
        <v>40</v>
      </c>
      <c r="Y19" s="34"/>
      <c r="Z19" s="34"/>
      <c r="AA19" s="47"/>
      <c r="AB19" s="206" t="s">
        <v>51</v>
      </c>
      <c r="AC19" s="206"/>
      <c r="AD19" s="207"/>
      <c r="AE19" s="34">
        <v>40000</v>
      </c>
      <c r="AF19" s="34">
        <v>19466.8</v>
      </c>
      <c r="AG19" s="47">
        <f t="shared" si="7"/>
        <v>48.667</v>
      </c>
      <c r="AH19" s="34">
        <v>150000</v>
      </c>
      <c r="AI19" s="34">
        <v>39302.35</v>
      </c>
      <c r="AJ19" s="47">
        <f t="shared" si="12"/>
        <v>26.201566666666665</v>
      </c>
      <c r="AK19" s="47">
        <v>30000</v>
      </c>
      <c r="AL19" s="47">
        <v>15935.4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1174.77</v>
      </c>
      <c r="BB19" s="34"/>
      <c r="BC19" s="34"/>
      <c r="BD19" s="99"/>
    </row>
    <row r="20" spans="1:56" s="14" customFormat="1" ht="27.75" customHeight="1">
      <c r="A20" s="207" t="s">
        <v>58</v>
      </c>
      <c r="B20" s="208"/>
      <c r="C20" s="209"/>
      <c r="D20" s="110">
        <f>G20+M20+P20+S20+V20+Y20+AE20+AH20+AN20+AQ20+AZ20+J20+AT20+AW20+AK20</f>
        <v>7262500</v>
      </c>
      <c r="E20" s="110">
        <f>H20+K20+N20+Q20+T20+W20+Z20+AF20+AI20+AL20+AO20+AR20+AU20+AX20+BA20</f>
        <v>1902823.31</v>
      </c>
      <c r="F20" s="109">
        <f t="shared" si="4"/>
        <v>26.200665197934597</v>
      </c>
      <c r="G20" s="35">
        <v>1756400</v>
      </c>
      <c r="H20" s="34">
        <v>834306.02</v>
      </c>
      <c r="I20" s="47">
        <f t="shared" si="0"/>
        <v>47.50091209291733</v>
      </c>
      <c r="J20" s="34">
        <v>1040600</v>
      </c>
      <c r="K20" s="34">
        <v>425576.35</v>
      </c>
      <c r="L20" s="47">
        <f t="shared" si="5"/>
        <v>40.89720834134153</v>
      </c>
      <c r="M20" s="34">
        <v>0</v>
      </c>
      <c r="N20" s="38">
        <v>71415.9</v>
      </c>
      <c r="O20" s="47" t="e">
        <f t="shared" si="11"/>
        <v>#DIV/0!</v>
      </c>
      <c r="P20" s="34">
        <v>1100000</v>
      </c>
      <c r="Q20" s="35">
        <v>76872.86</v>
      </c>
      <c r="R20" s="47">
        <f t="shared" si="6"/>
        <v>6.988441818181819</v>
      </c>
      <c r="S20" s="35">
        <v>3000000</v>
      </c>
      <c r="T20" s="35">
        <v>476057.28</v>
      </c>
      <c r="U20" s="47">
        <f t="shared" si="1"/>
        <v>15.868576000000001</v>
      </c>
      <c r="V20" s="34">
        <v>5500</v>
      </c>
      <c r="W20" s="35">
        <v>2600</v>
      </c>
      <c r="X20" s="47">
        <f t="shared" si="8"/>
        <v>47.27272727272727</v>
      </c>
      <c r="Y20" s="34"/>
      <c r="Z20" s="34"/>
      <c r="AA20" s="47"/>
      <c r="AB20" s="207" t="s">
        <v>58</v>
      </c>
      <c r="AC20" s="208"/>
      <c r="AD20" s="209"/>
      <c r="AE20" s="35">
        <v>0</v>
      </c>
      <c r="AF20" s="35">
        <v>0</v>
      </c>
      <c r="AG20" s="47" t="e">
        <f t="shared" si="7"/>
        <v>#DIV/0!</v>
      </c>
      <c r="AH20" s="35">
        <v>30000</v>
      </c>
      <c r="AI20" s="35">
        <v>10750</v>
      </c>
      <c r="AJ20" s="47">
        <f t="shared" si="12"/>
        <v>35.833333333333336</v>
      </c>
      <c r="AK20" s="49">
        <v>30000</v>
      </c>
      <c r="AL20" s="35">
        <v>2614.22</v>
      </c>
      <c r="AM20" s="49">
        <f>AL20/AK20*100</f>
        <v>8.714066666666666</v>
      </c>
      <c r="AN20" s="35">
        <v>0</v>
      </c>
      <c r="AO20" s="35">
        <v>0</v>
      </c>
      <c r="AP20" s="47" t="e">
        <f t="shared" si="9"/>
        <v>#DIV/0!</v>
      </c>
      <c r="AQ20" s="34">
        <v>300000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10.28</v>
      </c>
      <c r="AY20" s="47">
        <v>0</v>
      </c>
      <c r="AZ20" s="35"/>
      <c r="BA20" s="35">
        <v>2620.4</v>
      </c>
      <c r="BB20" s="34">
        <v>0</v>
      </c>
      <c r="BC20" s="34"/>
      <c r="BD20" s="99"/>
    </row>
    <row r="21" spans="1:56" s="14" customFormat="1" ht="27.75" customHeight="1">
      <c r="A21" s="221" t="s">
        <v>52</v>
      </c>
      <c r="B21" s="222"/>
      <c r="C21" s="223"/>
      <c r="D21" s="110">
        <f t="shared" si="10"/>
        <v>2084500</v>
      </c>
      <c r="E21" s="110">
        <f t="shared" si="3"/>
        <v>517278.39999999997</v>
      </c>
      <c r="F21" s="109">
        <f t="shared" si="4"/>
        <v>24.815466538738303</v>
      </c>
      <c r="G21" s="35">
        <v>78000</v>
      </c>
      <c r="H21" s="34">
        <v>20480.49</v>
      </c>
      <c r="I21" s="47">
        <f t="shared" si="0"/>
        <v>26.257038461538464</v>
      </c>
      <c r="J21" s="34">
        <v>731000</v>
      </c>
      <c r="K21" s="34">
        <v>298967.37</v>
      </c>
      <c r="L21" s="47">
        <f t="shared" si="5"/>
        <v>40.89840902872777</v>
      </c>
      <c r="M21" s="34">
        <v>0</v>
      </c>
      <c r="N21" s="38">
        <v>7821.6</v>
      </c>
      <c r="O21" s="47" t="e">
        <f aca="true" t="shared" si="14" ref="O21:O27">N21/M21*100</f>
        <v>#DIV/0!</v>
      </c>
      <c r="P21" s="34">
        <v>200000</v>
      </c>
      <c r="Q21" s="35">
        <v>20202.7</v>
      </c>
      <c r="R21" s="47">
        <f t="shared" si="6"/>
        <v>10.10135</v>
      </c>
      <c r="S21" s="35">
        <v>1000000</v>
      </c>
      <c r="T21" s="35">
        <v>98409.86</v>
      </c>
      <c r="U21" s="47">
        <f t="shared" si="1"/>
        <v>9.840986000000001</v>
      </c>
      <c r="V21" s="34">
        <v>5500</v>
      </c>
      <c r="W21" s="35">
        <v>1200</v>
      </c>
      <c r="X21" s="47">
        <f t="shared" si="8"/>
        <v>21.818181818181817</v>
      </c>
      <c r="Y21" s="34"/>
      <c r="Z21" s="34"/>
      <c r="AA21" s="47"/>
      <c r="AB21" s="207" t="s">
        <v>52</v>
      </c>
      <c r="AC21" s="208"/>
      <c r="AD21" s="209"/>
      <c r="AE21" s="35">
        <v>0</v>
      </c>
      <c r="AF21" s="35">
        <v>0</v>
      </c>
      <c r="AG21" s="47" t="e">
        <f t="shared" si="7"/>
        <v>#DIV/0!</v>
      </c>
      <c r="AH21" s="35">
        <v>70000</v>
      </c>
      <c r="AI21" s="35">
        <v>32930.15</v>
      </c>
      <c r="AJ21" s="47">
        <f t="shared" si="12"/>
        <v>47.04307142857143</v>
      </c>
      <c r="AK21" s="49">
        <v>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37266.23</v>
      </c>
      <c r="AY21" s="47">
        <v>0</v>
      </c>
      <c r="AZ21" s="35"/>
      <c r="BA21" s="35">
        <v>0</v>
      </c>
      <c r="BB21" s="34"/>
      <c r="BC21" s="34"/>
      <c r="BD21" s="99"/>
    </row>
    <row r="22" spans="1:56" s="14" customFormat="1" ht="27.75" customHeight="1">
      <c r="A22" s="207" t="s">
        <v>53</v>
      </c>
      <c r="B22" s="208"/>
      <c r="C22" s="209"/>
      <c r="D22" s="110">
        <f t="shared" si="10"/>
        <v>10956800</v>
      </c>
      <c r="E22" s="110">
        <f t="shared" si="3"/>
        <v>3452831.06</v>
      </c>
      <c r="F22" s="109">
        <f t="shared" si="4"/>
        <v>31.51313394421729</v>
      </c>
      <c r="G22" s="35">
        <v>1270000</v>
      </c>
      <c r="H22" s="34">
        <v>513135.07</v>
      </c>
      <c r="I22" s="47">
        <f t="shared" si="0"/>
        <v>40.404336220472445</v>
      </c>
      <c r="J22" s="34">
        <v>1711800</v>
      </c>
      <c r="K22" s="34">
        <v>700073</v>
      </c>
      <c r="L22" s="47">
        <f t="shared" si="5"/>
        <v>40.8968921602991</v>
      </c>
      <c r="M22" s="34">
        <v>0</v>
      </c>
      <c r="N22" s="38">
        <v>900</v>
      </c>
      <c r="O22" s="47" t="e">
        <f t="shared" si="14"/>
        <v>#DIV/0!</v>
      </c>
      <c r="P22" s="34">
        <v>1300000</v>
      </c>
      <c r="Q22" s="35">
        <v>158880.34</v>
      </c>
      <c r="R22" s="47">
        <f t="shared" si="6"/>
        <v>12.221564615384615</v>
      </c>
      <c r="S22" s="35">
        <v>6000000</v>
      </c>
      <c r="T22" s="35">
        <v>1475954.02</v>
      </c>
      <c r="U22" s="47">
        <f t="shared" si="1"/>
        <v>24.599233666666667</v>
      </c>
      <c r="V22" s="34">
        <v>10000</v>
      </c>
      <c r="W22" s="35">
        <v>2800</v>
      </c>
      <c r="X22" s="47">
        <f t="shared" si="8"/>
        <v>28.000000000000004</v>
      </c>
      <c r="Y22" s="34"/>
      <c r="Z22" s="34">
        <v>0</v>
      </c>
      <c r="AA22" s="47"/>
      <c r="AB22" s="207" t="s">
        <v>53</v>
      </c>
      <c r="AC22" s="208"/>
      <c r="AD22" s="209"/>
      <c r="AE22" s="35">
        <v>5000</v>
      </c>
      <c r="AF22" s="35">
        <v>1632.03</v>
      </c>
      <c r="AG22" s="47">
        <f t="shared" si="7"/>
        <v>32.6406</v>
      </c>
      <c r="AH22" s="35">
        <v>10000</v>
      </c>
      <c r="AI22" s="35">
        <v>2598.36</v>
      </c>
      <c r="AJ22" s="47">
        <f t="shared" si="12"/>
        <v>25.983600000000003</v>
      </c>
      <c r="AK22" s="49">
        <v>150000</v>
      </c>
      <c r="AL22" s="35">
        <v>73411.24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540522</v>
      </c>
      <c r="AV22" s="35">
        <v>0</v>
      </c>
      <c r="AW22" s="35">
        <v>0</v>
      </c>
      <c r="AX22" s="35">
        <v>-75</v>
      </c>
      <c r="AY22" s="47">
        <v>0</v>
      </c>
      <c r="AZ22" s="44"/>
      <c r="BA22" s="35">
        <v>-17000</v>
      </c>
      <c r="BB22" s="34"/>
      <c r="BC22" s="34"/>
      <c r="BD22" s="99"/>
    </row>
    <row r="23" spans="1:56" s="14" customFormat="1" ht="27.75" customHeight="1">
      <c r="A23" s="207" t="s">
        <v>54</v>
      </c>
      <c r="B23" s="208"/>
      <c r="C23" s="209"/>
      <c r="D23" s="110">
        <f>G23+J23+M23+P23+S23+V23+Y23+AE23+AH23+AK23+AN23+AQ23+AT23+AW23+AZ23+BC23</f>
        <v>3946300</v>
      </c>
      <c r="E23" s="110">
        <f t="shared" si="3"/>
        <v>995832.8500000001</v>
      </c>
      <c r="F23" s="109">
        <f t="shared" si="4"/>
        <v>25.234595697235385</v>
      </c>
      <c r="G23" s="35">
        <v>850000</v>
      </c>
      <c r="H23" s="34">
        <v>351054.81</v>
      </c>
      <c r="I23" s="47">
        <f t="shared" si="0"/>
        <v>41.30056588235294</v>
      </c>
      <c r="J23" s="34">
        <v>559300</v>
      </c>
      <c r="K23" s="34">
        <v>228747.24</v>
      </c>
      <c r="L23" s="47">
        <f t="shared" si="5"/>
        <v>40.89884498480243</v>
      </c>
      <c r="M23" s="34">
        <v>0</v>
      </c>
      <c r="N23" s="38">
        <v>3794.21</v>
      </c>
      <c r="O23" s="47">
        <v>0</v>
      </c>
      <c r="P23" s="34">
        <v>380000</v>
      </c>
      <c r="Q23" s="35">
        <v>18889.3</v>
      </c>
      <c r="R23" s="47">
        <f t="shared" si="6"/>
        <v>4.970868421052631</v>
      </c>
      <c r="S23" s="35">
        <v>2000000</v>
      </c>
      <c r="T23" s="35">
        <v>268839.79</v>
      </c>
      <c r="U23" s="47">
        <f t="shared" si="1"/>
        <v>13.441989499999998</v>
      </c>
      <c r="V23" s="34">
        <v>7000</v>
      </c>
      <c r="W23" s="35">
        <v>1800</v>
      </c>
      <c r="X23" s="47">
        <f t="shared" si="8"/>
        <v>25.71428571428571</v>
      </c>
      <c r="Y23" s="34"/>
      <c r="Z23" s="34"/>
      <c r="AA23" s="47"/>
      <c r="AB23" s="207" t="s">
        <v>54</v>
      </c>
      <c r="AC23" s="208"/>
      <c r="AD23" s="209"/>
      <c r="AE23" s="35">
        <v>0</v>
      </c>
      <c r="AF23" s="35">
        <v>0</v>
      </c>
      <c r="AG23" s="47" t="e">
        <f t="shared" si="7"/>
        <v>#DIV/0!</v>
      </c>
      <c r="AH23" s="35">
        <v>150000</v>
      </c>
      <c r="AI23" s="35">
        <v>122707.5</v>
      </c>
      <c r="AJ23" s="47">
        <f t="shared" si="12"/>
        <v>81.805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0</v>
      </c>
      <c r="AR23" s="35">
        <v>0</v>
      </c>
      <c r="AS23" s="47" t="e">
        <f t="shared" si="13"/>
        <v>#DIV/0!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47"/>
      <c r="AZ23" s="44"/>
      <c r="BA23" s="35"/>
      <c r="BB23" s="34"/>
      <c r="BC23" s="34"/>
      <c r="BD23" s="99"/>
    </row>
    <row r="24" spans="1:56" s="14" customFormat="1" ht="27.75" customHeight="1">
      <c r="A24" s="207" t="s">
        <v>69</v>
      </c>
      <c r="B24" s="208"/>
      <c r="C24" s="209"/>
      <c r="D24" s="110">
        <f t="shared" si="10"/>
        <v>3743100</v>
      </c>
      <c r="E24" s="110">
        <f t="shared" si="3"/>
        <v>525733.01</v>
      </c>
      <c r="F24" s="109">
        <f t="shared" si="4"/>
        <v>14.04539045176458</v>
      </c>
      <c r="G24" s="35">
        <v>170900</v>
      </c>
      <c r="H24" s="34">
        <v>62551.85</v>
      </c>
      <c r="I24" s="47">
        <f t="shared" si="0"/>
        <v>36.60143358689292</v>
      </c>
      <c r="J24" s="34">
        <v>658200</v>
      </c>
      <c r="K24" s="34">
        <v>269176.97</v>
      </c>
      <c r="L24" s="47">
        <f t="shared" si="5"/>
        <v>40.895923731388635</v>
      </c>
      <c r="M24" s="34">
        <v>0</v>
      </c>
      <c r="N24" s="38">
        <v>0</v>
      </c>
      <c r="O24" s="47" t="e">
        <f>N24/M24*100</f>
        <v>#DIV/0!</v>
      </c>
      <c r="P24" s="34">
        <v>200000</v>
      </c>
      <c r="Q24" s="35">
        <v>25329.65</v>
      </c>
      <c r="R24" s="47">
        <f t="shared" si="6"/>
        <v>12.664825000000002</v>
      </c>
      <c r="S24" s="35">
        <v>2000000</v>
      </c>
      <c r="T24" s="35">
        <v>138874.58</v>
      </c>
      <c r="U24" s="47">
        <f t="shared" si="1"/>
        <v>6.943729</v>
      </c>
      <c r="V24" s="34">
        <v>5000</v>
      </c>
      <c r="W24" s="35">
        <v>2900</v>
      </c>
      <c r="X24" s="47">
        <f t="shared" si="8"/>
        <v>57.99999999999999</v>
      </c>
      <c r="Y24" s="34">
        <v>0</v>
      </c>
      <c r="Z24" s="34">
        <v>0</v>
      </c>
      <c r="AA24" s="47">
        <v>0</v>
      </c>
      <c r="AB24" s="207" t="s">
        <v>69</v>
      </c>
      <c r="AC24" s="208"/>
      <c r="AD24" s="209"/>
      <c r="AE24" s="35">
        <v>4000</v>
      </c>
      <c r="AF24" s="35">
        <v>0</v>
      </c>
      <c r="AG24" s="47">
        <f t="shared" si="7"/>
        <v>0</v>
      </c>
      <c r="AH24" s="35">
        <v>90000</v>
      </c>
      <c r="AI24" s="35">
        <v>21699.96</v>
      </c>
      <c r="AJ24" s="47">
        <f t="shared" si="12"/>
        <v>24.111066666666666</v>
      </c>
      <c r="AK24" s="49">
        <v>15000</v>
      </c>
      <c r="AL24" s="35">
        <v>0</v>
      </c>
      <c r="AM24" s="49">
        <f>AL24/AK24*100</f>
        <v>0</v>
      </c>
      <c r="AN24" s="44"/>
      <c r="AO24" s="35">
        <v>0</v>
      </c>
      <c r="AP24" s="47" t="e">
        <f t="shared" si="9"/>
        <v>#DIV/0!</v>
      </c>
      <c r="AQ24" s="34">
        <v>600000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5200</v>
      </c>
      <c r="BB24" s="34" t="s">
        <v>85</v>
      </c>
      <c r="BC24" s="34"/>
      <c r="BD24" s="99"/>
    </row>
    <row r="25" spans="1:56" s="14" customFormat="1" ht="27.75" customHeight="1">
      <c r="A25" s="207" t="s">
        <v>56</v>
      </c>
      <c r="B25" s="208"/>
      <c r="C25" s="209"/>
      <c r="D25" s="110">
        <f t="shared" si="10"/>
        <v>2819500</v>
      </c>
      <c r="E25" s="110">
        <f t="shared" si="3"/>
        <v>726940.2</v>
      </c>
      <c r="F25" s="109">
        <f t="shared" si="4"/>
        <v>25.78259265827274</v>
      </c>
      <c r="G25" s="35">
        <v>90000</v>
      </c>
      <c r="H25" s="34">
        <v>31132.9</v>
      </c>
      <c r="I25" s="47">
        <f t="shared" si="0"/>
        <v>34.59211111111111</v>
      </c>
      <c r="J25" s="34">
        <v>973000</v>
      </c>
      <c r="K25" s="34">
        <v>397913.8</v>
      </c>
      <c r="L25" s="47">
        <f t="shared" si="5"/>
        <v>40.89556012332991</v>
      </c>
      <c r="M25" s="34">
        <v>0</v>
      </c>
      <c r="N25" s="38">
        <v>762.3</v>
      </c>
      <c r="O25" s="47" t="e">
        <f t="shared" si="14"/>
        <v>#DIV/0!</v>
      </c>
      <c r="P25" s="34">
        <v>200000</v>
      </c>
      <c r="Q25" s="35">
        <v>4742.38</v>
      </c>
      <c r="R25" s="47">
        <f t="shared" si="6"/>
        <v>2.37119</v>
      </c>
      <c r="S25" s="35">
        <v>1100000</v>
      </c>
      <c r="T25" s="35">
        <v>91930.38</v>
      </c>
      <c r="U25" s="47">
        <f t="shared" si="1"/>
        <v>8.357307272727272</v>
      </c>
      <c r="V25" s="34">
        <v>6500</v>
      </c>
      <c r="W25" s="35">
        <v>2500</v>
      </c>
      <c r="X25" s="47">
        <f t="shared" si="8"/>
        <v>38.46153846153847</v>
      </c>
      <c r="Y25" s="34">
        <v>0</v>
      </c>
      <c r="Z25" s="34">
        <v>0</v>
      </c>
      <c r="AA25" s="47" t="e">
        <f>Z25/Y25*100</f>
        <v>#DIV/0!</v>
      </c>
      <c r="AB25" s="207" t="s">
        <v>56</v>
      </c>
      <c r="AC25" s="208"/>
      <c r="AD25" s="209"/>
      <c r="AE25" s="35">
        <v>450000</v>
      </c>
      <c r="AF25" s="35">
        <v>197958.44</v>
      </c>
      <c r="AG25" s="47">
        <f t="shared" si="7"/>
        <v>43.990764444444444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 t="e">
        <f>AX25/AW25*100</f>
        <v>#DIV/0!</v>
      </c>
      <c r="AZ25" s="44"/>
      <c r="BA25" s="35">
        <v>0</v>
      </c>
      <c r="BB25" s="34"/>
      <c r="BC25" s="34"/>
      <c r="BD25" s="99"/>
    </row>
    <row r="26" spans="1:56" s="14" customFormat="1" ht="27.75" customHeight="1">
      <c r="A26" s="207" t="s">
        <v>57</v>
      </c>
      <c r="B26" s="208"/>
      <c r="C26" s="209"/>
      <c r="D26" s="110">
        <f t="shared" si="10"/>
        <v>4707600</v>
      </c>
      <c r="E26" s="110">
        <f>H26+K26+N26+Q26+T26+W26+Z26+AF26+AI26+AL26+AO26+AR26+AU26+AX26+BA26</f>
        <v>1094767.44</v>
      </c>
      <c r="F26" s="109">
        <f t="shared" si="4"/>
        <v>23.255319908233492</v>
      </c>
      <c r="G26" s="35">
        <v>411000</v>
      </c>
      <c r="H26" s="34">
        <v>123670.69</v>
      </c>
      <c r="I26" s="47">
        <f t="shared" si="0"/>
        <v>30.090192214111923</v>
      </c>
      <c r="J26" s="34">
        <v>1053600</v>
      </c>
      <c r="K26" s="34">
        <v>430896</v>
      </c>
      <c r="L26" s="47">
        <f t="shared" si="5"/>
        <v>40.89749430523918</v>
      </c>
      <c r="M26" s="34">
        <v>102000</v>
      </c>
      <c r="N26" s="38">
        <v>45492.3</v>
      </c>
      <c r="O26" s="47">
        <f t="shared" si="14"/>
        <v>44.60029411764706</v>
      </c>
      <c r="P26" s="34">
        <v>690000</v>
      </c>
      <c r="Q26" s="35">
        <v>45691.91</v>
      </c>
      <c r="R26" s="47">
        <f t="shared" si="6"/>
        <v>6.622015942028986</v>
      </c>
      <c r="S26" s="35">
        <v>1900000</v>
      </c>
      <c r="T26" s="35">
        <v>115988.05</v>
      </c>
      <c r="U26" s="47">
        <f t="shared" si="1"/>
        <v>6.104634210526316</v>
      </c>
      <c r="V26" s="34">
        <v>5000</v>
      </c>
      <c r="W26" s="35">
        <v>1100</v>
      </c>
      <c r="X26" s="47">
        <f t="shared" si="8"/>
        <v>22</v>
      </c>
      <c r="Y26" s="34"/>
      <c r="Z26" s="34"/>
      <c r="AA26" s="47"/>
      <c r="AB26" s="207" t="s">
        <v>57</v>
      </c>
      <c r="AC26" s="208"/>
      <c r="AD26" s="209"/>
      <c r="AE26" s="35">
        <v>0</v>
      </c>
      <c r="AF26" s="35">
        <v>0</v>
      </c>
      <c r="AG26" s="47" t="e">
        <f t="shared" si="7"/>
        <v>#DIV/0!</v>
      </c>
      <c r="AH26" s="35">
        <v>500000</v>
      </c>
      <c r="AI26" s="35">
        <v>237626.86</v>
      </c>
      <c r="AJ26" s="47">
        <f>AI26/AH26*100</f>
        <v>47.525372</v>
      </c>
      <c r="AK26" s="49">
        <v>0</v>
      </c>
      <c r="AL26" s="35">
        <v>48301.63</v>
      </c>
      <c r="AM26" s="49" t="e">
        <f>AL26/AK26*100</f>
        <v>#DIV/0!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>
        <v>46000</v>
      </c>
      <c r="AX26" s="35">
        <v>46000</v>
      </c>
      <c r="AY26" s="47">
        <f>AX26/AW26*100</f>
        <v>100</v>
      </c>
      <c r="AZ26" s="44"/>
      <c r="BA26" s="35"/>
      <c r="BB26" s="34"/>
      <c r="BC26" s="34"/>
      <c r="BD26" s="99"/>
    </row>
    <row r="27" spans="1:56" s="14" customFormat="1" ht="27.75" customHeight="1">
      <c r="A27" s="207" t="s">
        <v>60</v>
      </c>
      <c r="B27" s="208"/>
      <c r="C27" s="209"/>
      <c r="D27" s="110">
        <f t="shared" si="10"/>
        <v>1688400</v>
      </c>
      <c r="E27" s="110">
        <f>H27+K27+N27+Q27+T27+W27+Y27+AF27+AI27+AL27+AO27+AR27+AU27+AX27+BA27</f>
        <v>524570.4</v>
      </c>
      <c r="F27" s="109">
        <f t="shared" si="4"/>
        <v>31.069083155650322</v>
      </c>
      <c r="G27" s="35">
        <v>86500</v>
      </c>
      <c r="H27" s="34">
        <v>42329.63</v>
      </c>
      <c r="I27" s="47">
        <f t="shared" si="0"/>
        <v>48.93598843930636</v>
      </c>
      <c r="J27" s="34">
        <v>548900</v>
      </c>
      <c r="K27" s="34">
        <v>224491.47</v>
      </c>
      <c r="L27" s="47">
        <f t="shared" si="5"/>
        <v>40.89842776462015</v>
      </c>
      <c r="M27" s="34">
        <v>0</v>
      </c>
      <c r="N27" s="38">
        <v>18144</v>
      </c>
      <c r="O27" s="47" t="e">
        <f t="shared" si="14"/>
        <v>#DIV/0!</v>
      </c>
      <c r="P27" s="34">
        <v>90000</v>
      </c>
      <c r="Q27" s="35">
        <v>480.95</v>
      </c>
      <c r="R27" s="47">
        <f t="shared" si="6"/>
        <v>0.5343888888888888</v>
      </c>
      <c r="S27" s="35">
        <v>500000</v>
      </c>
      <c r="T27" s="35">
        <v>46249.44</v>
      </c>
      <c r="U27" s="47">
        <f t="shared" si="1"/>
        <v>9.249888</v>
      </c>
      <c r="V27" s="34">
        <v>5000</v>
      </c>
      <c r="W27" s="35">
        <v>1100</v>
      </c>
      <c r="X27" s="47">
        <f t="shared" si="8"/>
        <v>22</v>
      </c>
      <c r="Y27" s="34"/>
      <c r="Z27" s="34"/>
      <c r="AA27" s="47"/>
      <c r="AB27" s="207" t="s">
        <v>60</v>
      </c>
      <c r="AC27" s="208"/>
      <c r="AD27" s="209"/>
      <c r="AE27" s="35">
        <v>430000</v>
      </c>
      <c r="AF27" s="35">
        <v>180970.15</v>
      </c>
      <c r="AG27" s="47">
        <f t="shared" si="7"/>
        <v>42.086081395348835</v>
      </c>
      <c r="AH27" s="35">
        <v>28000</v>
      </c>
      <c r="AI27" s="35">
        <v>10146.44</v>
      </c>
      <c r="AJ27" s="47">
        <f>AI27/AH27*100</f>
        <v>36.23728571428572</v>
      </c>
      <c r="AK27" s="49"/>
      <c r="AL27" s="49"/>
      <c r="AM27" s="49"/>
      <c r="AN27" s="35">
        <v>0</v>
      </c>
      <c r="AO27" s="35">
        <v>658.32</v>
      </c>
      <c r="AP27" s="47" t="e">
        <f t="shared" si="9"/>
        <v>#DIV/0!</v>
      </c>
      <c r="AQ27" s="34"/>
      <c r="AR27" s="35"/>
      <c r="AS27" s="47" t="e">
        <f>AR27/AQ27*100</f>
        <v>#DIV/0!</v>
      </c>
      <c r="AT27" s="35">
        <v>0</v>
      </c>
      <c r="AU27" s="35">
        <v>0</v>
      </c>
      <c r="AV27" s="49" t="e">
        <f>AU27/AT27*100</f>
        <v>#DIV/0!</v>
      </c>
      <c r="AW27" s="35"/>
      <c r="AX27" s="104">
        <v>0</v>
      </c>
      <c r="AY27" s="47" t="e">
        <f>AX27/AW27*100</f>
        <v>#DIV/0!</v>
      </c>
      <c r="AZ27" s="44"/>
      <c r="BA27" s="35">
        <v>0</v>
      </c>
      <c r="BB27" s="34"/>
      <c r="BC27" s="34"/>
      <c r="BD27" s="99"/>
    </row>
    <row r="28" spans="1:56" s="16" customFormat="1" ht="24.75" customHeight="1">
      <c r="A28" s="219" t="s">
        <v>3</v>
      </c>
      <c r="B28" s="219"/>
      <c r="C28" s="220"/>
      <c r="D28" s="42">
        <f>SUM(D11:D27)</f>
        <v>94281900</v>
      </c>
      <c r="E28" s="42">
        <f>SUM(E11:E27)</f>
        <v>37207116.019999996</v>
      </c>
      <c r="F28" s="48">
        <f t="shared" si="4"/>
        <v>39.463689234094765</v>
      </c>
      <c r="G28" s="44">
        <f>SUM(G11:G27)</f>
        <v>14537800</v>
      </c>
      <c r="H28" s="37">
        <f>SUM(H11:H27)</f>
        <v>5739479.73</v>
      </c>
      <c r="I28" s="48">
        <f>H28/G28*100</f>
        <v>39.479699335525325</v>
      </c>
      <c r="J28" s="37">
        <f>J11+J12+J13+J14+J15+J16+J17+J18+J19+J20+J21+J22+J23+J24+J25+J26+J27</f>
        <v>15955100</v>
      </c>
      <c r="K28" s="37">
        <f>K11+K12+K13+K14+K15+K16+K17+K18+K19+K20+K21+K22+K23+K24+K25+K26+K27</f>
        <v>6525148.51</v>
      </c>
      <c r="L28" s="48">
        <f t="shared" si="5"/>
        <v>40.89694524007997</v>
      </c>
      <c r="M28" s="37">
        <f>SUM(M11:M27)</f>
        <v>222000</v>
      </c>
      <c r="N28" s="46">
        <f>SUM(N11:N27)</f>
        <v>485947.4399999999</v>
      </c>
      <c r="O28" s="48">
        <f>N28/M28*100</f>
        <v>218.89524324324321</v>
      </c>
      <c r="P28" s="37">
        <f>SUM(P11:P27)</f>
        <v>12910000</v>
      </c>
      <c r="Q28" s="44">
        <f>SUM(Q11:Q27)</f>
        <v>1106000.4199999997</v>
      </c>
      <c r="R28" s="48">
        <f>Q28/P28*100</f>
        <v>8.567005577072035</v>
      </c>
      <c r="S28" s="43">
        <f>SUM(S11:S27)</f>
        <v>40155000</v>
      </c>
      <c r="T28" s="43">
        <f>SUM(T11:T27)</f>
        <v>8582259.540000001</v>
      </c>
      <c r="U28" s="48">
        <f>T28/S28*100</f>
        <v>21.372829137093763</v>
      </c>
      <c r="V28" s="37">
        <f>SUM(V11:V27)</f>
        <v>110500</v>
      </c>
      <c r="W28" s="43">
        <f>SUM(W11:W27)</f>
        <v>37000</v>
      </c>
      <c r="X28" s="48">
        <f>W28/V28*100</f>
        <v>33.4841628959276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24" t="s">
        <v>3</v>
      </c>
      <c r="AC28" s="224"/>
      <c r="AD28" s="224"/>
      <c r="AE28" s="43">
        <f>SUM(AE11:AE27)</f>
        <v>2037500</v>
      </c>
      <c r="AF28" s="43">
        <f>SUM(AF11:AF27)</f>
        <v>813441.9900000001</v>
      </c>
      <c r="AG28" s="48">
        <f t="shared" si="7"/>
        <v>39.92353325153375</v>
      </c>
      <c r="AH28" s="45">
        <f>SUM(AH11:AH27)</f>
        <v>3568000</v>
      </c>
      <c r="AI28" s="45">
        <f>SUM(AI11:AI27)</f>
        <v>1665015.15</v>
      </c>
      <c r="AJ28" s="48">
        <f>AI28/AH28*100</f>
        <v>46.665222813901345</v>
      </c>
      <c r="AK28" s="50">
        <f>AK11+AK12+AK13+AK14+AK15+AK16+AK17+AK18+AK19+AK20+AK21+AK22+AK23+AK24+AK25+AK26+AK27</f>
        <v>2190000</v>
      </c>
      <c r="AL28" s="44">
        <f>AL11+AL12+AL13+AL14+AL15+AL16+AL17+AL18+AL19+AL20+AL21+AL22+AL23+AL24+AL25+AL26+AL27</f>
        <v>733608.22</v>
      </c>
      <c r="AM28" s="50">
        <f>AL28/AK28*100</f>
        <v>33.498092237442926</v>
      </c>
      <c r="AN28" s="44">
        <f>AN11+AN12+AN13+AN14+AN15+AN16+AN17+AN18+AN19+AN20+AN21+AN22+AN23+AN24+AN25+AN26+AN27</f>
        <v>0</v>
      </c>
      <c r="AO28" s="44">
        <f>SUM(AO11:AO27)</f>
        <v>193035.90000000002</v>
      </c>
      <c r="AP28" s="48" t="e">
        <f t="shared" si="9"/>
        <v>#DIV/0!</v>
      </c>
      <c r="AQ28" s="37">
        <f>SUM(AQ11:AQ27)</f>
        <v>2550000</v>
      </c>
      <c r="AR28" s="43">
        <f>SUM(AR11:AR27)</f>
        <v>278819.26</v>
      </c>
      <c r="AS28" s="48">
        <f>AR28/AQ28*100</f>
        <v>10.934088627450981</v>
      </c>
      <c r="AT28" s="44">
        <f>SUM(AT11:AT27)</f>
        <v>0</v>
      </c>
      <c r="AU28" s="44">
        <f>SUM(AU11:AU27)</f>
        <v>10969306</v>
      </c>
      <c r="AV28" s="50" t="e">
        <f>AU28/AT28*100</f>
        <v>#DIV/0!</v>
      </c>
      <c r="AW28" s="44">
        <f>AW11+AW12+AW13+AW14+AW15+AW16+AW17+AW19+AW18+AW20+AW21+AW22+AW23+AW24+AW25+AW26+AW27</f>
        <v>46000</v>
      </c>
      <c r="AX28" s="44">
        <f>AX11+AX12+AX13+AX14+AX15+AX16+AX17+AX19+AX18+AX20+AX21+AX22+AX23+AX24+AX25+AX26+AX27</f>
        <v>194505.63</v>
      </c>
      <c r="AY28" s="50">
        <f>AX28/AW28*100</f>
        <v>422.8383260869565</v>
      </c>
      <c r="AZ28" s="44">
        <v>0</v>
      </c>
      <c r="BA28" s="43">
        <f>BA13+BA20+BA21+BA19+BA22+BA24+BA25+BA12+BA14+BA15+BA16+BA17+BA18+BA26+BA11+BA27+BA23</f>
        <v>-116451.77</v>
      </c>
      <c r="BB28" s="37">
        <v>0</v>
      </c>
      <c r="BC28" s="37">
        <f>BC17+BC18</f>
        <v>0</v>
      </c>
      <c r="BD28" s="103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2021-06-02T06:41:31Z</cp:lastPrinted>
  <dcterms:created xsi:type="dcterms:W3CDTF">2006-06-07T06:53:09Z</dcterms:created>
  <dcterms:modified xsi:type="dcterms:W3CDTF">2021-07-08T06:41:00Z</dcterms:modified>
  <cp:category/>
  <cp:version/>
  <cp:contentType/>
  <cp:contentStatus/>
</cp:coreProperties>
</file>