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570" windowHeight="11595" activeTab="0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sinina</author>
  </authors>
  <commentList>
    <comment ref="W27" authorId="0">
      <text>
        <r>
          <rPr>
            <b/>
            <sz val="9"/>
            <rFont val="Tahoma"/>
            <family val="2"/>
          </rPr>
          <t>sinina: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<sst xmlns="http://schemas.openxmlformats.org/spreadsheetml/2006/main" count="189" uniqueCount="103">
  <si>
    <t>Всего доходов</t>
  </si>
  <si>
    <t>НДФЛ</t>
  </si>
  <si>
    <t>Сельские поселения</t>
  </si>
  <si>
    <t>Всего</t>
  </si>
  <si>
    <t>Единый с/х налог</t>
  </si>
  <si>
    <t xml:space="preserve"> % исп-ия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</si>
  <si>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</si>
  <si>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</si>
  <si>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</si>
  <si>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</si>
  <si>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</si>
  <si>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</si>
  <si>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>Бюджет района:</t>
  </si>
  <si>
    <t>Консолидированный бюджет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</si>
  <si>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</si>
  <si>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</si>
  <si>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</si>
  <si>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</si>
  <si>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</si>
  <si>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Доходы от продажи муниц.имущества</t>
  </si>
  <si>
    <t>Штрафы</t>
  </si>
  <si>
    <t>Итого налог. и неналог. доходы бюджета района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</si>
  <si>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</si>
  <si>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</si>
  <si>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</si>
  <si>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</si>
  <si>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</si>
  <si>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</si>
  <si>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</si>
  <si>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</si>
  <si>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</si>
  <si>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</si>
  <si>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всего расходов</t>
  </si>
  <si>
    <t>Дефицит (-),Профицит (+)</t>
  </si>
  <si>
    <t>дотации на выравнивание уровня бюджетной обеспеченности</t>
  </si>
  <si>
    <t xml:space="preserve">Доходы от перечисления части прибыли, остающейся после уплаты налогов и иных обязательных платежей МУП </t>
  </si>
  <si>
    <t>Прочие доходы от использования имущества</t>
  </si>
  <si>
    <t>Прочие неналоговые доходы (невыясненные поступления)</t>
  </si>
  <si>
    <t>Доходы от реализации иного имущества, находящихся в собственности поселений</t>
  </si>
  <si>
    <t>Муниципальный район</t>
  </si>
  <si>
    <t>Возврат остаков субсидий,субвенций и иных межбюджетных трансфертов прошлых лет</t>
  </si>
  <si>
    <t>Прочие доходы от компенсации затрат бюджетов муниципальных районов</t>
  </si>
  <si>
    <t>Консолидированный бюджет без межбюджетных трансфертов из бюджета с/п</t>
  </si>
  <si>
    <t>Абашевское</t>
  </si>
  <si>
    <t>Акулевское</t>
  </si>
  <si>
    <t>Атлашевское</t>
  </si>
  <si>
    <t>Большекатрасьское</t>
  </si>
  <si>
    <t>Вурман-Сюктерское</t>
  </si>
  <si>
    <t xml:space="preserve">Ишакское </t>
  </si>
  <si>
    <t xml:space="preserve">Ишлейское </t>
  </si>
  <si>
    <t xml:space="preserve">Кугесьское </t>
  </si>
  <si>
    <t>Кшаушское</t>
  </si>
  <si>
    <t>Сарабакасинское</t>
  </si>
  <si>
    <t>Синьяльское</t>
  </si>
  <si>
    <t>Синьял-Покровское</t>
  </si>
  <si>
    <t xml:space="preserve">Сирмапосинское </t>
  </si>
  <si>
    <t>Чиршкасинское</t>
  </si>
  <si>
    <t>Шинерпосинское</t>
  </si>
  <si>
    <t>Лапсарское</t>
  </si>
  <si>
    <t>Доходы бюджетов муниципальных районов от возврата остатков субсидий,субвенций и иных межбюджетных трансфертов, имеющих целевле назначение, прошлых лет из бюджетов поселений</t>
  </si>
  <si>
    <t>Янышское</t>
  </si>
  <si>
    <t>Платежи за пользование природными ресурсами</t>
  </si>
  <si>
    <t>Большекатраськое</t>
  </si>
  <si>
    <t>Ишакское</t>
  </si>
  <si>
    <t>Ишлейское</t>
  </si>
  <si>
    <t xml:space="preserve"> к плановым назчениям</t>
  </si>
  <si>
    <t>Прочие налоговые доходы</t>
  </si>
  <si>
    <t>Земельный налог и зем.налог взимаемый по ставке пп2 п1 ст 394 НК РФ</t>
  </si>
  <si>
    <t>Арендная плата за аренду имущества</t>
  </si>
  <si>
    <t>Сирмапосинское</t>
  </si>
  <si>
    <t>Кугесьское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</si>
  <si>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</si>
  <si>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</si>
  <si>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Прочие доходы от оказания платных услуг получателями средств бюджетов поселений, на возмещ.расходов, понесенных в связи с эксплуат.имущества поселений, прочие доходы от компенс.затрат бюджетов</t>
  </si>
  <si>
    <t xml:space="preserve">Прочие безвозмездные поступления (добр.взносы юр.и физ.лиц)
</t>
  </si>
  <si>
    <t>(руб.коп.)</t>
  </si>
  <si>
    <t>Акцизы по подакцизным товарам</t>
  </si>
  <si>
    <t>Транспортный налог с юр.лиц</t>
  </si>
  <si>
    <t>Транспортный налог с физ.лиц</t>
  </si>
  <si>
    <t>Прочие неналоговые доходы бюджетов поселений (в т.ч. штрафы)</t>
  </si>
  <si>
    <t>назначено на год</t>
  </si>
  <si>
    <t>Доходы от продажи земельных участков, находящихся в собственности  поселений</t>
  </si>
  <si>
    <t>Возврат субсидии прошлых лет</t>
  </si>
  <si>
    <t>Прочие поступления от использования имущества, находящихся в собственности сельских поселений</t>
  </si>
  <si>
    <t>Остатки на счетах бюджетов</t>
  </si>
  <si>
    <t>,</t>
  </si>
  <si>
    <t xml:space="preserve">   </t>
  </si>
  <si>
    <t>Доходы от арендной платы за земельные участкинаход соб-ти мун р-на</t>
  </si>
  <si>
    <t>Доходы от продажи земли собств.муниц.района</t>
  </si>
  <si>
    <t xml:space="preserve">Транспортный налог </t>
  </si>
  <si>
    <t>Единый налог, взимаемый с налогоплательщиков, выбравших в качестве объекта налогообложения  доходы</t>
  </si>
  <si>
    <t xml:space="preserve"> </t>
  </si>
  <si>
    <t xml:space="preserve"> на 01.01.2021</t>
  </si>
  <si>
    <t>Плата, поступившая в рамках договора за предоставление права на размещение и эксплуатацию нестационарного торгового объекта</t>
  </si>
  <si>
    <t>Доходы, поступающие в порядке возмещения расходов, понесенных в связи с эксплуатацией имущества муниципальных районов</t>
  </si>
  <si>
    <t>ЦЕЛЕВЫЕ ПО СОСТОЯНИЮ НА 01.01.2021</t>
  </si>
  <si>
    <t>Инициативные платежи, зачисляемые в бюджеты сельских поселений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</si>
  <si>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</si>
  <si>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Исполнение консолидированного бюджета Чебоксарского района по состоянию на 01.07.2021 (Бюджетные средства) </t>
  </si>
  <si>
    <t xml:space="preserve">Исполнение налоговых и неналоговых доходов бюджетов сельских поселений Чебоксарского района по состоянию на 01.07.2021года </t>
  </si>
  <si>
    <t>исполнено на 01.07.2021</t>
  </si>
  <si>
    <t>на 01.07.2021</t>
  </si>
  <si>
    <t>01.07.2021 к Плановым назчениям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</si>
</sst>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&quot;р.&quot;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Arial Cyr "/>
      <family val="0"/>
    </font>
    <font>
      <b/>
      <sz val="8"/>
      <name val="Arial Cyr "/>
      <family val="0"/>
    </font>
    <font>
      <b/>
      <sz val="8"/>
      <color indexed="8"/>
      <name val="Arial Cyr "/>
      <family val="0"/>
    </font>
    <font>
      <b/>
      <sz val="9"/>
      <name val="Arial Cyr "/>
      <family val="0"/>
    </font>
    <font>
      <b/>
      <i/>
      <sz val="8"/>
      <color indexed="10"/>
      <name val="Arial Cyr "/>
      <family val="0"/>
    </font>
    <font>
      <b/>
      <sz val="8"/>
      <color indexed="57"/>
      <name val="Arial Cyr "/>
      <family val="0"/>
    </font>
    <font>
      <b/>
      <sz val="8"/>
      <color indexed="10"/>
      <name val="Arial Cyr "/>
      <family val="0"/>
    </font>
    <font>
      <sz val="10"/>
      <name val="Arial Cyr "/>
      <family val="0"/>
    </font>
    <font>
      <b/>
      <sz val="14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9" fillId="30" borderId="0">
      <alignment/>
      <protection/>
    </xf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3" borderId="0" applyNumberFormat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" fontId="14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3" fillId="0" borderId="11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0" borderId="11" xfId="0" applyNumberFormat="1" applyFont="1" applyBorder="1" applyAlignment="1">
      <alignment horizontal="right" wrapText="1"/>
    </xf>
    <xf numFmtId="4" fontId="12" fillId="0" borderId="11" xfId="0" applyNumberFormat="1" applyFont="1" applyBorder="1" applyAlignment="1">
      <alignment/>
    </xf>
    <xf numFmtId="4" fontId="13" fillId="0" borderId="11" xfId="0" applyNumberFormat="1" applyFont="1" applyBorder="1" applyAlignment="1">
      <alignment wrapText="1"/>
    </xf>
    <xf numFmtId="4" fontId="13" fillId="0" borderId="11" xfId="0" applyNumberFormat="1" applyFont="1" applyBorder="1" applyAlignment="1">
      <alignment horizontal="right"/>
    </xf>
    <xf numFmtId="4" fontId="13" fillId="0" borderId="13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12" xfId="0" applyNumberFormat="1" applyFont="1" applyFill="1" applyBorder="1" applyAlignment="1">
      <alignment/>
    </xf>
    <xf numFmtId="4" fontId="12" fillId="0" borderId="12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" fontId="12" fillId="0" borderId="11" xfId="0" applyNumberFormat="1" applyFont="1" applyBorder="1" applyAlignment="1">
      <alignment wrapText="1"/>
    </xf>
    <xf numFmtId="176" fontId="13" fillId="0" borderId="11" xfId="0" applyNumberFormat="1" applyFont="1" applyBorder="1" applyAlignment="1">
      <alignment/>
    </xf>
    <xf numFmtId="176" fontId="12" fillId="0" borderId="11" xfId="0" applyNumberFormat="1" applyFont="1" applyBorder="1" applyAlignment="1">
      <alignment/>
    </xf>
    <xf numFmtId="176" fontId="13" fillId="0" borderId="12" xfId="0" applyNumberFormat="1" applyFont="1" applyBorder="1" applyAlignment="1">
      <alignment/>
    </xf>
    <xf numFmtId="176" fontId="12" fillId="0" borderId="12" xfId="0" applyNumberFormat="1" applyFont="1" applyBorder="1" applyAlignment="1">
      <alignment/>
    </xf>
    <xf numFmtId="4" fontId="16" fillId="34" borderId="11" xfId="0" applyNumberFormat="1" applyFont="1" applyFill="1" applyBorder="1" applyAlignment="1">
      <alignment wrapText="1"/>
    </xf>
    <xf numFmtId="174" fontId="17" fillId="0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wrapText="1"/>
    </xf>
    <xf numFmtId="176" fontId="17" fillId="0" borderId="11" xfId="0" applyNumberFormat="1" applyFont="1" applyFill="1" applyBorder="1" applyAlignment="1">
      <alignment wrapText="1"/>
    </xf>
    <xf numFmtId="176" fontId="17" fillId="0" borderId="11" xfId="0" applyNumberFormat="1" applyFont="1" applyBorder="1" applyAlignment="1">
      <alignment wrapText="1"/>
    </xf>
    <xf numFmtId="4" fontId="16" fillId="0" borderId="11" xfId="0" applyNumberFormat="1" applyFont="1" applyBorder="1" applyAlignment="1">
      <alignment/>
    </xf>
    <xf numFmtId="174" fontId="16" fillId="0" borderId="11" xfId="0" applyNumberFormat="1" applyFont="1" applyFill="1" applyBorder="1" applyAlignment="1">
      <alignment wrapText="1"/>
    </xf>
    <xf numFmtId="4" fontId="17" fillId="34" borderId="11" xfId="0" applyNumberFormat="1" applyFont="1" applyFill="1" applyBorder="1" applyAlignment="1">
      <alignment wrapText="1"/>
    </xf>
    <xf numFmtId="4" fontId="17" fillId="0" borderId="11" xfId="0" applyNumberFormat="1" applyFont="1" applyFill="1" applyBorder="1" applyAlignment="1">
      <alignment wrapText="1"/>
    </xf>
    <xf numFmtId="4" fontId="18" fillId="0" borderId="11" xfId="0" applyNumberFormat="1" applyFont="1" applyFill="1" applyBorder="1" applyAlignment="1">
      <alignment wrapText="1"/>
    </xf>
    <xf numFmtId="4" fontId="17" fillId="0" borderId="11" xfId="0" applyNumberFormat="1" applyFont="1" applyBorder="1" applyAlignment="1">
      <alignment/>
    </xf>
    <xf numFmtId="176" fontId="16" fillId="0" borderId="11" xfId="0" applyNumberFormat="1" applyFont="1" applyFill="1" applyBorder="1" applyAlignment="1">
      <alignment wrapText="1"/>
    </xf>
    <xf numFmtId="176" fontId="16" fillId="0" borderId="11" xfId="0" applyNumberFormat="1" applyFont="1" applyBorder="1" applyAlignment="1">
      <alignment wrapText="1"/>
    </xf>
    <xf numFmtId="174" fontId="17" fillId="0" borderId="11" xfId="0" applyNumberFormat="1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174" fontId="18" fillId="0" borderId="0" xfId="0" applyNumberFormat="1" applyFont="1" applyFill="1" applyBorder="1" applyAlignment="1">
      <alignment/>
    </xf>
    <xf numFmtId="174" fontId="20" fillId="0" borderId="0" xfId="0" applyNumberFormat="1" applyFont="1" applyFill="1" applyBorder="1" applyAlignment="1">
      <alignment/>
    </xf>
    <xf numFmtId="174" fontId="19" fillId="0" borderId="0" xfId="0" applyNumberFormat="1" applyFont="1" applyFill="1" applyBorder="1" applyAlignment="1">
      <alignment wrapText="1"/>
    </xf>
    <xf numFmtId="174" fontId="21" fillId="0" borderId="0" xfId="0" applyNumberFormat="1" applyFont="1" applyFill="1" applyBorder="1" applyAlignment="1">
      <alignment wrapText="1"/>
    </xf>
    <xf numFmtId="174" fontId="22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2" xfId="0" applyFont="1" applyBorder="1" applyAlignment="1">
      <alignment/>
    </xf>
    <xf numFmtId="174" fontId="16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16" fillId="0" borderId="11" xfId="0" applyFont="1" applyBorder="1" applyAlignment="1">
      <alignment/>
    </xf>
    <xf numFmtId="174" fontId="19" fillId="0" borderId="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176" fontId="13" fillId="34" borderId="11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/>
    </xf>
    <xf numFmtId="4" fontId="13" fillId="34" borderId="11" xfId="0" applyNumberFormat="1" applyFont="1" applyFill="1" applyBorder="1" applyAlignment="1">
      <alignment wrapText="1"/>
    </xf>
    <xf numFmtId="4" fontId="13" fillId="34" borderId="11" xfId="0" applyNumberFormat="1" applyFont="1" applyFill="1" applyBorder="1" applyAlignment="1">
      <alignment horizontal="right"/>
    </xf>
    <xf numFmtId="4" fontId="12" fillId="34" borderId="11" xfId="0" applyNumberFormat="1" applyFont="1" applyFill="1" applyBorder="1" applyAlignment="1">
      <alignment/>
    </xf>
    <xf numFmtId="174" fontId="17" fillId="34" borderId="11" xfId="0" applyNumberFormat="1" applyFont="1" applyFill="1" applyBorder="1" applyAlignment="1">
      <alignment wrapText="1"/>
    </xf>
    <xf numFmtId="0" fontId="12" fillId="0" borderId="20" xfId="0" applyFont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/>
    </xf>
    <xf numFmtId="2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4" fontId="13" fillId="0" borderId="11" xfId="0" applyNumberFormat="1" applyFont="1" applyBorder="1" applyAlignment="1">
      <alignment/>
    </xf>
    <xf numFmtId="174" fontId="13" fillId="0" borderId="11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4" fontId="12" fillId="0" borderId="11" xfId="0" applyNumberFormat="1" applyFont="1" applyFill="1" applyBorder="1" applyAlignment="1">
      <alignment/>
    </xf>
    <xf numFmtId="4" fontId="13" fillId="0" borderId="12" xfId="0" applyNumberFormat="1" applyFont="1" applyBorder="1" applyAlignment="1">
      <alignment wrapText="1"/>
    </xf>
    <xf numFmtId="0" fontId="26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4" fontId="26" fillId="35" borderId="11" xfId="0" applyNumberFormat="1" applyFont="1" applyFill="1" applyBorder="1" applyAlignment="1">
      <alignment/>
    </xf>
    <xf numFmtId="176" fontId="26" fillId="0" borderId="11" xfId="0" applyNumberFormat="1" applyFont="1" applyBorder="1" applyAlignment="1">
      <alignment/>
    </xf>
    <xf numFmtId="4" fontId="26" fillId="0" borderId="11" xfId="0" applyNumberFormat="1" applyFont="1" applyFill="1" applyBorder="1" applyAlignment="1">
      <alignment/>
    </xf>
    <xf numFmtId="176" fontId="26" fillId="34" borderId="11" xfId="0" applyNumberFormat="1" applyFont="1" applyFill="1" applyBorder="1" applyAlignment="1">
      <alignment/>
    </xf>
    <xf numFmtId="174" fontId="16" fillId="0" borderId="11" xfId="0" applyNumberFormat="1" applyFont="1" applyFill="1" applyBorder="1" applyAlignment="1">
      <alignment horizontal="right" wrapText="1"/>
    </xf>
    <xf numFmtId="4" fontId="13" fillId="0" borderId="11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4" fontId="16" fillId="0" borderId="10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/>
    </xf>
    <xf numFmtId="0" fontId="24" fillId="0" borderId="0" xfId="0" applyFont="1" applyAlignment="1">
      <alignment horizontal="center" wrapText="1"/>
    </xf>
    <xf numFmtId="0" fontId="16" fillId="0" borderId="15" xfId="0" applyFont="1" applyBorder="1" applyAlignment="1">
      <alignment horizontal="left" vertical="top" wrapText="1"/>
    </xf>
    <xf numFmtId="0" fontId="19" fillId="0" borderId="15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/>
    </xf>
    <xf numFmtId="4" fontId="16" fillId="35" borderId="11" xfId="0" applyNumberFormat="1" applyFont="1" applyFill="1" applyBorder="1" applyAlignment="1">
      <alignment wrapText="1"/>
    </xf>
    <xf numFmtId="4" fontId="16" fillId="0" borderId="11" xfId="0" applyNumberFormat="1" applyFont="1" applyFill="1" applyBorder="1" applyAlignment="1">
      <alignment horizontal="right" wrapText="1"/>
    </xf>
    <xf numFmtId="3" fontId="12" fillId="0" borderId="11" xfId="0" applyNumberFormat="1" applyFont="1" applyBorder="1" applyAlignment="1">
      <alignment horizontal="center" vertical="center"/>
    </xf>
    <xf numFmtId="4" fontId="32" fillId="0" borderId="0" xfId="0" applyNumberFormat="1" applyFont="1" applyAlignment="1">
      <alignment/>
    </xf>
    <xf numFmtId="0" fontId="16" fillId="0" borderId="15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2" xfId="0" applyFont="1" applyBorder="1" applyAlignment="1">
      <alignment horizontal="left"/>
    </xf>
    <xf numFmtId="0" fontId="16" fillId="0" borderId="15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left" wrapText="1"/>
    </xf>
    <xf numFmtId="0" fontId="11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30" fillId="0" borderId="21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7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right"/>
    </xf>
    <xf numFmtId="0" fontId="23" fillId="0" borderId="16" xfId="0" applyFont="1" applyBorder="1" applyAlignment="1">
      <alignment horizontal="left" wrapText="1"/>
    </xf>
    <xf numFmtId="0" fontId="23" fillId="0" borderId="12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1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wrapText="1"/>
    </xf>
    <xf numFmtId="2" fontId="11" fillId="0" borderId="11" xfId="0" applyNumberFormat="1" applyFont="1" applyBorder="1" applyAlignment="1">
      <alignment horizontal="left"/>
    </xf>
    <xf numFmtId="2" fontId="11" fillId="0" borderId="15" xfId="0" applyNumberFormat="1" applyFont="1" applyBorder="1" applyAlignment="1">
      <alignment horizontal="left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174" fontId="11" fillId="0" borderId="11" xfId="0" applyNumberFormat="1" applyFont="1" applyBorder="1" applyAlignment="1">
      <alignment horizontal="left"/>
    </xf>
    <xf numFmtId="174" fontId="11" fillId="0" borderId="15" xfId="0" applyNumberFormat="1" applyFont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left"/>
    </xf>
    <xf numFmtId="0" fontId="11" fillId="0" borderId="12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tabSelected="1" zoomScalePageLayoutView="0" workbookViewId="0" topLeftCell="A1">
      <pane xSplit="1" ySplit="11" topLeftCell="B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I32" sqref="I32"/>
    </sheetView>
  </sheetViews>
  <sheetFormatPr defaultColWidth="9.00390625" defaultRowHeight="12.75"/>
  <cols>
    <col min="1" max="1" width="23.125" style="0" customWidth="1"/>
    <col min="2" max="2" width="14.375" style="0" customWidth="1"/>
    <col min="3" max="3" width="13.375" style="0" customWidth="1"/>
    <col min="4" max="4" width="6.125" style="0" customWidth="1"/>
    <col min="5" max="5" width="12.875" style="0" customWidth="1"/>
    <col min="6" max="6" width="13.25390625" style="0" customWidth="1"/>
    <col min="7" max="7" width="10.625" style="0" customWidth="1"/>
    <col min="8" max="8" width="13.125" style="0" customWidth="1"/>
    <col min="9" max="9" width="13.25390625" style="0" customWidth="1"/>
    <col min="10" max="10" width="6.00390625" style="0" customWidth="1"/>
    <col min="11" max="11" width="15.875" style="0" customWidth="1"/>
    <col min="12" max="12" width="11.25390625" style="0" customWidth="1"/>
    <col min="13" max="13" width="9.125" style="0" customWidth="1"/>
    <col min="14" max="20" width="11.875" style="0" customWidth="1"/>
    <col min="21" max="21" width="13.00390625" style="0" customWidth="1"/>
    <col min="22" max="22" width="14.625" style="0" customWidth="1"/>
    <col min="23" max="23" width="13.375" style="0" customWidth="1"/>
    <col min="24" max="24" width="14.00390625" style="0" customWidth="1"/>
    <col min="25" max="25" width="14.625" style="0" customWidth="1"/>
    <col min="26" max="26" width="15.25390625" style="0" customWidth="1"/>
    <col min="27" max="27" width="5.875" style="0" customWidth="1"/>
    <col min="28" max="29" width="14.625" style="0" customWidth="1"/>
    <col min="30" max="30" width="12.875" style="0" customWidth="1"/>
    <col min="31" max="31" width="13.00390625" style="0" customWidth="1"/>
    <col min="32" max="32" width="16.375" style="0" customWidth="1"/>
  </cols>
  <sheetData>
    <row r="1" spans="2:24" ht="12.75">
      <c r="B1" s="4"/>
      <c r="C1" s="3"/>
      <c r="D1" s="4"/>
      <c r="E1" s="4"/>
      <c r="F1" s="5"/>
      <c r="G1" s="4"/>
      <c r="H1" s="4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4"/>
      <c r="C2" s="3"/>
      <c r="D2" s="4"/>
      <c r="E2" s="4"/>
      <c r="F2" s="5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8" ht="19.5" customHeight="1">
      <c r="A3" s="1"/>
      <c r="B3" s="155" t="s">
        <v>98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6"/>
      <c r="AB3" s="156"/>
    </row>
    <row r="4" spans="1:27" ht="12.75">
      <c r="A4" s="1"/>
      <c r="B4" s="6" t="s">
        <v>91</v>
      </c>
      <c r="C4" s="7"/>
      <c r="D4" s="6"/>
      <c r="E4" s="6"/>
      <c r="F4" s="8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9" ht="12.75">
      <c r="A5" s="1"/>
      <c r="B5" s="6"/>
      <c r="C5" s="7"/>
      <c r="D5" s="6"/>
      <c r="E5" s="6"/>
      <c r="F5" s="8"/>
      <c r="G5" s="6"/>
      <c r="H5" s="6"/>
      <c r="I5" s="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180" t="s">
        <v>75</v>
      </c>
      <c r="AA5" s="180"/>
      <c r="AB5" s="180"/>
      <c r="AC5" s="180"/>
    </row>
    <row r="6" spans="1:32" ht="19.5" customHeight="1">
      <c r="A6" s="168"/>
      <c r="B6" s="186" t="s">
        <v>0</v>
      </c>
      <c r="C6" s="187"/>
      <c r="D6" s="188"/>
      <c r="E6" s="149" t="s">
        <v>6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1"/>
      <c r="Y6" s="157" t="s">
        <v>32</v>
      </c>
      <c r="Z6" s="165"/>
      <c r="AA6" s="158"/>
      <c r="AB6" s="157" t="s">
        <v>33</v>
      </c>
      <c r="AC6" s="158"/>
      <c r="AD6" s="195" t="s">
        <v>84</v>
      </c>
      <c r="AE6" s="196"/>
      <c r="AF6" s="183" t="s">
        <v>95</v>
      </c>
    </row>
    <row r="7" spans="1:32" ht="15.75" customHeight="1">
      <c r="A7" s="169"/>
      <c r="B7" s="189"/>
      <c r="C7" s="190"/>
      <c r="D7" s="191"/>
      <c r="E7" s="174" t="s">
        <v>7</v>
      </c>
      <c r="F7" s="201"/>
      <c r="G7" s="202"/>
      <c r="H7" s="140" t="s">
        <v>8</v>
      </c>
      <c r="I7" s="141"/>
      <c r="J7" s="142"/>
      <c r="K7" s="140" t="s">
        <v>34</v>
      </c>
      <c r="L7" s="141"/>
      <c r="M7" s="142"/>
      <c r="N7" s="140" t="s">
        <v>74</v>
      </c>
      <c r="O7" s="141"/>
      <c r="P7" s="142"/>
      <c r="Q7" s="140" t="s">
        <v>96</v>
      </c>
      <c r="R7" s="142"/>
      <c r="S7" s="134" t="s">
        <v>59</v>
      </c>
      <c r="T7" s="135"/>
      <c r="U7" s="134" t="s">
        <v>97</v>
      </c>
      <c r="V7" s="135"/>
      <c r="W7" s="174" t="s">
        <v>40</v>
      </c>
      <c r="X7" s="175"/>
      <c r="Y7" s="159"/>
      <c r="Z7" s="166"/>
      <c r="AA7" s="160"/>
      <c r="AB7" s="159"/>
      <c r="AC7" s="160"/>
      <c r="AD7" s="197"/>
      <c r="AE7" s="198"/>
      <c r="AF7" s="184"/>
    </row>
    <row r="8" spans="1:32" ht="16.5" customHeight="1">
      <c r="A8" s="169"/>
      <c r="B8" s="189"/>
      <c r="C8" s="190"/>
      <c r="D8" s="191"/>
      <c r="E8" s="203"/>
      <c r="F8" s="204"/>
      <c r="G8" s="205"/>
      <c r="H8" s="143"/>
      <c r="I8" s="144"/>
      <c r="J8" s="145"/>
      <c r="K8" s="143"/>
      <c r="L8" s="144"/>
      <c r="M8" s="145"/>
      <c r="N8" s="143"/>
      <c r="O8" s="144"/>
      <c r="P8" s="145"/>
      <c r="Q8" s="143"/>
      <c r="R8" s="145"/>
      <c r="S8" s="136"/>
      <c r="T8" s="137"/>
      <c r="U8" s="136"/>
      <c r="V8" s="137"/>
      <c r="W8" s="176"/>
      <c r="X8" s="177"/>
      <c r="Y8" s="159"/>
      <c r="Z8" s="166"/>
      <c r="AA8" s="160"/>
      <c r="AB8" s="159"/>
      <c r="AC8" s="160"/>
      <c r="AD8" s="197"/>
      <c r="AE8" s="198"/>
      <c r="AF8" s="184"/>
    </row>
    <row r="9" spans="1:32" ht="127.5" customHeight="1">
      <c r="A9" s="169"/>
      <c r="B9" s="192"/>
      <c r="C9" s="193"/>
      <c r="D9" s="194"/>
      <c r="E9" s="163" t="s">
        <v>80</v>
      </c>
      <c r="F9" s="33"/>
      <c r="G9" s="32"/>
      <c r="H9" s="152"/>
      <c r="I9" s="153"/>
      <c r="J9" s="154"/>
      <c r="K9" s="152"/>
      <c r="L9" s="153"/>
      <c r="M9" s="154"/>
      <c r="N9" s="146"/>
      <c r="O9" s="147"/>
      <c r="P9" s="148"/>
      <c r="Q9" s="146"/>
      <c r="R9" s="148"/>
      <c r="S9" s="138"/>
      <c r="T9" s="139"/>
      <c r="U9" s="138"/>
      <c r="V9" s="139"/>
      <c r="W9" s="178"/>
      <c r="X9" s="179"/>
      <c r="Y9" s="161"/>
      <c r="Z9" s="167"/>
      <c r="AA9" s="162"/>
      <c r="AB9" s="161"/>
      <c r="AC9" s="162"/>
      <c r="AD9" s="199"/>
      <c r="AE9" s="200"/>
      <c r="AF9" s="185"/>
    </row>
    <row r="10" spans="1:32" ht="42" customHeight="1">
      <c r="A10" s="170"/>
      <c r="B10" s="10" t="s">
        <v>80</v>
      </c>
      <c r="C10" s="10" t="s">
        <v>10</v>
      </c>
      <c r="D10" s="11" t="s">
        <v>11</v>
      </c>
      <c r="E10" s="164"/>
      <c r="F10" s="30" t="s">
        <v>100</v>
      </c>
      <c r="G10" s="30" t="s">
        <v>65</v>
      </c>
      <c r="H10" s="10" t="s">
        <v>9</v>
      </c>
      <c r="I10" s="12" t="s">
        <v>10</v>
      </c>
      <c r="J10" s="11" t="s">
        <v>11</v>
      </c>
      <c r="K10" s="10" t="s">
        <v>9</v>
      </c>
      <c r="L10" s="12" t="s">
        <v>10</v>
      </c>
      <c r="M10" s="11" t="s">
        <v>11</v>
      </c>
      <c r="N10" s="10" t="s">
        <v>9</v>
      </c>
      <c r="O10" s="12" t="s">
        <v>10</v>
      </c>
      <c r="P10" s="11" t="s">
        <v>11</v>
      </c>
      <c r="Q10" s="10" t="s">
        <v>9</v>
      </c>
      <c r="R10" s="12" t="s">
        <v>10</v>
      </c>
      <c r="S10" s="10" t="s">
        <v>9</v>
      </c>
      <c r="T10" s="12" t="s">
        <v>10</v>
      </c>
      <c r="U10" s="10" t="s">
        <v>9</v>
      </c>
      <c r="V10" s="12" t="s">
        <v>10</v>
      </c>
      <c r="W10" s="10" t="s">
        <v>9</v>
      </c>
      <c r="X10" s="12" t="s">
        <v>10</v>
      </c>
      <c r="Y10" s="27" t="s">
        <v>9</v>
      </c>
      <c r="Z10" s="27" t="s">
        <v>10</v>
      </c>
      <c r="AA10" s="28" t="s">
        <v>11</v>
      </c>
      <c r="AB10" s="27" t="s">
        <v>9</v>
      </c>
      <c r="AC10" s="27" t="s">
        <v>10</v>
      </c>
      <c r="AD10" s="30" t="s">
        <v>92</v>
      </c>
      <c r="AE10" s="30" t="s">
        <v>100</v>
      </c>
      <c r="AF10" s="97"/>
    </row>
    <row r="11" spans="1:32" ht="16.5" customHeight="1">
      <c r="A11" s="121">
        <v>1</v>
      </c>
      <c r="B11" s="79">
        <v>2</v>
      </c>
      <c r="C11" s="79">
        <v>3</v>
      </c>
      <c r="D11" s="79">
        <v>4</v>
      </c>
      <c r="E11" s="80">
        <v>5</v>
      </c>
      <c r="F11" s="79">
        <v>6</v>
      </c>
      <c r="G11" s="79">
        <v>7</v>
      </c>
      <c r="H11" s="79">
        <v>8</v>
      </c>
      <c r="I11" s="81">
        <v>9</v>
      </c>
      <c r="J11" s="79">
        <v>10</v>
      </c>
      <c r="K11" s="79">
        <v>11</v>
      </c>
      <c r="L11" s="81">
        <v>12</v>
      </c>
      <c r="M11" s="79">
        <v>13</v>
      </c>
      <c r="N11" s="79">
        <v>14</v>
      </c>
      <c r="O11" s="81">
        <v>15</v>
      </c>
      <c r="P11" s="79">
        <v>16</v>
      </c>
      <c r="Q11" s="79">
        <v>17</v>
      </c>
      <c r="R11" s="81">
        <v>18</v>
      </c>
      <c r="S11" s="79">
        <v>19</v>
      </c>
      <c r="T11" s="81">
        <v>20</v>
      </c>
      <c r="U11" s="81"/>
      <c r="V11" s="81"/>
      <c r="W11" s="82">
        <v>21</v>
      </c>
      <c r="X11" s="82">
        <v>22</v>
      </c>
      <c r="Y11" s="82">
        <v>23</v>
      </c>
      <c r="Z11" s="82">
        <v>24</v>
      </c>
      <c r="AA11" s="82">
        <v>25</v>
      </c>
      <c r="AB11" s="82">
        <v>26</v>
      </c>
      <c r="AC11" s="82">
        <v>27</v>
      </c>
      <c r="AD11" s="124">
        <v>28</v>
      </c>
      <c r="AE11" s="82" t="s">
        <v>91</v>
      </c>
      <c r="AF11" s="114"/>
    </row>
    <row r="12" spans="1:32" ht="19.5" customHeight="1">
      <c r="A12" s="118" t="s">
        <v>43</v>
      </c>
      <c r="B12" s="51">
        <f>E12+H12+N12+Q12+S12+W12</f>
        <v>21254264.85</v>
      </c>
      <c r="C12" s="51">
        <f>F12+I12+O12+R12+T12+X12</f>
        <v>3813000.66</v>
      </c>
      <c r="D12" s="52">
        <f aca="true" t="shared" si="0" ref="D12:D28">C12/B12*100</f>
        <v>17.939931994401583</v>
      </c>
      <c r="E12" s="53">
        <v>2646600</v>
      </c>
      <c r="F12" s="53">
        <v>789368.66</v>
      </c>
      <c r="G12" s="52">
        <f aca="true" t="shared" si="1" ref="G12:G28">F12/E12*100</f>
        <v>29.825763621249905</v>
      </c>
      <c r="H12" s="53">
        <v>18529576.35</v>
      </c>
      <c r="I12" s="53">
        <v>3023632</v>
      </c>
      <c r="J12" s="54">
        <f aca="true" t="shared" si="2" ref="J12:J28">I12/H12*100</f>
        <v>16.317869026724942</v>
      </c>
      <c r="K12" s="53">
        <v>3277400</v>
      </c>
      <c r="L12" s="53">
        <v>1638696</v>
      </c>
      <c r="M12" s="52">
        <f aca="true" t="shared" si="3" ref="M12:M28">L12/K12*100</f>
        <v>49.99987795203515</v>
      </c>
      <c r="N12" s="115">
        <v>0</v>
      </c>
      <c r="O12" s="62">
        <v>0</v>
      </c>
      <c r="P12" s="112" t="e">
        <f>O12/N12*100</f>
        <v>#DIV/0!</v>
      </c>
      <c r="Q12" s="123">
        <v>78088.5</v>
      </c>
      <c r="R12" s="123">
        <v>0</v>
      </c>
      <c r="S12" s="52"/>
      <c r="T12" s="52"/>
      <c r="U12" s="52"/>
      <c r="V12" s="52"/>
      <c r="W12" s="52"/>
      <c r="X12" s="59"/>
      <c r="Y12" s="51">
        <v>21719202.92</v>
      </c>
      <c r="Z12" s="51">
        <v>2461634.65</v>
      </c>
      <c r="AA12" s="55">
        <f>Z12/Y12*100</f>
        <v>11.33390879521282</v>
      </c>
      <c r="AB12" s="86">
        <f aca="true" t="shared" si="4" ref="AB12:AB32">B12-Y12</f>
        <v>-464938.0700000003</v>
      </c>
      <c r="AC12" s="86">
        <f aca="true" t="shared" si="5" ref="AC12:AC32">C12-Z12</f>
        <v>1351366.0100000002</v>
      </c>
      <c r="AD12" s="116">
        <v>708696.61</v>
      </c>
      <c r="AE12" s="116">
        <v>2060062.62</v>
      </c>
      <c r="AF12" s="114"/>
    </row>
    <row r="13" spans="1:32" ht="19.5" customHeight="1">
      <c r="A13" s="118" t="s">
        <v>44</v>
      </c>
      <c r="B13" s="51">
        <f>E13+H13+N13+Q13+S13+W13</f>
        <v>20117905.5</v>
      </c>
      <c r="C13" s="51">
        <f>F13+I13+O13+R13+T13+X13</f>
        <v>2282966.33</v>
      </c>
      <c r="D13" s="52">
        <f t="shared" si="0"/>
        <v>11.347932467423112</v>
      </c>
      <c r="E13" s="53">
        <v>1618400</v>
      </c>
      <c r="F13" s="53">
        <v>384787.63</v>
      </c>
      <c r="G13" s="52">
        <f t="shared" si="1"/>
        <v>23.775805116164115</v>
      </c>
      <c r="H13" s="53">
        <v>18275804.8</v>
      </c>
      <c r="I13" s="53">
        <v>1674478</v>
      </c>
      <c r="J13" s="54">
        <f t="shared" si="2"/>
        <v>9.162266823948569</v>
      </c>
      <c r="K13" s="53">
        <v>1836200</v>
      </c>
      <c r="L13" s="53">
        <v>918096</v>
      </c>
      <c r="M13" s="52">
        <f t="shared" si="3"/>
        <v>49.999782158806234</v>
      </c>
      <c r="N13" s="53">
        <v>95500.7</v>
      </c>
      <c r="O13" s="53">
        <v>0</v>
      </c>
      <c r="P13" s="112">
        <f>O13/N13*100</f>
        <v>0</v>
      </c>
      <c r="Q13" s="123">
        <v>128200</v>
      </c>
      <c r="R13" s="123">
        <v>223700.7</v>
      </c>
      <c r="S13" s="52"/>
      <c r="T13" s="52"/>
      <c r="U13" s="52"/>
      <c r="V13" s="52"/>
      <c r="W13" s="57"/>
      <c r="X13" s="53">
        <v>0</v>
      </c>
      <c r="Y13" s="51">
        <v>20305468.89</v>
      </c>
      <c r="Z13" s="51">
        <v>1189529.65</v>
      </c>
      <c r="AA13" s="55">
        <f aca="true" t="shared" si="6" ref="AA13:AA31">Z13/Y13*100</f>
        <v>5.858173758232282</v>
      </c>
      <c r="AB13" s="86">
        <f t="shared" si="4"/>
        <v>-187563.3900000006</v>
      </c>
      <c r="AC13" s="56">
        <f t="shared" si="5"/>
        <v>1093436.6800000002</v>
      </c>
      <c r="AD13" s="116">
        <v>197797.73</v>
      </c>
      <c r="AE13" s="116">
        <v>1291234.41</v>
      </c>
      <c r="AF13" s="114">
        <v>0</v>
      </c>
    </row>
    <row r="14" spans="1:32" ht="19.5" customHeight="1">
      <c r="A14" s="118" t="s">
        <v>45</v>
      </c>
      <c r="B14" s="51">
        <f>E14+H14+N14+Q14+S14+W14+U14</f>
        <v>37942994.11</v>
      </c>
      <c r="C14" s="51">
        <f>F14+I14+O14+R14+T14+X14+V14</f>
        <v>11273111.33</v>
      </c>
      <c r="D14" s="52">
        <f t="shared" si="0"/>
        <v>29.71065303206774</v>
      </c>
      <c r="E14" s="53">
        <v>7269600</v>
      </c>
      <c r="F14" s="53">
        <v>2844327.33</v>
      </c>
      <c r="G14" s="52">
        <f t="shared" si="1"/>
        <v>39.12632510729614</v>
      </c>
      <c r="H14" s="53">
        <v>29895195.4</v>
      </c>
      <c r="I14" s="53">
        <v>7582968</v>
      </c>
      <c r="J14" s="54">
        <f t="shared" si="2"/>
        <v>25.365172893300443</v>
      </c>
      <c r="K14" s="53">
        <v>12485300</v>
      </c>
      <c r="L14" s="53">
        <v>6242640</v>
      </c>
      <c r="M14" s="52">
        <f t="shared" si="3"/>
        <v>49.99991990580923</v>
      </c>
      <c r="N14" s="53">
        <v>0</v>
      </c>
      <c r="O14" s="53">
        <v>-91584</v>
      </c>
      <c r="P14" s="112" t="e">
        <f aca="true" t="shared" si="7" ref="P14:P28">O14/N14*100</f>
        <v>#DIV/0!</v>
      </c>
      <c r="Q14" s="123">
        <v>778198.71</v>
      </c>
      <c r="R14" s="123">
        <v>937400</v>
      </c>
      <c r="S14" s="52"/>
      <c r="T14" s="122"/>
      <c r="U14" s="122">
        <v>0</v>
      </c>
      <c r="V14" s="122">
        <v>0</v>
      </c>
      <c r="W14" s="53">
        <v>0</v>
      </c>
      <c r="X14" s="53">
        <v>0</v>
      </c>
      <c r="Y14" s="51">
        <v>39842361.23</v>
      </c>
      <c r="Z14" s="51">
        <v>6770673.74</v>
      </c>
      <c r="AA14" s="55">
        <f t="shared" si="6"/>
        <v>16.993655825051615</v>
      </c>
      <c r="AB14" s="56">
        <f t="shared" si="4"/>
        <v>-1899367.1199999973</v>
      </c>
      <c r="AC14" s="56">
        <f t="shared" si="5"/>
        <v>4502437.59</v>
      </c>
      <c r="AD14" s="116">
        <v>2355879.56</v>
      </c>
      <c r="AE14" s="116">
        <v>6858317.15</v>
      </c>
      <c r="AF14" s="114"/>
    </row>
    <row r="15" spans="1:32" ht="19.5" customHeight="1">
      <c r="A15" s="118" t="s">
        <v>46</v>
      </c>
      <c r="B15" s="51">
        <f aca="true" t="shared" si="8" ref="B15:B28">E15+H15+N15+Q15+S15+W15+U15</f>
        <v>23887977.279999997</v>
      </c>
      <c r="C15" s="51">
        <f aca="true" t="shared" si="9" ref="C15:C28">F15+I15+O15+R15+T15+X15+V15</f>
        <v>6441246.03</v>
      </c>
      <c r="D15" s="52">
        <f t="shared" si="0"/>
        <v>26.964384445362306</v>
      </c>
      <c r="E15" s="53">
        <v>4858300</v>
      </c>
      <c r="F15" s="53">
        <v>1890736.03</v>
      </c>
      <c r="G15" s="52">
        <f t="shared" si="1"/>
        <v>38.91764670769611</v>
      </c>
      <c r="H15" s="53">
        <v>18997305.97</v>
      </c>
      <c r="I15" s="53">
        <v>4522010</v>
      </c>
      <c r="J15" s="54">
        <f t="shared" si="2"/>
        <v>23.803427744655103</v>
      </c>
      <c r="K15" s="53">
        <v>5798900</v>
      </c>
      <c r="L15" s="53">
        <v>2899446</v>
      </c>
      <c r="M15" s="52">
        <f t="shared" si="3"/>
        <v>49.99993102140061</v>
      </c>
      <c r="N15" s="53">
        <v>0</v>
      </c>
      <c r="O15" s="53">
        <v>0</v>
      </c>
      <c r="P15" s="112" t="e">
        <f t="shared" si="7"/>
        <v>#DIV/0!</v>
      </c>
      <c r="Q15" s="123">
        <v>32371.31</v>
      </c>
      <c r="R15" s="123">
        <v>28500</v>
      </c>
      <c r="S15" s="52"/>
      <c r="T15" s="52"/>
      <c r="U15" s="53">
        <v>0</v>
      </c>
      <c r="V15" s="53">
        <v>0</v>
      </c>
      <c r="W15" s="57"/>
      <c r="X15" s="53"/>
      <c r="Y15" s="51">
        <v>24587155.97</v>
      </c>
      <c r="Z15" s="51">
        <v>4672870.68</v>
      </c>
      <c r="AA15" s="55">
        <f t="shared" si="6"/>
        <v>19.005332238106757</v>
      </c>
      <c r="AB15" s="56">
        <f t="shared" si="4"/>
        <v>-699178.6900000013</v>
      </c>
      <c r="AC15" s="56">
        <f t="shared" si="5"/>
        <v>1768375.3500000006</v>
      </c>
      <c r="AD15" s="116">
        <v>912856.3</v>
      </c>
      <c r="AE15" s="116">
        <v>2681231.65</v>
      </c>
      <c r="AF15" s="114"/>
    </row>
    <row r="16" spans="1:32" ht="19.5" customHeight="1">
      <c r="A16" s="118" t="s">
        <v>47</v>
      </c>
      <c r="B16" s="51">
        <f t="shared" si="8"/>
        <v>74773721.2</v>
      </c>
      <c r="C16" s="51">
        <f t="shared" si="9"/>
        <v>12640856.94</v>
      </c>
      <c r="D16" s="52">
        <f t="shared" si="0"/>
        <v>16.905480611549393</v>
      </c>
      <c r="E16" s="53">
        <v>8501400</v>
      </c>
      <c r="F16" s="53">
        <v>2896840.68</v>
      </c>
      <c r="G16" s="52">
        <f t="shared" si="1"/>
        <v>34.07486625732232</v>
      </c>
      <c r="H16" s="53">
        <v>64839613.17</v>
      </c>
      <c r="I16" s="53">
        <v>6646562</v>
      </c>
      <c r="J16" s="54">
        <f>I16/H16*100</f>
        <v>10.250773678389605</v>
      </c>
      <c r="K16" s="53">
        <v>6318800</v>
      </c>
      <c r="L16" s="53">
        <v>3159396</v>
      </c>
      <c r="M16" s="52">
        <f>L16/K16*100</f>
        <v>49.999936696841175</v>
      </c>
      <c r="N16" s="53">
        <v>93350</v>
      </c>
      <c r="O16" s="53">
        <v>381811.5</v>
      </c>
      <c r="P16" s="112">
        <f t="shared" si="7"/>
        <v>409.0107123727906</v>
      </c>
      <c r="Q16" s="123">
        <v>1339358.03</v>
      </c>
      <c r="R16" s="123">
        <v>2715642.76</v>
      </c>
      <c r="S16" s="52"/>
      <c r="T16" s="52"/>
      <c r="U16" s="53">
        <v>0</v>
      </c>
      <c r="V16" s="53">
        <v>0</v>
      </c>
      <c r="W16" s="57"/>
      <c r="X16" s="53"/>
      <c r="Y16" s="51">
        <v>76187302.76</v>
      </c>
      <c r="Z16" s="51">
        <v>5952310.85</v>
      </c>
      <c r="AA16" s="55">
        <f t="shared" si="6"/>
        <v>7.812733400932383</v>
      </c>
      <c r="AB16" s="56">
        <f t="shared" si="4"/>
        <v>-1413581.5600000024</v>
      </c>
      <c r="AC16" s="56">
        <f t="shared" si="5"/>
        <v>6688546.09</v>
      </c>
      <c r="AD16" s="116">
        <v>1467682.37</v>
      </c>
      <c r="AE16" s="116">
        <v>8156228.46</v>
      </c>
      <c r="AF16" s="114"/>
    </row>
    <row r="17" spans="1:32" ht="19.5" customHeight="1">
      <c r="A17" s="118" t="s">
        <v>48</v>
      </c>
      <c r="B17" s="51">
        <f t="shared" si="8"/>
        <v>15375614.22</v>
      </c>
      <c r="C17" s="51">
        <f t="shared" si="9"/>
        <v>4049294.36</v>
      </c>
      <c r="D17" s="52">
        <f t="shared" si="0"/>
        <v>26.335821789368485</v>
      </c>
      <c r="E17" s="53">
        <v>2258900</v>
      </c>
      <c r="F17" s="53">
        <v>959912.44</v>
      </c>
      <c r="G17" s="52">
        <f t="shared" si="1"/>
        <v>42.49468502368409</v>
      </c>
      <c r="H17" s="53">
        <v>13005938.72</v>
      </c>
      <c r="I17" s="53">
        <v>2995381.92</v>
      </c>
      <c r="J17" s="54">
        <f t="shared" si="2"/>
        <v>23.03087831248831</v>
      </c>
      <c r="K17" s="53">
        <v>3641500</v>
      </c>
      <c r="L17" s="53">
        <v>1820742</v>
      </c>
      <c r="M17" s="52">
        <f t="shared" si="3"/>
        <v>49.999780310311685</v>
      </c>
      <c r="N17" s="53">
        <v>0</v>
      </c>
      <c r="O17" s="53">
        <v>0</v>
      </c>
      <c r="P17" s="112" t="e">
        <f t="shared" si="7"/>
        <v>#DIV/0!</v>
      </c>
      <c r="Q17" s="123">
        <v>110775.5</v>
      </c>
      <c r="R17" s="123">
        <v>94000</v>
      </c>
      <c r="S17" s="52"/>
      <c r="T17" s="52"/>
      <c r="U17" s="53"/>
      <c r="V17" s="53"/>
      <c r="W17" s="53">
        <v>0</v>
      </c>
      <c r="X17" s="53">
        <v>0</v>
      </c>
      <c r="Y17" s="51">
        <v>15473994.72</v>
      </c>
      <c r="Z17" s="51">
        <v>3569190.3</v>
      </c>
      <c r="AA17" s="55">
        <f t="shared" si="6"/>
        <v>23.065732957675454</v>
      </c>
      <c r="AB17" s="56">
        <f t="shared" si="4"/>
        <v>-98380.5</v>
      </c>
      <c r="AC17" s="56">
        <f t="shared" si="5"/>
        <v>480104.06000000006</v>
      </c>
      <c r="AD17" s="116">
        <v>445875.81</v>
      </c>
      <c r="AE17" s="116">
        <v>925979.87</v>
      </c>
      <c r="AF17" s="114"/>
    </row>
    <row r="18" spans="1:32" ht="19.5" customHeight="1">
      <c r="A18" s="118" t="s">
        <v>49</v>
      </c>
      <c r="B18" s="51">
        <f t="shared" si="8"/>
        <v>49503820.580000006</v>
      </c>
      <c r="C18" s="51">
        <f t="shared" si="9"/>
        <v>10623434.42</v>
      </c>
      <c r="D18" s="52">
        <f t="shared" si="0"/>
        <v>21.45982733359365</v>
      </c>
      <c r="E18" s="53">
        <v>7849800</v>
      </c>
      <c r="F18" s="53">
        <v>2759624.56</v>
      </c>
      <c r="G18" s="52">
        <f t="shared" si="1"/>
        <v>35.15534867130373</v>
      </c>
      <c r="H18" s="53">
        <v>41362238.88</v>
      </c>
      <c r="I18" s="53">
        <v>7544109.86</v>
      </c>
      <c r="J18" s="54">
        <f t="shared" si="2"/>
        <v>18.23912356844838</v>
      </c>
      <c r="K18" s="53">
        <v>9679100</v>
      </c>
      <c r="L18" s="53">
        <v>4839546</v>
      </c>
      <c r="M18" s="52">
        <f t="shared" si="3"/>
        <v>49.99995867384364</v>
      </c>
      <c r="N18" s="53">
        <v>0</v>
      </c>
      <c r="O18" s="53">
        <v>0</v>
      </c>
      <c r="P18" s="112" t="e">
        <f t="shared" si="7"/>
        <v>#DIV/0!</v>
      </c>
      <c r="Q18" s="123">
        <v>291781.7</v>
      </c>
      <c r="R18" s="123">
        <v>319700</v>
      </c>
      <c r="S18" s="52"/>
      <c r="T18" s="53"/>
      <c r="U18" s="53"/>
      <c r="V18" s="53"/>
      <c r="W18" s="53">
        <v>0</v>
      </c>
      <c r="X18" s="53">
        <v>0</v>
      </c>
      <c r="Y18" s="51">
        <v>50212659.21</v>
      </c>
      <c r="Z18" s="51">
        <v>10183762.7</v>
      </c>
      <c r="AA18" s="55">
        <f t="shared" si="6"/>
        <v>20.28126544226495</v>
      </c>
      <c r="AB18" s="56">
        <f t="shared" si="4"/>
        <v>-708838.6299999952</v>
      </c>
      <c r="AC18" s="56">
        <f t="shared" si="5"/>
        <v>439671.72000000067</v>
      </c>
      <c r="AD18" s="116">
        <v>765039.64</v>
      </c>
      <c r="AE18" s="116">
        <v>1204711.36</v>
      </c>
      <c r="AF18" s="114">
        <v>0</v>
      </c>
    </row>
    <row r="19" spans="1:32" ht="19.5" customHeight="1">
      <c r="A19" s="118" t="s">
        <v>50</v>
      </c>
      <c r="B19" s="51">
        <f t="shared" si="8"/>
        <v>61537168.6</v>
      </c>
      <c r="C19" s="51">
        <f t="shared" si="9"/>
        <v>26013966.44</v>
      </c>
      <c r="D19" s="52">
        <f t="shared" si="0"/>
        <v>42.27358364356075</v>
      </c>
      <c r="E19" s="53">
        <v>24015853</v>
      </c>
      <c r="F19" s="53">
        <v>17201119.92</v>
      </c>
      <c r="G19" s="52">
        <f t="shared" si="1"/>
        <v>71.62402234890429</v>
      </c>
      <c r="H19" s="53">
        <v>37163876.4</v>
      </c>
      <c r="I19" s="53">
        <v>8455407.32</v>
      </c>
      <c r="J19" s="54">
        <f t="shared" si="2"/>
        <v>22.751682921860112</v>
      </c>
      <c r="K19" s="53">
        <v>15460000</v>
      </c>
      <c r="L19" s="53">
        <v>7729980</v>
      </c>
      <c r="M19" s="52">
        <f t="shared" si="3"/>
        <v>49.99987063389392</v>
      </c>
      <c r="N19" s="53">
        <v>0</v>
      </c>
      <c r="O19" s="53">
        <v>0</v>
      </c>
      <c r="P19" s="112" t="e">
        <f t="shared" si="7"/>
        <v>#DIV/0!</v>
      </c>
      <c r="Q19" s="123">
        <v>357439.2</v>
      </c>
      <c r="R19" s="123">
        <v>357439.2</v>
      </c>
      <c r="S19" s="52"/>
      <c r="T19" s="53"/>
      <c r="U19" s="53">
        <v>0</v>
      </c>
      <c r="V19" s="53">
        <v>0</v>
      </c>
      <c r="W19" s="53">
        <v>0</v>
      </c>
      <c r="X19" s="53">
        <v>0</v>
      </c>
      <c r="Y19" s="51">
        <v>61755553.63</v>
      </c>
      <c r="Z19" s="51">
        <v>9864367.69</v>
      </c>
      <c r="AA19" s="55">
        <f t="shared" si="6"/>
        <v>15.973247926981623</v>
      </c>
      <c r="AB19" s="56">
        <f t="shared" si="4"/>
        <v>-218385.0300000012</v>
      </c>
      <c r="AC19" s="56">
        <f t="shared" si="5"/>
        <v>16149598.750000002</v>
      </c>
      <c r="AD19" s="116">
        <v>4025093.42</v>
      </c>
      <c r="AE19" s="116">
        <v>20174692.17</v>
      </c>
      <c r="AF19" s="114"/>
    </row>
    <row r="20" spans="1:32" ht="19.5" customHeight="1">
      <c r="A20" s="118" t="s">
        <v>51</v>
      </c>
      <c r="B20" s="51">
        <f t="shared" si="8"/>
        <v>27300573.599999998</v>
      </c>
      <c r="C20" s="51">
        <f t="shared" si="9"/>
        <v>5223213.72</v>
      </c>
      <c r="D20" s="52">
        <f t="shared" si="0"/>
        <v>19.132249001537463</v>
      </c>
      <c r="E20" s="53">
        <v>3006900</v>
      </c>
      <c r="F20" s="53">
        <v>1042307.12</v>
      </c>
      <c r="G20" s="94">
        <f t="shared" si="1"/>
        <v>34.663843825867175</v>
      </c>
      <c r="H20" s="53">
        <v>24206417.04</v>
      </c>
      <c r="I20" s="53">
        <v>4108906.6</v>
      </c>
      <c r="J20" s="54">
        <f t="shared" si="2"/>
        <v>16.974451829075818</v>
      </c>
      <c r="K20" s="53">
        <v>5929800</v>
      </c>
      <c r="L20" s="53">
        <v>2964900</v>
      </c>
      <c r="M20" s="52">
        <f>L20/K20*100</f>
        <v>50</v>
      </c>
      <c r="N20" s="53">
        <v>0</v>
      </c>
      <c r="O20" s="53">
        <v>0</v>
      </c>
      <c r="P20" s="112" t="e">
        <f t="shared" si="7"/>
        <v>#DIV/0!</v>
      </c>
      <c r="Q20" s="123">
        <v>87256.56</v>
      </c>
      <c r="R20" s="123">
        <v>72000</v>
      </c>
      <c r="S20" s="52"/>
      <c r="T20" s="53">
        <v>0</v>
      </c>
      <c r="U20" s="53"/>
      <c r="V20" s="53"/>
      <c r="W20" s="87">
        <v>0</v>
      </c>
      <c r="X20" s="53">
        <v>0</v>
      </c>
      <c r="Y20" s="51">
        <v>27731535.63</v>
      </c>
      <c r="Z20" s="51">
        <v>4261490.73</v>
      </c>
      <c r="AA20" s="55">
        <f t="shared" si="6"/>
        <v>15.366948252912168</v>
      </c>
      <c r="AB20" s="56">
        <f t="shared" si="4"/>
        <v>-430962.0300000012</v>
      </c>
      <c r="AC20" s="56">
        <f t="shared" si="5"/>
        <v>961722.9899999993</v>
      </c>
      <c r="AD20" s="116">
        <v>476874.1</v>
      </c>
      <c r="AE20" s="116">
        <v>1438597.09</v>
      </c>
      <c r="AF20" s="114"/>
    </row>
    <row r="21" spans="1:32" ht="19.5" customHeight="1">
      <c r="A21" s="118" t="s">
        <v>58</v>
      </c>
      <c r="B21" s="51">
        <f t="shared" si="8"/>
        <v>33704158.699999996</v>
      </c>
      <c r="C21" s="51">
        <f t="shared" si="9"/>
        <v>9690346.95</v>
      </c>
      <c r="D21" s="52">
        <f t="shared" si="0"/>
        <v>28.751190724722054</v>
      </c>
      <c r="E21" s="53">
        <v>7262500</v>
      </c>
      <c r="F21" s="53">
        <v>2388198.76</v>
      </c>
      <c r="G21" s="94">
        <f t="shared" si="1"/>
        <v>32.88397604130809</v>
      </c>
      <c r="H21" s="53">
        <v>26068840.86</v>
      </c>
      <c r="I21" s="53">
        <v>7244290.44</v>
      </c>
      <c r="J21" s="54">
        <f t="shared" si="2"/>
        <v>27.789077692041275</v>
      </c>
      <c r="K21" s="53">
        <v>8947650</v>
      </c>
      <c r="L21" s="53">
        <v>4473816</v>
      </c>
      <c r="M21" s="52">
        <f>L21/K21*100</f>
        <v>49.99989941493018</v>
      </c>
      <c r="N21" s="53">
        <v>52821.38</v>
      </c>
      <c r="O21" s="53">
        <v>0</v>
      </c>
      <c r="P21" s="112">
        <f t="shared" si="7"/>
        <v>0</v>
      </c>
      <c r="Q21" s="123">
        <v>421073.41</v>
      </c>
      <c r="R21" s="123">
        <v>158934.7</v>
      </c>
      <c r="S21" s="52"/>
      <c r="T21" s="53"/>
      <c r="U21" s="53">
        <v>0</v>
      </c>
      <c r="V21" s="53">
        <v>0</v>
      </c>
      <c r="W21" s="53">
        <v>-101076.95</v>
      </c>
      <c r="X21" s="53">
        <v>-101076.95</v>
      </c>
      <c r="Y21" s="51">
        <v>34887047.15</v>
      </c>
      <c r="Z21" s="51">
        <v>4843611.26</v>
      </c>
      <c r="AA21" s="55">
        <f t="shared" si="6"/>
        <v>13.88369511232767</v>
      </c>
      <c r="AB21" s="56">
        <f t="shared" si="4"/>
        <v>-1182888.450000003</v>
      </c>
      <c r="AC21" s="56">
        <f t="shared" si="5"/>
        <v>4846735.6899999995</v>
      </c>
      <c r="AD21" s="116">
        <v>1183785.87</v>
      </c>
      <c r="AE21" s="116">
        <v>6030521.56</v>
      </c>
      <c r="AF21" s="114"/>
    </row>
    <row r="22" spans="1:32" ht="19.5" customHeight="1">
      <c r="A22" s="118" t="s">
        <v>52</v>
      </c>
      <c r="B22" s="51">
        <f t="shared" si="8"/>
        <v>16356914.19</v>
      </c>
      <c r="C22" s="51">
        <f t="shared" si="9"/>
        <v>3403572.36</v>
      </c>
      <c r="D22" s="52">
        <f t="shared" si="0"/>
        <v>20.808156847095375</v>
      </c>
      <c r="E22" s="53">
        <v>2084500</v>
      </c>
      <c r="F22" s="53">
        <v>626122.36</v>
      </c>
      <c r="G22" s="94">
        <f t="shared" si="1"/>
        <v>30.037052530582876</v>
      </c>
      <c r="H22" s="53">
        <v>14098847.49</v>
      </c>
      <c r="I22" s="53">
        <v>2777450</v>
      </c>
      <c r="J22" s="54">
        <f t="shared" si="2"/>
        <v>19.699837181514187</v>
      </c>
      <c r="K22" s="53">
        <v>4086000</v>
      </c>
      <c r="L22" s="53">
        <v>2043000</v>
      </c>
      <c r="M22" s="52">
        <f t="shared" si="3"/>
        <v>50</v>
      </c>
      <c r="N22" s="53">
        <v>80174</v>
      </c>
      <c r="O22" s="53">
        <v>0</v>
      </c>
      <c r="P22" s="112">
        <f t="shared" si="7"/>
        <v>0</v>
      </c>
      <c r="Q22" s="123">
        <v>93392.7</v>
      </c>
      <c r="R22" s="123">
        <v>0</v>
      </c>
      <c r="S22" s="52"/>
      <c r="T22" s="53"/>
      <c r="U22" s="53"/>
      <c r="V22" s="53"/>
      <c r="W22" s="87"/>
      <c r="X22" s="59"/>
      <c r="Y22" s="51">
        <v>16965358.19</v>
      </c>
      <c r="Z22" s="51">
        <v>2627562.86</v>
      </c>
      <c r="AA22" s="55">
        <f t="shared" si="6"/>
        <v>15.487812462154679</v>
      </c>
      <c r="AB22" s="56">
        <f t="shared" si="4"/>
        <v>-608444.0000000019</v>
      </c>
      <c r="AC22" s="56">
        <f t="shared" si="5"/>
        <v>776009.5</v>
      </c>
      <c r="AD22" s="116">
        <v>608444.36</v>
      </c>
      <c r="AE22" s="116">
        <v>1384453.86</v>
      </c>
      <c r="AF22" s="114"/>
    </row>
    <row r="23" spans="1:32" ht="19.5" customHeight="1">
      <c r="A23" s="118" t="s">
        <v>53</v>
      </c>
      <c r="B23" s="51">
        <f t="shared" si="8"/>
        <v>73635165.80000001</v>
      </c>
      <c r="C23" s="51">
        <f t="shared" si="9"/>
        <v>11562285.24</v>
      </c>
      <c r="D23" s="52">
        <f t="shared" si="0"/>
        <v>15.70212426954296</v>
      </c>
      <c r="E23" s="53">
        <v>10956800</v>
      </c>
      <c r="F23" s="53">
        <v>5073223.24</v>
      </c>
      <c r="G23" s="52">
        <f t="shared" si="1"/>
        <v>46.30205205899533</v>
      </c>
      <c r="H23" s="53">
        <v>60812283.4</v>
      </c>
      <c r="I23" s="53">
        <v>5311742</v>
      </c>
      <c r="J23" s="54">
        <f t="shared" si="2"/>
        <v>8.734653104639053</v>
      </c>
      <c r="K23" s="53">
        <v>8353150</v>
      </c>
      <c r="L23" s="53">
        <v>4176570</v>
      </c>
      <c r="M23" s="52">
        <f t="shared" si="3"/>
        <v>49.999940142341515</v>
      </c>
      <c r="N23" s="53">
        <v>921</v>
      </c>
      <c r="O23" s="53">
        <v>0</v>
      </c>
      <c r="P23" s="112">
        <f t="shared" si="7"/>
        <v>0</v>
      </c>
      <c r="Q23" s="123">
        <v>1865161.4</v>
      </c>
      <c r="R23" s="123">
        <v>1177320</v>
      </c>
      <c r="S23" s="52"/>
      <c r="T23" s="53"/>
      <c r="U23" s="53"/>
      <c r="V23" s="53">
        <v>0</v>
      </c>
      <c r="W23" s="53">
        <v>0</v>
      </c>
      <c r="X23" s="53">
        <v>0</v>
      </c>
      <c r="Y23" s="51">
        <v>77259968.35</v>
      </c>
      <c r="Z23" s="51">
        <v>9614121.34</v>
      </c>
      <c r="AA23" s="55">
        <f t="shared" si="6"/>
        <v>12.443858760654024</v>
      </c>
      <c r="AB23" s="56">
        <f t="shared" si="4"/>
        <v>-3624802.549999982</v>
      </c>
      <c r="AC23" s="56">
        <f t="shared" si="5"/>
        <v>1948163.9000000004</v>
      </c>
      <c r="AD23" s="116">
        <v>3854481.77</v>
      </c>
      <c r="AE23" s="116">
        <v>5802645.67</v>
      </c>
      <c r="AF23" s="114"/>
    </row>
    <row r="24" spans="1:32" ht="19.5" customHeight="1">
      <c r="A24" s="118" t="s">
        <v>54</v>
      </c>
      <c r="B24" s="51">
        <f t="shared" si="8"/>
        <v>19703429.61</v>
      </c>
      <c r="C24" s="51">
        <f t="shared" si="9"/>
        <v>4557258.95</v>
      </c>
      <c r="D24" s="52">
        <f t="shared" si="0"/>
        <v>23.12926754480892</v>
      </c>
      <c r="E24" s="53">
        <v>3946300</v>
      </c>
      <c r="F24" s="53">
        <v>1179389.95</v>
      </c>
      <c r="G24" s="52">
        <f t="shared" si="1"/>
        <v>29.885967868636442</v>
      </c>
      <c r="H24" s="53">
        <v>15424012.23</v>
      </c>
      <c r="I24" s="53">
        <v>3074819</v>
      </c>
      <c r="J24" s="54">
        <f t="shared" si="2"/>
        <v>19.935273352671608</v>
      </c>
      <c r="K24" s="53">
        <v>1704500</v>
      </c>
      <c r="L24" s="53">
        <v>852240</v>
      </c>
      <c r="M24" s="52">
        <f t="shared" si="3"/>
        <v>49.99941331768847</v>
      </c>
      <c r="N24" s="53">
        <v>0</v>
      </c>
      <c r="O24" s="53">
        <v>0</v>
      </c>
      <c r="P24" s="112" t="e">
        <f t="shared" si="7"/>
        <v>#DIV/0!</v>
      </c>
      <c r="Q24" s="123">
        <v>333117.38</v>
      </c>
      <c r="R24" s="123">
        <v>303050</v>
      </c>
      <c r="S24" s="52"/>
      <c r="T24" s="53"/>
      <c r="U24" s="53"/>
      <c r="V24" s="53"/>
      <c r="W24" s="96"/>
      <c r="X24" s="59"/>
      <c r="Y24" s="51">
        <v>20130197.24</v>
      </c>
      <c r="Z24" s="51">
        <v>3105208.4</v>
      </c>
      <c r="AA24" s="55">
        <f t="shared" si="6"/>
        <v>15.42562332091685</v>
      </c>
      <c r="AB24" s="56">
        <f t="shared" si="4"/>
        <v>-426767.62999999896</v>
      </c>
      <c r="AC24" s="56">
        <f t="shared" si="5"/>
        <v>1452050.5500000003</v>
      </c>
      <c r="AD24" s="116">
        <v>431878.46</v>
      </c>
      <c r="AE24" s="116">
        <v>1883929.01</v>
      </c>
      <c r="AF24" s="114"/>
    </row>
    <row r="25" spans="1:32" ht="19.5" customHeight="1">
      <c r="A25" s="118" t="s">
        <v>55</v>
      </c>
      <c r="B25" s="51">
        <f t="shared" si="8"/>
        <v>11490592.790000001</v>
      </c>
      <c r="C25" s="51">
        <f t="shared" si="9"/>
        <v>2942631.84</v>
      </c>
      <c r="D25" s="52">
        <f t="shared" si="0"/>
        <v>25.609051628397317</v>
      </c>
      <c r="E25" s="53">
        <v>3743100</v>
      </c>
      <c r="F25" s="53">
        <v>599467.84</v>
      </c>
      <c r="G25" s="52">
        <f t="shared" si="1"/>
        <v>16.01527717667174</v>
      </c>
      <c r="H25" s="53">
        <v>7492310.96</v>
      </c>
      <c r="I25" s="53">
        <v>2343164</v>
      </c>
      <c r="J25" s="54">
        <f t="shared" si="2"/>
        <v>31.274249193736082</v>
      </c>
      <c r="K25" s="53">
        <v>2562200</v>
      </c>
      <c r="L25" s="53">
        <v>1281096</v>
      </c>
      <c r="M25" s="52">
        <f t="shared" si="3"/>
        <v>49.99984388416205</v>
      </c>
      <c r="N25" s="53">
        <v>0</v>
      </c>
      <c r="O25" s="53">
        <v>0</v>
      </c>
      <c r="P25" s="112" t="e">
        <f t="shared" si="7"/>
        <v>#DIV/0!</v>
      </c>
      <c r="Q25" s="123">
        <v>255181.83</v>
      </c>
      <c r="R25" s="123">
        <v>0</v>
      </c>
      <c r="S25" s="52"/>
      <c r="T25" s="53"/>
      <c r="U25" s="53">
        <v>0</v>
      </c>
      <c r="V25" s="53">
        <v>0</v>
      </c>
      <c r="W25" s="52"/>
      <c r="X25" s="59"/>
      <c r="Y25" s="51">
        <v>12699208.92</v>
      </c>
      <c r="Z25" s="51">
        <v>4050108.19</v>
      </c>
      <c r="AA25" s="55">
        <f t="shared" si="6"/>
        <v>31.892602251951928</v>
      </c>
      <c r="AB25" s="56">
        <f t="shared" si="4"/>
        <v>-1208616.129999999</v>
      </c>
      <c r="AC25" s="56">
        <f t="shared" si="5"/>
        <v>-1107476.35</v>
      </c>
      <c r="AD25" s="116">
        <v>1287655.76</v>
      </c>
      <c r="AE25" s="116">
        <v>180179.41</v>
      </c>
      <c r="AF25" s="114"/>
    </row>
    <row r="26" spans="1:32" ht="19.5" customHeight="1">
      <c r="A26" s="118" t="s">
        <v>56</v>
      </c>
      <c r="B26" s="51">
        <f t="shared" si="8"/>
        <v>22888862.099999998</v>
      </c>
      <c r="C26" s="51">
        <f t="shared" si="9"/>
        <v>3926721.2</v>
      </c>
      <c r="D26" s="52">
        <f t="shared" si="0"/>
        <v>17.155598136964617</v>
      </c>
      <c r="E26" s="53">
        <v>2819500</v>
      </c>
      <c r="F26" s="53">
        <v>863095.6</v>
      </c>
      <c r="G26" s="52">
        <f t="shared" si="1"/>
        <v>30.61165454867884</v>
      </c>
      <c r="H26" s="53">
        <v>20002344.7</v>
      </c>
      <c r="I26" s="53">
        <v>3063625.6</v>
      </c>
      <c r="J26" s="54">
        <f t="shared" si="2"/>
        <v>15.316332389772287</v>
      </c>
      <c r="K26" s="53">
        <v>3394700</v>
      </c>
      <c r="L26" s="53">
        <v>1697340</v>
      </c>
      <c r="M26" s="52">
        <f t="shared" si="3"/>
        <v>49.99970542315963</v>
      </c>
      <c r="N26" s="53">
        <v>0</v>
      </c>
      <c r="O26" s="53">
        <v>0</v>
      </c>
      <c r="P26" s="112" t="e">
        <f t="shared" si="7"/>
        <v>#DIV/0!</v>
      </c>
      <c r="Q26" s="123">
        <v>67017.4</v>
      </c>
      <c r="R26" s="123">
        <v>0</v>
      </c>
      <c r="S26" s="52"/>
      <c r="T26" s="53"/>
      <c r="U26" s="53"/>
      <c r="V26" s="53"/>
      <c r="W26" s="52"/>
      <c r="X26" s="59"/>
      <c r="Y26" s="51">
        <v>23118523.1</v>
      </c>
      <c r="Z26" s="51">
        <v>3456743.5</v>
      </c>
      <c r="AA26" s="55">
        <f t="shared" si="6"/>
        <v>14.95226786351244</v>
      </c>
      <c r="AB26" s="86">
        <f t="shared" si="4"/>
        <v>-229661.00000000373</v>
      </c>
      <c r="AC26" s="86">
        <f t="shared" si="5"/>
        <v>469977.7000000002</v>
      </c>
      <c r="AD26" s="116">
        <v>1052337.94</v>
      </c>
      <c r="AE26" s="116">
        <v>1522315.64</v>
      </c>
      <c r="AF26" s="114"/>
    </row>
    <row r="27" spans="1:32" ht="19.5" customHeight="1">
      <c r="A27" s="118" t="s">
        <v>57</v>
      </c>
      <c r="B27" s="51">
        <f t="shared" si="8"/>
        <v>36985045.519999996</v>
      </c>
      <c r="C27" s="51">
        <f t="shared" si="9"/>
        <v>8317125.55</v>
      </c>
      <c r="D27" s="52">
        <f t="shared" si="0"/>
        <v>22.487806715020643</v>
      </c>
      <c r="E27" s="53">
        <v>4707600</v>
      </c>
      <c r="F27" s="53">
        <v>1258197.58</v>
      </c>
      <c r="G27" s="52">
        <f t="shared" si="1"/>
        <v>26.726943240717137</v>
      </c>
      <c r="H27" s="53">
        <v>32277445.52</v>
      </c>
      <c r="I27" s="53">
        <v>6583166.25</v>
      </c>
      <c r="J27" s="54">
        <f t="shared" si="2"/>
        <v>20.395561494855247</v>
      </c>
      <c r="K27" s="53">
        <v>8508900</v>
      </c>
      <c r="L27" s="53">
        <v>4254450</v>
      </c>
      <c r="M27" s="52">
        <f t="shared" si="3"/>
        <v>50</v>
      </c>
      <c r="N27" s="53">
        <v>0</v>
      </c>
      <c r="O27" s="53">
        <v>475761.72</v>
      </c>
      <c r="P27" s="112" t="e">
        <f t="shared" si="7"/>
        <v>#DIV/0!</v>
      </c>
      <c r="Q27" s="123"/>
      <c r="R27" s="123"/>
      <c r="S27" s="52"/>
      <c r="T27" s="53"/>
      <c r="U27" s="53"/>
      <c r="V27" s="53"/>
      <c r="W27" s="62">
        <v>0</v>
      </c>
      <c r="X27" s="53">
        <v>0</v>
      </c>
      <c r="Y27" s="51">
        <v>37629056.2</v>
      </c>
      <c r="Z27" s="51">
        <v>5929558.97</v>
      </c>
      <c r="AA27" s="55">
        <f t="shared" si="6"/>
        <v>15.757926370739</v>
      </c>
      <c r="AB27" s="56">
        <f t="shared" si="4"/>
        <v>-644010.6800000072</v>
      </c>
      <c r="AC27" s="56">
        <f t="shared" si="5"/>
        <v>2387566.58</v>
      </c>
      <c r="AD27" s="116">
        <v>668909.01</v>
      </c>
      <c r="AE27" s="116">
        <v>3056475.59</v>
      </c>
      <c r="AF27" s="114"/>
    </row>
    <row r="28" spans="1:32" ht="19.5" customHeight="1">
      <c r="A28" s="118" t="s">
        <v>60</v>
      </c>
      <c r="B28" s="51">
        <f t="shared" si="8"/>
        <v>19895796.8</v>
      </c>
      <c r="C28" s="51">
        <f t="shared" si="9"/>
        <v>6218785.6</v>
      </c>
      <c r="D28" s="52">
        <f t="shared" si="0"/>
        <v>31.256780829205088</v>
      </c>
      <c r="E28" s="53">
        <v>1688400</v>
      </c>
      <c r="F28" s="53">
        <v>906159.31</v>
      </c>
      <c r="G28" s="52">
        <f t="shared" si="1"/>
        <v>53.6697056384743</v>
      </c>
      <c r="H28" s="53">
        <v>17684300.8</v>
      </c>
      <c r="I28" s="53">
        <v>5005722.29</v>
      </c>
      <c r="J28" s="54">
        <f t="shared" si="2"/>
        <v>28.306023215800536</v>
      </c>
      <c r="K28" s="53">
        <v>2343100</v>
      </c>
      <c r="L28" s="53">
        <v>1171548</v>
      </c>
      <c r="M28" s="52">
        <f t="shared" si="3"/>
        <v>49.99991464299433</v>
      </c>
      <c r="N28" s="53">
        <v>47148</v>
      </c>
      <c r="O28" s="53">
        <v>0</v>
      </c>
      <c r="P28" s="112">
        <f t="shared" si="7"/>
        <v>0</v>
      </c>
      <c r="Q28" s="123">
        <v>475948</v>
      </c>
      <c r="R28" s="123">
        <v>306904</v>
      </c>
      <c r="S28" s="52"/>
      <c r="T28" s="52"/>
      <c r="U28" s="53"/>
      <c r="V28" s="53"/>
      <c r="W28" s="52"/>
      <c r="X28" s="59"/>
      <c r="Y28" s="51">
        <v>20895654.8</v>
      </c>
      <c r="Z28" s="51">
        <v>1942635.43</v>
      </c>
      <c r="AA28" s="55">
        <f t="shared" si="6"/>
        <v>9.296839216543718</v>
      </c>
      <c r="AB28" s="56">
        <f t="shared" si="4"/>
        <v>-999858</v>
      </c>
      <c r="AC28" s="56">
        <f t="shared" si="5"/>
        <v>4276150.17</v>
      </c>
      <c r="AD28" s="116">
        <v>1161821.82</v>
      </c>
      <c r="AE28" s="116">
        <v>5437971.99</v>
      </c>
      <c r="AF28" s="114"/>
    </row>
    <row r="29" spans="1:32" ht="19.5" customHeight="1">
      <c r="A29" s="120" t="s">
        <v>22</v>
      </c>
      <c r="B29" s="58">
        <f>E29+H29+W29+N29+Q29+S29</f>
        <v>566354005.4499999</v>
      </c>
      <c r="C29" s="58">
        <f>F29+I29+X29+O29+R29+T29+V29</f>
        <v>132979817.92000002</v>
      </c>
      <c r="D29" s="52">
        <f>C29/B29*100</f>
        <v>23.47998189124488</v>
      </c>
      <c r="E29" s="59">
        <f>SUM(E12:E28)</f>
        <v>99234453</v>
      </c>
      <c r="F29" s="59">
        <f>SUM(F12:F28)</f>
        <v>43662879.01000001</v>
      </c>
      <c r="G29" s="52">
        <f>F29/E29*100</f>
        <v>43.99971752754057</v>
      </c>
      <c r="H29" s="59">
        <f>SUM(H12:H28)</f>
        <v>460136352.68999994</v>
      </c>
      <c r="I29" s="59">
        <f>SUM(I12:I28)</f>
        <v>81957435.28</v>
      </c>
      <c r="J29" s="54">
        <f>I29/H29*100</f>
        <v>17.811554075410303</v>
      </c>
      <c r="K29" s="59">
        <f>K12+K13+K14+K15+K16+K17+K18+K19+K20+K21+K22+K23+K24+K25+K26+K27+K28</f>
        <v>104327200</v>
      </c>
      <c r="L29" s="60">
        <f>SUM(L12:L28)</f>
        <v>52163502</v>
      </c>
      <c r="M29" s="52">
        <f>L29/K29*100</f>
        <v>49.99990606476547</v>
      </c>
      <c r="N29" s="60">
        <f>SUM(N12:N28)</f>
        <v>369915.08</v>
      </c>
      <c r="O29" s="60">
        <f>SUM(O12:O28)</f>
        <v>765989.22</v>
      </c>
      <c r="P29" s="57">
        <f>O29/N29*100</f>
        <v>207.07163925298744</v>
      </c>
      <c r="Q29" s="59">
        <f>Q12+Q13+Q14+Q15+Q16+Q17+Q18+Q19+Q20+Q21+Q22+Q23+Q24+Q25+Q26+Q27+Q28</f>
        <v>6714361.630000001</v>
      </c>
      <c r="R29" s="59">
        <f>R12+R13+R14+R15+R16+R17+R18+R19+R20+R21+R22+R23+R24+R25+R26+R27+R28</f>
        <v>6694591.36</v>
      </c>
      <c r="S29" s="59">
        <f>S12+S13+S14+S15+S16+S17+S18+S19+S20+S21+S22+S23+S24+S25+S26+S27+S28</f>
        <v>0</v>
      </c>
      <c r="T29" s="59">
        <f>T20+T18</f>
        <v>0</v>
      </c>
      <c r="U29" s="59">
        <f>U20+U18</f>
        <v>0</v>
      </c>
      <c r="V29" s="59">
        <f>V12+V13+V14+V15+V16+V17+V18+V19+V20+V21+V22+V23+V24+V25+V26+V27+V28</f>
        <v>0</v>
      </c>
      <c r="W29" s="59">
        <f>W17+W21</f>
        <v>-101076.95</v>
      </c>
      <c r="X29" s="59">
        <f>X12+X13+X14+X15+X16+X17+X18+X19+X20+X21+X22+X23+X24+X25+X26+X27+X28</f>
        <v>-101076.95</v>
      </c>
      <c r="Y29" s="58">
        <f>SUM(Y12:Y28)</f>
        <v>581400248.91</v>
      </c>
      <c r="Z29" s="58">
        <f>SUM(Z12:Z28)</f>
        <v>84495380.94</v>
      </c>
      <c r="AA29" s="55">
        <f t="shared" si="6"/>
        <v>14.53308303503664</v>
      </c>
      <c r="AB29" s="61">
        <f t="shared" si="4"/>
        <v>-15046243.460000038</v>
      </c>
      <c r="AC29" s="61">
        <f t="shared" si="5"/>
        <v>48484436.98000002</v>
      </c>
      <c r="AD29" s="61">
        <f>SUM(AD12:AD28)</f>
        <v>21605110.530000005</v>
      </c>
      <c r="AE29" s="61">
        <f>SUM(AE12:AE28)</f>
        <v>70089547.50999999</v>
      </c>
      <c r="AF29" s="61">
        <f>SUM(AF12:AF28)</f>
        <v>0</v>
      </c>
    </row>
    <row r="30" spans="1:32" ht="19.5" customHeight="1">
      <c r="A30" s="118" t="s">
        <v>12</v>
      </c>
      <c r="B30" s="51">
        <f>E30+H30+N30+S30+W30</f>
        <v>1933574002.1100001</v>
      </c>
      <c r="C30" s="51">
        <f>F30+I30+T30+X30</f>
        <v>620031279.39</v>
      </c>
      <c r="D30" s="57">
        <f>C30/B30*100</f>
        <v>32.066591643939915</v>
      </c>
      <c r="E30" s="53">
        <v>388099300</v>
      </c>
      <c r="F30" s="53">
        <v>201264143.53</v>
      </c>
      <c r="G30" s="57">
        <f>F30/E30*100</f>
        <v>51.85892979709059</v>
      </c>
      <c r="H30" s="53">
        <v>1620412947.75</v>
      </c>
      <c r="I30" s="53">
        <v>493705381.5</v>
      </c>
      <c r="J30" s="62">
        <f>I30/H30*100</f>
        <v>30.46787438878017</v>
      </c>
      <c r="K30" s="53">
        <v>1990100</v>
      </c>
      <c r="L30" s="53">
        <v>994800</v>
      </c>
      <c r="M30" s="53">
        <f>L30/K30*100</f>
        <v>49.987437817195115</v>
      </c>
      <c r="N30" s="53"/>
      <c r="O30" s="53">
        <v>0</v>
      </c>
      <c r="P30" s="57">
        <v>0</v>
      </c>
      <c r="Q30" s="53"/>
      <c r="R30" s="53"/>
      <c r="S30" s="53">
        <v>101076.95</v>
      </c>
      <c r="T30" s="53">
        <v>101076.95</v>
      </c>
      <c r="U30" s="53"/>
      <c r="V30" s="53"/>
      <c r="W30" s="53">
        <v>-75039322.59</v>
      </c>
      <c r="X30" s="53">
        <v>-75039322.59</v>
      </c>
      <c r="Y30" s="51">
        <v>2075462723.33</v>
      </c>
      <c r="Z30" s="51">
        <v>671211495.91</v>
      </c>
      <c r="AA30" s="63">
        <f t="shared" si="6"/>
        <v>32.340330103981195</v>
      </c>
      <c r="AB30" s="56">
        <f t="shared" si="4"/>
        <v>-141888721.2199998</v>
      </c>
      <c r="AC30" s="86">
        <f t="shared" si="5"/>
        <v>-51180216.51999998</v>
      </c>
      <c r="AD30" s="56">
        <v>144494242.57</v>
      </c>
      <c r="AE30" s="56">
        <v>93314026.05</v>
      </c>
      <c r="AF30" s="114">
        <v>75039322.59</v>
      </c>
    </row>
    <row r="31" spans="1:32" ht="26.25" customHeight="1">
      <c r="A31" s="119" t="s">
        <v>13</v>
      </c>
      <c r="B31" s="58">
        <f>B29+B30-H29</f>
        <v>2039791654.87</v>
      </c>
      <c r="C31" s="58">
        <f>C29+C30-I29</f>
        <v>671053662.03</v>
      </c>
      <c r="D31" s="52">
        <f>C31/B31*100</f>
        <v>32.89814724106064</v>
      </c>
      <c r="E31" s="59">
        <f>E29+E30</f>
        <v>487333753</v>
      </c>
      <c r="F31" s="59">
        <f>SUM(F29:F30)</f>
        <v>244927022.54000002</v>
      </c>
      <c r="G31" s="52">
        <f>F31/E31*100</f>
        <v>50.25857967609315</v>
      </c>
      <c r="H31" s="59">
        <f>H29+H30</f>
        <v>2080549300.44</v>
      </c>
      <c r="I31" s="59">
        <f>I29+I30</f>
        <v>575662816.78</v>
      </c>
      <c r="J31" s="54">
        <f>I31/H31*100</f>
        <v>27.668789999749453</v>
      </c>
      <c r="K31" s="59">
        <f>K30+K29</f>
        <v>106317300</v>
      </c>
      <c r="L31" s="59">
        <f>L30+L29</f>
        <v>53158302</v>
      </c>
      <c r="M31" s="59">
        <f>L31/K31*100</f>
        <v>49.99967267791789</v>
      </c>
      <c r="N31" s="59">
        <f>N29</f>
        <v>369915.08</v>
      </c>
      <c r="O31" s="59">
        <f>O29</f>
        <v>765989.22</v>
      </c>
      <c r="P31" s="52">
        <v>0</v>
      </c>
      <c r="Q31" s="59"/>
      <c r="R31" s="59"/>
      <c r="S31" s="59">
        <f>S30</f>
        <v>101076.95</v>
      </c>
      <c r="T31" s="59">
        <f>T29+T30</f>
        <v>101076.95</v>
      </c>
      <c r="U31" s="53"/>
      <c r="V31" s="53"/>
      <c r="W31" s="59">
        <f>W29+W30</f>
        <v>-75140399.54</v>
      </c>
      <c r="X31" s="59">
        <f>X29+X30</f>
        <v>-75140399.54</v>
      </c>
      <c r="Y31" s="58">
        <f>Y29+Y30-H29</f>
        <v>2196726619.5499997</v>
      </c>
      <c r="Z31" s="58">
        <f>Z29+Z30-I29</f>
        <v>673749441.5699999</v>
      </c>
      <c r="AA31" s="55">
        <f t="shared" si="6"/>
        <v>30.67060942285198</v>
      </c>
      <c r="AB31" s="61">
        <f t="shared" si="4"/>
        <v>-156934964.67999983</v>
      </c>
      <c r="AC31" s="61">
        <f t="shared" si="5"/>
        <v>-2695779.539999962</v>
      </c>
      <c r="AD31" s="61">
        <f>AD29+AD30</f>
        <v>166099353.1</v>
      </c>
      <c r="AE31" s="61">
        <f>AE29+AE30</f>
        <v>163403573.56</v>
      </c>
      <c r="AF31" s="61">
        <f>AF29+AF30</f>
        <v>75039322.59</v>
      </c>
    </row>
    <row r="32" spans="1:32" ht="37.5" customHeight="1">
      <c r="A32" s="119" t="s">
        <v>42</v>
      </c>
      <c r="B32" s="58">
        <f>E32+H32+S32+N32+W32+Q32</f>
        <v>2021714954.8700001</v>
      </c>
      <c r="C32" s="58">
        <f>F32+I32+T32+O32+X32+R32</f>
        <v>665503512.7500001</v>
      </c>
      <c r="D32" s="52">
        <f>C32/B32*100</f>
        <v>32.91777167433543</v>
      </c>
      <c r="E32" s="59">
        <f>E31</f>
        <v>487333753</v>
      </c>
      <c r="F32" s="59">
        <f>F31</f>
        <v>244927022.54000002</v>
      </c>
      <c r="G32" s="52">
        <f>F32/E32*100</f>
        <v>50.25857967609315</v>
      </c>
      <c r="H32" s="59">
        <f>H31-H29-18076700</f>
        <v>1602336247.75</v>
      </c>
      <c r="I32" s="59">
        <f>I31-I29-5550149.28</f>
        <v>488155232.22</v>
      </c>
      <c r="J32" s="52">
        <f>I32/H32*100</f>
        <v>30.4652180780075</v>
      </c>
      <c r="K32" s="59">
        <f>K31</f>
        <v>106317300</v>
      </c>
      <c r="L32" s="59">
        <f>L31</f>
        <v>53158302</v>
      </c>
      <c r="M32" s="59">
        <f>L32/K32*100</f>
        <v>49.99967267791789</v>
      </c>
      <c r="N32" s="59">
        <f>N31</f>
        <v>369915.08</v>
      </c>
      <c r="O32" s="59">
        <f>O31</f>
        <v>765989.22</v>
      </c>
      <c r="P32" s="52">
        <v>0</v>
      </c>
      <c r="Q32" s="59">
        <f>Q29+Q30</f>
        <v>6714361.630000001</v>
      </c>
      <c r="R32" s="59">
        <f>R29+R30</f>
        <v>6694591.36</v>
      </c>
      <c r="S32" s="59">
        <f>S31</f>
        <v>101076.95</v>
      </c>
      <c r="T32" s="59">
        <f>T31</f>
        <v>101076.95</v>
      </c>
      <c r="U32" s="53"/>
      <c r="V32" s="53"/>
      <c r="W32" s="59">
        <f>W31</f>
        <v>-75140399.54</v>
      </c>
      <c r="X32" s="59">
        <f>X31</f>
        <v>-75140399.54</v>
      </c>
      <c r="Y32" s="58">
        <f>Y31-18076700</f>
        <v>2178649919.5499997</v>
      </c>
      <c r="Z32" s="58">
        <f>Z31-5550149.28</f>
        <v>668199292.29</v>
      </c>
      <c r="AA32" s="64">
        <f>Z32/Y32*100</f>
        <v>30.6703379140425</v>
      </c>
      <c r="AB32" s="61">
        <f t="shared" si="4"/>
        <v>-156934964.6799996</v>
      </c>
      <c r="AC32" s="61">
        <f t="shared" si="5"/>
        <v>-2695779.5399998426</v>
      </c>
      <c r="AD32" s="61">
        <f>AD31</f>
        <v>166099353.1</v>
      </c>
      <c r="AE32" s="61">
        <f>AE31</f>
        <v>163403573.56</v>
      </c>
      <c r="AF32" s="61">
        <f>AF31</f>
        <v>75039322.59</v>
      </c>
    </row>
    <row r="33" spans="1:31" ht="21" customHeight="1">
      <c r="A33" s="65"/>
      <c r="B33" s="66" t="s">
        <v>39</v>
      </c>
      <c r="C33" s="66"/>
      <c r="D33" s="66"/>
      <c r="E33" s="66"/>
      <c r="F33" s="67"/>
      <c r="G33" s="68"/>
      <c r="H33" s="69"/>
      <c r="I33" s="7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</row>
    <row r="34" spans="1:31" ht="15.75" customHeight="1">
      <c r="A34" s="72" t="s">
        <v>15</v>
      </c>
      <c r="B34" s="73"/>
      <c r="C34" s="73"/>
      <c r="D34" s="74"/>
      <c r="E34" s="56">
        <v>303742200</v>
      </c>
      <c r="F34" s="56">
        <v>147367469.76</v>
      </c>
      <c r="G34" s="57">
        <f aca="true" t="shared" si="10" ref="G34:G44">F34/E34*100</f>
        <v>48.51728530312877</v>
      </c>
      <c r="H34" s="75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</row>
    <row r="35" spans="1:31" ht="15.75" customHeight="1">
      <c r="A35" s="126" t="s">
        <v>76</v>
      </c>
      <c r="B35" s="127"/>
      <c r="C35" s="127"/>
      <c r="D35" s="128"/>
      <c r="E35" s="56">
        <v>7289500</v>
      </c>
      <c r="F35" s="56">
        <v>3592647.9</v>
      </c>
      <c r="G35" s="57">
        <f t="shared" si="10"/>
        <v>49.28524452980314</v>
      </c>
      <c r="H35" s="75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</row>
    <row r="36" spans="1:31" ht="24" customHeight="1">
      <c r="A36" s="131" t="s">
        <v>90</v>
      </c>
      <c r="B36" s="132"/>
      <c r="C36" s="132"/>
      <c r="D36" s="133"/>
      <c r="E36" s="56">
        <v>23550600</v>
      </c>
      <c r="F36" s="56">
        <v>19271489.23</v>
      </c>
      <c r="G36" s="57">
        <f t="shared" si="10"/>
        <v>81.83014118536258</v>
      </c>
      <c r="H36" s="75"/>
      <c r="I36" s="76"/>
      <c r="J36" s="76"/>
      <c r="K36" s="125">
        <f>F32+R32</f>
        <v>251621613.90000004</v>
      </c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</row>
    <row r="37" spans="1:31" ht="15.75" customHeight="1">
      <c r="A37" s="72" t="s">
        <v>16</v>
      </c>
      <c r="B37" s="73"/>
      <c r="C37" s="73"/>
      <c r="D37" s="74"/>
      <c r="E37" s="56">
        <v>5200000</v>
      </c>
      <c r="F37" s="56">
        <v>3764106.24</v>
      </c>
      <c r="G37" s="57">
        <f t="shared" si="10"/>
        <v>72.38665846153847</v>
      </c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</row>
    <row r="38" spans="1:31" ht="15.75" customHeight="1">
      <c r="A38" s="77" t="s">
        <v>4</v>
      </c>
      <c r="B38" s="73"/>
      <c r="C38" s="73"/>
      <c r="D38" s="74"/>
      <c r="E38" s="56">
        <v>518000</v>
      </c>
      <c r="F38" s="56">
        <v>1137638.65</v>
      </c>
      <c r="G38" s="57">
        <f t="shared" si="10"/>
        <v>219.621361003861</v>
      </c>
      <c r="H38" s="75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</row>
    <row r="39" spans="1:31" ht="24.75" customHeight="1">
      <c r="A39" s="131" t="s">
        <v>71</v>
      </c>
      <c r="B39" s="132"/>
      <c r="C39" s="132"/>
      <c r="D39" s="133"/>
      <c r="E39" s="56">
        <v>5108000</v>
      </c>
      <c r="F39" s="56">
        <v>5196650.98</v>
      </c>
      <c r="G39" s="57">
        <f t="shared" si="10"/>
        <v>101.73553210649962</v>
      </c>
      <c r="H39" s="75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</row>
    <row r="40" spans="1:31" ht="15.75" customHeight="1">
      <c r="A40" s="171" t="s">
        <v>89</v>
      </c>
      <c r="B40" s="172"/>
      <c r="C40" s="172"/>
      <c r="D40" s="173"/>
      <c r="E40" s="61">
        <f>E41+E42</f>
        <v>5115000</v>
      </c>
      <c r="F40" s="61">
        <f>F41+F42</f>
        <v>960963.63</v>
      </c>
      <c r="G40" s="52">
        <f t="shared" si="10"/>
        <v>18.787167741935484</v>
      </c>
      <c r="H40" s="75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</row>
    <row r="41" spans="1:31" ht="15.75" customHeight="1">
      <c r="A41" s="126" t="s">
        <v>77</v>
      </c>
      <c r="B41" s="127"/>
      <c r="C41" s="127"/>
      <c r="D41" s="128"/>
      <c r="E41" s="56">
        <v>600000</v>
      </c>
      <c r="F41" s="56">
        <v>313349.35</v>
      </c>
      <c r="G41" s="57">
        <f t="shared" si="10"/>
        <v>52.224891666666664</v>
      </c>
      <c r="H41" s="75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</row>
    <row r="42" spans="1:31" ht="15.75" customHeight="1">
      <c r="A42" s="126" t="s">
        <v>78</v>
      </c>
      <c r="B42" s="127"/>
      <c r="C42" s="127"/>
      <c r="D42" s="128"/>
      <c r="E42" s="56">
        <v>4515000</v>
      </c>
      <c r="F42" s="56">
        <v>647614.28</v>
      </c>
      <c r="G42" s="57">
        <f t="shared" si="10"/>
        <v>14.34361638981174</v>
      </c>
      <c r="H42" s="75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</row>
    <row r="43" spans="1:31" ht="15.75" customHeight="1">
      <c r="A43" s="126" t="s">
        <v>17</v>
      </c>
      <c r="B43" s="127"/>
      <c r="C43" s="127"/>
      <c r="D43" s="128"/>
      <c r="E43" s="56">
        <v>11000</v>
      </c>
      <c r="F43" s="56">
        <v>2340</v>
      </c>
      <c r="G43" s="57">
        <f t="shared" si="10"/>
        <v>21.272727272727273</v>
      </c>
      <c r="H43" s="75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</row>
    <row r="44" spans="1:31" ht="15.75" customHeight="1">
      <c r="A44" s="126" t="s">
        <v>18</v>
      </c>
      <c r="B44" s="127"/>
      <c r="C44" s="127"/>
      <c r="D44" s="128"/>
      <c r="E44" s="56">
        <v>4275000</v>
      </c>
      <c r="F44" s="56">
        <v>2954102.99</v>
      </c>
      <c r="G44" s="57">
        <f t="shared" si="10"/>
        <v>69.10182432748539</v>
      </c>
      <c r="H44" s="75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</row>
    <row r="45" spans="1:31" ht="15.75" customHeight="1">
      <c r="A45" s="126" t="s">
        <v>66</v>
      </c>
      <c r="B45" s="129"/>
      <c r="C45" s="129"/>
      <c r="D45" s="130"/>
      <c r="E45" s="56">
        <v>0</v>
      </c>
      <c r="F45" s="56">
        <v>0</v>
      </c>
      <c r="G45" s="57">
        <v>0</v>
      </c>
      <c r="H45" s="75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1" ht="33.75" customHeight="1">
      <c r="A46" s="131" t="s">
        <v>72</v>
      </c>
      <c r="B46" s="132"/>
      <c r="C46" s="132"/>
      <c r="D46" s="133"/>
      <c r="E46" s="56">
        <v>0</v>
      </c>
      <c r="F46" s="56">
        <v>0</v>
      </c>
      <c r="G46" s="57">
        <v>0</v>
      </c>
      <c r="H46" s="75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</row>
    <row r="47" spans="1:31" ht="15.75" customHeight="1">
      <c r="A47" s="126" t="s">
        <v>25</v>
      </c>
      <c r="B47" s="127"/>
      <c r="C47" s="127"/>
      <c r="D47" s="128"/>
      <c r="E47" s="56">
        <v>11800000</v>
      </c>
      <c r="F47" s="56">
        <v>6869155.32</v>
      </c>
      <c r="G47" s="57">
        <f>F47/E47*100</f>
        <v>58.2131806779661</v>
      </c>
      <c r="H47" s="75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</row>
    <row r="48" spans="1:31" ht="15.75" customHeight="1">
      <c r="A48" s="126" t="s">
        <v>87</v>
      </c>
      <c r="B48" s="127"/>
      <c r="C48" s="127"/>
      <c r="D48" s="128"/>
      <c r="E48" s="56">
        <v>0</v>
      </c>
      <c r="F48" s="56">
        <v>70691.11</v>
      </c>
      <c r="G48" s="57">
        <v>0</v>
      </c>
      <c r="H48" s="75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</row>
    <row r="49" spans="1:31" ht="15.75" customHeight="1">
      <c r="A49" s="126" t="s">
        <v>24</v>
      </c>
      <c r="B49" s="127"/>
      <c r="C49" s="127"/>
      <c r="D49" s="128"/>
      <c r="E49" s="56">
        <v>1300000</v>
      </c>
      <c r="F49" s="56">
        <v>932455.18</v>
      </c>
      <c r="G49" s="57">
        <f>F49/E49*100</f>
        <v>71.72732153846154</v>
      </c>
      <c r="H49" s="75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</row>
    <row r="50" spans="1:31" ht="30" customHeight="1">
      <c r="A50" s="131" t="s">
        <v>35</v>
      </c>
      <c r="B50" s="181"/>
      <c r="C50" s="181"/>
      <c r="D50" s="182"/>
      <c r="E50" s="56">
        <v>0</v>
      </c>
      <c r="F50" s="56">
        <v>0</v>
      </c>
      <c r="G50" s="57">
        <v>0</v>
      </c>
      <c r="H50" s="75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</row>
    <row r="51" spans="1:31" ht="15.75" customHeight="1">
      <c r="A51" s="131" t="s">
        <v>36</v>
      </c>
      <c r="B51" s="132"/>
      <c r="C51" s="132"/>
      <c r="D51" s="133"/>
      <c r="E51" s="56">
        <v>0</v>
      </c>
      <c r="F51" s="56">
        <v>37113.21</v>
      </c>
      <c r="G51" s="57">
        <v>0</v>
      </c>
      <c r="H51" s="75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</row>
    <row r="52" spans="1:31" ht="27" customHeight="1">
      <c r="A52" s="131" t="s">
        <v>93</v>
      </c>
      <c r="B52" s="132"/>
      <c r="C52" s="132"/>
      <c r="D52" s="133"/>
      <c r="E52" s="56">
        <v>0</v>
      </c>
      <c r="F52" s="56">
        <v>163287.24</v>
      </c>
      <c r="G52" s="57">
        <v>0</v>
      </c>
      <c r="H52" s="75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</row>
    <row r="53" spans="1:31" ht="15.75" customHeight="1">
      <c r="A53" s="126" t="s">
        <v>61</v>
      </c>
      <c r="B53" s="127"/>
      <c r="C53" s="127"/>
      <c r="D53" s="128"/>
      <c r="E53" s="56">
        <v>1500000</v>
      </c>
      <c r="F53" s="56">
        <v>1069721.74</v>
      </c>
      <c r="G53" s="57">
        <f>F53/E53*100</f>
        <v>71.31478266666666</v>
      </c>
      <c r="H53" s="75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</row>
    <row r="54" spans="1:31" ht="15.75" customHeight="1">
      <c r="A54" s="126" t="s">
        <v>30</v>
      </c>
      <c r="B54" s="129"/>
      <c r="C54" s="129"/>
      <c r="D54" s="130"/>
      <c r="E54" s="56">
        <v>0</v>
      </c>
      <c r="F54" s="56">
        <v>0</v>
      </c>
      <c r="G54" s="57" t="e">
        <f>F54/E54*100</f>
        <v>#DIV/0!</v>
      </c>
      <c r="H54" s="75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</row>
    <row r="55" spans="1:31" ht="15.75" customHeight="1">
      <c r="A55" s="131" t="s">
        <v>41</v>
      </c>
      <c r="B55" s="181"/>
      <c r="C55" s="181"/>
      <c r="D55" s="182"/>
      <c r="E55" s="56">
        <v>0</v>
      </c>
      <c r="F55" s="56">
        <v>605633.15</v>
      </c>
      <c r="G55" s="57">
        <v>0</v>
      </c>
      <c r="H55" s="75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</row>
    <row r="56" spans="1:31" ht="27.75" customHeight="1">
      <c r="A56" s="131" t="s">
        <v>94</v>
      </c>
      <c r="B56" s="132"/>
      <c r="C56" s="132"/>
      <c r="D56" s="133"/>
      <c r="E56" s="56">
        <v>0</v>
      </c>
      <c r="F56" s="56">
        <v>50831.67</v>
      </c>
      <c r="G56" s="57"/>
      <c r="H56" s="75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</row>
    <row r="57" spans="1:31" ht="15.75" customHeight="1">
      <c r="A57" s="126" t="s">
        <v>19</v>
      </c>
      <c r="B57" s="127"/>
      <c r="C57" s="127"/>
      <c r="D57" s="128"/>
      <c r="E57" s="56">
        <v>190000</v>
      </c>
      <c r="F57" s="56">
        <v>430875.45</v>
      </c>
      <c r="G57" s="57">
        <f>F57/E57*100</f>
        <v>226.77655263157894</v>
      </c>
      <c r="H57" s="75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</row>
    <row r="58" spans="1:31" ht="15.75" customHeight="1">
      <c r="A58" s="126" t="s">
        <v>26</v>
      </c>
      <c r="B58" s="127"/>
      <c r="C58" s="127"/>
      <c r="D58" s="128"/>
      <c r="E58" s="56">
        <v>14000000</v>
      </c>
      <c r="F58" s="56">
        <v>4305987.08</v>
      </c>
      <c r="G58" s="57">
        <f>F58/E58*100</f>
        <v>30.757050571428575</v>
      </c>
      <c r="H58" s="75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</row>
    <row r="59" spans="1:31" ht="15.75" customHeight="1">
      <c r="A59" s="126" t="s">
        <v>88</v>
      </c>
      <c r="B59" s="127"/>
      <c r="C59" s="127"/>
      <c r="D59" s="128"/>
      <c r="E59" s="56">
        <v>0</v>
      </c>
      <c r="F59" s="56">
        <v>606000</v>
      </c>
      <c r="G59" s="57" t="e">
        <f>F59/E59*100</f>
        <v>#DIV/0!</v>
      </c>
      <c r="H59" s="75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</row>
    <row r="60" spans="1:31" ht="15.75" customHeight="1">
      <c r="A60" s="126" t="s">
        <v>20</v>
      </c>
      <c r="B60" s="127"/>
      <c r="C60" s="127"/>
      <c r="D60" s="128"/>
      <c r="E60" s="56">
        <v>4500000</v>
      </c>
      <c r="F60" s="56">
        <v>1612620.73</v>
      </c>
      <c r="G60" s="57">
        <f>F60/E60*100</f>
        <v>35.83601622222222</v>
      </c>
      <c r="H60" s="75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1" ht="15.75" customHeight="1">
      <c r="A61" s="131" t="s">
        <v>37</v>
      </c>
      <c r="B61" s="132"/>
      <c r="C61" s="132"/>
      <c r="D61" s="133"/>
      <c r="E61" s="56">
        <v>0</v>
      </c>
      <c r="F61" s="56">
        <v>262362.27</v>
      </c>
      <c r="G61" s="57">
        <v>0</v>
      </c>
      <c r="H61" s="75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1" ht="15.75" customHeight="1">
      <c r="A62" s="171" t="s">
        <v>21</v>
      </c>
      <c r="B62" s="172"/>
      <c r="C62" s="172"/>
      <c r="D62" s="173"/>
      <c r="E62" s="61">
        <f>E34+E35+E37+E38+E39+E40+E43+E44+E45+E46+E47+E48+E49+E50+E51+E53+E54+E55+E57+E58+E59+E60+E61+E36</f>
        <v>388099300</v>
      </c>
      <c r="F62" s="61">
        <f>F34+F35+F37+F38+F39+F40+F43+F44+F45+F46+F47+F48+F49+F50+F51+F53+F54+F55+F57+F58+F59+F60+F61+F36+F52+F56</f>
        <v>201264143.53000003</v>
      </c>
      <c r="G62" s="52">
        <f>F62/E62*100</f>
        <v>51.8589297970906</v>
      </c>
      <c r="H62" s="78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1" ht="12.7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1" ht="12.7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:31" ht="12.7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:31" ht="12.7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:31" ht="12.7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:31" ht="12.7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</row>
    <row r="69" spans="1:31" ht="12.7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</row>
    <row r="70" spans="1:31" ht="12.7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</row>
    <row r="71" spans="1:31" ht="12.7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</row>
    <row r="72" spans="1:31" ht="12.7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</row>
    <row r="73" spans="1:31" ht="12.7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</row>
    <row r="74" spans="1:31" ht="12.7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</row>
    <row r="75" spans="1:31" ht="12.7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</row>
    <row r="76" spans="1:31" ht="12.7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</row>
    <row r="77" spans="1:31" ht="12.7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</row>
    <row r="78" spans="1:31" ht="12.7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</row>
  </sheetData>
  <sheetProtection/>
  <mergeCells count="44">
    <mergeCell ref="AF6:AF9"/>
    <mergeCell ref="A48:D48"/>
    <mergeCell ref="A51:D51"/>
    <mergeCell ref="A41:D41"/>
    <mergeCell ref="A50:D50"/>
    <mergeCell ref="A36:D36"/>
    <mergeCell ref="B6:D9"/>
    <mergeCell ref="AD6:AE9"/>
    <mergeCell ref="S7:T9"/>
    <mergeCell ref="E7:G8"/>
    <mergeCell ref="A62:D62"/>
    <mergeCell ref="A61:D61"/>
    <mergeCell ref="A58:D58"/>
    <mergeCell ref="A53:D53"/>
    <mergeCell ref="A44:D44"/>
    <mergeCell ref="A59:D59"/>
    <mergeCell ref="A60:D60"/>
    <mergeCell ref="A45:D45"/>
    <mergeCell ref="A55:D55"/>
    <mergeCell ref="A52:D52"/>
    <mergeCell ref="B3:AB3"/>
    <mergeCell ref="AB6:AC9"/>
    <mergeCell ref="E9:E10"/>
    <mergeCell ref="Y6:AA9"/>
    <mergeCell ref="A46:D46"/>
    <mergeCell ref="A6:A10"/>
    <mergeCell ref="A40:D40"/>
    <mergeCell ref="A42:D42"/>
    <mergeCell ref="W7:X9"/>
    <mergeCell ref="Z5:AC5"/>
    <mergeCell ref="E6:X6"/>
    <mergeCell ref="A43:D43"/>
    <mergeCell ref="A39:D39"/>
    <mergeCell ref="A35:D35"/>
    <mergeCell ref="H7:J9"/>
    <mergeCell ref="Q7:R9"/>
    <mergeCell ref="K7:M9"/>
    <mergeCell ref="A57:D57"/>
    <mergeCell ref="A49:D49"/>
    <mergeCell ref="A47:D47"/>
    <mergeCell ref="A54:D54"/>
    <mergeCell ref="A56:D56"/>
    <mergeCell ref="U7:V9"/>
    <mergeCell ref="N7:P9"/>
  </mergeCells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BD31"/>
  <sheetViews>
    <sheetView view="pageBreakPreview" zoomScaleSheetLayoutView="100" zoomScalePageLayoutView="0" workbookViewId="0" topLeftCell="A1">
      <pane xSplit="3" ySplit="10" topLeftCell="X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L23" sqref="AL23"/>
    </sheetView>
  </sheetViews>
  <sheetFormatPr defaultColWidth="9.00390625" defaultRowHeight="12.75"/>
  <cols>
    <col min="2" max="2" width="5.75390625" style="0" customWidth="1"/>
    <col min="3" max="3" width="2.125" style="0" customWidth="1"/>
    <col min="4" max="4" width="15.00390625" style="0" customWidth="1"/>
    <col min="5" max="5" width="14.125" style="0" customWidth="1"/>
    <col min="6" max="6" width="6.75390625" style="0" customWidth="1"/>
    <col min="7" max="7" width="13.25390625" style="0" customWidth="1"/>
    <col min="8" max="8" width="12.875" style="0" customWidth="1"/>
    <col min="9" max="9" width="10.625" style="0" customWidth="1"/>
    <col min="10" max="10" width="12.125" style="0" customWidth="1"/>
    <col min="11" max="11" width="14.375" style="0" customWidth="1"/>
    <col min="12" max="12" width="9.375" style="0" customWidth="1"/>
    <col min="13" max="13" width="12.00390625" style="0" customWidth="1"/>
    <col min="14" max="14" width="11.375" style="0" customWidth="1"/>
    <col min="15" max="15" width="11.125" style="0" customWidth="1"/>
    <col min="16" max="16" width="12.00390625" style="0" customWidth="1"/>
    <col min="17" max="17" width="13.125" style="0" customWidth="1"/>
    <col min="18" max="18" width="8.875" style="0" customWidth="1"/>
    <col min="19" max="19" width="13.00390625" style="0" customWidth="1"/>
    <col min="20" max="20" width="12.625" style="0" customWidth="1"/>
    <col min="22" max="22" width="12.00390625" style="0" customWidth="1"/>
    <col min="23" max="23" width="10.625" style="0" customWidth="1"/>
    <col min="24" max="24" width="8.875" style="0" customWidth="1"/>
    <col min="25" max="26" width="10.75390625" style="0" customWidth="1"/>
    <col min="27" max="27" width="11.125" style="0" customWidth="1"/>
    <col min="28" max="28" width="5.25390625" style="0" customWidth="1"/>
    <col min="29" max="29" width="7.00390625" style="0" customWidth="1"/>
    <col min="30" max="30" width="5.125" style="0" customWidth="1"/>
    <col min="31" max="31" width="12.625" style="0" customWidth="1"/>
    <col min="32" max="32" width="11.25390625" style="0" customWidth="1"/>
    <col min="33" max="33" width="9.75390625" style="0" customWidth="1"/>
    <col min="34" max="34" width="11.875" style="0" customWidth="1"/>
    <col min="35" max="35" width="11.625" style="0" customWidth="1"/>
    <col min="36" max="36" width="8.75390625" style="0" customWidth="1"/>
    <col min="37" max="37" width="10.75390625" style="0" customWidth="1"/>
    <col min="38" max="38" width="12.625" style="0" customWidth="1"/>
    <col min="39" max="39" width="8.75390625" style="0" customWidth="1"/>
    <col min="40" max="40" width="11.00390625" style="0" customWidth="1"/>
    <col min="41" max="41" width="11.125" style="0" customWidth="1"/>
    <col min="42" max="42" width="9.25390625" style="0" customWidth="1"/>
    <col min="43" max="43" width="12.625" style="0" customWidth="1"/>
    <col min="44" max="44" width="11.375" style="0" customWidth="1"/>
    <col min="45" max="45" width="8.875" style="0" customWidth="1"/>
    <col min="46" max="46" width="11.75390625" style="0" customWidth="1"/>
    <col min="47" max="47" width="13.75390625" style="0" customWidth="1"/>
    <col min="48" max="48" width="9.625" style="0" customWidth="1"/>
    <col min="49" max="49" width="12.375" style="0" customWidth="1"/>
    <col min="50" max="50" width="11.125" style="0" customWidth="1"/>
    <col min="51" max="51" width="10.00390625" style="0" customWidth="1"/>
    <col min="52" max="52" width="11.00390625" style="0" customWidth="1"/>
    <col min="53" max="53" width="11.125" style="0" customWidth="1"/>
    <col min="54" max="54" width="10.00390625" style="0" customWidth="1"/>
    <col min="55" max="55" width="11.125" style="0" customWidth="1"/>
    <col min="56" max="56" width="12.375" style="0" customWidth="1"/>
  </cols>
  <sheetData>
    <row r="1" ht="3" customHeight="1"/>
    <row r="2" ht="12.75" customHeight="1" hidden="1"/>
    <row r="3" spans="1:40" ht="25.5" customHeight="1">
      <c r="A3" s="262" t="s">
        <v>99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117"/>
      <c r="AC3" s="117"/>
      <c r="AD3" s="117"/>
      <c r="AE3" s="117"/>
      <c r="AF3" s="117"/>
      <c r="AG3" s="117"/>
      <c r="AH3" s="29"/>
      <c r="AI3" s="2"/>
      <c r="AJ3" s="2"/>
      <c r="AK3" s="2"/>
      <c r="AL3" s="2"/>
      <c r="AM3" s="2"/>
      <c r="AN3" s="2"/>
    </row>
    <row r="4" ht="12.75">
      <c r="A4" t="s">
        <v>85</v>
      </c>
    </row>
    <row r="6" spans="1:56" ht="12.75">
      <c r="A6" s="223" t="s">
        <v>2</v>
      </c>
      <c r="B6" s="223"/>
      <c r="C6" s="223"/>
      <c r="D6" s="224" t="s">
        <v>0</v>
      </c>
      <c r="E6" s="224"/>
      <c r="F6" s="225"/>
      <c r="G6" s="206" t="s">
        <v>6</v>
      </c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07"/>
      <c r="BC6" s="206"/>
      <c r="BD6" s="207"/>
    </row>
    <row r="7" spans="1:56" ht="65.25" customHeight="1">
      <c r="A7" s="223"/>
      <c r="B7" s="223"/>
      <c r="C7" s="223"/>
      <c r="D7" s="226"/>
      <c r="E7" s="226"/>
      <c r="F7" s="227"/>
      <c r="G7" s="210" t="s">
        <v>1</v>
      </c>
      <c r="H7" s="220"/>
      <c r="I7" s="221"/>
      <c r="J7" s="210" t="s">
        <v>76</v>
      </c>
      <c r="K7" s="216"/>
      <c r="L7" s="211"/>
      <c r="M7" s="210" t="s">
        <v>4</v>
      </c>
      <c r="N7" s="220"/>
      <c r="O7" s="221"/>
      <c r="P7" s="222" t="s">
        <v>28</v>
      </c>
      <c r="Q7" s="217"/>
      <c r="R7" s="207"/>
      <c r="S7" s="210" t="s">
        <v>67</v>
      </c>
      <c r="T7" s="220"/>
      <c r="U7" s="221"/>
      <c r="V7" s="210" t="s">
        <v>14</v>
      </c>
      <c r="W7" s="217"/>
      <c r="X7" s="207"/>
      <c r="Y7" s="210" t="s">
        <v>23</v>
      </c>
      <c r="Z7" s="217"/>
      <c r="AA7" s="207"/>
      <c r="AB7" s="234" t="s">
        <v>2</v>
      </c>
      <c r="AC7" s="235"/>
      <c r="AD7" s="236"/>
      <c r="AE7" s="210" t="s">
        <v>29</v>
      </c>
      <c r="AF7" s="217"/>
      <c r="AG7" s="207"/>
      <c r="AH7" s="210" t="s">
        <v>68</v>
      </c>
      <c r="AI7" s="217"/>
      <c r="AJ7" s="207"/>
      <c r="AK7" s="210" t="s">
        <v>83</v>
      </c>
      <c r="AL7" s="216"/>
      <c r="AM7" s="211"/>
      <c r="AN7" s="210" t="s">
        <v>73</v>
      </c>
      <c r="AO7" s="217"/>
      <c r="AP7" s="207"/>
      <c r="AQ7" s="210" t="s">
        <v>81</v>
      </c>
      <c r="AR7" s="214"/>
      <c r="AS7" s="215"/>
      <c r="AT7" s="210" t="s">
        <v>38</v>
      </c>
      <c r="AU7" s="216"/>
      <c r="AV7" s="211"/>
      <c r="AW7" s="210" t="s">
        <v>79</v>
      </c>
      <c r="AX7" s="216"/>
      <c r="AY7" s="211"/>
      <c r="AZ7" s="210" t="s">
        <v>31</v>
      </c>
      <c r="BA7" s="214"/>
      <c r="BB7" s="215"/>
      <c r="BC7" s="210" t="s">
        <v>82</v>
      </c>
      <c r="BD7" s="211"/>
    </row>
    <row r="8" spans="1:56" ht="27.75" customHeight="1">
      <c r="A8" s="223"/>
      <c r="B8" s="223"/>
      <c r="C8" s="223"/>
      <c r="D8" s="231" t="s">
        <v>27</v>
      </c>
      <c r="E8" s="261" t="s">
        <v>10</v>
      </c>
      <c r="F8" s="242" t="s">
        <v>5</v>
      </c>
      <c r="G8" s="218" t="s">
        <v>27</v>
      </c>
      <c r="H8" s="208" t="s">
        <v>101</v>
      </c>
      <c r="I8" s="208" t="s">
        <v>102</v>
      </c>
      <c r="J8" s="218" t="s">
        <v>27</v>
      </c>
      <c r="K8" s="208" t="s">
        <v>101</v>
      </c>
      <c r="L8" s="208" t="s">
        <v>102</v>
      </c>
      <c r="M8" s="218" t="s">
        <v>27</v>
      </c>
      <c r="N8" s="208" t="s">
        <v>101</v>
      </c>
      <c r="O8" s="208" t="s">
        <v>102</v>
      </c>
      <c r="P8" s="218" t="s">
        <v>27</v>
      </c>
      <c r="Q8" s="208" t="s">
        <v>101</v>
      </c>
      <c r="R8" s="208" t="s">
        <v>102</v>
      </c>
      <c r="S8" s="212" t="s">
        <v>27</v>
      </c>
      <c r="T8" s="208" t="s">
        <v>101</v>
      </c>
      <c r="U8" s="208" t="s">
        <v>102</v>
      </c>
      <c r="V8" s="212" t="s">
        <v>27</v>
      </c>
      <c r="W8" s="208" t="s">
        <v>101</v>
      </c>
      <c r="X8" s="208" t="s">
        <v>102</v>
      </c>
      <c r="Y8" s="212" t="s">
        <v>27</v>
      </c>
      <c r="Z8" s="208" t="str">
        <f>W8</f>
        <v>на 01.07.2021</v>
      </c>
      <c r="AA8" s="208" t="str">
        <f>X8</f>
        <v>01.07.2021 к Плановым назчениям</v>
      </c>
      <c r="AB8" s="237"/>
      <c r="AC8" s="238"/>
      <c r="AD8" s="239"/>
      <c r="AE8" s="212" t="s">
        <v>27</v>
      </c>
      <c r="AF8" s="208" t="str">
        <f>Z8</f>
        <v>на 01.07.2021</v>
      </c>
      <c r="AG8" s="208" t="str">
        <f>AA8</f>
        <v>01.07.2021 к Плановым назчениям</v>
      </c>
      <c r="AH8" s="212" t="s">
        <v>27</v>
      </c>
      <c r="AI8" s="208" t="str">
        <f>AF8</f>
        <v>на 01.07.2021</v>
      </c>
      <c r="AJ8" s="208" t="str">
        <f>AG8</f>
        <v>01.07.2021 к Плановым назчениям</v>
      </c>
      <c r="AK8" s="212" t="s">
        <v>27</v>
      </c>
      <c r="AL8" s="208" t="str">
        <f>AI8</f>
        <v>на 01.07.2021</v>
      </c>
      <c r="AM8" s="208" t="str">
        <f>AJ8</f>
        <v>01.07.2021 к Плановым назчениям</v>
      </c>
      <c r="AN8" s="212" t="s">
        <v>27</v>
      </c>
      <c r="AO8" s="208" t="str">
        <f>AL8</f>
        <v>на 01.07.2021</v>
      </c>
      <c r="AP8" s="208" t="str">
        <f>AM8</f>
        <v>01.07.2021 к Плановым назчениям</v>
      </c>
      <c r="AQ8" s="212" t="s">
        <v>27</v>
      </c>
      <c r="AR8" s="208" t="str">
        <f>AO8</f>
        <v>на 01.07.2021</v>
      </c>
      <c r="AS8" s="208" t="str">
        <f>AP8</f>
        <v>01.07.2021 к Плановым назчениям</v>
      </c>
      <c r="AT8" s="212" t="s">
        <v>27</v>
      </c>
      <c r="AU8" s="208" t="str">
        <f>AR8</f>
        <v>на 01.07.2021</v>
      </c>
      <c r="AV8" s="208" t="str">
        <f>AS8</f>
        <v>01.07.2021 к Плановым назчениям</v>
      </c>
      <c r="AW8" s="212" t="s">
        <v>27</v>
      </c>
      <c r="AX8" s="208" t="str">
        <f>AU8</f>
        <v>на 01.07.2021</v>
      </c>
      <c r="AY8" s="208" t="str">
        <f>AV8</f>
        <v>01.07.2021 к Плановым назчениям</v>
      </c>
      <c r="AZ8" s="212" t="s">
        <v>27</v>
      </c>
      <c r="BA8" s="208" t="str">
        <f>AX8</f>
        <v>на 01.07.2021</v>
      </c>
      <c r="BB8" s="208" t="str">
        <f>AY8</f>
        <v>01.07.2021 к Плановым назчениям</v>
      </c>
      <c r="BC8" s="212" t="s">
        <v>27</v>
      </c>
      <c r="BD8" s="208" t="str">
        <f>BA8</f>
        <v>на 01.07.2021</v>
      </c>
    </row>
    <row r="9" spans="1:56" ht="33.75" customHeight="1">
      <c r="A9" s="223"/>
      <c r="B9" s="223"/>
      <c r="C9" s="223"/>
      <c r="D9" s="231"/>
      <c r="E9" s="261"/>
      <c r="F9" s="243"/>
      <c r="G9" s="219"/>
      <c r="H9" s="209"/>
      <c r="I9" s="209"/>
      <c r="J9" s="219"/>
      <c r="K9" s="209"/>
      <c r="L9" s="209"/>
      <c r="M9" s="219"/>
      <c r="N9" s="209"/>
      <c r="O9" s="209"/>
      <c r="P9" s="219"/>
      <c r="Q9" s="209"/>
      <c r="R9" s="209"/>
      <c r="S9" s="213"/>
      <c r="T9" s="209"/>
      <c r="U9" s="209"/>
      <c r="V9" s="213"/>
      <c r="W9" s="209"/>
      <c r="X9" s="209"/>
      <c r="Y9" s="213"/>
      <c r="Z9" s="209"/>
      <c r="AA9" s="209"/>
      <c r="AB9" s="219"/>
      <c r="AC9" s="240"/>
      <c r="AD9" s="241"/>
      <c r="AE9" s="213"/>
      <c r="AF9" s="209"/>
      <c r="AG9" s="209"/>
      <c r="AH9" s="213"/>
      <c r="AI9" s="209"/>
      <c r="AJ9" s="209"/>
      <c r="AK9" s="213"/>
      <c r="AL9" s="209"/>
      <c r="AM9" s="209"/>
      <c r="AN9" s="213"/>
      <c r="AO9" s="209"/>
      <c r="AP9" s="209"/>
      <c r="AQ9" s="213"/>
      <c r="AR9" s="209"/>
      <c r="AS9" s="209"/>
      <c r="AT9" s="213"/>
      <c r="AU9" s="209"/>
      <c r="AV9" s="209"/>
      <c r="AW9" s="213"/>
      <c r="AX9" s="209"/>
      <c r="AY9" s="209"/>
      <c r="AZ9" s="213"/>
      <c r="BA9" s="209"/>
      <c r="BB9" s="209"/>
      <c r="BC9" s="213"/>
      <c r="BD9" s="209"/>
    </row>
    <row r="10" spans="1:56" ht="17.25" customHeight="1">
      <c r="A10" s="228">
        <v>1</v>
      </c>
      <c r="B10" s="229"/>
      <c r="C10" s="230"/>
      <c r="D10" s="105">
        <v>2</v>
      </c>
      <c r="E10" s="106">
        <v>3</v>
      </c>
      <c r="F10" s="107">
        <v>4</v>
      </c>
      <c r="G10" s="84">
        <v>5</v>
      </c>
      <c r="H10" s="79">
        <v>6</v>
      </c>
      <c r="I10" s="79">
        <v>7</v>
      </c>
      <c r="J10" s="95"/>
      <c r="K10" s="95"/>
      <c r="L10" s="95"/>
      <c r="M10" s="80">
        <v>8</v>
      </c>
      <c r="N10" s="79">
        <v>9</v>
      </c>
      <c r="O10" s="79">
        <v>10</v>
      </c>
      <c r="P10" s="80">
        <v>11</v>
      </c>
      <c r="Q10" s="79">
        <v>12</v>
      </c>
      <c r="R10" s="79">
        <v>13</v>
      </c>
      <c r="S10" s="83">
        <v>14</v>
      </c>
      <c r="T10" s="79">
        <v>15</v>
      </c>
      <c r="U10" s="79">
        <v>16</v>
      </c>
      <c r="V10" s="83">
        <v>17</v>
      </c>
      <c r="W10" s="79">
        <v>18</v>
      </c>
      <c r="X10" s="79">
        <v>19</v>
      </c>
      <c r="Y10" s="83">
        <v>20</v>
      </c>
      <c r="Z10" s="79">
        <v>21</v>
      </c>
      <c r="AA10" s="79">
        <v>22</v>
      </c>
      <c r="AB10" s="258">
        <v>23</v>
      </c>
      <c r="AC10" s="259"/>
      <c r="AD10" s="260"/>
      <c r="AE10" s="83">
        <v>24</v>
      </c>
      <c r="AF10" s="79">
        <v>25</v>
      </c>
      <c r="AG10" s="79">
        <v>26</v>
      </c>
      <c r="AH10" s="83">
        <v>27</v>
      </c>
      <c r="AI10" s="85">
        <v>28</v>
      </c>
      <c r="AJ10" s="85">
        <v>29</v>
      </c>
      <c r="AK10" s="83">
        <v>30</v>
      </c>
      <c r="AL10" s="85">
        <v>31</v>
      </c>
      <c r="AM10" s="85">
        <v>32</v>
      </c>
      <c r="AN10" s="83">
        <v>33</v>
      </c>
      <c r="AO10" s="85">
        <v>34</v>
      </c>
      <c r="AP10" s="85">
        <v>35</v>
      </c>
      <c r="AQ10" s="83">
        <v>36</v>
      </c>
      <c r="AR10" s="79">
        <v>37</v>
      </c>
      <c r="AS10" s="79">
        <v>38</v>
      </c>
      <c r="AT10" s="83">
        <v>39</v>
      </c>
      <c r="AU10" s="79">
        <v>40</v>
      </c>
      <c r="AV10" s="79">
        <v>41</v>
      </c>
      <c r="AW10" s="83">
        <v>42</v>
      </c>
      <c r="AX10" s="79">
        <v>43</v>
      </c>
      <c r="AY10" s="79">
        <v>44</v>
      </c>
      <c r="AZ10" s="83">
        <v>45</v>
      </c>
      <c r="BA10" s="79">
        <v>46</v>
      </c>
      <c r="BB10" s="79">
        <v>47</v>
      </c>
      <c r="BC10" s="79"/>
      <c r="BD10" s="97"/>
    </row>
    <row r="11" spans="1:56" s="13" customFormat="1" ht="27.75" customHeight="1">
      <c r="A11" s="232" t="s">
        <v>43</v>
      </c>
      <c r="B11" s="232"/>
      <c r="C11" s="233"/>
      <c r="D11" s="108">
        <f>G11+M11+P11+S11+V11+Y11+AE11+AH11+AN11+AQ11+AZ11+J11+AT11</f>
        <v>2646600</v>
      </c>
      <c r="E11" s="108">
        <f>H11+K11+N11+Q11+T11+W11+Z11+AF11+AI11+AL11+AO11+AR11+AU11+AX11+BA11</f>
        <v>789368.66</v>
      </c>
      <c r="F11" s="109">
        <f>E11/D11*100</f>
        <v>29.825763621249905</v>
      </c>
      <c r="G11" s="35">
        <v>484700</v>
      </c>
      <c r="H11" s="34">
        <v>264607.44</v>
      </c>
      <c r="I11" s="47">
        <f aca="true" t="shared" si="0" ref="I11:I27">H11/G11*100</f>
        <v>54.59200330101094</v>
      </c>
      <c r="J11" s="34">
        <v>496900</v>
      </c>
      <c r="K11" s="34">
        <v>244894.99</v>
      </c>
      <c r="L11" s="47">
        <f>K11/J11*100</f>
        <v>49.28456228617428</v>
      </c>
      <c r="M11" s="34">
        <v>0</v>
      </c>
      <c r="N11" s="36">
        <v>108001.93</v>
      </c>
      <c r="O11" s="47"/>
      <c r="P11" s="34">
        <v>250000</v>
      </c>
      <c r="Q11" s="34">
        <v>28184.42</v>
      </c>
      <c r="R11" s="47">
        <f>Q11/P11*100</f>
        <v>11.273767999999999</v>
      </c>
      <c r="S11" s="34">
        <v>1400000</v>
      </c>
      <c r="T11" s="34">
        <v>131182.86</v>
      </c>
      <c r="U11" s="47">
        <f aca="true" t="shared" si="1" ref="U11:U27">T11/S11*100</f>
        <v>9.370204285714284</v>
      </c>
      <c r="V11" s="34">
        <v>5000</v>
      </c>
      <c r="W11" s="34">
        <v>1200</v>
      </c>
      <c r="X11" s="47">
        <f>W11/V11*100</f>
        <v>24</v>
      </c>
      <c r="Y11" s="34"/>
      <c r="Z11" s="34"/>
      <c r="AA11" s="48"/>
      <c r="AB11" s="232" t="s">
        <v>43</v>
      </c>
      <c r="AC11" s="232"/>
      <c r="AD11" s="233"/>
      <c r="AE11" s="34">
        <v>10000</v>
      </c>
      <c r="AF11" s="34">
        <v>5973.46</v>
      </c>
      <c r="AG11" s="47">
        <f>AF11/AE11*100</f>
        <v>59.73460000000001</v>
      </c>
      <c r="AH11" s="34">
        <v>0</v>
      </c>
      <c r="AI11" s="34">
        <v>0</v>
      </c>
      <c r="AJ11" s="47" t="e">
        <f>AI11/AH11*100</f>
        <v>#DIV/0!</v>
      </c>
      <c r="AK11" s="47"/>
      <c r="AL11" s="47"/>
      <c r="AM11" s="47"/>
      <c r="AN11" s="34"/>
      <c r="AO11" s="34"/>
      <c r="AP11" s="47"/>
      <c r="AQ11" s="34">
        <v>0</v>
      </c>
      <c r="AR11" s="34">
        <v>5323.56</v>
      </c>
      <c r="AS11" s="47" t="e">
        <f aca="true" t="shared" si="2" ref="AS11:AS16">AR11/AQ11*100</f>
        <v>#DIV/0!</v>
      </c>
      <c r="AT11" s="34">
        <v>0</v>
      </c>
      <c r="AU11" s="34">
        <v>0</v>
      </c>
      <c r="AV11" s="47" t="e">
        <f>AU11/AT11*100</f>
        <v>#DIV/0!</v>
      </c>
      <c r="AW11" s="34"/>
      <c r="AX11" s="34"/>
      <c r="AY11" s="34"/>
      <c r="AZ11" s="37"/>
      <c r="BA11" s="34">
        <v>0</v>
      </c>
      <c r="BB11" s="34"/>
      <c r="BC11" s="34"/>
      <c r="BD11" s="98"/>
    </row>
    <row r="12" spans="1:56" s="14" customFormat="1" ht="24.75" customHeight="1">
      <c r="A12" s="247" t="s">
        <v>44</v>
      </c>
      <c r="B12" s="247"/>
      <c r="C12" s="244"/>
      <c r="D12" s="108">
        <f>G12+M12+P12+S12+V12+Y12+AE12+AH12+AN12+AQ12+AZ12+J12+AT12</f>
        <v>1618400</v>
      </c>
      <c r="E12" s="108">
        <f aca="true" t="shared" si="3" ref="E12:E25">H12+K12+N12+Q12+T12+W12+Z12+AF12+AI12+AL12+AO12+AR12+AU12+AX12+BA12</f>
        <v>384787.63</v>
      </c>
      <c r="F12" s="109">
        <f aca="true" t="shared" si="4" ref="F12:F28">E12/D12*100</f>
        <v>23.775805116164115</v>
      </c>
      <c r="G12" s="35">
        <v>25000</v>
      </c>
      <c r="H12" s="34">
        <v>4998.27</v>
      </c>
      <c r="I12" s="47">
        <f t="shared" si="0"/>
        <v>19.993080000000003</v>
      </c>
      <c r="J12" s="34">
        <v>356400</v>
      </c>
      <c r="K12" s="34">
        <v>175657.66</v>
      </c>
      <c r="L12" s="47">
        <f aca="true" t="shared" si="5" ref="L12:L28">K12/J12*100</f>
        <v>49.28666105499439</v>
      </c>
      <c r="M12" s="34">
        <v>0</v>
      </c>
      <c r="N12" s="38">
        <v>6130.2</v>
      </c>
      <c r="O12" s="47" t="e">
        <f>N12/M12*100</f>
        <v>#DIV/0!</v>
      </c>
      <c r="P12" s="34">
        <v>200000</v>
      </c>
      <c r="Q12" s="34">
        <v>-19532.06</v>
      </c>
      <c r="R12" s="47">
        <f aca="true" t="shared" si="6" ref="R12:R27">Q12/P12*100</f>
        <v>-9.76603</v>
      </c>
      <c r="S12" s="34">
        <v>655000</v>
      </c>
      <c r="T12" s="39">
        <v>19298.76</v>
      </c>
      <c r="U12" s="47">
        <f t="shared" si="1"/>
        <v>2.9463755725190834</v>
      </c>
      <c r="V12" s="34">
        <v>2000</v>
      </c>
      <c r="W12" s="34">
        <v>1800</v>
      </c>
      <c r="X12" s="47">
        <f>W12/V12*100</f>
        <v>90</v>
      </c>
      <c r="Y12" s="34">
        <v>0</v>
      </c>
      <c r="Z12" s="34">
        <v>0</v>
      </c>
      <c r="AA12" s="47">
        <v>0</v>
      </c>
      <c r="AB12" s="247" t="s">
        <v>44</v>
      </c>
      <c r="AC12" s="247"/>
      <c r="AD12" s="244"/>
      <c r="AE12" s="34">
        <v>380000</v>
      </c>
      <c r="AF12" s="34">
        <v>196434.8</v>
      </c>
      <c r="AG12" s="47">
        <f aca="true" t="shared" si="7" ref="AG12:AG28">AF12/AE12*100</f>
        <v>51.69336842105263</v>
      </c>
      <c r="AH12" s="34"/>
      <c r="AI12" s="34"/>
      <c r="AJ12" s="47"/>
      <c r="AK12" s="47"/>
      <c r="AL12" s="47"/>
      <c r="AM12" s="47"/>
      <c r="AN12" s="34">
        <v>0</v>
      </c>
      <c r="AO12" s="34">
        <v>0</v>
      </c>
      <c r="AP12" s="47">
        <v>0</v>
      </c>
      <c r="AQ12" s="34">
        <v>0</v>
      </c>
      <c r="AR12" s="34">
        <v>0</v>
      </c>
      <c r="AS12" s="47" t="e">
        <f t="shared" si="2"/>
        <v>#DIV/0!</v>
      </c>
      <c r="AT12" s="34">
        <v>0</v>
      </c>
      <c r="AU12" s="34">
        <v>0</v>
      </c>
      <c r="AV12" s="47" t="e">
        <f>AU12/AT12*100</f>
        <v>#DIV/0!</v>
      </c>
      <c r="AW12" s="34"/>
      <c r="AX12" s="34"/>
      <c r="AY12" s="34"/>
      <c r="AZ12" s="37"/>
      <c r="BA12" s="34">
        <v>0</v>
      </c>
      <c r="BB12" s="34"/>
      <c r="BC12" s="34"/>
      <c r="BD12" s="99"/>
    </row>
    <row r="13" spans="1:56" s="14" customFormat="1" ht="24.75" customHeight="1">
      <c r="A13" s="247" t="s">
        <v>45</v>
      </c>
      <c r="B13" s="247"/>
      <c r="C13" s="244"/>
      <c r="D13" s="108">
        <f>G13+M13+P13+S13+V13+Y13+AE13+AH13+AN13+AQ13+AZ13+J13+AT13+AW13+AK13</f>
        <v>7269600</v>
      </c>
      <c r="E13" s="108">
        <f t="shared" si="3"/>
        <v>2844327.33</v>
      </c>
      <c r="F13" s="109">
        <f t="shared" si="4"/>
        <v>39.12632510729614</v>
      </c>
      <c r="G13" s="40">
        <v>1956400</v>
      </c>
      <c r="H13" s="34">
        <v>992171.36</v>
      </c>
      <c r="I13" s="47">
        <f t="shared" si="0"/>
        <v>50.7141361684727</v>
      </c>
      <c r="J13" s="34">
        <v>1144700</v>
      </c>
      <c r="K13" s="34">
        <v>564155.97</v>
      </c>
      <c r="L13" s="47">
        <f t="shared" si="5"/>
        <v>49.28417664016773</v>
      </c>
      <c r="M13" s="34">
        <v>0</v>
      </c>
      <c r="N13" s="113">
        <v>0</v>
      </c>
      <c r="O13" s="47" t="e">
        <f>N13/M13*100</f>
        <v>#DIV/0!</v>
      </c>
      <c r="P13" s="34">
        <v>950000</v>
      </c>
      <c r="Q13" s="38">
        <v>222792.44</v>
      </c>
      <c r="R13" s="47">
        <f t="shared" si="6"/>
        <v>23.451835789473684</v>
      </c>
      <c r="S13" s="34">
        <v>1500000</v>
      </c>
      <c r="T13" s="34">
        <v>310836.38</v>
      </c>
      <c r="U13" s="47">
        <f t="shared" si="1"/>
        <v>20.722425333333334</v>
      </c>
      <c r="V13" s="34">
        <v>10000</v>
      </c>
      <c r="W13" s="34">
        <v>900</v>
      </c>
      <c r="X13" s="47">
        <f aca="true" t="shared" si="8" ref="X13:X27">W13/V13*100</f>
        <v>9</v>
      </c>
      <c r="Y13" s="34"/>
      <c r="Z13" s="34">
        <v>0</v>
      </c>
      <c r="AA13" s="48"/>
      <c r="AB13" s="247" t="s">
        <v>45</v>
      </c>
      <c r="AC13" s="247"/>
      <c r="AD13" s="244"/>
      <c r="AE13" s="34">
        <v>8500</v>
      </c>
      <c r="AF13" s="34">
        <v>6258.14</v>
      </c>
      <c r="AG13" s="47">
        <f t="shared" si="7"/>
        <v>73.62517647058824</v>
      </c>
      <c r="AH13" s="34">
        <v>600000</v>
      </c>
      <c r="AI13" s="34">
        <v>332930.92</v>
      </c>
      <c r="AJ13" s="47">
        <f>AI13/AH13*100</f>
        <v>55.48848666666666</v>
      </c>
      <c r="AK13" s="47">
        <v>800000</v>
      </c>
      <c r="AL13" s="34">
        <v>253824.08</v>
      </c>
      <c r="AM13" s="47">
        <f>AL13/AK13*100</f>
        <v>31.72801</v>
      </c>
      <c r="AN13" s="34">
        <v>0</v>
      </c>
      <c r="AO13" s="34">
        <v>69936.86</v>
      </c>
      <c r="AP13" s="47" t="e">
        <f aca="true" t="shared" si="9" ref="AP13:AP28">AO13/AN13*100</f>
        <v>#DIV/0!</v>
      </c>
      <c r="AQ13" s="34">
        <v>300000</v>
      </c>
      <c r="AR13" s="34">
        <v>0</v>
      </c>
      <c r="AS13" s="47">
        <f t="shared" si="2"/>
        <v>0</v>
      </c>
      <c r="AT13" s="34"/>
      <c r="AU13" s="34">
        <v>91584</v>
      </c>
      <c r="AV13" s="47" t="e">
        <f>AU13/AT13*100</f>
        <v>#DIV/0!</v>
      </c>
      <c r="AW13" s="34">
        <v>0</v>
      </c>
      <c r="AX13" s="34">
        <v>111304.12</v>
      </c>
      <c r="AY13" s="47">
        <v>0</v>
      </c>
      <c r="AZ13" s="34"/>
      <c r="BA13" s="34">
        <v>-112366.94</v>
      </c>
      <c r="BB13" s="34"/>
      <c r="BC13" s="34"/>
      <c r="BD13" s="100"/>
    </row>
    <row r="14" spans="1:56" s="15" customFormat="1" ht="24.75" customHeight="1">
      <c r="A14" s="248" t="s">
        <v>62</v>
      </c>
      <c r="B14" s="248"/>
      <c r="C14" s="249"/>
      <c r="D14" s="108">
        <f aca="true" t="shared" si="10" ref="D14:D27">G14+M14+P14+S14+V14+Y14+AE14+AH14+AN14+AQ14+AZ14+J14+AT14+AW14+AK14</f>
        <v>4858300</v>
      </c>
      <c r="E14" s="108">
        <f t="shared" si="3"/>
        <v>1890736.0300000003</v>
      </c>
      <c r="F14" s="109">
        <f t="shared" si="4"/>
        <v>38.917646707696115</v>
      </c>
      <c r="G14" s="34">
        <v>107000</v>
      </c>
      <c r="H14" s="35">
        <v>75575.7</v>
      </c>
      <c r="I14" s="47">
        <f t="shared" si="0"/>
        <v>70.6314953271028</v>
      </c>
      <c r="J14" s="34">
        <v>788300</v>
      </c>
      <c r="K14" s="34">
        <v>388498.33</v>
      </c>
      <c r="L14" s="47">
        <f t="shared" si="5"/>
        <v>49.28305594316885</v>
      </c>
      <c r="M14" s="34"/>
      <c r="N14" s="36"/>
      <c r="O14" s="47"/>
      <c r="P14" s="34">
        <v>700000</v>
      </c>
      <c r="Q14" s="34">
        <v>56928.56</v>
      </c>
      <c r="R14" s="47">
        <f t="shared" si="6"/>
        <v>8.132651428571428</v>
      </c>
      <c r="S14" s="34">
        <v>3000000</v>
      </c>
      <c r="T14" s="34">
        <v>956741.8</v>
      </c>
      <c r="U14" s="47">
        <f t="shared" si="1"/>
        <v>31.891393333333333</v>
      </c>
      <c r="V14" s="34">
        <v>8000</v>
      </c>
      <c r="W14" s="34">
        <v>3200</v>
      </c>
      <c r="X14" s="47">
        <f t="shared" si="8"/>
        <v>40</v>
      </c>
      <c r="Y14" s="34"/>
      <c r="Z14" s="34">
        <v>0</v>
      </c>
      <c r="AA14" s="47"/>
      <c r="AB14" s="248" t="s">
        <v>62</v>
      </c>
      <c r="AC14" s="248"/>
      <c r="AD14" s="249"/>
      <c r="AE14" s="34">
        <v>10000</v>
      </c>
      <c r="AF14" s="34">
        <v>2828</v>
      </c>
      <c r="AG14" s="47">
        <f t="shared" si="7"/>
        <v>28.28</v>
      </c>
      <c r="AH14" s="34">
        <v>130000</v>
      </c>
      <c r="AI14" s="34">
        <v>59811.76</v>
      </c>
      <c r="AJ14" s="47">
        <f>AI14/AH14*100</f>
        <v>46.00904615384616</v>
      </c>
      <c r="AK14" s="47">
        <v>15000</v>
      </c>
      <c r="AL14" s="34">
        <v>36433.6</v>
      </c>
      <c r="AM14" s="47"/>
      <c r="AN14" s="34">
        <v>0</v>
      </c>
      <c r="AO14" s="34">
        <v>33172</v>
      </c>
      <c r="AP14" s="47" t="e">
        <f t="shared" si="9"/>
        <v>#DIV/0!</v>
      </c>
      <c r="AQ14" s="34">
        <v>100000</v>
      </c>
      <c r="AR14" s="34">
        <v>273495.7</v>
      </c>
      <c r="AS14" s="47">
        <f t="shared" si="2"/>
        <v>273.4957</v>
      </c>
      <c r="AT14" s="34">
        <v>0</v>
      </c>
      <c r="AU14" s="34">
        <v>0</v>
      </c>
      <c r="AV14" s="47">
        <v>0</v>
      </c>
      <c r="AW14" s="34">
        <v>0</v>
      </c>
      <c r="AX14" s="34">
        <v>0</v>
      </c>
      <c r="AY14" s="47">
        <v>0</v>
      </c>
      <c r="AZ14" s="34">
        <v>0</v>
      </c>
      <c r="BA14" s="34">
        <v>4050.58</v>
      </c>
      <c r="BB14" s="34"/>
      <c r="BC14" s="34"/>
      <c r="BD14" s="101"/>
    </row>
    <row r="15" spans="1:56" s="14" customFormat="1" ht="24.75" customHeight="1">
      <c r="A15" s="247" t="s">
        <v>47</v>
      </c>
      <c r="B15" s="247"/>
      <c r="C15" s="244"/>
      <c r="D15" s="108">
        <f t="shared" si="10"/>
        <v>8501400</v>
      </c>
      <c r="E15" s="108">
        <f t="shared" si="3"/>
        <v>2896840.6799999997</v>
      </c>
      <c r="F15" s="109">
        <f t="shared" si="4"/>
        <v>34.07486625732232</v>
      </c>
      <c r="G15" s="41">
        <v>850000</v>
      </c>
      <c r="H15" s="34">
        <v>507994.84</v>
      </c>
      <c r="I15" s="47">
        <f t="shared" si="0"/>
        <v>59.76409882352941</v>
      </c>
      <c r="J15" s="34">
        <v>1316400</v>
      </c>
      <c r="K15" s="34">
        <v>648779.36</v>
      </c>
      <c r="L15" s="47">
        <f t="shared" si="5"/>
        <v>49.28436341537527</v>
      </c>
      <c r="M15" s="34">
        <v>120000</v>
      </c>
      <c r="N15" s="38">
        <v>79884.3</v>
      </c>
      <c r="O15" s="47">
        <f aca="true" t="shared" si="11" ref="O15:O20">N15/M15*100</f>
        <v>66.57025</v>
      </c>
      <c r="P15" s="34">
        <v>1000000</v>
      </c>
      <c r="Q15" s="34">
        <v>136252.13</v>
      </c>
      <c r="R15" s="47">
        <f t="shared" si="6"/>
        <v>13.625213</v>
      </c>
      <c r="S15" s="34">
        <v>5000000</v>
      </c>
      <c r="T15" s="39">
        <v>1401216.01</v>
      </c>
      <c r="U15" s="47">
        <f t="shared" si="1"/>
        <v>28.024320200000002</v>
      </c>
      <c r="V15" s="34">
        <v>5000</v>
      </c>
      <c r="W15" s="39">
        <v>4800</v>
      </c>
      <c r="X15" s="47">
        <f t="shared" si="8"/>
        <v>96</v>
      </c>
      <c r="Y15" s="34">
        <v>0</v>
      </c>
      <c r="Z15" s="34">
        <v>0</v>
      </c>
      <c r="AA15" s="47">
        <v>0</v>
      </c>
      <c r="AB15" s="247" t="s">
        <v>47</v>
      </c>
      <c r="AC15" s="247"/>
      <c r="AD15" s="244"/>
      <c r="AE15" s="34">
        <v>100000</v>
      </c>
      <c r="AF15" s="34">
        <v>0</v>
      </c>
      <c r="AG15" s="47">
        <f t="shared" si="7"/>
        <v>0</v>
      </c>
      <c r="AH15" s="34">
        <v>10000</v>
      </c>
      <c r="AI15" s="34">
        <v>5375.57</v>
      </c>
      <c r="AJ15" s="47">
        <f>AI15/AH15*100</f>
        <v>53.7557</v>
      </c>
      <c r="AK15" s="47">
        <v>100000</v>
      </c>
      <c r="AL15" s="34">
        <v>0</v>
      </c>
      <c r="AM15" s="47">
        <f>AL15/AK15*100</f>
        <v>0</v>
      </c>
      <c r="AN15" s="34">
        <v>0</v>
      </c>
      <c r="AO15" s="34">
        <v>112538.47</v>
      </c>
      <c r="AP15" s="47" t="e">
        <f t="shared" si="9"/>
        <v>#DIV/0!</v>
      </c>
      <c r="AQ15" s="34">
        <v>0</v>
      </c>
      <c r="AR15" s="34">
        <v>0</v>
      </c>
      <c r="AS15" s="47" t="e">
        <f t="shared" si="2"/>
        <v>#DIV/0!</v>
      </c>
      <c r="AT15" s="34">
        <v>0</v>
      </c>
      <c r="AU15" s="34">
        <v>0</v>
      </c>
      <c r="AV15" s="47">
        <v>0</v>
      </c>
      <c r="AW15" s="34">
        <v>0</v>
      </c>
      <c r="AX15" s="34">
        <v>0</v>
      </c>
      <c r="AY15" s="47">
        <v>0</v>
      </c>
      <c r="AZ15" s="37"/>
      <c r="BA15" s="34">
        <v>0</v>
      </c>
      <c r="BB15" s="34"/>
      <c r="BC15" s="34"/>
      <c r="BD15" s="99"/>
    </row>
    <row r="16" spans="1:56" s="14" customFormat="1" ht="24.75" customHeight="1">
      <c r="A16" s="247" t="s">
        <v>63</v>
      </c>
      <c r="B16" s="247"/>
      <c r="C16" s="244"/>
      <c r="D16" s="108">
        <f t="shared" si="10"/>
        <v>2258900</v>
      </c>
      <c r="E16" s="108">
        <f>H16+K16+N16+Q16+T16+W16+Z16+AF16+AI16+AL16+AO16+AR16+AU16+AX16+BA16</f>
        <v>959912.44</v>
      </c>
      <c r="F16" s="109">
        <f>E16/D16*100</f>
        <v>42.49468502368409</v>
      </c>
      <c r="G16" s="35">
        <v>125000</v>
      </c>
      <c r="H16" s="34">
        <v>46494</v>
      </c>
      <c r="I16" s="47">
        <f t="shared" si="0"/>
        <v>37.1952</v>
      </c>
      <c r="J16" s="34">
        <v>548900</v>
      </c>
      <c r="K16" s="34">
        <v>270538.42</v>
      </c>
      <c r="L16" s="47">
        <f t="shared" si="5"/>
        <v>49.287378393149936</v>
      </c>
      <c r="M16" s="34">
        <v>0</v>
      </c>
      <c r="N16" s="38">
        <v>3445.8</v>
      </c>
      <c r="O16" s="47" t="e">
        <f t="shared" si="11"/>
        <v>#DIV/0!</v>
      </c>
      <c r="P16" s="34">
        <v>180000</v>
      </c>
      <c r="Q16" s="34">
        <v>7684.77</v>
      </c>
      <c r="R16" s="47">
        <f t="shared" si="6"/>
        <v>4.269316666666667</v>
      </c>
      <c r="S16" s="34">
        <v>800000</v>
      </c>
      <c r="T16" s="34">
        <v>151048.3</v>
      </c>
      <c r="U16" s="47">
        <f t="shared" si="1"/>
        <v>18.881037499999998</v>
      </c>
      <c r="V16" s="34">
        <v>5000</v>
      </c>
      <c r="W16" s="34">
        <v>1300</v>
      </c>
      <c r="X16" s="47">
        <f t="shared" si="8"/>
        <v>26</v>
      </c>
      <c r="Y16" s="34"/>
      <c r="Z16" s="34">
        <v>0</v>
      </c>
      <c r="AA16" s="47"/>
      <c r="AB16" s="247" t="s">
        <v>63</v>
      </c>
      <c r="AC16" s="247"/>
      <c r="AD16" s="244"/>
      <c r="AE16" s="34">
        <v>600000</v>
      </c>
      <c r="AF16" s="34">
        <v>475881.15</v>
      </c>
      <c r="AG16" s="47">
        <f t="shared" si="7"/>
        <v>79.31352500000001</v>
      </c>
      <c r="AH16" s="34"/>
      <c r="AI16" s="34"/>
      <c r="AJ16" s="47"/>
      <c r="AK16" s="47"/>
      <c r="AL16" s="47"/>
      <c r="AM16" s="47"/>
      <c r="AN16" s="34"/>
      <c r="AO16" s="34">
        <v>0</v>
      </c>
      <c r="AP16" s="47" t="e">
        <f t="shared" si="9"/>
        <v>#DIV/0!</v>
      </c>
      <c r="AQ16" s="34">
        <v>0</v>
      </c>
      <c r="AR16" s="34">
        <v>0</v>
      </c>
      <c r="AS16" s="47" t="e">
        <f t="shared" si="2"/>
        <v>#DIV/0!</v>
      </c>
      <c r="AT16" s="34"/>
      <c r="AU16" s="34"/>
      <c r="AV16" s="47"/>
      <c r="AW16" s="34"/>
      <c r="AX16" s="34"/>
      <c r="AY16" s="47"/>
      <c r="AZ16" s="37"/>
      <c r="BA16" s="34">
        <v>3520</v>
      </c>
      <c r="BB16" s="34"/>
      <c r="BC16" s="34"/>
      <c r="BD16" s="99"/>
    </row>
    <row r="17" spans="1:56" s="14" customFormat="1" ht="26.25" customHeight="1">
      <c r="A17" s="256" t="s">
        <v>64</v>
      </c>
      <c r="B17" s="256"/>
      <c r="C17" s="257"/>
      <c r="D17" s="110">
        <f t="shared" si="10"/>
        <v>7849800</v>
      </c>
      <c r="E17" s="110">
        <f t="shared" si="3"/>
        <v>2759624.56</v>
      </c>
      <c r="F17" s="111">
        <f t="shared" si="4"/>
        <v>35.15534867130373</v>
      </c>
      <c r="G17" s="89">
        <v>1050000</v>
      </c>
      <c r="H17" s="90">
        <v>447795.51</v>
      </c>
      <c r="I17" s="88">
        <f t="shared" si="0"/>
        <v>42.64719142857143</v>
      </c>
      <c r="J17" s="90">
        <v>2429800</v>
      </c>
      <c r="K17" s="34">
        <v>1197549.29</v>
      </c>
      <c r="L17" s="47">
        <f t="shared" si="5"/>
        <v>49.285920240349</v>
      </c>
      <c r="M17" s="90">
        <v>0</v>
      </c>
      <c r="N17" s="91">
        <v>65853.6</v>
      </c>
      <c r="O17" s="47" t="e">
        <f t="shared" si="11"/>
        <v>#DIV/0!</v>
      </c>
      <c r="P17" s="90">
        <v>950000</v>
      </c>
      <c r="Q17" s="90">
        <v>51878.31</v>
      </c>
      <c r="R17" s="88">
        <f t="shared" si="6"/>
        <v>5.460874736842105</v>
      </c>
      <c r="S17" s="90">
        <v>3000000</v>
      </c>
      <c r="T17" s="92">
        <v>681839.97</v>
      </c>
      <c r="U17" s="88">
        <f t="shared" si="1"/>
        <v>22.727998999999997</v>
      </c>
      <c r="V17" s="90">
        <v>20000</v>
      </c>
      <c r="W17" s="90">
        <v>8900</v>
      </c>
      <c r="X17" s="88">
        <f t="shared" si="8"/>
        <v>44.5</v>
      </c>
      <c r="Y17" s="90">
        <v>0</v>
      </c>
      <c r="Z17" s="90">
        <v>0</v>
      </c>
      <c r="AA17" s="88">
        <v>0</v>
      </c>
      <c r="AB17" s="256" t="s">
        <v>64</v>
      </c>
      <c r="AC17" s="256"/>
      <c r="AD17" s="257"/>
      <c r="AE17" s="90">
        <v>0</v>
      </c>
      <c r="AF17" s="90">
        <v>0</v>
      </c>
      <c r="AG17" s="47" t="e">
        <f t="shared" si="7"/>
        <v>#DIV/0!</v>
      </c>
      <c r="AH17" s="90">
        <v>300000</v>
      </c>
      <c r="AI17" s="90">
        <v>188473.99</v>
      </c>
      <c r="AJ17" s="88">
        <f aca="true" t="shared" si="12" ref="AJ17:AJ25">AI17/AH17*100</f>
        <v>62.82466333333333</v>
      </c>
      <c r="AK17" s="88">
        <v>50000</v>
      </c>
      <c r="AL17" s="90">
        <v>117333.89</v>
      </c>
      <c r="AM17" s="47">
        <f>AL17/AK17*100</f>
        <v>234.66778000000002</v>
      </c>
      <c r="AN17" s="90">
        <v>0</v>
      </c>
      <c r="AO17" s="102">
        <v>0</v>
      </c>
      <c r="AP17" s="88" t="e">
        <f t="shared" si="9"/>
        <v>#DIV/0!</v>
      </c>
      <c r="AQ17" s="90">
        <v>50000</v>
      </c>
      <c r="AR17" s="90">
        <v>0</v>
      </c>
      <c r="AS17" s="88">
        <f aca="true" t="shared" si="13" ref="AS17:AS23">AR17/AQ17*100</f>
        <v>0</v>
      </c>
      <c r="AT17" s="90">
        <v>0</v>
      </c>
      <c r="AU17" s="90">
        <v>0</v>
      </c>
      <c r="AV17" s="88" t="e">
        <f>AU17/AT17*100</f>
        <v>#DIV/0!</v>
      </c>
      <c r="AW17" s="90">
        <v>0</v>
      </c>
      <c r="AX17" s="90">
        <v>0</v>
      </c>
      <c r="AY17" s="47" t="e">
        <f>AX17/AW17*100</f>
        <v>#DIV/0!</v>
      </c>
      <c r="AZ17" s="93"/>
      <c r="BA17" s="90">
        <v>0</v>
      </c>
      <c r="BB17" s="90"/>
      <c r="BC17" s="90">
        <v>0</v>
      </c>
      <c r="BD17" s="90">
        <v>0</v>
      </c>
    </row>
    <row r="18" spans="1:56" s="14" customFormat="1" ht="24.75" customHeight="1">
      <c r="A18" s="247" t="s">
        <v>70</v>
      </c>
      <c r="B18" s="247"/>
      <c r="C18" s="244"/>
      <c r="D18" s="110">
        <f t="shared" si="10"/>
        <v>24015853</v>
      </c>
      <c r="E18" s="110">
        <f t="shared" si="3"/>
        <v>17201119.92</v>
      </c>
      <c r="F18" s="109">
        <f t="shared" si="4"/>
        <v>71.62402234890429</v>
      </c>
      <c r="G18" s="35">
        <v>4926900</v>
      </c>
      <c r="H18" s="34">
        <v>2142945.88</v>
      </c>
      <c r="I18" s="47">
        <f t="shared" si="0"/>
        <v>43.49481174775213</v>
      </c>
      <c r="J18" s="34">
        <v>676400</v>
      </c>
      <c r="K18" s="34">
        <v>333364.9</v>
      </c>
      <c r="L18" s="47">
        <f t="shared" si="5"/>
        <v>49.285171496156124</v>
      </c>
      <c r="M18" s="34">
        <v>0</v>
      </c>
      <c r="N18" s="38">
        <v>74301.3</v>
      </c>
      <c r="O18" s="47" t="e">
        <f t="shared" si="11"/>
        <v>#DIV/0!</v>
      </c>
      <c r="P18" s="34">
        <v>4260000</v>
      </c>
      <c r="Q18" s="34">
        <v>457838.84</v>
      </c>
      <c r="R18" s="47">
        <f t="shared" si="6"/>
        <v>10.747390610328639</v>
      </c>
      <c r="S18" s="34">
        <v>6000000</v>
      </c>
      <c r="T18" s="34">
        <v>2793512.09</v>
      </c>
      <c r="U18" s="47">
        <f t="shared" si="1"/>
        <v>46.55853483333333</v>
      </c>
      <c r="V18" s="34">
        <v>0</v>
      </c>
      <c r="W18" s="34">
        <v>0</v>
      </c>
      <c r="X18" s="47" t="e">
        <f t="shared" si="8"/>
        <v>#DIV/0!</v>
      </c>
      <c r="Y18" s="34">
        <v>0</v>
      </c>
      <c r="Z18" s="34">
        <v>2025.37</v>
      </c>
      <c r="AA18" s="47">
        <v>0</v>
      </c>
      <c r="AB18" s="247" t="s">
        <v>70</v>
      </c>
      <c r="AC18" s="247"/>
      <c r="AD18" s="244"/>
      <c r="AE18" s="34">
        <v>0</v>
      </c>
      <c r="AF18" s="34">
        <v>2836.18</v>
      </c>
      <c r="AG18" s="47" t="e">
        <f t="shared" si="7"/>
        <v>#DIV/0!</v>
      </c>
      <c r="AH18" s="34">
        <v>1500000</v>
      </c>
      <c r="AI18" s="34">
        <v>811513.12</v>
      </c>
      <c r="AJ18" s="47">
        <f t="shared" si="12"/>
        <v>54.10087466666666</v>
      </c>
      <c r="AK18" s="47">
        <v>1000000</v>
      </c>
      <c r="AL18" s="34">
        <v>245582.24</v>
      </c>
      <c r="AM18" s="47">
        <f>AL18/AK18*100</f>
        <v>24.558224</v>
      </c>
      <c r="AN18" s="34">
        <v>0</v>
      </c>
      <c r="AO18" s="34">
        <v>0</v>
      </c>
      <c r="AP18" s="47" t="e">
        <f t="shared" si="9"/>
        <v>#DIV/0!</v>
      </c>
      <c r="AQ18" s="34">
        <v>700000</v>
      </c>
      <c r="AR18" s="34">
        <v>0</v>
      </c>
      <c r="AS18" s="47">
        <f t="shared" si="13"/>
        <v>0</v>
      </c>
      <c r="AT18" s="34">
        <v>4952553</v>
      </c>
      <c r="AU18" s="34">
        <v>10337200</v>
      </c>
      <c r="AV18" s="47">
        <v>0</v>
      </c>
      <c r="AW18" s="34">
        <v>0</v>
      </c>
      <c r="AX18" s="34">
        <v>0</v>
      </c>
      <c r="AY18" s="47">
        <v>0</v>
      </c>
      <c r="AZ18" s="37"/>
      <c r="BA18" s="34">
        <v>0</v>
      </c>
      <c r="BB18" s="34"/>
      <c r="BC18" s="34">
        <v>0</v>
      </c>
      <c r="BD18" s="100">
        <v>0</v>
      </c>
    </row>
    <row r="19" spans="1:56" s="14" customFormat="1" ht="27.75" customHeight="1">
      <c r="A19" s="247" t="s">
        <v>51</v>
      </c>
      <c r="B19" s="247"/>
      <c r="C19" s="244"/>
      <c r="D19" s="110">
        <f t="shared" si="10"/>
        <v>3006900</v>
      </c>
      <c r="E19" s="110">
        <f>H19+K19+N19+Q19+T19+W19+Z19+AF19+AI19+AL19+AO19+AR19+AU19+AX19+BA19</f>
        <v>1042307.1200000001</v>
      </c>
      <c r="F19" s="109">
        <f t="shared" si="4"/>
        <v>34.663843825867175</v>
      </c>
      <c r="G19" s="35">
        <v>300000</v>
      </c>
      <c r="H19" s="34">
        <v>95485.79</v>
      </c>
      <c r="I19" s="47">
        <f t="shared" si="0"/>
        <v>31.828596666666662</v>
      </c>
      <c r="J19" s="34">
        <v>920900</v>
      </c>
      <c r="K19" s="34">
        <v>453889.14</v>
      </c>
      <c r="L19" s="47">
        <f t="shared" si="5"/>
        <v>49.28755999565643</v>
      </c>
      <c r="M19" s="34">
        <v>0</v>
      </c>
      <c r="N19" s="38">
        <v>0</v>
      </c>
      <c r="O19" s="47" t="e">
        <f t="shared" si="11"/>
        <v>#DIV/0!</v>
      </c>
      <c r="P19" s="34">
        <v>260000</v>
      </c>
      <c r="Q19" s="34">
        <v>27164.98</v>
      </c>
      <c r="R19" s="47">
        <f t="shared" si="6"/>
        <v>10.44806923076923</v>
      </c>
      <c r="S19" s="34">
        <v>1300000</v>
      </c>
      <c r="T19" s="34">
        <v>285122.26</v>
      </c>
      <c r="U19" s="47">
        <f t="shared" si="1"/>
        <v>21.93248153846154</v>
      </c>
      <c r="V19" s="34">
        <v>6000</v>
      </c>
      <c r="W19" s="34">
        <v>2800</v>
      </c>
      <c r="X19" s="47">
        <f t="shared" si="8"/>
        <v>46.666666666666664</v>
      </c>
      <c r="Y19" s="34"/>
      <c r="Z19" s="34"/>
      <c r="AA19" s="47"/>
      <c r="AB19" s="247" t="s">
        <v>51</v>
      </c>
      <c r="AC19" s="247"/>
      <c r="AD19" s="244"/>
      <c r="AE19" s="34">
        <v>40000</v>
      </c>
      <c r="AF19" s="34">
        <v>23792.25</v>
      </c>
      <c r="AG19" s="47">
        <f t="shared" si="7"/>
        <v>59.480624999999996</v>
      </c>
      <c r="AH19" s="34">
        <v>150000</v>
      </c>
      <c r="AI19" s="34">
        <v>136942.53</v>
      </c>
      <c r="AJ19" s="47">
        <f t="shared" si="12"/>
        <v>91.29502000000001</v>
      </c>
      <c r="AK19" s="47">
        <v>30000</v>
      </c>
      <c r="AL19" s="47">
        <v>15935.4</v>
      </c>
      <c r="AM19" s="47"/>
      <c r="AN19" s="34">
        <v>0</v>
      </c>
      <c r="AO19" s="34">
        <v>0</v>
      </c>
      <c r="AP19" s="47" t="e">
        <f t="shared" si="9"/>
        <v>#DIV/0!</v>
      </c>
      <c r="AQ19" s="34">
        <v>0</v>
      </c>
      <c r="AR19" s="34">
        <v>0</v>
      </c>
      <c r="AS19" s="47">
        <v>0</v>
      </c>
      <c r="AT19" s="34"/>
      <c r="AU19" s="34"/>
      <c r="AV19" s="47"/>
      <c r="AW19" s="34">
        <v>0</v>
      </c>
      <c r="AX19" s="34">
        <v>0</v>
      </c>
      <c r="AY19" s="47">
        <v>0</v>
      </c>
      <c r="AZ19" s="37"/>
      <c r="BA19" s="34">
        <v>1174.77</v>
      </c>
      <c r="BB19" s="34"/>
      <c r="BC19" s="34"/>
      <c r="BD19" s="99"/>
    </row>
    <row r="20" spans="1:56" s="14" customFormat="1" ht="27.75" customHeight="1">
      <c r="A20" s="244" t="s">
        <v>58</v>
      </c>
      <c r="B20" s="245"/>
      <c r="C20" s="246"/>
      <c r="D20" s="110">
        <f>G20+M20+P20+S20+V20+Y20+AE20+AH20+AN20+AQ20+AZ20+J20+AT20+AW20+AK20</f>
        <v>7262500</v>
      </c>
      <c r="E20" s="110">
        <f>H20+K20+N20+Q20+T20+W20+Z20+AF20+AI20+AL20+AO20+AR20+AU20+AX20+BA20</f>
        <v>2388198.76</v>
      </c>
      <c r="F20" s="109">
        <f t="shared" si="4"/>
        <v>32.88397604130809</v>
      </c>
      <c r="G20" s="35">
        <v>1756400</v>
      </c>
      <c r="H20" s="34">
        <v>1027498.89</v>
      </c>
      <c r="I20" s="47">
        <f t="shared" si="0"/>
        <v>58.50027841038488</v>
      </c>
      <c r="J20" s="34">
        <v>1040600</v>
      </c>
      <c r="K20" s="34">
        <v>512869.08</v>
      </c>
      <c r="L20" s="47">
        <f t="shared" si="5"/>
        <v>49.285900442052665</v>
      </c>
      <c r="M20" s="34">
        <v>0</v>
      </c>
      <c r="N20" s="38">
        <v>71415.9</v>
      </c>
      <c r="O20" s="47" t="e">
        <f t="shared" si="11"/>
        <v>#DIV/0!</v>
      </c>
      <c r="P20" s="34">
        <v>1100000</v>
      </c>
      <c r="Q20" s="35">
        <v>85189.98</v>
      </c>
      <c r="R20" s="47">
        <f t="shared" si="6"/>
        <v>7.744543636363637</v>
      </c>
      <c r="S20" s="35">
        <v>3000000</v>
      </c>
      <c r="T20" s="35">
        <v>666849.91</v>
      </c>
      <c r="U20" s="47">
        <f t="shared" si="1"/>
        <v>22.228330333333336</v>
      </c>
      <c r="V20" s="34">
        <v>5500</v>
      </c>
      <c r="W20" s="35">
        <v>2800</v>
      </c>
      <c r="X20" s="47">
        <f t="shared" si="8"/>
        <v>50.90909090909091</v>
      </c>
      <c r="Y20" s="34"/>
      <c r="Z20" s="34"/>
      <c r="AA20" s="47"/>
      <c r="AB20" s="244" t="s">
        <v>58</v>
      </c>
      <c r="AC20" s="245"/>
      <c r="AD20" s="246"/>
      <c r="AE20" s="35">
        <v>0</v>
      </c>
      <c r="AF20" s="35">
        <v>0</v>
      </c>
      <c r="AG20" s="47" t="e">
        <f t="shared" si="7"/>
        <v>#DIV/0!</v>
      </c>
      <c r="AH20" s="35">
        <v>30000</v>
      </c>
      <c r="AI20" s="35">
        <v>12900</v>
      </c>
      <c r="AJ20" s="47">
        <f t="shared" si="12"/>
        <v>43</v>
      </c>
      <c r="AK20" s="49">
        <v>30000</v>
      </c>
      <c r="AL20" s="35">
        <v>2614.22</v>
      </c>
      <c r="AM20" s="49">
        <f>AL20/AK20*100</f>
        <v>8.714066666666666</v>
      </c>
      <c r="AN20" s="35">
        <v>0</v>
      </c>
      <c r="AO20" s="35">
        <v>0</v>
      </c>
      <c r="AP20" s="47" t="e">
        <f t="shared" si="9"/>
        <v>#DIV/0!</v>
      </c>
      <c r="AQ20" s="34">
        <v>300000</v>
      </c>
      <c r="AR20" s="35">
        <v>0</v>
      </c>
      <c r="AS20" s="47">
        <f t="shared" si="13"/>
        <v>0</v>
      </c>
      <c r="AT20" s="35">
        <v>0</v>
      </c>
      <c r="AU20" s="35">
        <v>0</v>
      </c>
      <c r="AV20" s="49"/>
      <c r="AW20" s="35">
        <v>0</v>
      </c>
      <c r="AX20" s="35">
        <v>10.28</v>
      </c>
      <c r="AY20" s="47">
        <v>0</v>
      </c>
      <c r="AZ20" s="35"/>
      <c r="BA20" s="35">
        <v>6050.5</v>
      </c>
      <c r="BB20" s="34">
        <v>0</v>
      </c>
      <c r="BC20" s="34"/>
      <c r="BD20" s="99"/>
    </row>
    <row r="21" spans="1:56" s="14" customFormat="1" ht="27.75" customHeight="1">
      <c r="A21" s="252" t="s">
        <v>52</v>
      </c>
      <c r="B21" s="253"/>
      <c r="C21" s="254"/>
      <c r="D21" s="110">
        <f t="shared" si="10"/>
        <v>2084500</v>
      </c>
      <c r="E21" s="110">
        <f t="shared" si="3"/>
        <v>626122.36</v>
      </c>
      <c r="F21" s="109">
        <f t="shared" si="4"/>
        <v>30.037052530582876</v>
      </c>
      <c r="G21" s="35">
        <v>78000</v>
      </c>
      <c r="H21" s="34">
        <v>28685.91</v>
      </c>
      <c r="I21" s="47">
        <f t="shared" si="0"/>
        <v>36.77680769230769</v>
      </c>
      <c r="J21" s="34">
        <v>731000</v>
      </c>
      <c r="K21" s="34">
        <v>360290.53</v>
      </c>
      <c r="L21" s="47">
        <f t="shared" si="5"/>
        <v>49.28735020519836</v>
      </c>
      <c r="M21" s="34">
        <v>0</v>
      </c>
      <c r="N21" s="38">
        <v>8121.6</v>
      </c>
      <c r="O21" s="47" t="e">
        <f aca="true" t="shared" si="14" ref="O21:O27">N21/M21*100</f>
        <v>#DIV/0!</v>
      </c>
      <c r="P21" s="34">
        <v>200000</v>
      </c>
      <c r="Q21" s="35">
        <v>22621.51</v>
      </c>
      <c r="R21" s="47">
        <f t="shared" si="6"/>
        <v>11.310754999999999</v>
      </c>
      <c r="S21" s="35">
        <v>1000000</v>
      </c>
      <c r="T21" s="35">
        <v>123001.77</v>
      </c>
      <c r="U21" s="47">
        <f t="shared" si="1"/>
        <v>12.300177000000001</v>
      </c>
      <c r="V21" s="34">
        <v>5500</v>
      </c>
      <c r="W21" s="35">
        <v>1200</v>
      </c>
      <c r="X21" s="47">
        <f t="shared" si="8"/>
        <v>21.818181818181817</v>
      </c>
      <c r="Y21" s="34"/>
      <c r="Z21" s="34"/>
      <c r="AA21" s="47"/>
      <c r="AB21" s="244" t="s">
        <v>52</v>
      </c>
      <c r="AC21" s="245"/>
      <c r="AD21" s="246"/>
      <c r="AE21" s="35">
        <v>0</v>
      </c>
      <c r="AF21" s="35">
        <v>0</v>
      </c>
      <c r="AG21" s="47" t="e">
        <f t="shared" si="7"/>
        <v>#DIV/0!</v>
      </c>
      <c r="AH21" s="35">
        <v>70000</v>
      </c>
      <c r="AI21" s="35">
        <v>34230.15</v>
      </c>
      <c r="AJ21" s="47">
        <f t="shared" si="12"/>
        <v>48.90021428571429</v>
      </c>
      <c r="AK21" s="49">
        <v>0</v>
      </c>
      <c r="AL21" s="35">
        <v>3162</v>
      </c>
      <c r="AM21" s="49"/>
      <c r="AN21" s="35">
        <v>0</v>
      </c>
      <c r="AO21" s="35">
        <v>0</v>
      </c>
      <c r="AP21" s="47" t="e">
        <f t="shared" si="9"/>
        <v>#DIV/0!</v>
      </c>
      <c r="AQ21" s="34">
        <v>0</v>
      </c>
      <c r="AR21" s="35">
        <v>0</v>
      </c>
      <c r="AS21" s="47" t="e">
        <f t="shared" si="13"/>
        <v>#DIV/0!</v>
      </c>
      <c r="AT21" s="35">
        <v>0</v>
      </c>
      <c r="AU21" s="35">
        <v>0</v>
      </c>
      <c r="AV21" s="49">
        <v>0</v>
      </c>
      <c r="AW21" s="35">
        <v>0</v>
      </c>
      <c r="AX21" s="35">
        <v>44808.89</v>
      </c>
      <c r="AY21" s="47">
        <v>0</v>
      </c>
      <c r="AZ21" s="35"/>
      <c r="BA21" s="35">
        <v>0</v>
      </c>
      <c r="BB21" s="34"/>
      <c r="BC21" s="34"/>
      <c r="BD21" s="99"/>
    </row>
    <row r="22" spans="1:56" s="14" customFormat="1" ht="27.75" customHeight="1">
      <c r="A22" s="244" t="s">
        <v>53</v>
      </c>
      <c r="B22" s="245"/>
      <c r="C22" s="246"/>
      <c r="D22" s="110">
        <f t="shared" si="10"/>
        <v>10956800</v>
      </c>
      <c r="E22" s="110">
        <f t="shared" si="3"/>
        <v>5073223.239999999</v>
      </c>
      <c r="F22" s="109">
        <f t="shared" si="4"/>
        <v>46.30205205899532</v>
      </c>
      <c r="G22" s="35">
        <v>1270000</v>
      </c>
      <c r="H22" s="34">
        <v>713206.95</v>
      </c>
      <c r="I22" s="47">
        <f t="shared" si="0"/>
        <v>56.158027559055114</v>
      </c>
      <c r="J22" s="34">
        <v>1711800</v>
      </c>
      <c r="K22" s="34">
        <v>843669.6</v>
      </c>
      <c r="L22" s="47">
        <f t="shared" si="5"/>
        <v>49.28552400981423</v>
      </c>
      <c r="M22" s="34">
        <v>0</v>
      </c>
      <c r="N22" s="38">
        <v>900</v>
      </c>
      <c r="O22" s="47" t="e">
        <f t="shared" si="14"/>
        <v>#DIV/0!</v>
      </c>
      <c r="P22" s="34">
        <v>1300000</v>
      </c>
      <c r="Q22" s="35">
        <v>167451.69</v>
      </c>
      <c r="R22" s="47">
        <f t="shared" si="6"/>
        <v>12.88089923076923</v>
      </c>
      <c r="S22" s="35">
        <v>6000000</v>
      </c>
      <c r="T22" s="35">
        <v>1601606.46</v>
      </c>
      <c r="U22" s="47">
        <f t="shared" si="1"/>
        <v>26.693441</v>
      </c>
      <c r="V22" s="34">
        <v>10000</v>
      </c>
      <c r="W22" s="35">
        <v>3600</v>
      </c>
      <c r="X22" s="47">
        <f t="shared" si="8"/>
        <v>36</v>
      </c>
      <c r="Y22" s="34"/>
      <c r="Z22" s="34">
        <v>0</v>
      </c>
      <c r="AA22" s="47"/>
      <c r="AB22" s="244" t="s">
        <v>53</v>
      </c>
      <c r="AC22" s="245"/>
      <c r="AD22" s="246"/>
      <c r="AE22" s="35">
        <v>5000</v>
      </c>
      <c r="AF22" s="35">
        <v>1632.03</v>
      </c>
      <c r="AG22" s="47">
        <f t="shared" si="7"/>
        <v>32.6406</v>
      </c>
      <c r="AH22" s="35">
        <v>10000</v>
      </c>
      <c r="AI22" s="35">
        <v>2598.36</v>
      </c>
      <c r="AJ22" s="47">
        <f t="shared" si="12"/>
        <v>25.983600000000003</v>
      </c>
      <c r="AK22" s="49">
        <v>150000</v>
      </c>
      <c r="AL22" s="35">
        <v>88761.15</v>
      </c>
      <c r="AM22" s="49">
        <f>AL22/AK22*100</f>
        <v>59.174099999999996</v>
      </c>
      <c r="AN22" s="35">
        <v>0</v>
      </c>
      <c r="AO22" s="35">
        <v>0</v>
      </c>
      <c r="AP22" s="47" t="e">
        <f>AO22/AN22*100</f>
        <v>#DIV/0!</v>
      </c>
      <c r="AQ22" s="34">
        <v>500000</v>
      </c>
      <c r="AR22" s="35">
        <v>756000</v>
      </c>
      <c r="AS22" s="47">
        <f t="shared" si="13"/>
        <v>151.2</v>
      </c>
      <c r="AT22" s="35">
        <v>0</v>
      </c>
      <c r="AU22" s="35">
        <v>910872</v>
      </c>
      <c r="AV22" s="35">
        <v>0</v>
      </c>
      <c r="AW22" s="35">
        <v>0</v>
      </c>
      <c r="AX22" s="35">
        <v>-75</v>
      </c>
      <c r="AY22" s="47">
        <v>0</v>
      </c>
      <c r="AZ22" s="44"/>
      <c r="BA22" s="35">
        <v>-17000</v>
      </c>
      <c r="BB22" s="34"/>
      <c r="BC22" s="34"/>
      <c r="BD22" s="99"/>
    </row>
    <row r="23" spans="1:56" s="14" customFormat="1" ht="27.75" customHeight="1">
      <c r="A23" s="244" t="s">
        <v>54</v>
      </c>
      <c r="B23" s="245"/>
      <c r="C23" s="246"/>
      <c r="D23" s="110">
        <f>G23+J23+M23+P23+S23+V23+Y23+AE23+AH23+AK23+AN23+AQ23+AT23+AW23+AZ23+BC23</f>
        <v>3946300</v>
      </c>
      <c r="E23" s="110">
        <f t="shared" si="3"/>
        <v>1179389.95</v>
      </c>
      <c r="F23" s="109">
        <f t="shared" si="4"/>
        <v>29.885967868636442</v>
      </c>
      <c r="G23" s="35">
        <v>850000</v>
      </c>
      <c r="H23" s="34">
        <v>382674.6</v>
      </c>
      <c r="I23" s="47">
        <f t="shared" si="0"/>
        <v>45.02054117647059</v>
      </c>
      <c r="J23" s="34">
        <v>559300</v>
      </c>
      <c r="K23" s="34">
        <v>275667.11</v>
      </c>
      <c r="L23" s="47">
        <f t="shared" si="5"/>
        <v>49.287879492222416</v>
      </c>
      <c r="M23" s="34">
        <v>0</v>
      </c>
      <c r="N23" s="38">
        <v>5106.2</v>
      </c>
      <c r="O23" s="47">
        <v>0</v>
      </c>
      <c r="P23" s="34">
        <v>380000</v>
      </c>
      <c r="Q23" s="35">
        <v>20873.67</v>
      </c>
      <c r="R23" s="47">
        <f t="shared" si="6"/>
        <v>5.493071052631579</v>
      </c>
      <c r="S23" s="35">
        <v>2000000</v>
      </c>
      <c r="T23" s="35">
        <v>347139.37</v>
      </c>
      <c r="U23" s="47">
        <f t="shared" si="1"/>
        <v>17.3569685</v>
      </c>
      <c r="V23" s="34">
        <v>7000</v>
      </c>
      <c r="W23" s="35">
        <v>2000</v>
      </c>
      <c r="X23" s="47">
        <f t="shared" si="8"/>
        <v>28.57142857142857</v>
      </c>
      <c r="Y23" s="34"/>
      <c r="Z23" s="34"/>
      <c r="AA23" s="47"/>
      <c r="AB23" s="244" t="s">
        <v>54</v>
      </c>
      <c r="AC23" s="245"/>
      <c r="AD23" s="246"/>
      <c r="AE23" s="35">
        <v>0</v>
      </c>
      <c r="AF23" s="35">
        <v>0</v>
      </c>
      <c r="AG23" s="47" t="e">
        <f t="shared" si="7"/>
        <v>#DIV/0!</v>
      </c>
      <c r="AH23" s="35">
        <v>150000</v>
      </c>
      <c r="AI23" s="35">
        <v>145929</v>
      </c>
      <c r="AJ23" s="47">
        <f t="shared" si="12"/>
        <v>97.286</v>
      </c>
      <c r="AK23" s="49">
        <v>0</v>
      </c>
      <c r="AL23" s="49">
        <v>0</v>
      </c>
      <c r="AM23" s="49" t="e">
        <f>AL23/AK23*100</f>
        <v>#DIV/0!</v>
      </c>
      <c r="AN23" s="35">
        <v>0</v>
      </c>
      <c r="AO23" s="35">
        <v>0</v>
      </c>
      <c r="AP23" s="47" t="e">
        <f t="shared" si="9"/>
        <v>#DIV/0!</v>
      </c>
      <c r="AQ23" s="34">
        <v>0</v>
      </c>
      <c r="AR23" s="35">
        <v>0</v>
      </c>
      <c r="AS23" s="47" t="e">
        <f t="shared" si="13"/>
        <v>#DIV/0!</v>
      </c>
      <c r="AT23" s="35">
        <v>0</v>
      </c>
      <c r="AU23" s="35">
        <v>0</v>
      </c>
      <c r="AV23" s="35">
        <v>0</v>
      </c>
      <c r="AW23" s="35">
        <v>0</v>
      </c>
      <c r="AX23" s="35">
        <v>0</v>
      </c>
      <c r="AY23" s="47"/>
      <c r="AZ23" s="44"/>
      <c r="BA23" s="35"/>
      <c r="BB23" s="34"/>
      <c r="BC23" s="34"/>
      <c r="BD23" s="99"/>
    </row>
    <row r="24" spans="1:56" s="14" customFormat="1" ht="27.75" customHeight="1">
      <c r="A24" s="244" t="s">
        <v>69</v>
      </c>
      <c r="B24" s="245"/>
      <c r="C24" s="246"/>
      <c r="D24" s="110">
        <f t="shared" si="10"/>
        <v>3743100</v>
      </c>
      <c r="E24" s="110">
        <f t="shared" si="3"/>
        <v>599467.84</v>
      </c>
      <c r="F24" s="109">
        <f t="shared" si="4"/>
        <v>16.01527717667174</v>
      </c>
      <c r="G24" s="35">
        <v>170900</v>
      </c>
      <c r="H24" s="34">
        <v>71514.63</v>
      </c>
      <c r="I24" s="47">
        <f t="shared" si="0"/>
        <v>41.84589233469866</v>
      </c>
      <c r="J24" s="34">
        <v>658200</v>
      </c>
      <c r="K24" s="34">
        <v>324389.61</v>
      </c>
      <c r="L24" s="47">
        <f t="shared" si="5"/>
        <v>49.28435278030994</v>
      </c>
      <c r="M24" s="34">
        <v>0</v>
      </c>
      <c r="N24" s="38">
        <v>0</v>
      </c>
      <c r="O24" s="47" t="e">
        <f>N24/M24*100</f>
        <v>#DIV/0!</v>
      </c>
      <c r="P24" s="34">
        <v>200000</v>
      </c>
      <c r="Q24" s="35">
        <v>31057.47</v>
      </c>
      <c r="R24" s="47">
        <f t="shared" si="6"/>
        <v>15.528735000000001</v>
      </c>
      <c r="S24" s="35">
        <v>2000000</v>
      </c>
      <c r="T24" s="35">
        <v>147406.17</v>
      </c>
      <c r="U24" s="47">
        <f t="shared" si="1"/>
        <v>7.3703085</v>
      </c>
      <c r="V24" s="34">
        <v>5000</v>
      </c>
      <c r="W24" s="35">
        <v>3400</v>
      </c>
      <c r="X24" s="47">
        <f t="shared" si="8"/>
        <v>68</v>
      </c>
      <c r="Y24" s="34">
        <v>0</v>
      </c>
      <c r="Z24" s="34">
        <v>0</v>
      </c>
      <c r="AA24" s="47">
        <v>0</v>
      </c>
      <c r="AB24" s="244" t="s">
        <v>69</v>
      </c>
      <c r="AC24" s="245"/>
      <c r="AD24" s="246"/>
      <c r="AE24" s="35">
        <v>4000</v>
      </c>
      <c r="AF24" s="35">
        <v>0</v>
      </c>
      <c r="AG24" s="47">
        <f t="shared" si="7"/>
        <v>0</v>
      </c>
      <c r="AH24" s="35">
        <v>90000</v>
      </c>
      <c r="AI24" s="35">
        <v>21699.96</v>
      </c>
      <c r="AJ24" s="47">
        <f t="shared" si="12"/>
        <v>24.111066666666666</v>
      </c>
      <c r="AK24" s="49">
        <v>15000</v>
      </c>
      <c r="AL24" s="35">
        <v>0</v>
      </c>
      <c r="AM24" s="49">
        <f>AL24/AK24*100</f>
        <v>0</v>
      </c>
      <c r="AN24" s="44"/>
      <c r="AO24" s="35">
        <v>0</v>
      </c>
      <c r="AP24" s="47" t="e">
        <f t="shared" si="9"/>
        <v>#DIV/0!</v>
      </c>
      <c r="AQ24" s="34">
        <v>600000</v>
      </c>
      <c r="AR24" s="35">
        <v>0</v>
      </c>
      <c r="AS24" s="47">
        <f>AR24/AQ24*100</f>
        <v>0</v>
      </c>
      <c r="AT24" s="35">
        <v>0</v>
      </c>
      <c r="AU24" s="35">
        <v>0</v>
      </c>
      <c r="AV24" s="35" t="e">
        <f>AU24/AT24*100</f>
        <v>#DIV/0!</v>
      </c>
      <c r="AW24" s="35">
        <v>0</v>
      </c>
      <c r="AX24" s="35">
        <v>0</v>
      </c>
      <c r="AY24" s="47">
        <v>0</v>
      </c>
      <c r="AZ24" s="44"/>
      <c r="BA24" s="35">
        <v>0</v>
      </c>
      <c r="BB24" s="34" t="s">
        <v>86</v>
      </c>
      <c r="BC24" s="34"/>
      <c r="BD24" s="99"/>
    </row>
    <row r="25" spans="1:56" s="14" customFormat="1" ht="27.75" customHeight="1">
      <c r="A25" s="244" t="s">
        <v>56</v>
      </c>
      <c r="B25" s="245"/>
      <c r="C25" s="246"/>
      <c r="D25" s="110">
        <f t="shared" si="10"/>
        <v>2819500</v>
      </c>
      <c r="E25" s="110">
        <f t="shared" si="3"/>
        <v>863095.5999999999</v>
      </c>
      <c r="F25" s="109">
        <f t="shared" si="4"/>
        <v>30.61165454867884</v>
      </c>
      <c r="G25" s="35">
        <v>90000</v>
      </c>
      <c r="H25" s="34">
        <v>48030.95</v>
      </c>
      <c r="I25" s="47">
        <f t="shared" si="0"/>
        <v>53.36772222222221</v>
      </c>
      <c r="J25" s="34">
        <v>973000</v>
      </c>
      <c r="K25" s="34">
        <v>479532.6</v>
      </c>
      <c r="L25" s="47">
        <f t="shared" si="5"/>
        <v>49.283926002055495</v>
      </c>
      <c r="M25" s="34">
        <v>0</v>
      </c>
      <c r="N25" s="38">
        <v>762.3</v>
      </c>
      <c r="O25" s="47" t="e">
        <f t="shared" si="14"/>
        <v>#DIV/0!</v>
      </c>
      <c r="P25" s="34">
        <v>200000</v>
      </c>
      <c r="Q25" s="35">
        <v>6944.69</v>
      </c>
      <c r="R25" s="47">
        <f t="shared" si="6"/>
        <v>3.472345</v>
      </c>
      <c r="S25" s="35">
        <v>1100000</v>
      </c>
      <c r="T25" s="35">
        <v>127166.62</v>
      </c>
      <c r="U25" s="47">
        <f t="shared" si="1"/>
        <v>11.560601818181818</v>
      </c>
      <c r="V25" s="34">
        <v>6500</v>
      </c>
      <c r="W25" s="35">
        <v>2700</v>
      </c>
      <c r="X25" s="47">
        <f t="shared" si="8"/>
        <v>41.53846153846154</v>
      </c>
      <c r="Y25" s="34">
        <v>0</v>
      </c>
      <c r="Z25" s="34">
        <v>0</v>
      </c>
      <c r="AA25" s="47" t="e">
        <f>Z25/Y25*100</f>
        <v>#DIV/0!</v>
      </c>
      <c r="AB25" s="244" t="s">
        <v>56</v>
      </c>
      <c r="AC25" s="245"/>
      <c r="AD25" s="246"/>
      <c r="AE25" s="35">
        <v>450000</v>
      </c>
      <c r="AF25" s="35">
        <v>197958.44</v>
      </c>
      <c r="AG25" s="47">
        <f t="shared" si="7"/>
        <v>43.990764444444444</v>
      </c>
      <c r="AH25" s="35">
        <v>0</v>
      </c>
      <c r="AI25" s="35">
        <v>0</v>
      </c>
      <c r="AJ25" s="47" t="e">
        <f t="shared" si="12"/>
        <v>#DIV/0!</v>
      </c>
      <c r="AK25" s="49"/>
      <c r="AL25" s="49"/>
      <c r="AM25" s="49"/>
      <c r="AN25" s="35">
        <v>0</v>
      </c>
      <c r="AO25" s="35">
        <v>0</v>
      </c>
      <c r="AP25" s="47" t="e">
        <f t="shared" si="9"/>
        <v>#DIV/0!</v>
      </c>
      <c r="AQ25" s="34">
        <v>0</v>
      </c>
      <c r="AR25" s="35">
        <v>0</v>
      </c>
      <c r="AS25" s="47" t="e">
        <f>AR25/AQ25*100</f>
        <v>#DIV/0!</v>
      </c>
      <c r="AT25" s="35"/>
      <c r="AU25" s="35"/>
      <c r="AV25" s="49"/>
      <c r="AW25" s="35">
        <v>0</v>
      </c>
      <c r="AX25" s="35">
        <v>0</v>
      </c>
      <c r="AY25" s="47" t="e">
        <f>AX25/AW25*100</f>
        <v>#DIV/0!</v>
      </c>
      <c r="AZ25" s="44"/>
      <c r="BA25" s="35">
        <v>0</v>
      </c>
      <c r="BB25" s="34"/>
      <c r="BC25" s="34"/>
      <c r="BD25" s="99"/>
    </row>
    <row r="26" spans="1:56" s="14" customFormat="1" ht="27.75" customHeight="1">
      <c r="A26" s="244" t="s">
        <v>57</v>
      </c>
      <c r="B26" s="245"/>
      <c r="C26" s="246"/>
      <c r="D26" s="110">
        <f t="shared" si="10"/>
        <v>4707600</v>
      </c>
      <c r="E26" s="110">
        <f>H26+K26+N26+Q26+T26+W26+Z26+AF26+AI26+AL26+AO26+AR26+AU26+AX26+BA26</f>
        <v>1258197.58</v>
      </c>
      <c r="F26" s="109">
        <f t="shared" si="4"/>
        <v>26.726943240717137</v>
      </c>
      <c r="G26" s="35">
        <v>411000</v>
      </c>
      <c r="H26" s="34">
        <v>150488.06</v>
      </c>
      <c r="I26" s="47">
        <f t="shared" si="0"/>
        <v>36.615099756691</v>
      </c>
      <c r="J26" s="34">
        <v>1053600</v>
      </c>
      <c r="K26" s="34">
        <v>519279.95</v>
      </c>
      <c r="L26" s="47">
        <f t="shared" si="5"/>
        <v>49.28625189825361</v>
      </c>
      <c r="M26" s="34">
        <v>102000</v>
      </c>
      <c r="N26" s="38">
        <v>45492.3</v>
      </c>
      <c r="O26" s="47">
        <f t="shared" si="14"/>
        <v>44.60029411764706</v>
      </c>
      <c r="P26" s="34">
        <v>690000</v>
      </c>
      <c r="Q26" s="35">
        <v>53896.29</v>
      </c>
      <c r="R26" s="47">
        <f t="shared" si="6"/>
        <v>7.811056521739131</v>
      </c>
      <c r="S26" s="35">
        <v>1900000</v>
      </c>
      <c r="T26" s="35">
        <v>132880.69</v>
      </c>
      <c r="U26" s="47">
        <f t="shared" si="1"/>
        <v>6.99372052631579</v>
      </c>
      <c r="V26" s="34">
        <v>5000</v>
      </c>
      <c r="W26" s="35">
        <v>1300</v>
      </c>
      <c r="X26" s="47">
        <f t="shared" si="8"/>
        <v>26</v>
      </c>
      <c r="Y26" s="34"/>
      <c r="Z26" s="34"/>
      <c r="AA26" s="47"/>
      <c r="AB26" s="244" t="s">
        <v>57</v>
      </c>
      <c r="AC26" s="245"/>
      <c r="AD26" s="246"/>
      <c r="AE26" s="35">
        <v>0</v>
      </c>
      <c r="AF26" s="35">
        <v>0</v>
      </c>
      <c r="AG26" s="47" t="e">
        <f t="shared" si="7"/>
        <v>#DIV/0!</v>
      </c>
      <c r="AH26" s="35">
        <v>500000</v>
      </c>
      <c r="AI26" s="35">
        <v>254992.92</v>
      </c>
      <c r="AJ26" s="47">
        <f>AI26/AH26*100</f>
        <v>50.998584</v>
      </c>
      <c r="AK26" s="49">
        <v>0</v>
      </c>
      <c r="AL26" s="35">
        <v>53867.37</v>
      </c>
      <c r="AM26" s="49" t="e">
        <f>AL26/AK26*100</f>
        <v>#DIV/0!</v>
      </c>
      <c r="AN26" s="35">
        <v>0</v>
      </c>
      <c r="AO26" s="35">
        <v>0</v>
      </c>
      <c r="AP26" s="47" t="e">
        <f t="shared" si="9"/>
        <v>#DIV/0!</v>
      </c>
      <c r="AQ26" s="34">
        <v>0</v>
      </c>
      <c r="AR26" s="35">
        <v>0</v>
      </c>
      <c r="AS26" s="47" t="e">
        <f>AR26/AQ26*100</f>
        <v>#DIV/0!</v>
      </c>
      <c r="AT26" s="35">
        <v>0</v>
      </c>
      <c r="AU26" s="35">
        <v>0</v>
      </c>
      <c r="AV26" s="49" t="e">
        <f>AU26/AT26*100</f>
        <v>#DIV/0!</v>
      </c>
      <c r="AW26" s="35">
        <v>46000</v>
      </c>
      <c r="AX26" s="35">
        <v>46000</v>
      </c>
      <c r="AY26" s="47">
        <f>AX26/AW26*100</f>
        <v>100</v>
      </c>
      <c r="AZ26" s="44"/>
      <c r="BA26" s="35"/>
      <c r="BB26" s="34"/>
      <c r="BC26" s="34"/>
      <c r="BD26" s="99"/>
    </row>
    <row r="27" spans="1:56" s="14" customFormat="1" ht="27.75" customHeight="1">
      <c r="A27" s="244" t="s">
        <v>60</v>
      </c>
      <c r="B27" s="245"/>
      <c r="C27" s="246"/>
      <c r="D27" s="110">
        <f t="shared" si="10"/>
        <v>1688400</v>
      </c>
      <c r="E27" s="110">
        <f>H27+K27+N27+Q27+T27+W27+Y27+AF27+AI27+AL27+AO27+AR27+AU27+AX27+BA27</f>
        <v>906159.3099999999</v>
      </c>
      <c r="F27" s="109">
        <f t="shared" si="4"/>
        <v>53.6697056384743</v>
      </c>
      <c r="G27" s="35">
        <v>86500</v>
      </c>
      <c r="H27" s="34">
        <v>53412.76</v>
      </c>
      <c r="I27" s="47">
        <f t="shared" si="0"/>
        <v>61.74885549132948</v>
      </c>
      <c r="J27" s="34">
        <v>548900</v>
      </c>
      <c r="K27" s="34">
        <v>270538.42</v>
      </c>
      <c r="L27" s="47">
        <f t="shared" si="5"/>
        <v>49.287378393149936</v>
      </c>
      <c r="M27" s="34">
        <v>0</v>
      </c>
      <c r="N27" s="38">
        <v>18144</v>
      </c>
      <c r="O27" s="47" t="e">
        <f t="shared" si="14"/>
        <v>#DIV/0!</v>
      </c>
      <c r="P27" s="34">
        <v>90000</v>
      </c>
      <c r="Q27" s="35">
        <v>494.29</v>
      </c>
      <c r="R27" s="47">
        <f t="shared" si="6"/>
        <v>0.5492111111111112</v>
      </c>
      <c r="S27" s="35">
        <v>500000</v>
      </c>
      <c r="T27" s="35">
        <v>46656.29</v>
      </c>
      <c r="U27" s="47">
        <f t="shared" si="1"/>
        <v>9.331258</v>
      </c>
      <c r="V27" s="34">
        <v>5000</v>
      </c>
      <c r="W27" s="35">
        <v>1100</v>
      </c>
      <c r="X27" s="47">
        <f t="shared" si="8"/>
        <v>22</v>
      </c>
      <c r="Y27" s="34"/>
      <c r="Z27" s="34"/>
      <c r="AA27" s="47"/>
      <c r="AB27" s="244" t="s">
        <v>60</v>
      </c>
      <c r="AC27" s="245"/>
      <c r="AD27" s="246"/>
      <c r="AE27" s="35">
        <v>430000</v>
      </c>
      <c r="AF27" s="35">
        <v>217164.18</v>
      </c>
      <c r="AG27" s="47">
        <f t="shared" si="7"/>
        <v>50.503297674418604</v>
      </c>
      <c r="AH27" s="35">
        <v>28000</v>
      </c>
      <c r="AI27" s="35">
        <v>12683.05</v>
      </c>
      <c r="AJ27" s="47">
        <f>AI27/AH27*100</f>
        <v>45.29660714285714</v>
      </c>
      <c r="AK27" s="49"/>
      <c r="AL27" s="49"/>
      <c r="AM27" s="49"/>
      <c r="AN27" s="35">
        <v>0</v>
      </c>
      <c r="AO27" s="35">
        <v>658.32</v>
      </c>
      <c r="AP27" s="47" t="e">
        <f t="shared" si="9"/>
        <v>#DIV/0!</v>
      </c>
      <c r="AQ27" s="34"/>
      <c r="AR27" s="35">
        <v>285308</v>
      </c>
      <c r="AS27" s="47" t="e">
        <f>AR27/AQ27*100</f>
        <v>#DIV/0!</v>
      </c>
      <c r="AT27" s="35">
        <v>0</v>
      </c>
      <c r="AU27" s="35">
        <v>0</v>
      </c>
      <c r="AV27" s="49" t="e">
        <f>AU27/AT27*100</f>
        <v>#DIV/0!</v>
      </c>
      <c r="AW27" s="35"/>
      <c r="AX27" s="104">
        <v>0</v>
      </c>
      <c r="AY27" s="47" t="e">
        <f>AX27/AW27*100</f>
        <v>#DIV/0!</v>
      </c>
      <c r="AZ27" s="44"/>
      <c r="BA27" s="35">
        <v>0</v>
      </c>
      <c r="BB27" s="34"/>
      <c r="BC27" s="34"/>
      <c r="BD27" s="99"/>
    </row>
    <row r="28" spans="1:56" s="16" customFormat="1" ht="24.75" customHeight="1">
      <c r="A28" s="250" t="s">
        <v>3</v>
      </c>
      <c r="B28" s="250"/>
      <c r="C28" s="251"/>
      <c r="D28" s="42">
        <f>SUM(D11:D27)</f>
        <v>99234453</v>
      </c>
      <c r="E28" s="42">
        <f>SUM(E11:E27)</f>
        <v>43662879.01000001</v>
      </c>
      <c r="F28" s="48">
        <f t="shared" si="4"/>
        <v>43.99971752754057</v>
      </c>
      <c r="G28" s="44">
        <f>SUM(G11:G27)</f>
        <v>14537800</v>
      </c>
      <c r="H28" s="37">
        <f>SUM(H11:H27)</f>
        <v>7053581.539999999</v>
      </c>
      <c r="I28" s="48">
        <f>H28/G28*100</f>
        <v>48.518906161867676</v>
      </c>
      <c r="J28" s="37">
        <f>J11+J12+J13+J14+J15+J16+J17+J18+J19+J20+J21+J22+J23+J24+J25+J26+J27</f>
        <v>15955100</v>
      </c>
      <c r="K28" s="37">
        <f>K11+K12+K13+K14+K15+K16+K17+K18+K19+K20+K21+K22+K23+K24+K25+K26+K27</f>
        <v>7863564.96</v>
      </c>
      <c r="L28" s="48">
        <f t="shared" si="5"/>
        <v>49.285588683242345</v>
      </c>
      <c r="M28" s="37">
        <f>SUM(M11:M27)</f>
        <v>222000</v>
      </c>
      <c r="N28" s="46">
        <f>SUM(N11:N27)</f>
        <v>487559.4299999999</v>
      </c>
      <c r="O28" s="48">
        <f>N28/M28*100</f>
        <v>219.6213648648648</v>
      </c>
      <c r="P28" s="37">
        <f>SUM(P11:P27)</f>
        <v>12910000</v>
      </c>
      <c r="Q28" s="44">
        <f>SUM(Q11:Q27)</f>
        <v>1357721.98</v>
      </c>
      <c r="R28" s="48">
        <f>Q28/P28*100</f>
        <v>10.516824012393492</v>
      </c>
      <c r="S28" s="43">
        <f>SUM(S11:S27)</f>
        <v>40155000</v>
      </c>
      <c r="T28" s="43">
        <f>SUM(T11:T27)</f>
        <v>9923505.709999997</v>
      </c>
      <c r="U28" s="48">
        <f>T28/S28*100</f>
        <v>24.713001394595935</v>
      </c>
      <c r="V28" s="37">
        <f>SUM(V11:V27)</f>
        <v>110500</v>
      </c>
      <c r="W28" s="43">
        <f>SUM(W11:W27)</f>
        <v>43000</v>
      </c>
      <c r="X28" s="48">
        <f>W28/V28*100</f>
        <v>38.91402714932127</v>
      </c>
      <c r="Y28" s="37">
        <f>Y11+Y12+Y13+Y14+Y15+Y16+Y17+Y18+Y19+Y20+Y21+Y22+Y23+Y24+Y25+Y26+Y27</f>
        <v>0</v>
      </c>
      <c r="Z28" s="37">
        <f>SUM(Z11:Z27)</f>
        <v>2025.37</v>
      </c>
      <c r="AA28" s="48" t="e">
        <f>Z28/Y28*100</f>
        <v>#DIV/0!</v>
      </c>
      <c r="AB28" s="255" t="s">
        <v>3</v>
      </c>
      <c r="AC28" s="255"/>
      <c r="AD28" s="255"/>
      <c r="AE28" s="43">
        <f>SUM(AE11:AE27)</f>
        <v>2037500</v>
      </c>
      <c r="AF28" s="43">
        <f>SUM(AF11:AF27)</f>
        <v>1130758.6300000001</v>
      </c>
      <c r="AG28" s="48">
        <f t="shared" si="7"/>
        <v>55.49735607361964</v>
      </c>
      <c r="AH28" s="45">
        <f>SUM(AH11:AH27)</f>
        <v>3568000</v>
      </c>
      <c r="AI28" s="45">
        <f>SUM(AI11:AI27)</f>
        <v>2020081.3299999998</v>
      </c>
      <c r="AJ28" s="48">
        <f>AI28/AH28*100</f>
        <v>56.616629204035874</v>
      </c>
      <c r="AK28" s="50">
        <f>AK11+AK12+AK13+AK14+AK15+AK16+AK17+AK18+AK19+AK20+AK21+AK22+AK23+AK24+AK25+AK26+AK27</f>
        <v>2190000</v>
      </c>
      <c r="AL28" s="44">
        <f>AL11+AL12+AL13+AL14+AL15+AL16+AL17+AL18+AL19+AL20+AL21+AL22+AL23+AL24+AL25+AL26+AL27</f>
        <v>817513.9500000001</v>
      </c>
      <c r="AM28" s="50">
        <f>AL28/AK28*100</f>
        <v>37.32940410958904</v>
      </c>
      <c r="AN28" s="44">
        <f>AN11+AN12+AN13+AN14+AN15+AN16+AN17+AN18+AN19+AN20+AN21+AN22+AN23+AN24+AN25+AN26+AN27</f>
        <v>0</v>
      </c>
      <c r="AO28" s="44">
        <f>SUM(AO11:AO27)</f>
        <v>216305.65000000002</v>
      </c>
      <c r="AP28" s="48" t="e">
        <f t="shared" si="9"/>
        <v>#DIV/0!</v>
      </c>
      <c r="AQ28" s="37">
        <f>SUM(AQ11:AQ27)</f>
        <v>2550000</v>
      </c>
      <c r="AR28" s="43">
        <f>SUM(AR11:AR27)</f>
        <v>1320127.26</v>
      </c>
      <c r="AS28" s="48">
        <f>AR28/AQ28*100</f>
        <v>51.76969647058824</v>
      </c>
      <c r="AT28" s="44">
        <f>SUM(AT11:AT27)</f>
        <v>4952553</v>
      </c>
      <c r="AU28" s="44">
        <f>SUM(AU11:AU27)</f>
        <v>11339656</v>
      </c>
      <c r="AV28" s="50">
        <f>AU28/AT28*100</f>
        <v>228.96586871458013</v>
      </c>
      <c r="AW28" s="44">
        <f>AW11+AW12+AW13+AW14+AW15+AW16+AW17+AW19+AW18+AW20+AW21+AW22+AW23+AW24+AW25+AW26+AW27</f>
        <v>46000</v>
      </c>
      <c r="AX28" s="44">
        <f>AX11+AX12+AX13+AX14+AX15+AX16+AX17+AX19+AX18+AX20+AX21+AX22+AX23+AX24+AX25+AX26+AX27</f>
        <v>202048.28999999998</v>
      </c>
      <c r="AY28" s="50">
        <f>AX28/AW28*100</f>
        <v>439.2354130434782</v>
      </c>
      <c r="AZ28" s="44">
        <v>0</v>
      </c>
      <c r="BA28" s="43">
        <f>BA13+BA20+BA21+BA19+BA22+BA24+BA25+BA12+BA14+BA15+BA16+BA17+BA18+BA26+BA11+BA27+BA23</f>
        <v>-114571.09</v>
      </c>
      <c r="BB28" s="37">
        <v>0</v>
      </c>
      <c r="BC28" s="37">
        <f>BC17+BC18</f>
        <v>0</v>
      </c>
      <c r="BD28" s="103">
        <f>BD17+BD18</f>
        <v>0</v>
      </c>
    </row>
    <row r="29" spans="1:55" s="16" customFormat="1" ht="24.75" customHeight="1">
      <c r="A29" s="17"/>
      <c r="B29" s="17"/>
      <c r="C29" s="17"/>
      <c r="D29" s="18"/>
      <c r="E29" s="19"/>
      <c r="F29" s="20"/>
      <c r="G29" s="20"/>
      <c r="H29" s="22"/>
      <c r="I29" s="23"/>
      <c r="J29" s="23"/>
      <c r="K29" s="23"/>
      <c r="L29" s="23"/>
      <c r="M29" s="23"/>
      <c r="N29" s="24"/>
      <c r="O29" s="23"/>
      <c r="P29" s="23"/>
      <c r="Q29" s="22"/>
      <c r="R29" s="23"/>
      <c r="S29" s="23"/>
      <c r="T29" s="22"/>
      <c r="U29" s="23"/>
      <c r="V29" s="23"/>
      <c r="W29" s="21"/>
      <c r="X29" s="23"/>
      <c r="Y29" s="23"/>
      <c r="Z29" s="23"/>
      <c r="AA29" s="23"/>
      <c r="AB29" s="23"/>
      <c r="AC29" s="23"/>
      <c r="AD29" s="23"/>
      <c r="AE29" s="23"/>
      <c r="AF29" s="22"/>
      <c r="AG29" s="23"/>
      <c r="AH29" s="23"/>
      <c r="AI29" s="25"/>
      <c r="AJ29" s="23"/>
      <c r="AK29" s="23"/>
      <c r="AL29" s="23"/>
      <c r="AM29" s="23"/>
      <c r="AN29" s="23"/>
      <c r="AO29" s="21"/>
      <c r="AP29" s="23"/>
      <c r="AQ29" s="23"/>
      <c r="AR29" s="21"/>
      <c r="AS29" s="23"/>
      <c r="AT29" s="23"/>
      <c r="AU29" s="31"/>
      <c r="AV29" s="23"/>
      <c r="AW29" s="23"/>
      <c r="AX29" s="23"/>
      <c r="AY29" s="23"/>
      <c r="AZ29" s="23"/>
      <c r="BA29" s="21"/>
      <c r="BB29" s="23"/>
      <c r="BC29" s="23"/>
    </row>
    <row r="30" spans="1:55" s="16" customFormat="1" ht="24.75" customHeight="1">
      <c r="A30" s="17"/>
      <c r="B30" s="17"/>
      <c r="C30" s="17"/>
      <c r="D30" s="18"/>
      <c r="E30" s="19"/>
      <c r="F30" s="20"/>
      <c r="G30" s="20"/>
      <c r="H30" s="22"/>
      <c r="I30" s="23"/>
      <c r="J30" s="23"/>
      <c r="K30" s="23"/>
      <c r="L30" s="23"/>
      <c r="M30" s="23"/>
      <c r="N30" s="24"/>
      <c r="O30" s="23"/>
      <c r="P30" s="23"/>
      <c r="Q30" s="22"/>
      <c r="R30" s="23"/>
      <c r="S30" s="23"/>
      <c r="T30" s="22"/>
      <c r="U30" s="23"/>
      <c r="V30" s="23"/>
      <c r="W30" s="21"/>
      <c r="X30" s="23"/>
      <c r="Y30" s="23"/>
      <c r="Z30" s="23"/>
      <c r="AA30" s="23"/>
      <c r="AB30" s="23"/>
      <c r="AC30" s="23"/>
      <c r="AD30" s="23"/>
      <c r="AE30" s="23"/>
      <c r="AF30" s="22"/>
      <c r="AG30" s="23"/>
      <c r="AH30" s="23"/>
      <c r="AI30" s="25"/>
      <c r="AJ30" s="23"/>
      <c r="AK30" s="23"/>
      <c r="AL30" s="23"/>
      <c r="AM30" s="23"/>
      <c r="AN30" s="23"/>
      <c r="AO30" s="21"/>
      <c r="AP30" s="23"/>
      <c r="AQ30" s="23"/>
      <c r="AR30" s="21"/>
      <c r="AS30" s="23"/>
      <c r="AT30" s="23"/>
      <c r="AU30" s="23"/>
      <c r="AV30" s="23"/>
      <c r="AW30" s="23"/>
      <c r="AX30" s="23"/>
      <c r="AY30" s="23"/>
      <c r="AZ30" s="23"/>
      <c r="BA30" s="21"/>
      <c r="BB30" s="23"/>
      <c r="BC30" s="23"/>
    </row>
    <row r="31" ht="12.75">
      <c r="H31" s="26"/>
    </row>
  </sheetData>
  <sheetProtection/>
  <mergeCells count="110">
    <mergeCell ref="A3:AA3"/>
    <mergeCell ref="AV8:AV9"/>
    <mergeCell ref="AN7:AP7"/>
    <mergeCell ref="AE8:AE9"/>
    <mergeCell ref="AH8:AH9"/>
    <mergeCell ref="AT8:AT9"/>
    <mergeCell ref="X8:X9"/>
    <mergeCell ref="V7:X7"/>
    <mergeCell ref="AL8:AL9"/>
    <mergeCell ref="Y7:AA7"/>
    <mergeCell ref="AE7:AG7"/>
    <mergeCell ref="AO8:AO9"/>
    <mergeCell ref="AP8:AP9"/>
    <mergeCell ref="S7:U7"/>
    <mergeCell ref="W8:W9"/>
    <mergeCell ref="T8:T9"/>
    <mergeCell ref="S8:S9"/>
    <mergeCell ref="AA8:AA9"/>
    <mergeCell ref="AG8:AG9"/>
    <mergeCell ref="Z8:Z9"/>
    <mergeCell ref="AK7:AM7"/>
    <mergeCell ref="AZ8:AZ9"/>
    <mergeCell ref="AN8:AN9"/>
    <mergeCell ref="AQ8:AQ9"/>
    <mergeCell ref="G7:I7"/>
    <mergeCell ref="E8:E9"/>
    <mergeCell ref="AS8:AS9"/>
    <mergeCell ref="AW8:AW9"/>
    <mergeCell ref="AU8:AU9"/>
    <mergeCell ref="AR8:AR9"/>
    <mergeCell ref="AF8:AF9"/>
    <mergeCell ref="AB13:AD13"/>
    <mergeCell ref="AB19:AD19"/>
    <mergeCell ref="AB18:AD18"/>
    <mergeCell ref="AB27:AD27"/>
    <mergeCell ref="AB17:AD17"/>
    <mergeCell ref="AB10:AD10"/>
    <mergeCell ref="AB12:AD12"/>
    <mergeCell ref="AB11:AD11"/>
    <mergeCell ref="AB23:AD23"/>
    <mergeCell ref="A19:C19"/>
    <mergeCell ref="A22:C22"/>
    <mergeCell ref="A23:C23"/>
    <mergeCell ref="A26:C26"/>
    <mergeCell ref="AB14:AD14"/>
    <mergeCell ref="AB15:AD15"/>
    <mergeCell ref="AB16:AD16"/>
    <mergeCell ref="AB20:AD20"/>
    <mergeCell ref="AB21:AD21"/>
    <mergeCell ref="A17:C17"/>
    <mergeCell ref="AB24:AD24"/>
    <mergeCell ref="A28:C28"/>
    <mergeCell ref="A21:C21"/>
    <mergeCell ref="A20:C20"/>
    <mergeCell ref="AB28:AD28"/>
    <mergeCell ref="AB22:AD22"/>
    <mergeCell ref="AB25:AD25"/>
    <mergeCell ref="A24:C24"/>
    <mergeCell ref="A27:C27"/>
    <mergeCell ref="A25:C25"/>
    <mergeCell ref="I8:I9"/>
    <mergeCell ref="H8:H9"/>
    <mergeCell ref="F8:F9"/>
    <mergeCell ref="AB26:AD26"/>
    <mergeCell ref="A13:C13"/>
    <mergeCell ref="A14:C14"/>
    <mergeCell ref="A15:C15"/>
    <mergeCell ref="A16:C16"/>
    <mergeCell ref="A18:C18"/>
    <mergeCell ref="A12:C12"/>
    <mergeCell ref="AX8:AX9"/>
    <mergeCell ref="Q8:Q9"/>
    <mergeCell ref="A10:C10"/>
    <mergeCell ref="D8:D9"/>
    <mergeCell ref="A11:C11"/>
    <mergeCell ref="AB7:AD9"/>
    <mergeCell ref="Y8:Y9"/>
    <mergeCell ref="U8:U9"/>
    <mergeCell ref="N8:N9"/>
    <mergeCell ref="J8:J9"/>
    <mergeCell ref="O8:O9"/>
    <mergeCell ref="P8:P9"/>
    <mergeCell ref="A6:C9"/>
    <mergeCell ref="D6:F7"/>
    <mergeCell ref="G8:G9"/>
    <mergeCell ref="G6:BB6"/>
    <mergeCell ref="AQ7:AS7"/>
    <mergeCell ref="V8:V9"/>
    <mergeCell ref="BB8:BB9"/>
    <mergeCell ref="AY8:AY9"/>
    <mergeCell ref="AM8:AM9"/>
    <mergeCell ref="AW7:AY7"/>
    <mergeCell ref="BA8:BA9"/>
    <mergeCell ref="M8:M9"/>
    <mergeCell ref="J7:L7"/>
    <mergeCell ref="K8:K9"/>
    <mergeCell ref="R8:R9"/>
    <mergeCell ref="M7:O7"/>
    <mergeCell ref="P7:R7"/>
    <mergeCell ref="L8:L9"/>
    <mergeCell ref="BC6:BD6"/>
    <mergeCell ref="BD8:BD9"/>
    <mergeCell ref="BC7:BD7"/>
    <mergeCell ref="BC8:BC9"/>
    <mergeCell ref="AZ7:BB7"/>
    <mergeCell ref="AI8:AI9"/>
    <mergeCell ref="AJ8:AJ9"/>
    <mergeCell ref="AT7:AV7"/>
    <mergeCell ref="AH7:AJ7"/>
    <mergeCell ref="AK8:AK9"/>
  </mergeCells>
  <printOptions/>
  <pageMargins left="0" right="0" top="0.1968503937007874" bottom="0.1968503937007874" header="0.5118110236220472" footer="0.5118110236220472"/>
  <pageSetup horizontalDpi="600" verticalDpi="600" orientation="landscape" paperSize="9" scale="48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chfin01</cp:lastModifiedBy>
  <cp:lastPrinted>2021-07-05T07:07:43Z</cp:lastPrinted>
  <dcterms:created xsi:type="dcterms:W3CDTF">2006-06-07T06:53:09Z</dcterms:created>
  <dcterms:modified xsi:type="dcterms:W3CDTF">2021-07-05T08:27:00Z</dcterms:modified>
  <cp:category/>
  <cp:version/>
  <cp:contentType/>
  <cp:contentStatus/>
</cp:coreProperties>
</file>