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<sst xmlns="http://schemas.openxmlformats.org/spreadsheetml/2006/main" count="185" uniqueCount="100">
  <si>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</si>
  <si>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</si>
  <si>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</si>
  <si>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</si>
  <si>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</si>
  <si>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</si>
  <si>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</si>
  <si>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</si>
  <si>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</si>
  <si>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</si>
  <si>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</si>
  <si>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</si>
  <si>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</si>
  <si>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</si>
  <si>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</si>
  <si>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</si>
  <si>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</si>
  <si>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</si>
  <si>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</si>
  <si>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</si>
  <si>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</si>
  <si>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</si>
  <si>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</si>
  <si>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</si>
  <si>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</si>
  <si>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</si>
  <si>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</si>
  <si>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</si>
  <si>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</si>
  <si>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</si>
  <si>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</si>
  <si>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</si>
  <si>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</si>
  <si>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</si>
  <si>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</si>
  <si>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</si>
  <si>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</si>
  <si>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</si>
  <si>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</si>
  <si>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</si>
  <si>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</si>
  <si>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</si>
  <si>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</si>
  <si>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</si>
  <si>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</si>
  <si>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</si>
  <si>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</si>
  <si>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</si>
  <si>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</si>
  <si>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</si>
  <si>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</si>
  <si>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</si>
  <si>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</si>
  <si>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</si>
  <si>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</si>
  <si>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</si>
  <si>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</si>
  <si>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</si>
  <si>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</si>
  <si>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</si>
  <si>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</si>
  <si>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</si>
  <si>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</si>
  <si>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</si>
  <si>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</si>
  <si>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</si>
  <si>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</si>
  <si>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</si>
  <si>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</si>
  <si>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</si>
  <si>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</si>
  <si>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</si>
  <si>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</si>
  <si>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</si>
  <si>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</si>
  <si>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</si>
  <si>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</si>
  <si>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</si>
  <si>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</si>
  <si>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</si>
  <si>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</si>
  <si>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</si>
  <si>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</si>
  <si>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</si>
  <si>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</si>
  <si>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</si>
  <si>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</si>
  <si>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</si>
  <si>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</si>
  <si>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</si>
  <si>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</si>
  <si>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</si>
  <si>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</si>
  <si>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</si>
  <si>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</si>
  <si>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Исполнение консолидированного бюджета Чебоксарского района по состоянию на 01.10.2021 (Бюджетные средства) </t>
  </si>
  <si>
    <t xml:space="preserve">Исполнение налоговых и неналоговых доходов бюджетов сельских поселений Чебоксарского района по состоянию на 01.10.2021года </t>
  </si>
  <si>
    <t>исполнено на 01.10.2021</t>
  </si>
  <si>
    <t>на 01.010.2021</t>
  </si>
  <si>
    <t>01.10.2021 к Плановым назчениям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</si>
</sst>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2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2.375" style="0" customWidth="1"/>
    <col min="13" max="13" width="7.00390625" style="0" customWidth="1"/>
    <col min="14" max="14" width="13.3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9" width="14.6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55" t="s">
        <v>95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B3" s="156"/>
    </row>
    <row r="4" spans="1:27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0" t="s">
        <v>75</v>
      </c>
      <c r="AA5" s="180"/>
      <c r="AB5" s="180"/>
      <c r="AC5" s="180"/>
    </row>
    <row r="6" spans="1:29" ht="19.5" customHeight="1">
      <c r="A6" s="168"/>
      <c r="B6" s="183" t="s">
        <v>0</v>
      </c>
      <c r="C6" s="184"/>
      <c r="D6" s="185"/>
      <c r="E6" s="149" t="s">
        <v>6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57" t="s">
        <v>32</v>
      </c>
      <c r="Z6" s="165"/>
      <c r="AA6" s="158"/>
      <c r="AB6" s="157" t="s">
        <v>33</v>
      </c>
      <c r="AC6" s="158"/>
    </row>
    <row r="7" spans="1:29" ht="15.75" customHeight="1">
      <c r="A7" s="169"/>
      <c r="B7" s="186"/>
      <c r="C7" s="187"/>
      <c r="D7" s="188"/>
      <c r="E7" s="174" t="s">
        <v>7</v>
      </c>
      <c r="F7" s="192"/>
      <c r="G7" s="193"/>
      <c r="H7" s="140" t="s">
        <v>8</v>
      </c>
      <c r="I7" s="141"/>
      <c r="J7" s="142"/>
      <c r="K7" s="140" t="s">
        <v>34</v>
      </c>
      <c r="L7" s="141"/>
      <c r="M7" s="142"/>
      <c r="N7" s="140" t="s">
        <v>74</v>
      </c>
      <c r="O7" s="141"/>
      <c r="P7" s="142"/>
      <c r="Q7" s="140" t="s">
        <v>93</v>
      </c>
      <c r="R7" s="142"/>
      <c r="S7" s="134" t="s">
        <v>59</v>
      </c>
      <c r="T7" s="135"/>
      <c r="U7" s="134" t="s">
        <v>94</v>
      </c>
      <c r="V7" s="135"/>
      <c r="W7" s="174" t="s">
        <v>40</v>
      </c>
      <c r="X7" s="175"/>
      <c r="Y7" s="159"/>
      <c r="Z7" s="166"/>
      <c r="AA7" s="160"/>
      <c r="AB7" s="159"/>
      <c r="AC7" s="160"/>
    </row>
    <row r="8" spans="1:29" ht="16.5" customHeight="1">
      <c r="A8" s="169"/>
      <c r="B8" s="186"/>
      <c r="C8" s="187"/>
      <c r="D8" s="188"/>
      <c r="E8" s="194"/>
      <c r="F8" s="195"/>
      <c r="G8" s="196"/>
      <c r="H8" s="143"/>
      <c r="I8" s="144"/>
      <c r="J8" s="145"/>
      <c r="K8" s="143"/>
      <c r="L8" s="144"/>
      <c r="M8" s="145"/>
      <c r="N8" s="143"/>
      <c r="O8" s="144"/>
      <c r="P8" s="145"/>
      <c r="Q8" s="143"/>
      <c r="R8" s="145"/>
      <c r="S8" s="136"/>
      <c r="T8" s="137"/>
      <c r="U8" s="136"/>
      <c r="V8" s="137"/>
      <c r="W8" s="176"/>
      <c r="X8" s="177"/>
      <c r="Y8" s="159"/>
      <c r="Z8" s="166"/>
      <c r="AA8" s="160"/>
      <c r="AB8" s="159"/>
      <c r="AC8" s="160"/>
    </row>
    <row r="9" spans="1:29" ht="127.5" customHeight="1">
      <c r="A9" s="169"/>
      <c r="B9" s="189"/>
      <c r="C9" s="190"/>
      <c r="D9" s="191"/>
      <c r="E9" s="163" t="s">
        <v>80</v>
      </c>
      <c r="F9" s="32"/>
      <c r="G9" s="31"/>
      <c r="H9" s="152"/>
      <c r="I9" s="153"/>
      <c r="J9" s="154"/>
      <c r="K9" s="152"/>
      <c r="L9" s="153"/>
      <c r="M9" s="154"/>
      <c r="N9" s="146"/>
      <c r="O9" s="147"/>
      <c r="P9" s="148"/>
      <c r="Q9" s="146"/>
      <c r="R9" s="148"/>
      <c r="S9" s="138"/>
      <c r="T9" s="139"/>
      <c r="U9" s="138"/>
      <c r="V9" s="139"/>
      <c r="W9" s="178"/>
      <c r="X9" s="179"/>
      <c r="Y9" s="161"/>
      <c r="Z9" s="167"/>
      <c r="AA9" s="162"/>
      <c r="AB9" s="161"/>
      <c r="AC9" s="162"/>
    </row>
    <row r="10" spans="1:29" ht="42" customHeight="1">
      <c r="A10" s="170"/>
      <c r="B10" s="10" t="s">
        <v>80</v>
      </c>
      <c r="C10" s="10" t="s">
        <v>10</v>
      </c>
      <c r="D10" s="11" t="s">
        <v>11</v>
      </c>
      <c r="E10" s="164"/>
      <c r="F10" s="29" t="s">
        <v>97</v>
      </c>
      <c r="G10" s="29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9">
        <v>1</v>
      </c>
      <c r="B11" s="68">
        <v>2</v>
      </c>
      <c r="C11" s="68">
        <v>3</v>
      </c>
      <c r="D11" s="68">
        <v>4</v>
      </c>
      <c r="E11" s="69">
        <v>5</v>
      </c>
      <c r="F11" s="68">
        <v>6</v>
      </c>
      <c r="G11" s="68">
        <v>7</v>
      </c>
      <c r="H11" s="68">
        <v>8</v>
      </c>
      <c r="I11" s="70">
        <v>9</v>
      </c>
      <c r="J11" s="68">
        <v>10</v>
      </c>
      <c r="K11" s="68">
        <v>11</v>
      </c>
      <c r="L11" s="70">
        <v>12</v>
      </c>
      <c r="M11" s="68">
        <v>13</v>
      </c>
      <c r="N11" s="68">
        <v>14</v>
      </c>
      <c r="O11" s="70">
        <v>15</v>
      </c>
      <c r="P11" s="68">
        <v>16</v>
      </c>
      <c r="Q11" s="68">
        <v>17</v>
      </c>
      <c r="R11" s="70">
        <v>18</v>
      </c>
      <c r="S11" s="68">
        <v>19</v>
      </c>
      <c r="T11" s="70">
        <v>20</v>
      </c>
      <c r="U11" s="70"/>
      <c r="V11" s="70"/>
      <c r="W11" s="71">
        <v>21</v>
      </c>
      <c r="X11" s="71">
        <v>22</v>
      </c>
      <c r="Y11" s="71">
        <v>23</v>
      </c>
      <c r="Z11" s="71">
        <v>24</v>
      </c>
      <c r="AA11" s="71">
        <v>25</v>
      </c>
      <c r="AB11" s="71">
        <v>26</v>
      </c>
      <c r="AC11" s="71">
        <v>27</v>
      </c>
    </row>
    <row r="12" spans="1:29" s="113" customFormat="1" ht="19.5" customHeight="1">
      <c r="A12" s="101" t="s">
        <v>43</v>
      </c>
      <c r="B12" s="102">
        <f>E12+H12+N12+Q12+S12+W12</f>
        <v>20503221.4</v>
      </c>
      <c r="C12" s="102">
        <f>F12+I12+O12+R12+T12+X12</f>
        <v>12716695.34</v>
      </c>
      <c r="D12" s="103">
        <f aca="true" t="shared" si="0" ref="D12:D28">C12/B12*100</f>
        <v>62.02291382367846</v>
      </c>
      <c r="E12" s="104">
        <v>2859600</v>
      </c>
      <c r="F12" s="104">
        <v>1281535.12</v>
      </c>
      <c r="G12" s="103">
        <f aca="true" t="shared" si="1" ref="G12:G28">F12/E12*100</f>
        <v>44.81518813820115</v>
      </c>
      <c r="H12" s="104">
        <v>17643621.4</v>
      </c>
      <c r="I12" s="104">
        <v>11435160.22</v>
      </c>
      <c r="J12" s="105">
        <f aca="true" t="shared" si="2" ref="J12:J28">I12/H12*100</f>
        <v>64.81186577716976</v>
      </c>
      <c r="K12" s="104">
        <v>3277400</v>
      </c>
      <c r="L12" s="104">
        <v>2458044</v>
      </c>
      <c r="M12" s="103">
        <f aca="true" t="shared" si="3" ref="M12:M28">L12/K12*100</f>
        <v>74.99981692805272</v>
      </c>
      <c r="N12" s="106">
        <v>0</v>
      </c>
      <c r="O12" s="107">
        <v>0</v>
      </c>
      <c r="P12" s="108" t="e">
        <f>O12/N12*100</f>
        <v>#DIV/0!</v>
      </c>
      <c r="Q12" s="109">
        <v>0</v>
      </c>
      <c r="R12" s="109">
        <v>0</v>
      </c>
      <c r="S12" s="103"/>
      <c r="T12" s="103"/>
      <c r="U12" s="103"/>
      <c r="V12" s="103"/>
      <c r="W12" s="103"/>
      <c r="X12" s="110"/>
      <c r="Y12" s="102">
        <v>21106992.34</v>
      </c>
      <c r="Z12" s="102">
        <v>11392207.6</v>
      </c>
      <c r="AA12" s="111">
        <f>Z12/Y12*100</f>
        <v>53.97361886757571</v>
      </c>
      <c r="AB12" s="112">
        <f aca="true" t="shared" si="4" ref="AB12:AB32">B12-Y12</f>
        <v>-603770.9400000013</v>
      </c>
      <c r="AC12" s="112">
        <f aca="true" t="shared" si="5" ref="AC12:AC32">C12-Z12</f>
        <v>1324487.7400000002</v>
      </c>
    </row>
    <row r="13" spans="1:29" s="113" customFormat="1" ht="19.5" customHeight="1">
      <c r="A13" s="101" t="s">
        <v>44</v>
      </c>
      <c r="B13" s="102">
        <f>E13+H13+N13+Q13+S13+W13</f>
        <v>19944626.8</v>
      </c>
      <c r="C13" s="102">
        <f>F13+I13+O13+R13+T13+X13</f>
        <v>17184415.94</v>
      </c>
      <c r="D13" s="103">
        <f t="shared" si="0"/>
        <v>86.16062918760656</v>
      </c>
      <c r="E13" s="104">
        <v>1626300</v>
      </c>
      <c r="F13" s="104">
        <v>625483.43</v>
      </c>
      <c r="G13" s="103">
        <f t="shared" si="1"/>
        <v>38.46051958433254</v>
      </c>
      <c r="H13" s="104">
        <v>18094626.1</v>
      </c>
      <c r="I13" s="104">
        <v>16335231.81</v>
      </c>
      <c r="J13" s="105">
        <f t="shared" si="2"/>
        <v>90.27670270567238</v>
      </c>
      <c r="K13" s="104">
        <v>1836200</v>
      </c>
      <c r="L13" s="104">
        <v>1377144</v>
      </c>
      <c r="M13" s="103">
        <f t="shared" si="3"/>
        <v>74.99967323820934</v>
      </c>
      <c r="N13" s="104">
        <v>95500.7</v>
      </c>
      <c r="O13" s="104">
        <v>0</v>
      </c>
      <c r="P13" s="108">
        <f>O13/N13*100</f>
        <v>0</v>
      </c>
      <c r="Q13" s="109">
        <v>128200</v>
      </c>
      <c r="R13" s="109">
        <v>223700.7</v>
      </c>
      <c r="S13" s="103"/>
      <c r="T13" s="103"/>
      <c r="U13" s="103"/>
      <c r="V13" s="103"/>
      <c r="W13" s="114"/>
      <c r="X13" s="104">
        <v>0</v>
      </c>
      <c r="Y13" s="102">
        <v>20132190.19</v>
      </c>
      <c r="Z13" s="102">
        <v>16610614.13</v>
      </c>
      <c r="AA13" s="111">
        <f aca="true" t="shared" si="6" ref="AA13:AA31">Z13/Y13*100</f>
        <v>82.50773499174855</v>
      </c>
      <c r="AB13" s="112">
        <f t="shared" si="4"/>
        <v>-187563.3900000006</v>
      </c>
      <c r="AC13" s="115">
        <f t="shared" si="5"/>
        <v>573801.8100000005</v>
      </c>
    </row>
    <row r="14" spans="1:29" s="113" customFormat="1" ht="19.5" customHeight="1">
      <c r="A14" s="101" t="s">
        <v>45</v>
      </c>
      <c r="B14" s="102">
        <f>E14+H14+N14+Q14+S14+W14+U14</f>
        <v>37096741.65</v>
      </c>
      <c r="C14" s="102">
        <f>F14+I14+O14+R14+T14+X14+V14</f>
        <v>25002165.95</v>
      </c>
      <c r="D14" s="103">
        <f t="shared" si="0"/>
        <v>67.39720212058032</v>
      </c>
      <c r="E14" s="104">
        <v>7269600</v>
      </c>
      <c r="F14" s="104">
        <v>4229225.84</v>
      </c>
      <c r="G14" s="103">
        <f t="shared" si="1"/>
        <v>58.17687135468251</v>
      </c>
      <c r="H14" s="104">
        <v>29048942.94</v>
      </c>
      <c r="I14" s="104">
        <v>19572769.11</v>
      </c>
      <c r="J14" s="105">
        <f t="shared" si="2"/>
        <v>67.37859326044034</v>
      </c>
      <c r="K14" s="104">
        <v>12485300</v>
      </c>
      <c r="L14" s="104">
        <v>9363960</v>
      </c>
      <c r="M14" s="103">
        <f t="shared" si="3"/>
        <v>74.99987985871385</v>
      </c>
      <c r="N14" s="104">
        <v>0</v>
      </c>
      <c r="O14" s="104">
        <v>-42454</v>
      </c>
      <c r="P14" s="108" t="e">
        <f aca="true" t="shared" si="7" ref="P14:P28">O14/N14*100</f>
        <v>#DIV/0!</v>
      </c>
      <c r="Q14" s="109">
        <v>778198.71</v>
      </c>
      <c r="R14" s="109">
        <v>1242625</v>
      </c>
      <c r="S14" s="103"/>
      <c r="T14" s="116">
        <v>0</v>
      </c>
      <c r="U14" s="116">
        <v>0</v>
      </c>
      <c r="V14" s="116">
        <v>0</v>
      </c>
      <c r="W14" s="104">
        <v>0</v>
      </c>
      <c r="X14" s="104">
        <v>0</v>
      </c>
      <c r="Y14" s="102">
        <v>38996108.77</v>
      </c>
      <c r="Z14" s="102">
        <v>23813901.71</v>
      </c>
      <c r="AA14" s="111">
        <f t="shared" si="6"/>
        <v>61.06737944151036</v>
      </c>
      <c r="AB14" s="115">
        <f t="shared" si="4"/>
        <v>-1899367.1200000048</v>
      </c>
      <c r="AC14" s="115">
        <f t="shared" si="5"/>
        <v>1188264.2399999984</v>
      </c>
    </row>
    <row r="15" spans="1:29" s="113" customFormat="1" ht="19.5" customHeight="1">
      <c r="A15" s="101" t="s">
        <v>46</v>
      </c>
      <c r="B15" s="102">
        <f aca="true" t="shared" si="8" ref="B15:B28">E15+H15+N15+Q15+S15+W15+U15</f>
        <v>22874931.759999998</v>
      </c>
      <c r="C15" s="102">
        <f>F15+I15+O15+R15+T15+X15+V15</f>
        <v>14403809</v>
      </c>
      <c r="D15" s="103">
        <f t="shared" si="0"/>
        <v>62.967658881444464</v>
      </c>
      <c r="E15" s="104">
        <v>4858300</v>
      </c>
      <c r="F15" s="104">
        <v>2730629.43</v>
      </c>
      <c r="G15" s="103">
        <f t="shared" si="1"/>
        <v>56.20545108371241</v>
      </c>
      <c r="H15" s="104">
        <v>17984260.45</v>
      </c>
      <c r="I15" s="104">
        <v>11644679.57</v>
      </c>
      <c r="J15" s="105">
        <f t="shared" si="2"/>
        <v>64.7492823092428</v>
      </c>
      <c r="K15" s="104">
        <v>5798900</v>
      </c>
      <c r="L15" s="104">
        <v>4349169</v>
      </c>
      <c r="M15" s="103">
        <f t="shared" si="3"/>
        <v>74.99989653210092</v>
      </c>
      <c r="N15" s="104">
        <v>0</v>
      </c>
      <c r="O15" s="104">
        <v>0</v>
      </c>
      <c r="P15" s="108" t="e">
        <f t="shared" si="7"/>
        <v>#DIV/0!</v>
      </c>
      <c r="Q15" s="109">
        <v>32371.31</v>
      </c>
      <c r="R15" s="109">
        <v>28500</v>
      </c>
      <c r="S15" s="103"/>
      <c r="T15" s="103"/>
      <c r="U15" s="104">
        <v>0</v>
      </c>
      <c r="V15" s="104">
        <v>0</v>
      </c>
      <c r="W15" s="114"/>
      <c r="X15" s="104">
        <v>0</v>
      </c>
      <c r="Y15" s="102">
        <v>23574110.45</v>
      </c>
      <c r="Z15" s="102">
        <v>14117521.56</v>
      </c>
      <c r="AA15" s="111">
        <f t="shared" si="6"/>
        <v>59.88570211352344</v>
      </c>
      <c r="AB15" s="115">
        <f t="shared" si="4"/>
        <v>-699178.6900000013</v>
      </c>
      <c r="AC15" s="115">
        <f t="shared" si="5"/>
        <v>286287.4399999995</v>
      </c>
    </row>
    <row r="16" spans="1:29" s="113" customFormat="1" ht="19.5" customHeight="1">
      <c r="A16" s="101" t="s">
        <v>47</v>
      </c>
      <c r="B16" s="102">
        <f t="shared" si="8"/>
        <v>84237948.24</v>
      </c>
      <c r="C16" s="102">
        <f aca="true" t="shared" si="9" ref="C16:C28">F16+I16+O16+R16+T16+X16+V16</f>
        <v>29117758.479999997</v>
      </c>
      <c r="D16" s="103">
        <f t="shared" si="0"/>
        <v>34.5660822567062</v>
      </c>
      <c r="E16" s="104">
        <v>8461400</v>
      </c>
      <c r="F16" s="104">
        <v>4518541.49</v>
      </c>
      <c r="G16" s="103">
        <f t="shared" si="1"/>
        <v>53.40181872976103</v>
      </c>
      <c r="H16" s="104">
        <v>73380054.21</v>
      </c>
      <c r="I16" s="104">
        <v>21244162.73</v>
      </c>
      <c r="J16" s="105">
        <f>I16/H16*100</f>
        <v>28.950868132644302</v>
      </c>
      <c r="K16" s="104">
        <v>6318800</v>
      </c>
      <c r="L16" s="104">
        <v>4739094</v>
      </c>
      <c r="M16" s="103">
        <f>L16/K16*100</f>
        <v>74.99990504526176</v>
      </c>
      <c r="N16" s="104">
        <v>596925.9</v>
      </c>
      <c r="O16" s="104">
        <v>71000</v>
      </c>
      <c r="P16" s="108">
        <f t="shared" si="7"/>
        <v>11.89427364435016</v>
      </c>
      <c r="Q16" s="109">
        <v>1799568.13</v>
      </c>
      <c r="R16" s="109">
        <v>3284054.26</v>
      </c>
      <c r="S16" s="103"/>
      <c r="T16" s="103"/>
      <c r="U16" s="104">
        <v>0</v>
      </c>
      <c r="V16" s="104">
        <v>0</v>
      </c>
      <c r="W16" s="114"/>
      <c r="X16" s="104"/>
      <c r="Y16" s="102">
        <v>85651529.8</v>
      </c>
      <c r="Z16" s="102">
        <v>24778374.05</v>
      </c>
      <c r="AA16" s="111">
        <f t="shared" si="6"/>
        <v>28.929283700896608</v>
      </c>
      <c r="AB16" s="115">
        <f t="shared" si="4"/>
        <v>-1413581.5600000024</v>
      </c>
      <c r="AC16" s="115">
        <f t="shared" si="5"/>
        <v>4339384.429999996</v>
      </c>
    </row>
    <row r="17" spans="1:29" s="113" customFormat="1" ht="19.5" customHeight="1">
      <c r="A17" s="101" t="s">
        <v>48</v>
      </c>
      <c r="B17" s="102">
        <f t="shared" si="8"/>
        <v>15197986.57</v>
      </c>
      <c r="C17" s="102">
        <f>F17+I17+O17+R17+T17+X17+V17</f>
        <v>8280550.5600000005</v>
      </c>
      <c r="D17" s="103">
        <f t="shared" si="0"/>
        <v>54.484523471979884</v>
      </c>
      <c r="E17" s="104">
        <v>2262300</v>
      </c>
      <c r="F17" s="104">
        <v>1495241.16</v>
      </c>
      <c r="G17" s="103">
        <f t="shared" si="1"/>
        <v>66.09384962206603</v>
      </c>
      <c r="H17" s="104">
        <v>12824911.07</v>
      </c>
      <c r="I17" s="104">
        <v>6681309.4</v>
      </c>
      <c r="J17" s="105">
        <f t="shared" si="2"/>
        <v>52.09634096901383</v>
      </c>
      <c r="K17" s="104">
        <v>3641500</v>
      </c>
      <c r="L17" s="104">
        <v>2731113</v>
      </c>
      <c r="M17" s="103">
        <f t="shared" si="3"/>
        <v>74.99967046546753</v>
      </c>
      <c r="N17" s="104">
        <v>80775.5</v>
      </c>
      <c r="O17" s="104">
        <v>0</v>
      </c>
      <c r="P17" s="108">
        <f t="shared" si="7"/>
        <v>0</v>
      </c>
      <c r="Q17" s="109">
        <v>30000</v>
      </c>
      <c r="R17" s="109">
        <v>104000</v>
      </c>
      <c r="S17" s="103"/>
      <c r="T17" s="104">
        <v>0</v>
      </c>
      <c r="U17" s="104"/>
      <c r="V17" s="104"/>
      <c r="W17" s="104">
        <v>0</v>
      </c>
      <c r="X17" s="104">
        <v>0</v>
      </c>
      <c r="Y17" s="102">
        <v>15325950.07</v>
      </c>
      <c r="Z17" s="102">
        <v>6790403.87</v>
      </c>
      <c r="AA17" s="111">
        <f t="shared" si="6"/>
        <v>44.30657700818153</v>
      </c>
      <c r="AB17" s="115">
        <f t="shared" si="4"/>
        <v>-127963.5</v>
      </c>
      <c r="AC17" s="115">
        <f t="shared" si="5"/>
        <v>1490146.6900000004</v>
      </c>
    </row>
    <row r="18" spans="1:29" s="113" customFormat="1" ht="19.5" customHeight="1">
      <c r="A18" s="101" t="s">
        <v>49</v>
      </c>
      <c r="B18" s="102">
        <f t="shared" si="8"/>
        <v>53983583.34</v>
      </c>
      <c r="C18" s="102">
        <f t="shared" si="9"/>
        <v>22220210.669999998</v>
      </c>
      <c r="D18" s="103">
        <f t="shared" si="0"/>
        <v>41.16105174058643</v>
      </c>
      <c r="E18" s="104">
        <v>7945600</v>
      </c>
      <c r="F18" s="104">
        <v>4660675.41</v>
      </c>
      <c r="G18" s="103">
        <f t="shared" si="1"/>
        <v>58.65731234897302</v>
      </c>
      <c r="H18" s="104">
        <v>45619701.64</v>
      </c>
      <c r="I18" s="104">
        <v>17173488.83</v>
      </c>
      <c r="J18" s="105">
        <f t="shared" si="2"/>
        <v>37.64489510589442</v>
      </c>
      <c r="K18" s="104">
        <v>9679100</v>
      </c>
      <c r="L18" s="104">
        <v>7259319</v>
      </c>
      <c r="M18" s="103">
        <f t="shared" si="3"/>
        <v>74.99993801076546</v>
      </c>
      <c r="N18" s="104">
        <v>0</v>
      </c>
      <c r="O18" s="104">
        <v>0</v>
      </c>
      <c r="P18" s="108" t="e">
        <f t="shared" si="7"/>
        <v>#DIV/0!</v>
      </c>
      <c r="Q18" s="109">
        <v>418281.7</v>
      </c>
      <c r="R18" s="109">
        <v>497700</v>
      </c>
      <c r="S18" s="103"/>
      <c r="T18" s="104"/>
      <c r="U18" s="104"/>
      <c r="V18" s="104"/>
      <c r="W18" s="104">
        <v>0</v>
      </c>
      <c r="X18" s="104">
        <v>-111653.57</v>
      </c>
      <c r="Y18" s="102">
        <v>54692421.97</v>
      </c>
      <c r="Z18" s="102">
        <v>21472251.97</v>
      </c>
      <c r="AA18" s="111">
        <f t="shared" si="6"/>
        <v>39.26001299005921</v>
      </c>
      <c r="AB18" s="115">
        <f t="shared" si="4"/>
        <v>-708838.6299999952</v>
      </c>
      <c r="AC18" s="115">
        <f t="shared" si="5"/>
        <v>747958.6999999993</v>
      </c>
    </row>
    <row r="19" spans="1:29" s="113" customFormat="1" ht="19.5" customHeight="1">
      <c r="A19" s="101" t="s">
        <v>50</v>
      </c>
      <c r="B19" s="102">
        <f t="shared" si="8"/>
        <v>65547215.91000001</v>
      </c>
      <c r="C19" s="102">
        <f t="shared" si="9"/>
        <v>40663793.53</v>
      </c>
      <c r="D19" s="103">
        <f t="shared" si="0"/>
        <v>62.03740763884413</v>
      </c>
      <c r="E19" s="104">
        <v>28643310.62</v>
      </c>
      <c r="F19" s="104">
        <v>21959042.18</v>
      </c>
      <c r="G19" s="103">
        <f t="shared" si="1"/>
        <v>76.6637714170765</v>
      </c>
      <c r="H19" s="104">
        <v>36546466.09</v>
      </c>
      <c r="I19" s="104">
        <v>17927742.15</v>
      </c>
      <c r="J19" s="105">
        <f t="shared" si="2"/>
        <v>49.05465307056176</v>
      </c>
      <c r="K19" s="104">
        <v>15460000</v>
      </c>
      <c r="L19" s="104">
        <v>11594970</v>
      </c>
      <c r="M19" s="103">
        <f t="shared" si="3"/>
        <v>74.99980595084088</v>
      </c>
      <c r="N19" s="104">
        <v>0</v>
      </c>
      <c r="O19" s="104">
        <v>0</v>
      </c>
      <c r="P19" s="108" t="e">
        <f t="shared" si="7"/>
        <v>#DIV/0!</v>
      </c>
      <c r="Q19" s="109">
        <v>357439.2</v>
      </c>
      <c r="R19" s="109">
        <v>777009.2</v>
      </c>
      <c r="S19" s="103"/>
      <c r="T19" s="104"/>
      <c r="U19" s="104">
        <v>0</v>
      </c>
      <c r="V19" s="104">
        <v>0</v>
      </c>
      <c r="W19" s="104">
        <v>0</v>
      </c>
      <c r="X19" s="104">
        <v>0</v>
      </c>
      <c r="Y19" s="102">
        <v>65765600.94</v>
      </c>
      <c r="Z19" s="102">
        <v>24672926.13</v>
      </c>
      <c r="AA19" s="111">
        <f t="shared" si="6"/>
        <v>37.516461154988725</v>
      </c>
      <c r="AB19" s="115">
        <f t="shared" si="4"/>
        <v>-218385.0299999863</v>
      </c>
      <c r="AC19" s="115">
        <f t="shared" si="5"/>
        <v>15990867.400000002</v>
      </c>
    </row>
    <row r="20" spans="1:29" s="113" customFormat="1" ht="19.5" customHeight="1">
      <c r="A20" s="101" t="s">
        <v>51</v>
      </c>
      <c r="B20" s="102">
        <f t="shared" si="8"/>
        <v>27040028.919999998</v>
      </c>
      <c r="C20" s="102">
        <f t="shared" si="9"/>
        <v>10487254.11</v>
      </c>
      <c r="D20" s="103">
        <f t="shared" si="0"/>
        <v>38.78418229887012</v>
      </c>
      <c r="E20" s="104">
        <v>3006900</v>
      </c>
      <c r="F20" s="104">
        <v>1527668.44</v>
      </c>
      <c r="G20" s="117">
        <f t="shared" si="1"/>
        <v>50.805428846985265</v>
      </c>
      <c r="H20" s="104">
        <v>24004508.33</v>
      </c>
      <c r="I20" s="104">
        <v>8887585.67</v>
      </c>
      <c r="J20" s="105">
        <f t="shared" si="2"/>
        <v>37.02465198544644</v>
      </c>
      <c r="K20" s="104">
        <v>5929800</v>
      </c>
      <c r="L20" s="104">
        <v>4447350</v>
      </c>
      <c r="M20" s="103">
        <f>L20/K20*100</f>
        <v>75</v>
      </c>
      <c r="N20" s="104">
        <v>0</v>
      </c>
      <c r="O20" s="104">
        <v>0</v>
      </c>
      <c r="P20" s="108" t="e">
        <f t="shared" si="7"/>
        <v>#DIV/0!</v>
      </c>
      <c r="Q20" s="109">
        <v>28620.59</v>
      </c>
      <c r="R20" s="109">
        <v>72000</v>
      </c>
      <c r="S20" s="103"/>
      <c r="T20" s="104">
        <v>0</v>
      </c>
      <c r="U20" s="104"/>
      <c r="V20" s="104"/>
      <c r="W20" s="118">
        <v>0</v>
      </c>
      <c r="X20" s="104">
        <v>0</v>
      </c>
      <c r="Y20" s="102">
        <v>27470990.95</v>
      </c>
      <c r="Z20" s="102">
        <v>9645934.07</v>
      </c>
      <c r="AA20" s="111">
        <f t="shared" si="6"/>
        <v>35.11316387368982</v>
      </c>
      <c r="AB20" s="115">
        <f t="shared" si="4"/>
        <v>-430962.0300000012</v>
      </c>
      <c r="AC20" s="115">
        <f t="shared" si="5"/>
        <v>841320.0399999991</v>
      </c>
    </row>
    <row r="21" spans="1:29" s="113" customFormat="1" ht="19.5" customHeight="1">
      <c r="A21" s="101" t="s">
        <v>58</v>
      </c>
      <c r="B21" s="102">
        <f t="shared" si="8"/>
        <v>43977986.699999996</v>
      </c>
      <c r="C21" s="102">
        <f>F21+I21+O21+R21+T21+X21+V21</f>
        <v>22085251.619999997</v>
      </c>
      <c r="D21" s="103">
        <f t="shared" si="0"/>
        <v>50.218878300765866</v>
      </c>
      <c r="E21" s="104">
        <v>7333900</v>
      </c>
      <c r="F21" s="104">
        <v>3950523.15</v>
      </c>
      <c r="G21" s="117">
        <f t="shared" si="1"/>
        <v>53.866607807578504</v>
      </c>
      <c r="H21" s="104">
        <v>35271268.86</v>
      </c>
      <c r="I21" s="104">
        <v>17012462.85</v>
      </c>
      <c r="J21" s="105">
        <f t="shared" si="2"/>
        <v>48.23320339715162</v>
      </c>
      <c r="K21" s="104">
        <v>8947650</v>
      </c>
      <c r="L21" s="104">
        <v>6710724</v>
      </c>
      <c r="M21" s="103">
        <f>L21/K21*100</f>
        <v>74.99984912239526</v>
      </c>
      <c r="N21" s="104">
        <v>60386.96</v>
      </c>
      <c r="O21" s="104">
        <v>0</v>
      </c>
      <c r="P21" s="108">
        <f t="shared" si="7"/>
        <v>0</v>
      </c>
      <c r="Q21" s="109">
        <v>1413507.83</v>
      </c>
      <c r="R21" s="109">
        <v>1277001.9</v>
      </c>
      <c r="S21" s="103"/>
      <c r="T21" s="104">
        <v>0</v>
      </c>
      <c r="U21" s="104">
        <v>0</v>
      </c>
      <c r="V21" s="104">
        <v>0</v>
      </c>
      <c r="W21" s="104">
        <v>-101076.95</v>
      </c>
      <c r="X21" s="104">
        <v>-154736.28</v>
      </c>
      <c r="Y21" s="102">
        <v>45158675.15</v>
      </c>
      <c r="Z21" s="102">
        <v>18862438.5</v>
      </c>
      <c r="AA21" s="111">
        <f t="shared" si="6"/>
        <v>41.769246855329854</v>
      </c>
      <c r="AB21" s="115">
        <f t="shared" si="4"/>
        <v>-1180688.450000003</v>
      </c>
      <c r="AC21" s="115">
        <f t="shared" si="5"/>
        <v>3222813.1199999973</v>
      </c>
    </row>
    <row r="22" spans="1:29" s="113" customFormat="1" ht="19.5" customHeight="1">
      <c r="A22" s="101" t="s">
        <v>52</v>
      </c>
      <c r="B22" s="102">
        <f t="shared" si="8"/>
        <v>16114027.76</v>
      </c>
      <c r="C22" s="102">
        <f t="shared" si="9"/>
        <v>12089469.219999999</v>
      </c>
      <c r="D22" s="103">
        <f t="shared" si="0"/>
        <v>75.02450287450665</v>
      </c>
      <c r="E22" s="104">
        <v>2092600</v>
      </c>
      <c r="F22" s="104">
        <v>999153.35</v>
      </c>
      <c r="G22" s="117">
        <f t="shared" si="1"/>
        <v>47.746982223071775</v>
      </c>
      <c r="H22" s="104">
        <v>13891253.76</v>
      </c>
      <c r="I22" s="104">
        <v>11040315.87</v>
      </c>
      <c r="J22" s="105">
        <f t="shared" si="2"/>
        <v>79.47674170196714</v>
      </c>
      <c r="K22" s="104">
        <v>4086000</v>
      </c>
      <c r="L22" s="104">
        <v>3064500</v>
      </c>
      <c r="M22" s="103">
        <f t="shared" si="3"/>
        <v>75</v>
      </c>
      <c r="N22" s="104">
        <v>80174</v>
      </c>
      <c r="O22" s="104">
        <v>0</v>
      </c>
      <c r="P22" s="108">
        <f t="shared" si="7"/>
        <v>0</v>
      </c>
      <c r="Q22" s="109">
        <v>50000</v>
      </c>
      <c r="R22" s="109">
        <v>50000</v>
      </c>
      <c r="S22" s="103"/>
      <c r="T22" s="104"/>
      <c r="U22" s="104"/>
      <c r="V22" s="104"/>
      <c r="W22" s="118"/>
      <c r="X22" s="110"/>
      <c r="Y22" s="102">
        <v>16722471.76</v>
      </c>
      <c r="Z22" s="102">
        <v>12226642.31</v>
      </c>
      <c r="AA22" s="111">
        <f t="shared" si="6"/>
        <v>73.11504235424107</v>
      </c>
      <c r="AB22" s="115">
        <f t="shared" si="4"/>
        <v>-608444</v>
      </c>
      <c r="AC22" s="115">
        <f t="shared" si="5"/>
        <v>-137173.0900000017</v>
      </c>
    </row>
    <row r="23" spans="1:29" s="113" customFormat="1" ht="19.5" customHeight="1">
      <c r="A23" s="101" t="s">
        <v>53</v>
      </c>
      <c r="B23" s="102">
        <f t="shared" si="8"/>
        <v>82616876.2</v>
      </c>
      <c r="C23" s="102">
        <f t="shared" si="9"/>
        <v>31020906.09</v>
      </c>
      <c r="D23" s="103">
        <f t="shared" si="0"/>
        <v>37.547904879511776</v>
      </c>
      <c r="E23" s="104">
        <v>13420072</v>
      </c>
      <c r="F23" s="104">
        <v>8616005.65</v>
      </c>
      <c r="G23" s="103">
        <f t="shared" si="1"/>
        <v>64.20238021077681</v>
      </c>
      <c r="H23" s="104">
        <v>67328901.77</v>
      </c>
      <c r="I23" s="104">
        <v>21369937.24</v>
      </c>
      <c r="J23" s="105">
        <f t="shared" si="2"/>
        <v>31.7396195069409</v>
      </c>
      <c r="K23" s="104">
        <v>8353150</v>
      </c>
      <c r="L23" s="104">
        <v>6264855</v>
      </c>
      <c r="M23" s="103">
        <f t="shared" si="3"/>
        <v>74.99991021351227</v>
      </c>
      <c r="N23" s="104">
        <v>2741.03</v>
      </c>
      <c r="O23" s="104">
        <v>-305961.8</v>
      </c>
      <c r="P23" s="108">
        <f t="shared" si="7"/>
        <v>-11162.293006643486</v>
      </c>
      <c r="Q23" s="109">
        <v>1865161.4</v>
      </c>
      <c r="R23" s="109">
        <v>1340925</v>
      </c>
      <c r="S23" s="103"/>
      <c r="T23" s="104"/>
      <c r="U23" s="104"/>
      <c r="V23" s="104">
        <v>0</v>
      </c>
      <c r="W23" s="104">
        <v>0</v>
      </c>
      <c r="X23" s="104">
        <v>0</v>
      </c>
      <c r="Y23" s="102">
        <v>86441678.75</v>
      </c>
      <c r="Z23" s="102">
        <v>29563066.69</v>
      </c>
      <c r="AA23" s="111">
        <f t="shared" si="6"/>
        <v>34.20001452713573</v>
      </c>
      <c r="AB23" s="115">
        <f t="shared" si="4"/>
        <v>-3824802.549999997</v>
      </c>
      <c r="AC23" s="115">
        <f t="shared" si="5"/>
        <v>1457839.3999999985</v>
      </c>
    </row>
    <row r="24" spans="1:29" s="113" customFormat="1" ht="19.5" customHeight="1">
      <c r="A24" s="101" t="s">
        <v>54</v>
      </c>
      <c r="B24" s="102">
        <f t="shared" si="8"/>
        <v>28928920.459999997</v>
      </c>
      <c r="C24" s="102">
        <f t="shared" si="9"/>
        <v>8292664.63</v>
      </c>
      <c r="D24" s="103">
        <f t="shared" si="0"/>
        <v>28.665655330852264</v>
      </c>
      <c r="E24" s="104">
        <v>3951400</v>
      </c>
      <c r="F24" s="104">
        <v>1736524.37</v>
      </c>
      <c r="G24" s="103">
        <f t="shared" si="1"/>
        <v>43.94706610315332</v>
      </c>
      <c r="H24" s="104">
        <v>24644403.08</v>
      </c>
      <c r="I24" s="104">
        <v>6238188.26</v>
      </c>
      <c r="J24" s="105">
        <f t="shared" si="2"/>
        <v>25.31279917695617</v>
      </c>
      <c r="K24" s="104">
        <v>1704500</v>
      </c>
      <c r="L24" s="104">
        <v>1278360</v>
      </c>
      <c r="M24" s="103">
        <f t="shared" si="3"/>
        <v>74.9991199765327</v>
      </c>
      <c r="N24" s="104">
        <v>0</v>
      </c>
      <c r="O24" s="104">
        <v>9902</v>
      </c>
      <c r="P24" s="108" t="e">
        <f t="shared" si="7"/>
        <v>#DIV/0!</v>
      </c>
      <c r="Q24" s="109">
        <v>333117.38</v>
      </c>
      <c r="R24" s="109">
        <v>308050</v>
      </c>
      <c r="S24" s="103"/>
      <c r="T24" s="104"/>
      <c r="U24" s="104"/>
      <c r="V24" s="104"/>
      <c r="W24" s="119"/>
      <c r="X24" s="110"/>
      <c r="Y24" s="102">
        <v>29350588.09</v>
      </c>
      <c r="Z24" s="102">
        <v>7368398.55</v>
      </c>
      <c r="AA24" s="111">
        <f t="shared" si="6"/>
        <v>25.104773122111574</v>
      </c>
      <c r="AB24" s="115">
        <f t="shared" si="4"/>
        <v>-421667.6300000027</v>
      </c>
      <c r="AC24" s="115">
        <f t="shared" si="5"/>
        <v>924266.0800000001</v>
      </c>
    </row>
    <row r="25" spans="1:29" s="113" customFormat="1" ht="19.5" customHeight="1">
      <c r="A25" s="101" t="s">
        <v>55</v>
      </c>
      <c r="B25" s="102">
        <f t="shared" si="8"/>
        <v>15957780.13</v>
      </c>
      <c r="C25" s="102">
        <f t="shared" si="9"/>
        <v>6627157.74</v>
      </c>
      <c r="D25" s="103">
        <f t="shared" si="0"/>
        <v>41.52932103345128</v>
      </c>
      <c r="E25" s="104">
        <v>2315660</v>
      </c>
      <c r="F25" s="104">
        <v>1436225.04</v>
      </c>
      <c r="G25" s="103">
        <f t="shared" si="1"/>
        <v>62.022276154530466</v>
      </c>
      <c r="H25" s="104">
        <v>13321761.13</v>
      </c>
      <c r="I25" s="104">
        <v>5125755.53</v>
      </c>
      <c r="J25" s="105">
        <f t="shared" si="2"/>
        <v>38.47656086894571</v>
      </c>
      <c r="K25" s="104">
        <v>2562200</v>
      </c>
      <c r="L25" s="104">
        <v>1921644</v>
      </c>
      <c r="M25" s="103">
        <f t="shared" si="3"/>
        <v>74.99976582624306</v>
      </c>
      <c r="N25" s="104">
        <v>65177.17</v>
      </c>
      <c r="O25" s="104">
        <v>65177.17</v>
      </c>
      <c r="P25" s="108">
        <f t="shared" si="7"/>
        <v>100</v>
      </c>
      <c r="Q25" s="109">
        <v>255181.83</v>
      </c>
      <c r="R25" s="109">
        <v>0</v>
      </c>
      <c r="S25" s="103"/>
      <c r="T25" s="104"/>
      <c r="U25" s="104">
        <v>0</v>
      </c>
      <c r="V25" s="104">
        <v>0</v>
      </c>
      <c r="W25" s="103"/>
      <c r="X25" s="110"/>
      <c r="Y25" s="102">
        <v>17166396.26</v>
      </c>
      <c r="Z25" s="102">
        <v>5986939.11</v>
      </c>
      <c r="AA25" s="111">
        <f t="shared" si="6"/>
        <v>34.87592281642926</v>
      </c>
      <c r="AB25" s="115">
        <f t="shared" si="4"/>
        <v>-1208616.1300000008</v>
      </c>
      <c r="AC25" s="115">
        <f t="shared" si="5"/>
        <v>640218.6299999999</v>
      </c>
    </row>
    <row r="26" spans="1:29" s="113" customFormat="1" ht="19.5" customHeight="1">
      <c r="A26" s="101" t="s">
        <v>56</v>
      </c>
      <c r="B26" s="102">
        <f t="shared" si="8"/>
        <v>18599427.119999997</v>
      </c>
      <c r="C26" s="102">
        <f t="shared" si="9"/>
        <v>8600620.14</v>
      </c>
      <c r="D26" s="103">
        <f t="shared" si="0"/>
        <v>46.24131745838418</v>
      </c>
      <c r="E26" s="104">
        <v>2819500</v>
      </c>
      <c r="F26" s="104">
        <v>1705538.61</v>
      </c>
      <c r="G26" s="103">
        <f t="shared" si="1"/>
        <v>60.49081787550985</v>
      </c>
      <c r="H26" s="104">
        <v>15712909.72</v>
      </c>
      <c r="I26" s="104">
        <v>6828981.53</v>
      </c>
      <c r="J26" s="105">
        <f t="shared" si="2"/>
        <v>43.46096077487041</v>
      </c>
      <c r="K26" s="104">
        <v>3394700</v>
      </c>
      <c r="L26" s="104">
        <v>2546010</v>
      </c>
      <c r="M26" s="103">
        <f t="shared" si="3"/>
        <v>74.99955813473944</v>
      </c>
      <c r="N26" s="104">
        <v>67017.4</v>
      </c>
      <c r="O26" s="104">
        <v>66100</v>
      </c>
      <c r="P26" s="108">
        <f t="shared" si="7"/>
        <v>98.63110177356927</v>
      </c>
      <c r="Q26" s="109">
        <v>0</v>
      </c>
      <c r="R26" s="109">
        <v>0</v>
      </c>
      <c r="S26" s="103"/>
      <c r="T26" s="104"/>
      <c r="U26" s="104"/>
      <c r="V26" s="104"/>
      <c r="W26" s="103"/>
      <c r="X26" s="110"/>
      <c r="Y26" s="102">
        <v>19496520.2</v>
      </c>
      <c r="Z26" s="102">
        <v>8677922.13</v>
      </c>
      <c r="AA26" s="111">
        <f t="shared" si="6"/>
        <v>44.51010765500605</v>
      </c>
      <c r="AB26" s="112">
        <f t="shared" si="4"/>
        <v>-897093.0800000019</v>
      </c>
      <c r="AC26" s="112">
        <f t="shared" si="5"/>
        <v>-77301.99000000022</v>
      </c>
    </row>
    <row r="27" spans="1:29" s="113" customFormat="1" ht="19.5" customHeight="1">
      <c r="A27" s="101" t="s">
        <v>57</v>
      </c>
      <c r="B27" s="102">
        <f t="shared" si="8"/>
        <v>36511923.15</v>
      </c>
      <c r="C27" s="102">
        <f t="shared" si="9"/>
        <v>24805185.18</v>
      </c>
      <c r="D27" s="103">
        <f t="shared" si="0"/>
        <v>67.93721896842895</v>
      </c>
      <c r="E27" s="104">
        <v>4858786</v>
      </c>
      <c r="F27" s="104">
        <v>2154035.52</v>
      </c>
      <c r="G27" s="103">
        <f t="shared" si="1"/>
        <v>44.33279259469341</v>
      </c>
      <c r="H27" s="104">
        <v>31653137.15</v>
      </c>
      <c r="I27" s="104">
        <v>22175387.94</v>
      </c>
      <c r="J27" s="105">
        <f t="shared" si="2"/>
        <v>70.05747277090985</v>
      </c>
      <c r="K27" s="104">
        <v>8508900</v>
      </c>
      <c r="L27" s="104">
        <v>6381675</v>
      </c>
      <c r="M27" s="103">
        <f t="shared" si="3"/>
        <v>75</v>
      </c>
      <c r="N27" s="104">
        <v>0</v>
      </c>
      <c r="O27" s="104">
        <v>475761.72</v>
      </c>
      <c r="P27" s="108" t="e">
        <f t="shared" si="7"/>
        <v>#DIV/0!</v>
      </c>
      <c r="Q27" s="109">
        <v>0</v>
      </c>
      <c r="R27" s="109">
        <v>0</v>
      </c>
      <c r="S27" s="103"/>
      <c r="T27" s="104"/>
      <c r="U27" s="104"/>
      <c r="V27" s="104"/>
      <c r="W27" s="107">
        <v>0</v>
      </c>
      <c r="X27" s="104">
        <v>0</v>
      </c>
      <c r="Y27" s="102">
        <v>37155933.83</v>
      </c>
      <c r="Z27" s="102">
        <v>21990894.19</v>
      </c>
      <c r="AA27" s="111">
        <f t="shared" si="6"/>
        <v>59.18541649529039</v>
      </c>
      <c r="AB27" s="115">
        <f t="shared" si="4"/>
        <v>-644010.6799999997</v>
      </c>
      <c r="AC27" s="115">
        <f t="shared" si="5"/>
        <v>2814290.9899999984</v>
      </c>
    </row>
    <row r="28" spans="1:29" s="113" customFormat="1" ht="19.5" customHeight="1">
      <c r="A28" s="101" t="s">
        <v>60</v>
      </c>
      <c r="B28" s="102">
        <f t="shared" si="8"/>
        <v>21262422.53</v>
      </c>
      <c r="C28" s="102">
        <f t="shared" si="9"/>
        <v>12474646.35</v>
      </c>
      <c r="D28" s="103">
        <f t="shared" si="0"/>
        <v>58.669920289651955</v>
      </c>
      <c r="E28" s="104">
        <v>1742500</v>
      </c>
      <c r="F28" s="104">
        <v>1368555.95</v>
      </c>
      <c r="G28" s="103">
        <f t="shared" si="1"/>
        <v>78.5397962697274</v>
      </c>
      <c r="H28" s="104">
        <v>18996826.53</v>
      </c>
      <c r="I28" s="104">
        <v>10686516.65</v>
      </c>
      <c r="J28" s="105">
        <f t="shared" si="2"/>
        <v>56.254220320029425</v>
      </c>
      <c r="K28" s="104">
        <v>2343100</v>
      </c>
      <c r="L28" s="104">
        <v>1757322</v>
      </c>
      <c r="M28" s="103">
        <f t="shared" si="3"/>
        <v>74.99987196449148</v>
      </c>
      <c r="N28" s="104">
        <v>47148</v>
      </c>
      <c r="O28" s="104">
        <v>0</v>
      </c>
      <c r="P28" s="108">
        <f t="shared" si="7"/>
        <v>0</v>
      </c>
      <c r="Q28" s="109">
        <v>475948</v>
      </c>
      <c r="R28" s="109">
        <v>419573.75</v>
      </c>
      <c r="S28" s="103"/>
      <c r="T28" s="103"/>
      <c r="U28" s="104"/>
      <c r="V28" s="104"/>
      <c r="W28" s="103"/>
      <c r="X28" s="110">
        <v>0</v>
      </c>
      <c r="Y28" s="102">
        <v>22208180.53</v>
      </c>
      <c r="Z28" s="102">
        <v>11680510.18</v>
      </c>
      <c r="AA28" s="111">
        <f t="shared" si="6"/>
        <v>52.59552967079559</v>
      </c>
      <c r="AB28" s="115">
        <f t="shared" si="4"/>
        <v>-945758</v>
      </c>
      <c r="AC28" s="115">
        <f t="shared" si="5"/>
        <v>794136.1699999999</v>
      </c>
    </row>
    <row r="29" spans="1:29" s="113" customFormat="1" ht="19.5" customHeight="1">
      <c r="A29" s="98" t="s">
        <v>22</v>
      </c>
      <c r="B29" s="120">
        <f>E29+H29+W29+N29+Q29+S29</f>
        <v>610395648.64</v>
      </c>
      <c r="C29" s="120">
        <f>F29+I29+X29+O29+R29+T29+V29</f>
        <v>306072554.54999995</v>
      </c>
      <c r="D29" s="103">
        <f>C29/B29*100</f>
        <v>50.14330544982568</v>
      </c>
      <c r="E29" s="110">
        <f>SUM(E12:E28)</f>
        <v>105467728.62</v>
      </c>
      <c r="F29" s="110">
        <f>SUM(F12:F28)</f>
        <v>64994604.14</v>
      </c>
      <c r="G29" s="103">
        <f>F29/E29*100</f>
        <v>61.625110344582666</v>
      </c>
      <c r="H29" s="110">
        <f>SUM(H12:H28)</f>
        <v>495967554.23</v>
      </c>
      <c r="I29" s="110">
        <f>SUM(I12:I28)</f>
        <v>231379675.36</v>
      </c>
      <c r="J29" s="105">
        <f>I29/H29*100</f>
        <v>46.65217984253462</v>
      </c>
      <c r="K29" s="110">
        <f>K12+K13+K14+K15+K16+K17+K18+K19+K20+K21+K22+K23+K24+K25+K26+K27+K28</f>
        <v>104327200</v>
      </c>
      <c r="L29" s="121">
        <f>SUM(L12:L28)</f>
        <v>78245253</v>
      </c>
      <c r="M29" s="103">
        <f>L29/K29*100</f>
        <v>74.9998590971482</v>
      </c>
      <c r="N29" s="121">
        <f>SUM(N12:N28)</f>
        <v>1095846.66</v>
      </c>
      <c r="O29" s="121">
        <f>SUM(O12:O28)</f>
        <v>339525.08999999997</v>
      </c>
      <c r="P29" s="114">
        <f>O29/N29*100</f>
        <v>30.982901385126272</v>
      </c>
      <c r="Q29" s="110">
        <f>Q12+Q13+Q14+Q15+Q16+Q17+Q18+Q19+Q20+Q21+Q22+Q23+Q24+Q25+Q26+Q27+Q28</f>
        <v>7965596.080000001</v>
      </c>
      <c r="R29" s="110">
        <f>R12+R13+R14+R15+R16+R17+R18+R19+R20+R21+R22+R23+R24+R25+R26+R27+R28</f>
        <v>9625139.81</v>
      </c>
      <c r="S29" s="110">
        <f>S12+S13+S14+S15+S16+S17+S18+S19+S20+S21+S22+S23+S24+S25+S26+S27+S28</f>
        <v>0</v>
      </c>
      <c r="T29" s="110">
        <f>T20+T18+T17+T21+T14</f>
        <v>0</v>
      </c>
      <c r="U29" s="110">
        <f>U20+U18</f>
        <v>0</v>
      </c>
      <c r="V29" s="110">
        <f>V12+V13+V14+V15+V16+V17+V18+V19+V20+V21+V22+V23+V24+V25+V26+V27+V28</f>
        <v>0</v>
      </c>
      <c r="W29" s="110">
        <f>W17+W21</f>
        <v>-101076.95</v>
      </c>
      <c r="X29" s="110">
        <f>X12+X13+X14+X15+X16+X17+X18+X19+X20+X21+X22+X23+X24+X25+X26+X27+X28</f>
        <v>-266389.85</v>
      </c>
      <c r="Y29" s="120">
        <f>SUM(Y12:Y28)</f>
        <v>626416340.05</v>
      </c>
      <c r="Z29" s="120">
        <f>SUM(Z12:Z28)</f>
        <v>269650946.75</v>
      </c>
      <c r="AA29" s="111">
        <f t="shared" si="6"/>
        <v>43.04660167844228</v>
      </c>
      <c r="AB29" s="122">
        <f t="shared" si="4"/>
        <v>-16020691.409999967</v>
      </c>
      <c r="AC29" s="122">
        <f t="shared" si="5"/>
        <v>36421607.79999995</v>
      </c>
    </row>
    <row r="30" spans="1:29" s="113" customFormat="1" ht="19.5" customHeight="1">
      <c r="A30" s="101" t="s">
        <v>12</v>
      </c>
      <c r="B30" s="102">
        <f>E30+H30+N30+S30+W30</f>
        <v>1967213310.8100002</v>
      </c>
      <c r="C30" s="102">
        <f>F30+I30+T30+X30</f>
        <v>1149520162.2399998</v>
      </c>
      <c r="D30" s="114">
        <f>C30/B30*100</f>
        <v>58.43393575690502</v>
      </c>
      <c r="E30" s="104">
        <v>405049300</v>
      </c>
      <c r="F30" s="104">
        <v>315167256.81</v>
      </c>
      <c r="G30" s="114">
        <f>F30/E30*100</f>
        <v>77.80960411732597</v>
      </c>
      <c r="H30" s="104">
        <v>1637102256.45</v>
      </c>
      <c r="I30" s="104">
        <v>909196301.29</v>
      </c>
      <c r="J30" s="107">
        <f>I30/H30*100</f>
        <v>55.53692799016482</v>
      </c>
      <c r="K30" s="104">
        <v>1990100</v>
      </c>
      <c r="L30" s="104">
        <v>1492200</v>
      </c>
      <c r="M30" s="107">
        <f>L30/K30*100</f>
        <v>74.98115672579267</v>
      </c>
      <c r="N30" s="104"/>
      <c r="O30" s="104">
        <v>0</v>
      </c>
      <c r="P30" s="114">
        <v>0</v>
      </c>
      <c r="Q30" s="104"/>
      <c r="R30" s="104"/>
      <c r="S30" s="104">
        <v>101076.95</v>
      </c>
      <c r="T30" s="104">
        <v>266389.85</v>
      </c>
      <c r="U30" s="104"/>
      <c r="V30" s="104"/>
      <c r="W30" s="104">
        <v>-75039322.59</v>
      </c>
      <c r="X30" s="104">
        <v>-75109785.71</v>
      </c>
      <c r="Y30" s="102">
        <v>2092520388.7</v>
      </c>
      <c r="Z30" s="102">
        <v>1183437784.86</v>
      </c>
      <c r="AA30" s="123">
        <f t="shared" si="6"/>
        <v>56.55561547934177</v>
      </c>
      <c r="AB30" s="115">
        <f t="shared" si="4"/>
        <v>-125307077.88999987</v>
      </c>
      <c r="AC30" s="112">
        <f t="shared" si="5"/>
        <v>-33917622.620000124</v>
      </c>
    </row>
    <row r="31" spans="1:29" s="113" customFormat="1" ht="26.25" customHeight="1">
      <c r="A31" s="98" t="s">
        <v>13</v>
      </c>
      <c r="B31" s="120">
        <f>B29+B30-H29</f>
        <v>2081641405.2200003</v>
      </c>
      <c r="C31" s="120">
        <f>C29+C30-I29</f>
        <v>1224213041.4299998</v>
      </c>
      <c r="D31" s="103">
        <f>C31/B31*100</f>
        <v>58.80998707847175</v>
      </c>
      <c r="E31" s="110">
        <f>E29+E30</f>
        <v>510517028.62</v>
      </c>
      <c r="F31" s="110">
        <f>SUM(F29:F30)</f>
        <v>380161860.95</v>
      </c>
      <c r="G31" s="103">
        <f>F31/E31*100</f>
        <v>74.46604905180763</v>
      </c>
      <c r="H31" s="110">
        <f>H29+H30</f>
        <v>2133069810.68</v>
      </c>
      <c r="I31" s="110">
        <f>I29+I30</f>
        <v>1140575976.65</v>
      </c>
      <c r="J31" s="105">
        <f>I31/H31*100</f>
        <v>53.471103990093816</v>
      </c>
      <c r="K31" s="110">
        <f>K30+K29</f>
        <v>106317300</v>
      </c>
      <c r="L31" s="110">
        <f>L30+L29</f>
        <v>79737453</v>
      </c>
      <c r="M31" s="105">
        <f>L31/K31*100</f>
        <v>74.99950901687684</v>
      </c>
      <c r="N31" s="110">
        <f>N29</f>
        <v>1095846.66</v>
      </c>
      <c r="O31" s="110">
        <f>O29</f>
        <v>339525.08999999997</v>
      </c>
      <c r="P31" s="103">
        <v>0</v>
      </c>
      <c r="Q31" s="110"/>
      <c r="R31" s="110"/>
      <c r="S31" s="110">
        <f>S30</f>
        <v>101076.95</v>
      </c>
      <c r="T31" s="110">
        <f>T29+T30</f>
        <v>266389.85</v>
      </c>
      <c r="U31" s="104"/>
      <c r="V31" s="104"/>
      <c r="W31" s="110">
        <f>W29+W30</f>
        <v>-75140399.54</v>
      </c>
      <c r="X31" s="110">
        <f>X29+X30</f>
        <v>-75376175.55999999</v>
      </c>
      <c r="Y31" s="120">
        <f>Y29+Y30-H29</f>
        <v>2222969174.52</v>
      </c>
      <c r="Z31" s="120">
        <f>Z29+Z30-I29</f>
        <v>1221709056.25</v>
      </c>
      <c r="AA31" s="111">
        <f t="shared" si="6"/>
        <v>54.95843443325301</v>
      </c>
      <c r="AB31" s="122">
        <f t="shared" si="4"/>
        <v>-141327769.2999997</v>
      </c>
      <c r="AC31" s="122">
        <f t="shared" si="5"/>
        <v>2503985.1799998283</v>
      </c>
    </row>
    <row r="32" spans="1:29" s="113" customFormat="1" ht="37.5" customHeight="1">
      <c r="A32" s="98" t="s">
        <v>42</v>
      </c>
      <c r="B32" s="120">
        <f>E32+H32+S32+N32+W32+Q32</f>
        <v>2063564705.2200003</v>
      </c>
      <c r="C32" s="120">
        <f>F32+I32+T32+O32+X32+R32</f>
        <v>1215548045.53</v>
      </c>
      <c r="D32" s="103">
        <f>C32/B32*100</f>
        <v>58.90525470101061</v>
      </c>
      <c r="E32" s="110">
        <f>E31</f>
        <v>510517028.62</v>
      </c>
      <c r="F32" s="110">
        <f>F31</f>
        <v>380161860.95</v>
      </c>
      <c r="G32" s="103">
        <f>F32/E32*100</f>
        <v>74.46604905180763</v>
      </c>
      <c r="H32" s="110">
        <f>H31-H29-18076700</f>
        <v>1619025556.45</v>
      </c>
      <c r="I32" s="110">
        <f>I31-I29-8664995.9</f>
        <v>900531305.3900001</v>
      </c>
      <c r="J32" s="103">
        <f>I32/H32*100</f>
        <v>55.621809168014266</v>
      </c>
      <c r="K32" s="110">
        <f>K31</f>
        <v>106317300</v>
      </c>
      <c r="L32" s="110">
        <f>L31</f>
        <v>79737453</v>
      </c>
      <c r="M32" s="105">
        <f>L32/K32*100</f>
        <v>74.99950901687684</v>
      </c>
      <c r="N32" s="110">
        <f>N31</f>
        <v>1095846.66</v>
      </c>
      <c r="O32" s="110">
        <f>O31</f>
        <v>339525.08999999997</v>
      </c>
      <c r="P32" s="103">
        <v>0</v>
      </c>
      <c r="Q32" s="110">
        <f>Q29+Q30</f>
        <v>7965596.080000001</v>
      </c>
      <c r="R32" s="110">
        <f>R29+R30</f>
        <v>9625139.81</v>
      </c>
      <c r="S32" s="110">
        <f>S31</f>
        <v>101076.95</v>
      </c>
      <c r="T32" s="110">
        <f>T31</f>
        <v>266389.85</v>
      </c>
      <c r="U32" s="104"/>
      <c r="V32" s="104"/>
      <c r="W32" s="110">
        <f>W31</f>
        <v>-75140399.54</v>
      </c>
      <c r="X32" s="110">
        <f>X31</f>
        <v>-75376175.55999999</v>
      </c>
      <c r="Y32" s="120">
        <f>Y31-18076700</f>
        <v>2204892474.52</v>
      </c>
      <c r="Z32" s="120">
        <f>Z31-8664995.9</f>
        <v>1213044060.35</v>
      </c>
      <c r="AA32" s="124">
        <f>Z32/Y32*100</f>
        <v>55.01601889289757</v>
      </c>
      <c r="AB32" s="122">
        <f t="shared" si="4"/>
        <v>-141327769.2999997</v>
      </c>
      <c r="AC32" s="122">
        <f t="shared" si="5"/>
        <v>2503985.1800000668</v>
      </c>
    </row>
    <row r="33" spans="1:29" ht="21" customHeight="1">
      <c r="A33" s="54"/>
      <c r="B33" s="55" t="s">
        <v>39</v>
      </c>
      <c r="C33" s="55"/>
      <c r="D33" s="55"/>
      <c r="E33" s="55"/>
      <c r="F33" s="56"/>
      <c r="G33" s="57"/>
      <c r="H33" s="58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ht="15.75" customHeight="1">
      <c r="A34" s="61" t="s">
        <v>15</v>
      </c>
      <c r="B34" s="62"/>
      <c r="C34" s="62"/>
      <c r="D34" s="63"/>
      <c r="E34" s="51">
        <v>303742200</v>
      </c>
      <c r="F34" s="51">
        <v>233974485.16</v>
      </c>
      <c r="G34" s="52">
        <f aca="true" t="shared" si="10" ref="G34:G44">F34/E34*100</f>
        <v>77.03061515982962</v>
      </c>
      <c r="H34" s="64"/>
      <c r="I34" s="65"/>
      <c r="J34" s="65"/>
      <c r="K34" s="125"/>
      <c r="L34" s="65"/>
      <c r="M34" s="125"/>
      <c r="N34" s="12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</row>
    <row r="35" spans="1:29" ht="15.75" customHeight="1">
      <c r="A35" s="126" t="s">
        <v>76</v>
      </c>
      <c r="B35" s="127"/>
      <c r="C35" s="127"/>
      <c r="D35" s="128"/>
      <c r="E35" s="51">
        <v>7289500</v>
      </c>
      <c r="F35" s="51">
        <v>5662929.3</v>
      </c>
      <c r="G35" s="52">
        <f t="shared" si="10"/>
        <v>77.68611427395568</v>
      </c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</row>
    <row r="36" spans="1:29" ht="24" customHeight="1">
      <c r="A36" s="131" t="s">
        <v>89</v>
      </c>
      <c r="B36" s="132"/>
      <c r="C36" s="132"/>
      <c r="D36" s="133"/>
      <c r="E36" s="51">
        <v>33580600</v>
      </c>
      <c r="F36" s="51">
        <v>29399997.52</v>
      </c>
      <c r="G36" s="52">
        <f t="shared" si="10"/>
        <v>87.55054263473554</v>
      </c>
      <c r="H36" s="64"/>
      <c r="I36" s="65"/>
      <c r="J36" s="65"/>
      <c r="K36" s="100">
        <f>F32+R32</f>
        <v>389787000.76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1:29" ht="15.75" customHeight="1">
      <c r="A37" s="61" t="s">
        <v>16</v>
      </c>
      <c r="B37" s="62"/>
      <c r="C37" s="62"/>
      <c r="D37" s="63"/>
      <c r="E37" s="51">
        <v>5200000</v>
      </c>
      <c r="F37" s="51">
        <v>3949271.62</v>
      </c>
      <c r="G37" s="52">
        <f t="shared" si="10"/>
        <v>75.94753115384616</v>
      </c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</row>
    <row r="38" spans="1:29" ht="15.75" customHeight="1">
      <c r="A38" s="66" t="s">
        <v>4</v>
      </c>
      <c r="B38" s="62"/>
      <c r="C38" s="62"/>
      <c r="D38" s="63"/>
      <c r="E38" s="51">
        <v>1718000</v>
      </c>
      <c r="F38" s="51">
        <v>1928664.97</v>
      </c>
      <c r="G38" s="52">
        <f t="shared" si="10"/>
        <v>112.26222176949943</v>
      </c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29" ht="24.75" customHeight="1">
      <c r="A39" s="131" t="s">
        <v>71</v>
      </c>
      <c r="B39" s="132"/>
      <c r="C39" s="132"/>
      <c r="D39" s="133"/>
      <c r="E39" s="51">
        <v>10608000</v>
      </c>
      <c r="F39" s="51">
        <v>6252921.49</v>
      </c>
      <c r="G39" s="52">
        <f t="shared" si="10"/>
        <v>58.94533832956259</v>
      </c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</row>
    <row r="40" spans="1:29" ht="15.75" customHeight="1">
      <c r="A40" s="171" t="s">
        <v>88</v>
      </c>
      <c r="B40" s="172"/>
      <c r="C40" s="172"/>
      <c r="D40" s="173"/>
      <c r="E40" s="53">
        <f>E41+E42</f>
        <v>5115000</v>
      </c>
      <c r="F40" s="53">
        <f>F41+F42</f>
        <v>1516129.25</v>
      </c>
      <c r="G40" s="50">
        <f t="shared" si="10"/>
        <v>29.64084555229716</v>
      </c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</row>
    <row r="41" spans="1:29" ht="15.75" customHeight="1">
      <c r="A41" s="126" t="s">
        <v>77</v>
      </c>
      <c r="B41" s="127"/>
      <c r="C41" s="127"/>
      <c r="D41" s="128"/>
      <c r="E41" s="51">
        <v>600000</v>
      </c>
      <c r="F41" s="51">
        <v>536731.32</v>
      </c>
      <c r="G41" s="52">
        <f t="shared" si="10"/>
        <v>89.45522</v>
      </c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</row>
    <row r="42" spans="1:29" ht="15.75" customHeight="1">
      <c r="A42" s="126" t="s">
        <v>78</v>
      </c>
      <c r="B42" s="127"/>
      <c r="C42" s="127"/>
      <c r="D42" s="128"/>
      <c r="E42" s="51">
        <v>4515000</v>
      </c>
      <c r="F42" s="51">
        <v>979397.93</v>
      </c>
      <c r="G42" s="52">
        <f t="shared" si="10"/>
        <v>21.69209147286822</v>
      </c>
      <c r="H42" s="64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</row>
    <row r="43" spans="1:29" ht="15.75" customHeight="1">
      <c r="A43" s="126" t="s">
        <v>17</v>
      </c>
      <c r="B43" s="127"/>
      <c r="C43" s="127"/>
      <c r="D43" s="128"/>
      <c r="E43" s="51">
        <v>11000</v>
      </c>
      <c r="F43" s="51">
        <v>6000</v>
      </c>
      <c r="G43" s="52">
        <f t="shared" si="10"/>
        <v>54.54545454545454</v>
      </c>
      <c r="H43" s="64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1:29" ht="15.75" customHeight="1">
      <c r="A44" s="126" t="s">
        <v>18</v>
      </c>
      <c r="B44" s="127"/>
      <c r="C44" s="127"/>
      <c r="D44" s="128"/>
      <c r="E44" s="51">
        <v>4275000</v>
      </c>
      <c r="F44" s="51">
        <v>4401186.64</v>
      </c>
      <c r="G44" s="52">
        <f t="shared" si="10"/>
        <v>102.95173426900584</v>
      </c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1:29" ht="15.75" customHeight="1">
      <c r="A45" s="126" t="s">
        <v>66</v>
      </c>
      <c r="B45" s="129"/>
      <c r="C45" s="129"/>
      <c r="D45" s="130"/>
      <c r="E45" s="51">
        <v>0</v>
      </c>
      <c r="F45" s="51">
        <v>60</v>
      </c>
      <c r="G45" s="52">
        <v>0</v>
      </c>
      <c r="H45" s="6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</row>
    <row r="46" spans="1:29" ht="33.75" customHeight="1">
      <c r="A46" s="131" t="s">
        <v>72</v>
      </c>
      <c r="B46" s="132"/>
      <c r="C46" s="132"/>
      <c r="D46" s="133"/>
      <c r="E46" s="51">
        <v>0</v>
      </c>
      <c r="F46" s="51">
        <v>0</v>
      </c>
      <c r="G46" s="52">
        <v>0</v>
      </c>
      <c r="H46" s="64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</row>
    <row r="47" spans="1:29" ht="15.75" customHeight="1">
      <c r="A47" s="126" t="s">
        <v>25</v>
      </c>
      <c r="B47" s="127"/>
      <c r="C47" s="127"/>
      <c r="D47" s="128"/>
      <c r="E47" s="51">
        <v>15300000</v>
      </c>
      <c r="F47" s="51">
        <v>11825820.29</v>
      </c>
      <c r="G47" s="52">
        <f>F47/E47*100</f>
        <v>77.29294307189541</v>
      </c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</row>
    <row r="48" spans="1:29" ht="15.75" customHeight="1">
      <c r="A48" s="126" t="s">
        <v>86</v>
      </c>
      <c r="B48" s="127"/>
      <c r="C48" s="127"/>
      <c r="D48" s="128"/>
      <c r="E48" s="51">
        <v>0</v>
      </c>
      <c r="F48" s="51">
        <v>89468.11</v>
      </c>
      <c r="G48" s="52">
        <v>0</v>
      </c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1:29" ht="15.75" customHeight="1">
      <c r="A49" s="126" t="s">
        <v>24</v>
      </c>
      <c r="B49" s="127"/>
      <c r="C49" s="127"/>
      <c r="D49" s="128"/>
      <c r="E49" s="51">
        <v>1300000</v>
      </c>
      <c r="F49" s="51">
        <v>1288911.69</v>
      </c>
      <c r="G49" s="52">
        <f>F49/E49*100</f>
        <v>99.14705307692307</v>
      </c>
      <c r="H49" s="64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1:29" ht="30" customHeight="1">
      <c r="A50" s="131" t="s">
        <v>35</v>
      </c>
      <c r="B50" s="181"/>
      <c r="C50" s="181"/>
      <c r="D50" s="182"/>
      <c r="E50" s="51">
        <v>0</v>
      </c>
      <c r="F50" s="51">
        <v>0</v>
      </c>
      <c r="G50" s="52">
        <v>0</v>
      </c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15.75" customHeight="1">
      <c r="A51" s="131" t="s">
        <v>36</v>
      </c>
      <c r="B51" s="132"/>
      <c r="C51" s="132"/>
      <c r="D51" s="133"/>
      <c r="E51" s="51">
        <v>0</v>
      </c>
      <c r="F51" s="51">
        <v>63365</v>
      </c>
      <c r="G51" s="52">
        <v>0</v>
      </c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</row>
    <row r="52" spans="1:29" ht="27" customHeight="1">
      <c r="A52" s="131" t="s">
        <v>91</v>
      </c>
      <c r="B52" s="132"/>
      <c r="C52" s="132"/>
      <c r="D52" s="133"/>
      <c r="E52" s="51">
        <v>0</v>
      </c>
      <c r="F52" s="51">
        <v>263874.24</v>
      </c>
      <c r="G52" s="52">
        <v>0</v>
      </c>
      <c r="H52" s="64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</row>
    <row r="53" spans="1:29" ht="15.75" customHeight="1">
      <c r="A53" s="126" t="s">
        <v>61</v>
      </c>
      <c r="B53" s="127"/>
      <c r="C53" s="127"/>
      <c r="D53" s="128"/>
      <c r="E53" s="51">
        <v>1500000</v>
      </c>
      <c r="F53" s="51">
        <v>1260277.59</v>
      </c>
      <c r="G53" s="52">
        <f>F53/E53*100</f>
        <v>84.018506</v>
      </c>
      <c r="H53" s="64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</row>
    <row r="54" spans="1:29" ht="15.75" customHeight="1">
      <c r="A54" s="126" t="s">
        <v>30</v>
      </c>
      <c r="B54" s="129"/>
      <c r="C54" s="129"/>
      <c r="D54" s="130"/>
      <c r="E54" s="51">
        <v>0</v>
      </c>
      <c r="F54" s="51">
        <v>0</v>
      </c>
      <c r="G54" s="52" t="e">
        <f>F54/E54*100</f>
        <v>#DIV/0!</v>
      </c>
      <c r="H54" s="64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</row>
    <row r="55" spans="1:29" ht="15.75" customHeight="1">
      <c r="A55" s="131" t="s">
        <v>41</v>
      </c>
      <c r="B55" s="181"/>
      <c r="C55" s="181"/>
      <c r="D55" s="182"/>
      <c r="E55" s="51">
        <v>0</v>
      </c>
      <c r="F55" s="51">
        <v>2156057.56</v>
      </c>
      <c r="G55" s="52">
        <v>0</v>
      </c>
      <c r="H55" s="64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</row>
    <row r="56" spans="1:29" ht="27.75" customHeight="1">
      <c r="A56" s="131" t="s">
        <v>92</v>
      </c>
      <c r="B56" s="132"/>
      <c r="C56" s="132"/>
      <c r="D56" s="133"/>
      <c r="E56" s="51">
        <v>0</v>
      </c>
      <c r="F56" s="51">
        <v>77737.65</v>
      </c>
      <c r="G56" s="52"/>
      <c r="H56" s="64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</row>
    <row r="57" spans="1:29" ht="15.75" customHeight="1">
      <c r="A57" s="126" t="s">
        <v>19</v>
      </c>
      <c r="B57" s="127"/>
      <c r="C57" s="127"/>
      <c r="D57" s="128"/>
      <c r="E57" s="51">
        <v>690000</v>
      </c>
      <c r="F57" s="51">
        <v>540053.01</v>
      </c>
      <c r="G57" s="52">
        <f>F57/E57*100</f>
        <v>78.26855217391304</v>
      </c>
      <c r="H57" s="64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</row>
    <row r="58" spans="1:29" ht="15.75" customHeight="1">
      <c r="A58" s="126" t="s">
        <v>26</v>
      </c>
      <c r="B58" s="127"/>
      <c r="C58" s="127"/>
      <c r="D58" s="128"/>
      <c r="E58" s="51">
        <v>10000000</v>
      </c>
      <c r="F58" s="51">
        <v>6877214.25</v>
      </c>
      <c r="G58" s="52">
        <f>F58/E58*100</f>
        <v>68.7721425</v>
      </c>
      <c r="H58" s="6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</row>
    <row r="59" spans="1:29" ht="15.75" customHeight="1">
      <c r="A59" s="126" t="s">
        <v>87</v>
      </c>
      <c r="B59" s="127"/>
      <c r="C59" s="127"/>
      <c r="D59" s="128"/>
      <c r="E59" s="51">
        <v>0</v>
      </c>
      <c r="F59" s="51">
        <v>606000</v>
      </c>
      <c r="G59" s="52" t="e">
        <f>F59/E59*100</f>
        <v>#DIV/0!</v>
      </c>
      <c r="H59" s="64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</row>
    <row r="60" spans="1:29" ht="15.75" customHeight="1">
      <c r="A60" s="126" t="s">
        <v>20</v>
      </c>
      <c r="B60" s="127"/>
      <c r="C60" s="127"/>
      <c r="D60" s="128"/>
      <c r="E60" s="51">
        <v>4500000</v>
      </c>
      <c r="F60" s="51">
        <v>2765819.2</v>
      </c>
      <c r="G60" s="52">
        <f>F60/E60*100</f>
        <v>61.46264888888889</v>
      </c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</row>
    <row r="61" spans="1:29" ht="15.75" customHeight="1">
      <c r="A61" s="131" t="s">
        <v>37</v>
      </c>
      <c r="B61" s="132"/>
      <c r="C61" s="132"/>
      <c r="D61" s="133"/>
      <c r="E61" s="51">
        <v>0</v>
      </c>
      <c r="F61" s="51">
        <v>261012.27</v>
      </c>
      <c r="G61" s="52">
        <v>0</v>
      </c>
      <c r="H61" s="64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</row>
    <row r="62" spans="1:29" ht="15.75" customHeight="1">
      <c r="A62" s="171" t="s">
        <v>21</v>
      </c>
      <c r="B62" s="172"/>
      <c r="C62" s="172"/>
      <c r="D62" s="173"/>
      <c r="E62" s="53">
        <f>E34+E35+E37+E38+E39+E40+E43+E44+E45+E46+E47+E48+E49+E50+E51+E53+E54+E55+E57+E58+E59+E60+E61+E36</f>
        <v>404829300</v>
      </c>
      <c r="F62" s="53">
        <f>F34+F35+F37+F38+F39+F40+F43+F44+F45+F46+F47+F48+F49+F50+F51+F53+F54+F55+F57+F58+F59+F60+F61+F36+F52+F56</f>
        <v>315167256.80999994</v>
      </c>
      <c r="G62" s="50">
        <f>F62/E62*100</f>
        <v>77.85188888501892</v>
      </c>
      <c r="H62" s="67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</row>
    <row r="63" spans="1:29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:29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</row>
    <row r="65" spans="1:29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:29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:29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</row>
    <row r="68" spans="1:29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</row>
    <row r="69" spans="1:29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0" spans="1:29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</row>
    <row r="71" spans="1:29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spans="1:29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</row>
    <row r="73" spans="1:29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</row>
    <row r="74" spans="1:29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</row>
    <row r="75" spans="1:29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</row>
    <row r="76" spans="1:29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</row>
    <row r="77" spans="1:29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spans="1:29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</row>
  </sheetData>
  <sheetProtection/>
  <mergeCells count="42">
    <mergeCell ref="A48:D48"/>
    <mergeCell ref="A51:D51"/>
    <mergeCell ref="A41:D41"/>
    <mergeCell ref="A50:D50"/>
    <mergeCell ref="A36:D36"/>
    <mergeCell ref="B6:D9"/>
    <mergeCell ref="S7:T9"/>
    <mergeCell ref="E7:G8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E6:X6"/>
    <mergeCell ref="A43:D43"/>
    <mergeCell ref="A39:D39"/>
    <mergeCell ref="A35:D35"/>
    <mergeCell ref="H7:J9"/>
    <mergeCell ref="Q7:R9"/>
    <mergeCell ref="K7:M9"/>
    <mergeCell ref="A57:D57"/>
    <mergeCell ref="A49:D49"/>
    <mergeCell ref="A47:D47"/>
    <mergeCell ref="A54:D54"/>
    <mergeCell ref="A56:D56"/>
    <mergeCell ref="U7:V9"/>
    <mergeCell ref="N7:P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29"/>
  <sheetViews>
    <sheetView view="pageBreakPreview" zoomScaleSheetLayoutView="100" zoomScalePageLayoutView="0" workbookViewId="0" topLeftCell="A1">
      <pane xSplit="3" ySplit="10" topLeftCell="AF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T14" sqref="AT14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5.00390625" style="0" customWidth="1"/>
    <col min="5" max="5" width="14.125" style="0" customWidth="1"/>
    <col min="6" max="6" width="6.75390625" style="0" customWidth="1"/>
    <col min="7" max="7" width="14.125" style="0" customWidth="1"/>
    <col min="8" max="8" width="12.875" style="0" customWidth="1"/>
    <col min="9" max="9" width="10.625" style="0" customWidth="1"/>
    <col min="10" max="10" width="13.87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3.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3.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53" t="s">
        <v>96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97"/>
      <c r="AC3" s="97"/>
      <c r="AD3" s="97"/>
      <c r="AE3" s="97"/>
      <c r="AF3" s="97"/>
      <c r="AG3" s="97"/>
      <c r="AH3" s="28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14" t="s">
        <v>2</v>
      </c>
      <c r="B6" s="214"/>
      <c r="C6" s="214"/>
      <c r="D6" s="215" t="s">
        <v>0</v>
      </c>
      <c r="E6" s="215"/>
      <c r="F6" s="216"/>
      <c r="G6" s="197" t="s">
        <v>6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198"/>
      <c r="BC6" s="197"/>
      <c r="BD6" s="198"/>
    </row>
    <row r="7" spans="1:56" ht="65.25" customHeight="1">
      <c r="A7" s="214"/>
      <c r="B7" s="214"/>
      <c r="C7" s="214"/>
      <c r="D7" s="217"/>
      <c r="E7" s="217"/>
      <c r="F7" s="218"/>
      <c r="G7" s="201" t="s">
        <v>1</v>
      </c>
      <c r="H7" s="211"/>
      <c r="I7" s="212"/>
      <c r="J7" s="201" t="s">
        <v>76</v>
      </c>
      <c r="K7" s="207"/>
      <c r="L7" s="202"/>
      <c r="M7" s="201" t="s">
        <v>4</v>
      </c>
      <c r="N7" s="211"/>
      <c r="O7" s="212"/>
      <c r="P7" s="213" t="s">
        <v>28</v>
      </c>
      <c r="Q7" s="208"/>
      <c r="R7" s="198"/>
      <c r="S7" s="201" t="s">
        <v>67</v>
      </c>
      <c r="T7" s="211"/>
      <c r="U7" s="212"/>
      <c r="V7" s="201" t="s">
        <v>14</v>
      </c>
      <c r="W7" s="208"/>
      <c r="X7" s="198"/>
      <c r="Y7" s="201" t="s">
        <v>23</v>
      </c>
      <c r="Z7" s="208"/>
      <c r="AA7" s="198"/>
      <c r="AB7" s="225" t="s">
        <v>2</v>
      </c>
      <c r="AC7" s="226"/>
      <c r="AD7" s="227"/>
      <c r="AE7" s="201" t="s">
        <v>29</v>
      </c>
      <c r="AF7" s="208"/>
      <c r="AG7" s="198"/>
      <c r="AH7" s="201" t="s">
        <v>68</v>
      </c>
      <c r="AI7" s="208"/>
      <c r="AJ7" s="198"/>
      <c r="AK7" s="201" t="s">
        <v>83</v>
      </c>
      <c r="AL7" s="207"/>
      <c r="AM7" s="202"/>
      <c r="AN7" s="201" t="s">
        <v>73</v>
      </c>
      <c r="AO7" s="208"/>
      <c r="AP7" s="198"/>
      <c r="AQ7" s="201" t="s">
        <v>81</v>
      </c>
      <c r="AR7" s="205"/>
      <c r="AS7" s="206"/>
      <c r="AT7" s="201" t="s">
        <v>38</v>
      </c>
      <c r="AU7" s="207"/>
      <c r="AV7" s="202"/>
      <c r="AW7" s="201" t="s">
        <v>79</v>
      </c>
      <c r="AX7" s="207"/>
      <c r="AY7" s="202"/>
      <c r="AZ7" s="201" t="s">
        <v>31</v>
      </c>
      <c r="BA7" s="205"/>
      <c r="BB7" s="206"/>
      <c r="BC7" s="201" t="s">
        <v>82</v>
      </c>
      <c r="BD7" s="202"/>
    </row>
    <row r="8" spans="1:56" ht="27.75" customHeight="1">
      <c r="A8" s="214"/>
      <c r="B8" s="214"/>
      <c r="C8" s="214"/>
      <c r="D8" s="222" t="s">
        <v>27</v>
      </c>
      <c r="E8" s="252" t="s">
        <v>10</v>
      </c>
      <c r="F8" s="233" t="s">
        <v>5</v>
      </c>
      <c r="G8" s="209" t="s">
        <v>27</v>
      </c>
      <c r="H8" s="199" t="s">
        <v>98</v>
      </c>
      <c r="I8" s="199" t="s">
        <v>99</v>
      </c>
      <c r="J8" s="209" t="s">
        <v>27</v>
      </c>
      <c r="K8" s="199" t="s">
        <v>98</v>
      </c>
      <c r="L8" s="199" t="s">
        <v>99</v>
      </c>
      <c r="M8" s="209" t="s">
        <v>27</v>
      </c>
      <c r="N8" s="199" t="s">
        <v>98</v>
      </c>
      <c r="O8" s="199" t="s">
        <v>99</v>
      </c>
      <c r="P8" s="209" t="s">
        <v>27</v>
      </c>
      <c r="Q8" s="199" t="s">
        <v>98</v>
      </c>
      <c r="R8" s="199" t="s">
        <v>99</v>
      </c>
      <c r="S8" s="203" t="s">
        <v>27</v>
      </c>
      <c r="T8" s="199" t="s">
        <v>98</v>
      </c>
      <c r="U8" s="199" t="s">
        <v>99</v>
      </c>
      <c r="V8" s="203" t="s">
        <v>27</v>
      </c>
      <c r="W8" s="199" t="s">
        <v>98</v>
      </c>
      <c r="X8" s="199" t="s">
        <v>99</v>
      </c>
      <c r="Y8" s="203" t="s">
        <v>27</v>
      </c>
      <c r="Z8" s="199" t="str">
        <f>W8</f>
        <v>на 01.010.2021</v>
      </c>
      <c r="AA8" s="199" t="str">
        <f>X8</f>
        <v>01.10.2021 к Плановым назчениям</v>
      </c>
      <c r="AB8" s="228"/>
      <c r="AC8" s="229"/>
      <c r="AD8" s="230"/>
      <c r="AE8" s="203" t="s">
        <v>27</v>
      </c>
      <c r="AF8" s="199" t="str">
        <f>Z8</f>
        <v>на 01.010.2021</v>
      </c>
      <c r="AG8" s="199" t="str">
        <f>AA8</f>
        <v>01.10.2021 к Плановым назчениям</v>
      </c>
      <c r="AH8" s="203" t="s">
        <v>27</v>
      </c>
      <c r="AI8" s="199" t="str">
        <f>AF8</f>
        <v>на 01.010.2021</v>
      </c>
      <c r="AJ8" s="199" t="str">
        <f>AG8</f>
        <v>01.10.2021 к Плановым назчениям</v>
      </c>
      <c r="AK8" s="203" t="s">
        <v>27</v>
      </c>
      <c r="AL8" s="199" t="str">
        <f>AI8</f>
        <v>на 01.010.2021</v>
      </c>
      <c r="AM8" s="199" t="str">
        <f>AJ8</f>
        <v>01.10.2021 к Плановым назчениям</v>
      </c>
      <c r="AN8" s="203" t="s">
        <v>27</v>
      </c>
      <c r="AO8" s="199" t="str">
        <f>AL8</f>
        <v>на 01.010.2021</v>
      </c>
      <c r="AP8" s="199" t="str">
        <f>AM8</f>
        <v>01.10.2021 к Плановым назчениям</v>
      </c>
      <c r="AQ8" s="203" t="s">
        <v>27</v>
      </c>
      <c r="AR8" s="199" t="str">
        <f>AO8</f>
        <v>на 01.010.2021</v>
      </c>
      <c r="AS8" s="199" t="str">
        <f>AP8</f>
        <v>01.10.2021 к Плановым назчениям</v>
      </c>
      <c r="AT8" s="203" t="s">
        <v>27</v>
      </c>
      <c r="AU8" s="199" t="str">
        <f>AR8</f>
        <v>на 01.010.2021</v>
      </c>
      <c r="AV8" s="199" t="str">
        <f>AS8</f>
        <v>01.10.2021 к Плановым назчениям</v>
      </c>
      <c r="AW8" s="203" t="s">
        <v>27</v>
      </c>
      <c r="AX8" s="199" t="str">
        <f>AU8</f>
        <v>на 01.010.2021</v>
      </c>
      <c r="AY8" s="199" t="str">
        <f>AV8</f>
        <v>01.10.2021 к Плановым назчениям</v>
      </c>
      <c r="AZ8" s="203" t="s">
        <v>27</v>
      </c>
      <c r="BA8" s="199" t="str">
        <f>AX8</f>
        <v>на 01.010.2021</v>
      </c>
      <c r="BB8" s="199" t="str">
        <f>AY8</f>
        <v>01.10.2021 к Плановым назчениям</v>
      </c>
      <c r="BC8" s="203" t="s">
        <v>27</v>
      </c>
      <c r="BD8" s="199" t="str">
        <f>BA8</f>
        <v>на 01.010.2021</v>
      </c>
    </row>
    <row r="9" spans="1:56" ht="33.75" customHeight="1">
      <c r="A9" s="214"/>
      <c r="B9" s="214"/>
      <c r="C9" s="214"/>
      <c r="D9" s="222"/>
      <c r="E9" s="252"/>
      <c r="F9" s="234"/>
      <c r="G9" s="210"/>
      <c r="H9" s="200"/>
      <c r="I9" s="200"/>
      <c r="J9" s="210"/>
      <c r="K9" s="200"/>
      <c r="L9" s="200"/>
      <c r="M9" s="210"/>
      <c r="N9" s="200"/>
      <c r="O9" s="200"/>
      <c r="P9" s="210"/>
      <c r="Q9" s="200"/>
      <c r="R9" s="200"/>
      <c r="S9" s="204"/>
      <c r="T9" s="200"/>
      <c r="U9" s="200"/>
      <c r="V9" s="204"/>
      <c r="W9" s="200"/>
      <c r="X9" s="200"/>
      <c r="Y9" s="204"/>
      <c r="Z9" s="200"/>
      <c r="AA9" s="200"/>
      <c r="AB9" s="210"/>
      <c r="AC9" s="231"/>
      <c r="AD9" s="232"/>
      <c r="AE9" s="204"/>
      <c r="AF9" s="200"/>
      <c r="AG9" s="200"/>
      <c r="AH9" s="204"/>
      <c r="AI9" s="200"/>
      <c r="AJ9" s="200"/>
      <c r="AK9" s="204"/>
      <c r="AL9" s="200"/>
      <c r="AM9" s="200"/>
      <c r="AN9" s="204"/>
      <c r="AO9" s="200"/>
      <c r="AP9" s="200"/>
      <c r="AQ9" s="204"/>
      <c r="AR9" s="200"/>
      <c r="AS9" s="200"/>
      <c r="AT9" s="204"/>
      <c r="AU9" s="200"/>
      <c r="AV9" s="200"/>
      <c r="AW9" s="204"/>
      <c r="AX9" s="200"/>
      <c r="AY9" s="200"/>
      <c r="AZ9" s="204"/>
      <c r="BA9" s="200"/>
      <c r="BB9" s="200"/>
      <c r="BC9" s="204"/>
      <c r="BD9" s="200"/>
    </row>
    <row r="10" spans="1:56" ht="17.25" customHeight="1">
      <c r="A10" s="219">
        <v>1</v>
      </c>
      <c r="B10" s="220"/>
      <c r="C10" s="221"/>
      <c r="D10" s="89">
        <v>2</v>
      </c>
      <c r="E10" s="90">
        <v>3</v>
      </c>
      <c r="F10" s="91">
        <v>4</v>
      </c>
      <c r="G10" s="73">
        <v>5</v>
      </c>
      <c r="H10" s="68">
        <v>6</v>
      </c>
      <c r="I10" s="68">
        <v>7</v>
      </c>
      <c r="J10" s="81"/>
      <c r="K10" s="81"/>
      <c r="L10" s="81"/>
      <c r="M10" s="69">
        <v>8</v>
      </c>
      <c r="N10" s="68">
        <v>9</v>
      </c>
      <c r="O10" s="68">
        <v>10</v>
      </c>
      <c r="P10" s="69">
        <v>11</v>
      </c>
      <c r="Q10" s="68">
        <v>12</v>
      </c>
      <c r="R10" s="68">
        <v>13</v>
      </c>
      <c r="S10" s="72">
        <v>14</v>
      </c>
      <c r="T10" s="68">
        <v>15</v>
      </c>
      <c r="U10" s="68">
        <v>16</v>
      </c>
      <c r="V10" s="72">
        <v>17</v>
      </c>
      <c r="W10" s="68">
        <v>18</v>
      </c>
      <c r="X10" s="68">
        <v>19</v>
      </c>
      <c r="Y10" s="72">
        <v>20</v>
      </c>
      <c r="Z10" s="68">
        <v>21</v>
      </c>
      <c r="AA10" s="68">
        <v>22</v>
      </c>
      <c r="AB10" s="249">
        <v>23</v>
      </c>
      <c r="AC10" s="250"/>
      <c r="AD10" s="251"/>
      <c r="AE10" s="72">
        <v>24</v>
      </c>
      <c r="AF10" s="68">
        <v>25</v>
      </c>
      <c r="AG10" s="68">
        <v>26</v>
      </c>
      <c r="AH10" s="72">
        <v>27</v>
      </c>
      <c r="AI10" s="74">
        <v>28</v>
      </c>
      <c r="AJ10" s="74">
        <v>29</v>
      </c>
      <c r="AK10" s="72">
        <v>30</v>
      </c>
      <c r="AL10" s="74">
        <v>31</v>
      </c>
      <c r="AM10" s="74">
        <v>32</v>
      </c>
      <c r="AN10" s="72">
        <v>33</v>
      </c>
      <c r="AO10" s="74">
        <v>34</v>
      </c>
      <c r="AP10" s="74">
        <v>35</v>
      </c>
      <c r="AQ10" s="72">
        <v>36</v>
      </c>
      <c r="AR10" s="68">
        <v>37</v>
      </c>
      <c r="AS10" s="68">
        <v>38</v>
      </c>
      <c r="AT10" s="72">
        <v>39</v>
      </c>
      <c r="AU10" s="68">
        <v>40</v>
      </c>
      <c r="AV10" s="68">
        <v>41</v>
      </c>
      <c r="AW10" s="72">
        <v>42</v>
      </c>
      <c r="AX10" s="68">
        <v>43</v>
      </c>
      <c r="AY10" s="68">
        <v>44</v>
      </c>
      <c r="AZ10" s="72">
        <v>45</v>
      </c>
      <c r="BA10" s="68">
        <v>46</v>
      </c>
      <c r="BB10" s="68">
        <v>47</v>
      </c>
      <c r="BC10" s="68"/>
      <c r="BD10" s="82"/>
    </row>
    <row r="11" spans="1:56" s="13" customFormat="1" ht="27.75" customHeight="1">
      <c r="A11" s="223" t="s">
        <v>43</v>
      </c>
      <c r="B11" s="223"/>
      <c r="C11" s="224"/>
      <c r="D11" s="92">
        <f>G11+M11+P11+S11+V11+Y11+AE11+AH11+AN11+AQ11+AZ11+J11+AT11</f>
        <v>2859600</v>
      </c>
      <c r="E11" s="92">
        <f>H11+K11+N11+Q11+T11+W11+Z11+AF11+AI11+AL11+AO11+AR11+AU11+AX11+BA11</f>
        <v>1281535.1199999999</v>
      </c>
      <c r="F11" s="93">
        <f>E11/D11*100</f>
        <v>44.815188138201144</v>
      </c>
      <c r="G11" s="34">
        <v>484700</v>
      </c>
      <c r="H11" s="33">
        <v>397356.77</v>
      </c>
      <c r="I11" s="46">
        <f aca="true" t="shared" si="0" ref="I11:I27">H11/G11*100</f>
        <v>81.97994016917681</v>
      </c>
      <c r="J11" s="33">
        <v>496900</v>
      </c>
      <c r="K11" s="33">
        <v>386016.95</v>
      </c>
      <c r="L11" s="46">
        <f>K11/J11*100</f>
        <v>77.68503723083116</v>
      </c>
      <c r="M11" s="33">
        <v>213000</v>
      </c>
      <c r="N11" s="35">
        <v>213001.93</v>
      </c>
      <c r="O11" s="46">
        <f>N11/M11*100</f>
        <v>100.00090610328638</v>
      </c>
      <c r="P11" s="33">
        <v>250000</v>
      </c>
      <c r="Q11" s="33">
        <v>57711</v>
      </c>
      <c r="R11" s="46">
        <f>Q11/P11*100</f>
        <v>23.0844</v>
      </c>
      <c r="S11" s="33">
        <v>1400000</v>
      </c>
      <c r="T11" s="33">
        <v>213751.45</v>
      </c>
      <c r="U11" s="46">
        <f aca="true" t="shared" si="1" ref="U11:U27">T11/S11*100</f>
        <v>15.267960714285714</v>
      </c>
      <c r="V11" s="33">
        <v>5000</v>
      </c>
      <c r="W11" s="33">
        <v>2400</v>
      </c>
      <c r="X11" s="46">
        <f>W11/V11*100</f>
        <v>48</v>
      </c>
      <c r="Y11" s="33"/>
      <c r="Z11" s="33"/>
      <c r="AA11" s="47"/>
      <c r="AB11" s="223" t="s">
        <v>43</v>
      </c>
      <c r="AC11" s="223"/>
      <c r="AD11" s="224"/>
      <c r="AE11" s="33">
        <v>10000</v>
      </c>
      <c r="AF11" s="33">
        <v>5973.46</v>
      </c>
      <c r="AG11" s="46">
        <f>AF11/AE11*100</f>
        <v>59.73460000000001</v>
      </c>
      <c r="AH11" s="33">
        <v>0</v>
      </c>
      <c r="AI11" s="33">
        <v>0</v>
      </c>
      <c r="AJ11" s="46" t="e">
        <f>AI11/AH11*100</f>
        <v>#DIV/0!</v>
      </c>
      <c r="AK11" s="46"/>
      <c r="AL11" s="46">
        <v>0</v>
      </c>
      <c r="AM11" s="46"/>
      <c r="AN11" s="33"/>
      <c r="AO11" s="33">
        <v>0</v>
      </c>
      <c r="AP11" s="46"/>
      <c r="AQ11" s="33">
        <v>0</v>
      </c>
      <c r="AR11" s="33">
        <v>5323.56</v>
      </c>
      <c r="AS11" s="46" t="e">
        <f aca="true" t="shared" si="2" ref="AS11:AS16">AR11/AQ11*100</f>
        <v>#DIV/0!</v>
      </c>
      <c r="AT11" s="33">
        <v>0</v>
      </c>
      <c r="AU11" s="33">
        <v>0</v>
      </c>
      <c r="AV11" s="46" t="e">
        <f>AU11/AT11*100</f>
        <v>#DIV/0!</v>
      </c>
      <c r="AW11" s="33"/>
      <c r="AX11" s="33">
        <v>0</v>
      </c>
      <c r="AY11" s="33"/>
      <c r="AZ11" s="36"/>
      <c r="BA11" s="33">
        <v>0</v>
      </c>
      <c r="BB11" s="33"/>
      <c r="BC11" s="33"/>
      <c r="BD11" s="83"/>
    </row>
    <row r="12" spans="1:56" s="14" customFormat="1" ht="24.75" customHeight="1">
      <c r="A12" s="238" t="s">
        <v>44</v>
      </c>
      <c r="B12" s="238"/>
      <c r="C12" s="235"/>
      <c r="D12" s="92">
        <f>G12+M12+P12+S12+V12+Y12+AE12+AH12+AN12+AQ12+AZ12+J12+AT12</f>
        <v>1626300</v>
      </c>
      <c r="E12" s="92">
        <f aca="true" t="shared" si="3" ref="E12:E25">H12+K12+N12+Q12+T12+W12+Z12+AF12+AI12+AL12+AO12+AR12+AU12+AX12+BA12</f>
        <v>625483.43</v>
      </c>
      <c r="F12" s="93">
        <f aca="true" t="shared" si="4" ref="F12:F28">E12/D12*100</f>
        <v>38.46051958433254</v>
      </c>
      <c r="G12" s="34">
        <v>25000</v>
      </c>
      <c r="H12" s="33">
        <v>9984.63</v>
      </c>
      <c r="I12" s="46">
        <f t="shared" si="0"/>
        <v>39.93852</v>
      </c>
      <c r="J12" s="33">
        <v>356400</v>
      </c>
      <c r="K12" s="33">
        <v>276881.26</v>
      </c>
      <c r="L12" s="46">
        <f aca="true" t="shared" si="5" ref="L12:L28">K12/J12*100</f>
        <v>77.68834455667789</v>
      </c>
      <c r="M12" s="33">
        <v>7900</v>
      </c>
      <c r="N12" s="37">
        <v>7937.21</v>
      </c>
      <c r="O12" s="46">
        <f>N12/M12*100</f>
        <v>100.47101265822785</v>
      </c>
      <c r="P12" s="33">
        <v>200000</v>
      </c>
      <c r="Q12" s="33">
        <v>-18283.74</v>
      </c>
      <c r="R12" s="46">
        <f aca="true" t="shared" si="6" ref="R12:R27">Q12/P12*100</f>
        <v>-9.14187</v>
      </c>
      <c r="S12" s="33">
        <v>655000</v>
      </c>
      <c r="T12" s="38">
        <v>92239.18</v>
      </c>
      <c r="U12" s="46">
        <f t="shared" si="1"/>
        <v>14.082317557251908</v>
      </c>
      <c r="V12" s="33">
        <v>2000</v>
      </c>
      <c r="W12" s="33">
        <v>2400</v>
      </c>
      <c r="X12" s="46">
        <f>W12/V12*100</f>
        <v>120</v>
      </c>
      <c r="Y12" s="33">
        <v>0</v>
      </c>
      <c r="Z12" s="33">
        <v>0</v>
      </c>
      <c r="AA12" s="46">
        <v>0</v>
      </c>
      <c r="AB12" s="238" t="s">
        <v>44</v>
      </c>
      <c r="AC12" s="238"/>
      <c r="AD12" s="235"/>
      <c r="AE12" s="33">
        <v>380000</v>
      </c>
      <c r="AF12" s="33">
        <v>254324.89</v>
      </c>
      <c r="AG12" s="46">
        <f aca="true" t="shared" si="7" ref="AG12:AG28">AF12/AE12*100</f>
        <v>66.92760263157895</v>
      </c>
      <c r="AH12" s="33"/>
      <c r="AI12" s="33">
        <v>0</v>
      </c>
      <c r="AJ12" s="46"/>
      <c r="AK12" s="46"/>
      <c r="AL12" s="46">
        <v>0</v>
      </c>
      <c r="AM12" s="46"/>
      <c r="AN12" s="33">
        <v>0</v>
      </c>
      <c r="AO12" s="33">
        <v>0</v>
      </c>
      <c r="AP12" s="46">
        <v>0</v>
      </c>
      <c r="AQ12" s="33">
        <v>0</v>
      </c>
      <c r="AR12" s="33">
        <v>0</v>
      </c>
      <c r="AS12" s="46" t="e">
        <f t="shared" si="2"/>
        <v>#DIV/0!</v>
      </c>
      <c r="AT12" s="33">
        <v>0</v>
      </c>
      <c r="AU12" s="33">
        <v>0</v>
      </c>
      <c r="AV12" s="46" t="e">
        <f>AU12/AT12*100</f>
        <v>#DIV/0!</v>
      </c>
      <c r="AW12" s="33"/>
      <c r="AX12" s="33">
        <v>0</v>
      </c>
      <c r="AY12" s="33"/>
      <c r="AZ12" s="36"/>
      <c r="BA12" s="33">
        <v>0</v>
      </c>
      <c r="BB12" s="33"/>
      <c r="BC12" s="33"/>
      <c r="BD12" s="84"/>
    </row>
    <row r="13" spans="1:56" s="14" customFormat="1" ht="24.75" customHeight="1">
      <c r="A13" s="238" t="s">
        <v>45</v>
      </c>
      <c r="B13" s="238"/>
      <c r="C13" s="235"/>
      <c r="D13" s="92">
        <f>G13+M13+P13+S13+V13+Y13+AE13+AH13+AN13+AQ13+AZ13+J13+AT13+AW13+AK13</f>
        <v>7269600</v>
      </c>
      <c r="E13" s="92">
        <f t="shared" si="3"/>
        <v>4229225.839999999</v>
      </c>
      <c r="F13" s="93">
        <f t="shared" si="4"/>
        <v>58.176871354682504</v>
      </c>
      <c r="G13" s="39">
        <v>1956400</v>
      </c>
      <c r="H13" s="33">
        <v>1505232.19</v>
      </c>
      <c r="I13" s="46">
        <f t="shared" si="0"/>
        <v>76.93887701901451</v>
      </c>
      <c r="J13" s="33">
        <v>1144700</v>
      </c>
      <c r="K13" s="33">
        <v>889253.69</v>
      </c>
      <c r="L13" s="46">
        <f t="shared" si="5"/>
        <v>77.68443172883724</v>
      </c>
      <c r="M13" s="33">
        <v>0</v>
      </c>
      <c r="N13" s="96">
        <v>0</v>
      </c>
      <c r="O13" s="46" t="e">
        <f>N13/M13*100</f>
        <v>#DIV/0!</v>
      </c>
      <c r="P13" s="33">
        <v>950000</v>
      </c>
      <c r="Q13" s="37">
        <v>238703.45</v>
      </c>
      <c r="R13" s="46">
        <f t="shared" si="6"/>
        <v>25.126678947368426</v>
      </c>
      <c r="S13" s="33">
        <v>1500000</v>
      </c>
      <c r="T13" s="33">
        <v>523681.35</v>
      </c>
      <c r="U13" s="46">
        <f t="shared" si="1"/>
        <v>34.91209</v>
      </c>
      <c r="V13" s="33">
        <v>10000</v>
      </c>
      <c r="W13" s="33">
        <v>2200</v>
      </c>
      <c r="X13" s="46">
        <f aca="true" t="shared" si="8" ref="X13:X27">W13/V13*100</f>
        <v>22</v>
      </c>
      <c r="Y13" s="33"/>
      <c r="Z13" s="33">
        <v>0</v>
      </c>
      <c r="AA13" s="47"/>
      <c r="AB13" s="238" t="s">
        <v>45</v>
      </c>
      <c r="AC13" s="238"/>
      <c r="AD13" s="235"/>
      <c r="AE13" s="33">
        <v>8500</v>
      </c>
      <c r="AF13" s="33">
        <v>9064.49</v>
      </c>
      <c r="AG13" s="46">
        <f t="shared" si="7"/>
        <v>106.6410588235294</v>
      </c>
      <c r="AH13" s="33">
        <v>600000</v>
      </c>
      <c r="AI13" s="33">
        <v>460714.09</v>
      </c>
      <c r="AJ13" s="46">
        <f>AI13/AH13*100</f>
        <v>76.78568166666668</v>
      </c>
      <c r="AK13" s="46">
        <v>800000</v>
      </c>
      <c r="AL13" s="33">
        <v>380674.77</v>
      </c>
      <c r="AM13" s="46">
        <f>AL13/AK13*100</f>
        <v>47.58434625</v>
      </c>
      <c r="AN13" s="33">
        <v>0</v>
      </c>
      <c r="AO13" s="33">
        <v>102718.07</v>
      </c>
      <c r="AP13" s="46" t="e">
        <f aca="true" t="shared" si="9" ref="AP13:AP28">AO13/AN13*100</f>
        <v>#DIV/0!</v>
      </c>
      <c r="AQ13" s="33">
        <v>300000</v>
      </c>
      <c r="AR13" s="33">
        <v>10560</v>
      </c>
      <c r="AS13" s="46">
        <f t="shared" si="2"/>
        <v>3.52</v>
      </c>
      <c r="AT13" s="33"/>
      <c r="AU13" s="33">
        <v>91584</v>
      </c>
      <c r="AV13" s="46" t="e">
        <f>AU13/AT13*100</f>
        <v>#DIV/0!</v>
      </c>
      <c r="AW13" s="33">
        <v>0</v>
      </c>
      <c r="AX13" s="33">
        <v>127206.68</v>
      </c>
      <c r="AY13" s="46">
        <v>0</v>
      </c>
      <c r="AZ13" s="33"/>
      <c r="BA13" s="33">
        <v>-112366.94</v>
      </c>
      <c r="BB13" s="33"/>
      <c r="BC13" s="33"/>
      <c r="BD13" s="85"/>
    </row>
    <row r="14" spans="1:56" s="15" customFormat="1" ht="24.75" customHeight="1">
      <c r="A14" s="239" t="s">
        <v>62</v>
      </c>
      <c r="B14" s="239"/>
      <c r="C14" s="240"/>
      <c r="D14" s="92">
        <f aca="true" t="shared" si="10" ref="D14:D27">G14+M14+P14+S14+V14+Y14+AE14+AH14+AN14+AQ14+AZ14+J14+AT14+AW14+AK14</f>
        <v>4858300</v>
      </c>
      <c r="E14" s="92">
        <f t="shared" si="3"/>
        <v>2730629.43</v>
      </c>
      <c r="F14" s="93">
        <f t="shared" si="4"/>
        <v>56.20545108371241</v>
      </c>
      <c r="G14" s="33">
        <v>107000</v>
      </c>
      <c r="H14" s="34">
        <v>119247.28</v>
      </c>
      <c r="I14" s="46">
        <f t="shared" si="0"/>
        <v>111.44605607476636</v>
      </c>
      <c r="J14" s="33">
        <v>788300</v>
      </c>
      <c r="K14" s="33">
        <v>612372.43</v>
      </c>
      <c r="L14" s="46">
        <f t="shared" si="5"/>
        <v>77.68266269186859</v>
      </c>
      <c r="M14" s="33"/>
      <c r="N14" s="35">
        <v>0</v>
      </c>
      <c r="O14" s="46"/>
      <c r="P14" s="33">
        <v>700000</v>
      </c>
      <c r="Q14" s="33">
        <v>80383.67</v>
      </c>
      <c r="R14" s="46">
        <f t="shared" si="6"/>
        <v>11.483381428571429</v>
      </c>
      <c r="S14" s="33">
        <v>3000000</v>
      </c>
      <c r="T14" s="33">
        <v>1413263.8</v>
      </c>
      <c r="U14" s="46">
        <f t="shared" si="1"/>
        <v>47.10879333333334</v>
      </c>
      <c r="V14" s="33">
        <v>8000</v>
      </c>
      <c r="W14" s="33">
        <v>4200</v>
      </c>
      <c r="X14" s="46">
        <f t="shared" si="8"/>
        <v>52.5</v>
      </c>
      <c r="Y14" s="33"/>
      <c r="Z14" s="33">
        <v>0</v>
      </c>
      <c r="AA14" s="46"/>
      <c r="AB14" s="239" t="s">
        <v>62</v>
      </c>
      <c r="AC14" s="239"/>
      <c r="AD14" s="240"/>
      <c r="AE14" s="33">
        <v>10000</v>
      </c>
      <c r="AF14" s="33">
        <v>6363</v>
      </c>
      <c r="AG14" s="46">
        <f t="shared" si="7"/>
        <v>63.629999999999995</v>
      </c>
      <c r="AH14" s="33">
        <v>130000</v>
      </c>
      <c r="AI14" s="33">
        <v>107389.27</v>
      </c>
      <c r="AJ14" s="46">
        <f>AI14/AH14*100</f>
        <v>82.60713076923078</v>
      </c>
      <c r="AK14" s="46">
        <v>15000</v>
      </c>
      <c r="AL14" s="33">
        <v>46914.5</v>
      </c>
      <c r="AM14" s="46"/>
      <c r="AN14" s="33">
        <v>0</v>
      </c>
      <c r="AO14" s="33">
        <v>66344</v>
      </c>
      <c r="AP14" s="46" t="e">
        <f t="shared" si="9"/>
        <v>#DIV/0!</v>
      </c>
      <c r="AQ14" s="33">
        <v>100000</v>
      </c>
      <c r="AR14" s="33">
        <v>273495.7</v>
      </c>
      <c r="AS14" s="46">
        <f t="shared" si="2"/>
        <v>273.4957</v>
      </c>
      <c r="AT14" s="33">
        <v>0</v>
      </c>
      <c r="AU14" s="33">
        <v>0</v>
      </c>
      <c r="AV14" s="46">
        <v>0</v>
      </c>
      <c r="AW14" s="33">
        <v>0</v>
      </c>
      <c r="AX14" s="33">
        <v>7.28</v>
      </c>
      <c r="AY14" s="46">
        <v>0</v>
      </c>
      <c r="AZ14" s="33">
        <v>0</v>
      </c>
      <c r="BA14" s="33">
        <v>648.5</v>
      </c>
      <c r="BB14" s="33"/>
      <c r="BC14" s="33"/>
      <c r="BD14" s="86"/>
    </row>
    <row r="15" spans="1:56" s="14" customFormat="1" ht="24.75" customHeight="1">
      <c r="A15" s="238" t="s">
        <v>47</v>
      </c>
      <c r="B15" s="238"/>
      <c r="C15" s="235"/>
      <c r="D15" s="92">
        <f t="shared" si="10"/>
        <v>8461400</v>
      </c>
      <c r="E15" s="92">
        <f t="shared" si="3"/>
        <v>4518541.49</v>
      </c>
      <c r="F15" s="93">
        <f t="shared" si="4"/>
        <v>53.40181872976103</v>
      </c>
      <c r="G15" s="40">
        <v>850000</v>
      </c>
      <c r="H15" s="33">
        <v>811073.76</v>
      </c>
      <c r="I15" s="46">
        <f t="shared" si="0"/>
        <v>95.42044235294118</v>
      </c>
      <c r="J15" s="33">
        <v>1316400</v>
      </c>
      <c r="K15" s="33">
        <v>1022641.72</v>
      </c>
      <c r="L15" s="46">
        <f t="shared" si="5"/>
        <v>77.68472500759648</v>
      </c>
      <c r="M15" s="33">
        <v>80000</v>
      </c>
      <c r="N15" s="37">
        <v>109884.41</v>
      </c>
      <c r="O15" s="46">
        <f aca="true" t="shared" si="11" ref="O15:O20">N15/M15*100</f>
        <v>137.3555125</v>
      </c>
      <c r="P15" s="33">
        <v>1000000</v>
      </c>
      <c r="Q15" s="33">
        <v>192534.6</v>
      </c>
      <c r="R15" s="46">
        <f t="shared" si="6"/>
        <v>19.25346</v>
      </c>
      <c r="S15" s="33">
        <v>5000000</v>
      </c>
      <c r="T15" s="38">
        <v>2112504.6</v>
      </c>
      <c r="U15" s="46">
        <f t="shared" si="1"/>
        <v>42.250092</v>
      </c>
      <c r="V15" s="33">
        <v>5000</v>
      </c>
      <c r="W15" s="38">
        <v>6500</v>
      </c>
      <c r="X15" s="46">
        <f t="shared" si="8"/>
        <v>130</v>
      </c>
      <c r="Y15" s="33">
        <v>0</v>
      </c>
      <c r="Z15" s="33">
        <v>0</v>
      </c>
      <c r="AA15" s="46">
        <v>0</v>
      </c>
      <c r="AB15" s="238" t="s">
        <v>47</v>
      </c>
      <c r="AC15" s="238"/>
      <c r="AD15" s="235"/>
      <c r="AE15" s="33">
        <v>100000</v>
      </c>
      <c r="AF15" s="33">
        <v>57468.82</v>
      </c>
      <c r="AG15" s="46">
        <f t="shared" si="7"/>
        <v>57.46882</v>
      </c>
      <c r="AH15" s="33">
        <v>10000</v>
      </c>
      <c r="AI15" s="33">
        <v>12721.06</v>
      </c>
      <c r="AJ15" s="46">
        <f>AI15/AH15*100</f>
        <v>127.2106</v>
      </c>
      <c r="AK15" s="46">
        <v>100000</v>
      </c>
      <c r="AL15" s="33">
        <v>0</v>
      </c>
      <c r="AM15" s="46">
        <f>AL15/AK15*100</f>
        <v>0</v>
      </c>
      <c r="AN15" s="33">
        <v>0</v>
      </c>
      <c r="AO15" s="33">
        <v>193206.4</v>
      </c>
      <c r="AP15" s="46" t="e">
        <f t="shared" si="9"/>
        <v>#DIV/0!</v>
      </c>
      <c r="AQ15" s="33">
        <v>0</v>
      </c>
      <c r="AR15" s="33">
        <v>0</v>
      </c>
      <c r="AS15" s="46" t="e">
        <f t="shared" si="2"/>
        <v>#DIV/0!</v>
      </c>
      <c r="AT15" s="33">
        <v>0</v>
      </c>
      <c r="AU15" s="33">
        <v>0</v>
      </c>
      <c r="AV15" s="46">
        <v>0</v>
      </c>
      <c r="AW15" s="33">
        <v>0</v>
      </c>
      <c r="AX15" s="33">
        <v>6.12</v>
      </c>
      <c r="AY15" s="46">
        <v>0</v>
      </c>
      <c r="AZ15" s="36"/>
      <c r="BA15" s="33">
        <v>0</v>
      </c>
      <c r="BB15" s="33"/>
      <c r="BC15" s="33"/>
      <c r="BD15" s="84"/>
    </row>
    <row r="16" spans="1:56" s="14" customFormat="1" ht="24.75" customHeight="1">
      <c r="A16" s="238" t="s">
        <v>63</v>
      </c>
      <c r="B16" s="238"/>
      <c r="C16" s="235"/>
      <c r="D16" s="92">
        <f>G16+M16+P16+S16+V16+Y16+AE16+AH16+AN16+AQ16+AZ16+J16+AT16+AW16+AK16</f>
        <v>2262300</v>
      </c>
      <c r="E16" s="92">
        <f>H16+K16+N16+Q16+T16+W16+Z16+AF16+AI16+AL16+AO16+AR16+AU16+AX16+BA16</f>
        <v>1495241.1600000001</v>
      </c>
      <c r="F16" s="93">
        <f>E16/D16*100</f>
        <v>66.09384962206605</v>
      </c>
      <c r="G16" s="34">
        <v>125000</v>
      </c>
      <c r="H16" s="33">
        <v>87498.57</v>
      </c>
      <c r="I16" s="46">
        <f t="shared" si="0"/>
        <v>69.998856</v>
      </c>
      <c r="J16" s="33">
        <v>548900</v>
      </c>
      <c r="K16" s="33">
        <v>426437.56</v>
      </c>
      <c r="L16" s="46">
        <f t="shared" si="5"/>
        <v>77.6894807797413</v>
      </c>
      <c r="M16" s="33">
        <v>3400</v>
      </c>
      <c r="N16" s="37">
        <v>3445.8</v>
      </c>
      <c r="O16" s="46">
        <f t="shared" si="11"/>
        <v>101.34705882352941</v>
      </c>
      <c r="P16" s="33">
        <v>180000</v>
      </c>
      <c r="Q16" s="33">
        <v>413.41</v>
      </c>
      <c r="R16" s="46">
        <f t="shared" si="6"/>
        <v>0.22967222222222225</v>
      </c>
      <c r="S16" s="33">
        <v>800000</v>
      </c>
      <c r="T16" s="33">
        <v>371600.51</v>
      </c>
      <c r="U16" s="46">
        <f t="shared" si="1"/>
        <v>46.450063750000005</v>
      </c>
      <c r="V16" s="33">
        <v>5000</v>
      </c>
      <c r="W16" s="33">
        <v>2100</v>
      </c>
      <c r="X16" s="46">
        <f t="shared" si="8"/>
        <v>42</v>
      </c>
      <c r="Y16" s="33"/>
      <c r="Z16" s="33">
        <v>0</v>
      </c>
      <c r="AA16" s="46"/>
      <c r="AB16" s="238" t="s">
        <v>63</v>
      </c>
      <c r="AC16" s="238"/>
      <c r="AD16" s="235"/>
      <c r="AE16" s="33">
        <v>600000</v>
      </c>
      <c r="AF16" s="33">
        <v>600225.31</v>
      </c>
      <c r="AG16" s="46">
        <f t="shared" si="7"/>
        <v>100.03755166666667</v>
      </c>
      <c r="AH16" s="33"/>
      <c r="AI16" s="33">
        <v>0</v>
      </c>
      <c r="AJ16" s="46"/>
      <c r="AK16" s="46"/>
      <c r="AL16" s="46">
        <v>0</v>
      </c>
      <c r="AM16" s="46"/>
      <c r="AN16" s="33"/>
      <c r="AO16" s="33">
        <v>0</v>
      </c>
      <c r="AP16" s="46" t="e">
        <f t="shared" si="9"/>
        <v>#DIV/0!</v>
      </c>
      <c r="AQ16" s="33">
        <v>0</v>
      </c>
      <c r="AR16" s="33">
        <v>0</v>
      </c>
      <c r="AS16" s="46" t="e">
        <f t="shared" si="2"/>
        <v>#DIV/0!</v>
      </c>
      <c r="AT16" s="33"/>
      <c r="AU16" s="33"/>
      <c r="AV16" s="46"/>
      <c r="AW16" s="33"/>
      <c r="AX16" s="33">
        <v>0</v>
      </c>
      <c r="AY16" s="46"/>
      <c r="AZ16" s="36"/>
      <c r="BA16" s="33">
        <v>3520</v>
      </c>
      <c r="BB16" s="33"/>
      <c r="BC16" s="33"/>
      <c r="BD16" s="84"/>
    </row>
    <row r="17" spans="1:56" s="14" customFormat="1" ht="26.25" customHeight="1">
      <c r="A17" s="247" t="s">
        <v>64</v>
      </c>
      <c r="B17" s="247"/>
      <c r="C17" s="248"/>
      <c r="D17" s="94">
        <f t="shared" si="10"/>
        <v>7945600</v>
      </c>
      <c r="E17" s="94">
        <f t="shared" si="3"/>
        <v>4660675.41</v>
      </c>
      <c r="F17" s="95">
        <f t="shared" si="4"/>
        <v>58.65731234897302</v>
      </c>
      <c r="G17" s="76">
        <v>1050000</v>
      </c>
      <c r="H17" s="77">
        <v>688419.81</v>
      </c>
      <c r="I17" s="75">
        <f t="shared" si="0"/>
        <v>65.56379142857143</v>
      </c>
      <c r="J17" s="77">
        <v>2429800</v>
      </c>
      <c r="K17" s="33">
        <v>1887643.11</v>
      </c>
      <c r="L17" s="46">
        <f t="shared" si="5"/>
        <v>77.68718042637255</v>
      </c>
      <c r="M17" s="77">
        <v>95800</v>
      </c>
      <c r="N17" s="78">
        <v>95853.6</v>
      </c>
      <c r="O17" s="46">
        <f t="shared" si="11"/>
        <v>100.05594989561588</v>
      </c>
      <c r="P17" s="77">
        <v>950000</v>
      </c>
      <c r="Q17" s="77">
        <v>276375.07</v>
      </c>
      <c r="R17" s="75">
        <f t="shared" si="6"/>
        <v>29.09211263157895</v>
      </c>
      <c r="S17" s="77">
        <v>3000000</v>
      </c>
      <c r="T17" s="79">
        <v>1113323.82</v>
      </c>
      <c r="U17" s="75">
        <f t="shared" si="1"/>
        <v>37.110794000000006</v>
      </c>
      <c r="V17" s="77">
        <v>20000</v>
      </c>
      <c r="W17" s="77">
        <v>11900</v>
      </c>
      <c r="X17" s="75">
        <f t="shared" si="8"/>
        <v>59.5</v>
      </c>
      <c r="Y17" s="77">
        <v>0</v>
      </c>
      <c r="Z17" s="77">
        <v>0</v>
      </c>
      <c r="AA17" s="75">
        <v>0</v>
      </c>
      <c r="AB17" s="247" t="s">
        <v>64</v>
      </c>
      <c r="AC17" s="247"/>
      <c r="AD17" s="248"/>
      <c r="AE17" s="77">
        <v>0</v>
      </c>
      <c r="AF17" s="77">
        <v>0</v>
      </c>
      <c r="AG17" s="46" t="e">
        <f t="shared" si="7"/>
        <v>#DIV/0!</v>
      </c>
      <c r="AH17" s="77">
        <v>300000</v>
      </c>
      <c r="AI17" s="77">
        <v>282384.6</v>
      </c>
      <c r="AJ17" s="75">
        <f aca="true" t="shared" si="12" ref="AJ17:AJ25">AI17/AH17*100</f>
        <v>94.12819999999999</v>
      </c>
      <c r="AK17" s="75">
        <v>50000</v>
      </c>
      <c r="AL17" s="77">
        <v>191763.9</v>
      </c>
      <c r="AM17" s="46">
        <f>AL17/AK17*100</f>
        <v>383.52779999999996</v>
      </c>
      <c r="AN17" s="77">
        <v>0</v>
      </c>
      <c r="AO17" s="87">
        <v>113011.5</v>
      </c>
      <c r="AP17" s="75" t="e">
        <f t="shared" si="9"/>
        <v>#DIV/0!</v>
      </c>
      <c r="AQ17" s="77">
        <v>50000</v>
      </c>
      <c r="AR17" s="77">
        <v>0</v>
      </c>
      <c r="AS17" s="75">
        <f aca="true" t="shared" si="13" ref="AS17:AS23">AR17/AQ17*100</f>
        <v>0</v>
      </c>
      <c r="AT17" s="77">
        <v>0</v>
      </c>
      <c r="AU17" s="77">
        <v>0</v>
      </c>
      <c r="AV17" s="75" t="e">
        <f>AU17/AT17*100</f>
        <v>#DIV/0!</v>
      </c>
      <c r="AW17" s="77">
        <v>0</v>
      </c>
      <c r="AX17" s="77">
        <v>0</v>
      </c>
      <c r="AY17" s="46" t="e">
        <f>AX17/AW17*100</f>
        <v>#DIV/0!</v>
      </c>
      <c r="AZ17" s="80"/>
      <c r="BA17" s="77">
        <v>0</v>
      </c>
      <c r="BB17" s="77"/>
      <c r="BC17" s="77">
        <v>0</v>
      </c>
      <c r="BD17" s="77">
        <v>0</v>
      </c>
    </row>
    <row r="18" spans="1:56" s="14" customFormat="1" ht="24.75" customHeight="1">
      <c r="A18" s="238" t="s">
        <v>70</v>
      </c>
      <c r="B18" s="238"/>
      <c r="C18" s="235"/>
      <c r="D18" s="94">
        <f t="shared" si="10"/>
        <v>28643310.619999997</v>
      </c>
      <c r="E18" s="94">
        <f t="shared" si="3"/>
        <v>21959042.179999996</v>
      </c>
      <c r="F18" s="93">
        <f t="shared" si="4"/>
        <v>76.6637714170765</v>
      </c>
      <c r="G18" s="34">
        <v>4926900</v>
      </c>
      <c r="H18" s="33">
        <v>3419872.84</v>
      </c>
      <c r="I18" s="46">
        <f t="shared" si="0"/>
        <v>69.41226410115894</v>
      </c>
      <c r="J18" s="33">
        <v>676400</v>
      </c>
      <c r="K18" s="33">
        <v>525468.12</v>
      </c>
      <c r="L18" s="46">
        <f t="shared" si="5"/>
        <v>77.68600236546422</v>
      </c>
      <c r="M18" s="33">
        <v>74300</v>
      </c>
      <c r="N18" s="37">
        <v>74301.3</v>
      </c>
      <c r="O18" s="46">
        <f t="shared" si="11"/>
        <v>100.00174966352624</v>
      </c>
      <c r="P18" s="33">
        <v>4260000</v>
      </c>
      <c r="Q18" s="33">
        <v>562493.52</v>
      </c>
      <c r="R18" s="46">
        <f t="shared" si="6"/>
        <v>13.204073239436621</v>
      </c>
      <c r="S18" s="33">
        <v>6000000</v>
      </c>
      <c r="T18" s="33">
        <v>5058376.08</v>
      </c>
      <c r="U18" s="46">
        <f t="shared" si="1"/>
        <v>84.306268</v>
      </c>
      <c r="V18" s="33">
        <v>0</v>
      </c>
      <c r="W18" s="33">
        <v>0</v>
      </c>
      <c r="X18" s="46" t="e">
        <f t="shared" si="8"/>
        <v>#DIV/0!</v>
      </c>
      <c r="Y18" s="33">
        <v>0</v>
      </c>
      <c r="Z18" s="33">
        <v>2025.37</v>
      </c>
      <c r="AA18" s="46">
        <v>0</v>
      </c>
      <c r="AB18" s="238" t="s">
        <v>70</v>
      </c>
      <c r="AC18" s="238"/>
      <c r="AD18" s="235"/>
      <c r="AE18" s="33">
        <v>0</v>
      </c>
      <c r="AF18" s="33">
        <v>2836.18</v>
      </c>
      <c r="AG18" s="46" t="e">
        <f t="shared" si="7"/>
        <v>#DIV/0!</v>
      </c>
      <c r="AH18" s="33">
        <v>1500000</v>
      </c>
      <c r="AI18" s="33">
        <v>1204242.66</v>
      </c>
      <c r="AJ18" s="46">
        <f t="shared" si="12"/>
        <v>80.282844</v>
      </c>
      <c r="AK18" s="46">
        <v>1000000</v>
      </c>
      <c r="AL18" s="33">
        <v>744337.71</v>
      </c>
      <c r="AM18" s="46">
        <f>AL18/AK18*100</f>
        <v>74.433771</v>
      </c>
      <c r="AN18" s="33">
        <v>0</v>
      </c>
      <c r="AO18" s="33">
        <v>0</v>
      </c>
      <c r="AP18" s="46" t="e">
        <f t="shared" si="9"/>
        <v>#DIV/0!</v>
      </c>
      <c r="AQ18" s="33">
        <v>700000</v>
      </c>
      <c r="AR18" s="33">
        <v>0</v>
      </c>
      <c r="AS18" s="46">
        <f t="shared" si="13"/>
        <v>0</v>
      </c>
      <c r="AT18" s="33">
        <v>9505710.62</v>
      </c>
      <c r="AU18" s="33">
        <v>10337200</v>
      </c>
      <c r="AV18" s="46">
        <v>0</v>
      </c>
      <c r="AW18" s="33">
        <v>0</v>
      </c>
      <c r="AX18" s="33">
        <v>0</v>
      </c>
      <c r="AY18" s="46">
        <v>0</v>
      </c>
      <c r="AZ18" s="36"/>
      <c r="BA18" s="33">
        <v>27888.4</v>
      </c>
      <c r="BB18" s="33"/>
      <c r="BC18" s="33">
        <v>0</v>
      </c>
      <c r="BD18" s="85">
        <v>0</v>
      </c>
    </row>
    <row r="19" spans="1:56" s="14" customFormat="1" ht="27.75" customHeight="1">
      <c r="A19" s="238" t="s">
        <v>51</v>
      </c>
      <c r="B19" s="238"/>
      <c r="C19" s="235"/>
      <c r="D19" s="94">
        <f t="shared" si="10"/>
        <v>3006900</v>
      </c>
      <c r="E19" s="94">
        <f>H19+K19+N19+Q19+T19+W19+Z19+AF19+AI19+AL19+AO19+AR19+AU19+AX19+BA19</f>
        <v>1527668.44</v>
      </c>
      <c r="F19" s="93">
        <f t="shared" si="4"/>
        <v>50.805428846985265</v>
      </c>
      <c r="G19" s="34">
        <v>300000</v>
      </c>
      <c r="H19" s="33">
        <v>143227.16</v>
      </c>
      <c r="I19" s="46">
        <f t="shared" si="0"/>
        <v>47.74238666666667</v>
      </c>
      <c r="J19" s="33">
        <v>920900</v>
      </c>
      <c r="K19" s="33">
        <v>715445.04</v>
      </c>
      <c r="L19" s="46">
        <f t="shared" si="5"/>
        <v>77.68976436095126</v>
      </c>
      <c r="M19" s="33">
        <v>0</v>
      </c>
      <c r="N19" s="37">
        <v>0</v>
      </c>
      <c r="O19" s="46" t="e">
        <f t="shared" si="11"/>
        <v>#DIV/0!</v>
      </c>
      <c r="P19" s="33">
        <v>260000</v>
      </c>
      <c r="Q19" s="33">
        <v>27766.87</v>
      </c>
      <c r="R19" s="46">
        <f t="shared" si="6"/>
        <v>10.679565384615385</v>
      </c>
      <c r="S19" s="33">
        <v>1300000</v>
      </c>
      <c r="T19" s="33">
        <v>430223.41</v>
      </c>
      <c r="U19" s="46">
        <f t="shared" si="1"/>
        <v>33.094108461538454</v>
      </c>
      <c r="V19" s="33">
        <v>6000</v>
      </c>
      <c r="W19" s="33">
        <v>3200</v>
      </c>
      <c r="X19" s="46">
        <f t="shared" si="8"/>
        <v>53.333333333333336</v>
      </c>
      <c r="Y19" s="33"/>
      <c r="Z19" s="33"/>
      <c r="AA19" s="46"/>
      <c r="AB19" s="238" t="s">
        <v>51</v>
      </c>
      <c r="AC19" s="238"/>
      <c r="AD19" s="235"/>
      <c r="AE19" s="33">
        <v>40000</v>
      </c>
      <c r="AF19" s="33">
        <v>24032.25</v>
      </c>
      <c r="AG19" s="46">
        <f t="shared" si="7"/>
        <v>60.080625</v>
      </c>
      <c r="AH19" s="33">
        <v>150000</v>
      </c>
      <c r="AI19" s="33">
        <v>153678.54</v>
      </c>
      <c r="AJ19" s="46">
        <f t="shared" si="12"/>
        <v>102.45236</v>
      </c>
      <c r="AK19" s="46">
        <v>30000</v>
      </c>
      <c r="AL19" s="46">
        <v>28920.4</v>
      </c>
      <c r="AM19" s="46"/>
      <c r="AN19" s="33">
        <v>0</v>
      </c>
      <c r="AO19" s="33">
        <v>0</v>
      </c>
      <c r="AP19" s="46" t="e">
        <f t="shared" si="9"/>
        <v>#DIV/0!</v>
      </c>
      <c r="AQ19" s="33">
        <v>0</v>
      </c>
      <c r="AR19" s="33">
        <v>0</v>
      </c>
      <c r="AS19" s="46">
        <v>0</v>
      </c>
      <c r="AT19" s="33"/>
      <c r="AU19" s="33"/>
      <c r="AV19" s="46"/>
      <c r="AW19" s="33">
        <v>0</v>
      </c>
      <c r="AX19" s="33"/>
      <c r="AY19" s="46">
        <v>0</v>
      </c>
      <c r="AZ19" s="36"/>
      <c r="BA19" s="33">
        <v>1174.77</v>
      </c>
      <c r="BB19" s="33"/>
      <c r="BC19" s="33"/>
      <c r="BD19" s="84"/>
    </row>
    <row r="20" spans="1:56" s="14" customFormat="1" ht="27.75" customHeight="1">
      <c r="A20" s="235" t="s">
        <v>58</v>
      </c>
      <c r="B20" s="236"/>
      <c r="C20" s="237"/>
      <c r="D20" s="94">
        <f>G20+M20+P20+S20+V20+Y20+AE20+AH20+AN20+AQ20+AZ20+J20+AT20+AW20+AK20</f>
        <v>7333900</v>
      </c>
      <c r="E20" s="94">
        <f>H20+K20+N20+Q20+T20+W20+Z20+AF20+AI20+AL20+AO20+AR20+AU20+AX20+BA20</f>
        <v>3950523.1499999994</v>
      </c>
      <c r="F20" s="93">
        <f t="shared" si="4"/>
        <v>53.86660780757849</v>
      </c>
      <c r="G20" s="34">
        <v>1756400</v>
      </c>
      <c r="H20" s="33">
        <v>1635805.38</v>
      </c>
      <c r="I20" s="46">
        <f t="shared" si="0"/>
        <v>93.13398884081074</v>
      </c>
      <c r="J20" s="33">
        <v>1040600</v>
      </c>
      <c r="K20" s="33">
        <v>808412.48</v>
      </c>
      <c r="L20" s="46">
        <f t="shared" si="5"/>
        <v>77.68714972131463</v>
      </c>
      <c r="M20" s="33">
        <v>71400</v>
      </c>
      <c r="N20" s="37">
        <v>71415.9</v>
      </c>
      <c r="O20" s="46">
        <f t="shared" si="11"/>
        <v>100.02226890756303</v>
      </c>
      <c r="P20" s="33">
        <v>1100000</v>
      </c>
      <c r="Q20" s="34">
        <v>122759.5</v>
      </c>
      <c r="R20" s="46">
        <f t="shared" si="6"/>
        <v>11.159954545454545</v>
      </c>
      <c r="S20" s="34">
        <v>3000000</v>
      </c>
      <c r="T20" s="34">
        <v>932647.3</v>
      </c>
      <c r="U20" s="46">
        <f t="shared" si="1"/>
        <v>31.088243333333338</v>
      </c>
      <c r="V20" s="33">
        <v>5500</v>
      </c>
      <c r="W20" s="34">
        <v>4200</v>
      </c>
      <c r="X20" s="46">
        <f t="shared" si="8"/>
        <v>76.36363636363637</v>
      </c>
      <c r="Y20" s="33"/>
      <c r="Z20" s="33"/>
      <c r="AA20" s="46"/>
      <c r="AB20" s="235" t="s">
        <v>58</v>
      </c>
      <c r="AC20" s="236"/>
      <c r="AD20" s="237"/>
      <c r="AE20" s="34">
        <v>0</v>
      </c>
      <c r="AF20" s="34">
        <v>197755.85</v>
      </c>
      <c r="AG20" s="46" t="e">
        <f t="shared" si="7"/>
        <v>#DIV/0!</v>
      </c>
      <c r="AH20" s="34">
        <v>30000</v>
      </c>
      <c r="AI20" s="34">
        <v>37609.63</v>
      </c>
      <c r="AJ20" s="46">
        <f t="shared" si="12"/>
        <v>125.36543333333331</v>
      </c>
      <c r="AK20" s="48">
        <v>30000</v>
      </c>
      <c r="AL20" s="34">
        <v>22779.57</v>
      </c>
      <c r="AM20" s="48">
        <f>AL20/AK20*100</f>
        <v>75.9319</v>
      </c>
      <c r="AN20" s="34">
        <v>0</v>
      </c>
      <c r="AO20" s="34">
        <v>57084.39</v>
      </c>
      <c r="AP20" s="46" t="e">
        <f t="shared" si="9"/>
        <v>#DIV/0!</v>
      </c>
      <c r="AQ20" s="33">
        <v>300000</v>
      </c>
      <c r="AR20" s="34">
        <v>14665.84</v>
      </c>
      <c r="AS20" s="46">
        <f t="shared" si="13"/>
        <v>4.888613333333333</v>
      </c>
      <c r="AT20" s="34">
        <v>0</v>
      </c>
      <c r="AU20" s="34">
        <v>0</v>
      </c>
      <c r="AV20" s="48"/>
      <c r="AW20" s="34">
        <v>0</v>
      </c>
      <c r="AX20" s="34">
        <v>15865.79</v>
      </c>
      <c r="AY20" s="46">
        <v>0</v>
      </c>
      <c r="AZ20" s="34"/>
      <c r="BA20" s="34">
        <v>29521.52</v>
      </c>
      <c r="BB20" s="33">
        <v>0</v>
      </c>
      <c r="BC20" s="33"/>
      <c r="BD20" s="84"/>
    </row>
    <row r="21" spans="1:56" s="14" customFormat="1" ht="27.75" customHeight="1">
      <c r="A21" s="243" t="s">
        <v>52</v>
      </c>
      <c r="B21" s="244"/>
      <c r="C21" s="245"/>
      <c r="D21" s="94">
        <f t="shared" si="10"/>
        <v>2092600</v>
      </c>
      <c r="E21" s="94">
        <f t="shared" si="3"/>
        <v>999153.3500000001</v>
      </c>
      <c r="F21" s="93">
        <f t="shared" si="4"/>
        <v>47.74698222307178</v>
      </c>
      <c r="G21" s="34">
        <v>78000</v>
      </c>
      <c r="H21" s="33">
        <v>45584</v>
      </c>
      <c r="I21" s="46">
        <f t="shared" si="0"/>
        <v>58.44102564102565</v>
      </c>
      <c r="J21" s="33">
        <v>731000</v>
      </c>
      <c r="K21" s="33">
        <v>567909.77</v>
      </c>
      <c r="L21" s="46">
        <f t="shared" si="5"/>
        <v>77.68943502051984</v>
      </c>
      <c r="M21" s="33">
        <v>8100</v>
      </c>
      <c r="N21" s="37">
        <v>8121.6</v>
      </c>
      <c r="O21" s="46">
        <f aca="true" t="shared" si="14" ref="O21:O27">N21/M21*100</f>
        <v>100.26666666666668</v>
      </c>
      <c r="P21" s="33">
        <v>200000</v>
      </c>
      <c r="Q21" s="34">
        <v>19262.26</v>
      </c>
      <c r="R21" s="46">
        <f t="shared" si="6"/>
        <v>9.631129999999999</v>
      </c>
      <c r="S21" s="34">
        <v>1000000</v>
      </c>
      <c r="T21" s="34">
        <v>211798.19</v>
      </c>
      <c r="U21" s="46">
        <f t="shared" si="1"/>
        <v>21.179819</v>
      </c>
      <c r="V21" s="33">
        <v>5500</v>
      </c>
      <c r="W21" s="34">
        <v>1400</v>
      </c>
      <c r="X21" s="46">
        <f t="shared" si="8"/>
        <v>25.454545454545453</v>
      </c>
      <c r="Y21" s="33"/>
      <c r="Z21" s="33"/>
      <c r="AA21" s="46"/>
      <c r="AB21" s="235" t="s">
        <v>52</v>
      </c>
      <c r="AC21" s="236"/>
      <c r="AD21" s="237"/>
      <c r="AE21" s="34">
        <v>0</v>
      </c>
      <c r="AF21" s="34">
        <v>0</v>
      </c>
      <c r="AG21" s="46" t="e">
        <f t="shared" si="7"/>
        <v>#DIV/0!</v>
      </c>
      <c r="AH21" s="34">
        <v>70000</v>
      </c>
      <c r="AI21" s="34">
        <v>48617.4</v>
      </c>
      <c r="AJ21" s="46">
        <f t="shared" si="12"/>
        <v>69.45342857142857</v>
      </c>
      <c r="AK21" s="48">
        <v>0</v>
      </c>
      <c r="AL21" s="34">
        <v>3162</v>
      </c>
      <c r="AM21" s="48"/>
      <c r="AN21" s="34">
        <v>0</v>
      </c>
      <c r="AO21" s="34">
        <v>18318.6</v>
      </c>
      <c r="AP21" s="46" t="e">
        <f t="shared" si="9"/>
        <v>#DIV/0!</v>
      </c>
      <c r="AQ21" s="33">
        <v>0</v>
      </c>
      <c r="AR21" s="34">
        <v>0</v>
      </c>
      <c r="AS21" s="46" t="e">
        <f t="shared" si="13"/>
        <v>#DIV/0!</v>
      </c>
      <c r="AT21" s="34">
        <v>0</v>
      </c>
      <c r="AU21" s="34">
        <v>0</v>
      </c>
      <c r="AV21" s="48">
        <v>0</v>
      </c>
      <c r="AW21" s="34">
        <v>0</v>
      </c>
      <c r="AX21" s="34">
        <v>74979.53</v>
      </c>
      <c r="AY21" s="46">
        <v>0</v>
      </c>
      <c r="AZ21" s="34"/>
      <c r="BA21" s="34">
        <v>0</v>
      </c>
      <c r="BB21" s="33"/>
      <c r="BC21" s="33"/>
      <c r="BD21" s="84"/>
    </row>
    <row r="22" spans="1:56" s="14" customFormat="1" ht="27.75" customHeight="1">
      <c r="A22" s="235" t="s">
        <v>53</v>
      </c>
      <c r="B22" s="236"/>
      <c r="C22" s="237"/>
      <c r="D22" s="94">
        <f t="shared" si="10"/>
        <v>13420072</v>
      </c>
      <c r="E22" s="94">
        <f t="shared" si="3"/>
        <v>8616005.65</v>
      </c>
      <c r="F22" s="93">
        <f t="shared" si="4"/>
        <v>64.20238021077681</v>
      </c>
      <c r="G22" s="34">
        <v>1270000</v>
      </c>
      <c r="H22" s="33">
        <v>1233535.27</v>
      </c>
      <c r="I22" s="46">
        <f t="shared" si="0"/>
        <v>97.12876141732283</v>
      </c>
      <c r="J22" s="33">
        <v>1711800</v>
      </c>
      <c r="K22" s="33">
        <v>1329838.52</v>
      </c>
      <c r="L22" s="46">
        <f t="shared" si="5"/>
        <v>77.686559177474</v>
      </c>
      <c r="M22" s="33">
        <v>0</v>
      </c>
      <c r="N22" s="37">
        <v>900</v>
      </c>
      <c r="O22" s="46" t="e">
        <f t="shared" si="14"/>
        <v>#DIV/0!</v>
      </c>
      <c r="P22" s="33">
        <v>1300000</v>
      </c>
      <c r="Q22" s="34">
        <v>234052.02</v>
      </c>
      <c r="R22" s="46">
        <f t="shared" si="6"/>
        <v>18.004001538461537</v>
      </c>
      <c r="S22" s="34">
        <v>7000000</v>
      </c>
      <c r="T22" s="34">
        <v>3659723.48</v>
      </c>
      <c r="U22" s="46">
        <f t="shared" si="1"/>
        <v>52.281763999999995</v>
      </c>
      <c r="V22" s="33">
        <v>10000</v>
      </c>
      <c r="W22" s="34">
        <v>6500</v>
      </c>
      <c r="X22" s="46">
        <f t="shared" si="8"/>
        <v>65</v>
      </c>
      <c r="Y22" s="33"/>
      <c r="Z22" s="33">
        <v>0</v>
      </c>
      <c r="AA22" s="46"/>
      <c r="AB22" s="235" t="s">
        <v>53</v>
      </c>
      <c r="AC22" s="236"/>
      <c r="AD22" s="237"/>
      <c r="AE22" s="34">
        <v>5000</v>
      </c>
      <c r="AF22" s="34">
        <v>70070.86</v>
      </c>
      <c r="AG22" s="46">
        <f t="shared" si="7"/>
        <v>1401.4172</v>
      </c>
      <c r="AH22" s="34">
        <v>10000</v>
      </c>
      <c r="AI22" s="34">
        <v>2598.36</v>
      </c>
      <c r="AJ22" s="46">
        <f t="shared" si="12"/>
        <v>25.983600000000003</v>
      </c>
      <c r="AK22" s="48">
        <v>150000</v>
      </c>
      <c r="AL22" s="34">
        <v>132588.03</v>
      </c>
      <c r="AM22" s="48">
        <f>AL22/AK22*100</f>
        <v>88.39202</v>
      </c>
      <c r="AN22" s="34">
        <v>0</v>
      </c>
      <c r="AO22" s="34">
        <v>0</v>
      </c>
      <c r="AP22" s="46" t="e">
        <f>AO22/AN22*100</f>
        <v>#DIV/0!</v>
      </c>
      <c r="AQ22" s="33">
        <v>756000</v>
      </c>
      <c r="AR22" s="34">
        <v>756000</v>
      </c>
      <c r="AS22" s="46">
        <f t="shared" si="13"/>
        <v>100</v>
      </c>
      <c r="AT22" s="34">
        <v>1207272</v>
      </c>
      <c r="AU22" s="34">
        <v>1207272</v>
      </c>
      <c r="AV22" s="34">
        <v>0</v>
      </c>
      <c r="AW22" s="34">
        <v>0</v>
      </c>
      <c r="AX22" s="34">
        <v>-72.89</v>
      </c>
      <c r="AY22" s="46">
        <v>0</v>
      </c>
      <c r="AZ22" s="43"/>
      <c r="BA22" s="34">
        <v>-17000</v>
      </c>
      <c r="BB22" s="33"/>
      <c r="BC22" s="33"/>
      <c r="BD22" s="84"/>
    </row>
    <row r="23" spans="1:56" s="14" customFormat="1" ht="27.75" customHeight="1">
      <c r="A23" s="235" t="s">
        <v>54</v>
      </c>
      <c r="B23" s="236"/>
      <c r="C23" s="237"/>
      <c r="D23" s="94">
        <f>G23+J23+M23+P23+S23+V23+Y23+AE23+AH23+AK23+AN23+AQ23+AT23+AW23+AZ23+BC23</f>
        <v>3951400</v>
      </c>
      <c r="E23" s="94">
        <f t="shared" si="3"/>
        <v>1736524.37</v>
      </c>
      <c r="F23" s="93">
        <f t="shared" si="4"/>
        <v>43.94706610315332</v>
      </c>
      <c r="G23" s="34">
        <v>850000</v>
      </c>
      <c r="H23" s="33">
        <v>601028.05</v>
      </c>
      <c r="I23" s="46">
        <f t="shared" si="0"/>
        <v>70.70918235294118</v>
      </c>
      <c r="J23" s="33">
        <v>559300</v>
      </c>
      <c r="K23" s="33">
        <v>434521.68</v>
      </c>
      <c r="L23" s="46">
        <f t="shared" si="5"/>
        <v>77.69026998033256</v>
      </c>
      <c r="M23" s="33">
        <v>5100</v>
      </c>
      <c r="N23" s="37">
        <v>5106.2</v>
      </c>
      <c r="O23" s="46">
        <v>0</v>
      </c>
      <c r="P23" s="33">
        <v>380000</v>
      </c>
      <c r="Q23" s="34">
        <v>33299.54</v>
      </c>
      <c r="R23" s="46">
        <f t="shared" si="6"/>
        <v>8.763036842105263</v>
      </c>
      <c r="S23" s="34">
        <v>2000000</v>
      </c>
      <c r="T23" s="34">
        <v>417246.4</v>
      </c>
      <c r="U23" s="46">
        <f t="shared" si="1"/>
        <v>20.86232</v>
      </c>
      <c r="V23" s="33">
        <v>7000</v>
      </c>
      <c r="W23" s="34">
        <v>2700</v>
      </c>
      <c r="X23" s="46">
        <f t="shared" si="8"/>
        <v>38.57142857142858</v>
      </c>
      <c r="Y23" s="33"/>
      <c r="Z23" s="33"/>
      <c r="AA23" s="46"/>
      <c r="AB23" s="235" t="s">
        <v>54</v>
      </c>
      <c r="AC23" s="236"/>
      <c r="AD23" s="237"/>
      <c r="AE23" s="34">
        <v>0</v>
      </c>
      <c r="AF23" s="34">
        <v>0</v>
      </c>
      <c r="AG23" s="46" t="e">
        <f t="shared" si="7"/>
        <v>#DIV/0!</v>
      </c>
      <c r="AH23" s="34">
        <v>150000</v>
      </c>
      <c r="AI23" s="34">
        <v>226593.5</v>
      </c>
      <c r="AJ23" s="46">
        <f t="shared" si="12"/>
        <v>151.06233333333336</v>
      </c>
      <c r="AK23" s="48">
        <v>0</v>
      </c>
      <c r="AL23" s="48">
        <v>0</v>
      </c>
      <c r="AM23" s="48" t="e">
        <f>AL23/AK23*100</f>
        <v>#DIV/0!</v>
      </c>
      <c r="AN23" s="34">
        <v>0</v>
      </c>
      <c r="AO23" s="34">
        <v>0</v>
      </c>
      <c r="AP23" s="46" t="e">
        <f t="shared" si="9"/>
        <v>#DIV/0!</v>
      </c>
      <c r="AQ23" s="33">
        <v>0</v>
      </c>
      <c r="AR23" s="34">
        <v>0</v>
      </c>
      <c r="AS23" s="46" t="e">
        <f t="shared" si="13"/>
        <v>#DIV/0!</v>
      </c>
      <c r="AT23" s="34">
        <v>0</v>
      </c>
      <c r="AU23" s="34">
        <v>0</v>
      </c>
      <c r="AV23" s="34">
        <v>0</v>
      </c>
      <c r="AW23" s="34">
        <v>0</v>
      </c>
      <c r="AX23" s="34">
        <v>16029</v>
      </c>
      <c r="AY23" s="46"/>
      <c r="AZ23" s="43"/>
      <c r="BA23" s="34">
        <v>0</v>
      </c>
      <c r="BB23" s="33"/>
      <c r="BC23" s="33"/>
      <c r="BD23" s="84"/>
    </row>
    <row r="24" spans="1:56" s="14" customFormat="1" ht="27.75" customHeight="1">
      <c r="A24" s="235" t="s">
        <v>69</v>
      </c>
      <c r="B24" s="236"/>
      <c r="C24" s="237"/>
      <c r="D24" s="94">
        <f t="shared" si="10"/>
        <v>2315660</v>
      </c>
      <c r="E24" s="94">
        <f t="shared" si="3"/>
        <v>1436225.04</v>
      </c>
      <c r="F24" s="93">
        <f t="shared" si="4"/>
        <v>62.022276154530466</v>
      </c>
      <c r="G24" s="34">
        <v>170900</v>
      </c>
      <c r="H24" s="33">
        <v>101861.76</v>
      </c>
      <c r="I24" s="46">
        <f t="shared" si="0"/>
        <v>59.603136337039196</v>
      </c>
      <c r="J24" s="33">
        <v>658200</v>
      </c>
      <c r="K24" s="33">
        <v>511320.85</v>
      </c>
      <c r="L24" s="46">
        <f t="shared" si="5"/>
        <v>77.68472348830142</v>
      </c>
      <c r="M24" s="33">
        <v>0</v>
      </c>
      <c r="N24" s="37">
        <v>0</v>
      </c>
      <c r="O24" s="46" t="e">
        <f>N24/M24*100</f>
        <v>#DIV/0!</v>
      </c>
      <c r="P24" s="33">
        <v>200000</v>
      </c>
      <c r="Q24" s="34">
        <v>53391.15</v>
      </c>
      <c r="R24" s="46">
        <f t="shared" si="6"/>
        <v>26.695574999999998</v>
      </c>
      <c r="S24" s="34">
        <v>0</v>
      </c>
      <c r="T24" s="34">
        <v>-827935.07</v>
      </c>
      <c r="U24" s="46" t="e">
        <f t="shared" si="1"/>
        <v>#DIV/0!</v>
      </c>
      <c r="V24" s="33">
        <v>5000</v>
      </c>
      <c r="W24" s="34">
        <v>3400</v>
      </c>
      <c r="X24" s="46">
        <f t="shared" si="8"/>
        <v>68</v>
      </c>
      <c r="Y24" s="33">
        <v>0</v>
      </c>
      <c r="Z24" s="33">
        <v>0</v>
      </c>
      <c r="AA24" s="46">
        <v>0</v>
      </c>
      <c r="AB24" s="235" t="s">
        <v>69</v>
      </c>
      <c r="AC24" s="236"/>
      <c r="AD24" s="237"/>
      <c r="AE24" s="34">
        <v>4000</v>
      </c>
      <c r="AF24" s="34">
        <v>0</v>
      </c>
      <c r="AG24" s="46">
        <f t="shared" si="7"/>
        <v>0</v>
      </c>
      <c r="AH24" s="34">
        <v>90000</v>
      </c>
      <c r="AI24" s="34">
        <v>48699.96</v>
      </c>
      <c r="AJ24" s="46">
        <f t="shared" si="12"/>
        <v>54.111066666666666</v>
      </c>
      <c r="AK24" s="48">
        <v>15000</v>
      </c>
      <c r="AL24" s="34">
        <v>0</v>
      </c>
      <c r="AM24" s="48">
        <f>AL24/AK24*100</f>
        <v>0</v>
      </c>
      <c r="AN24" s="43"/>
      <c r="AO24" s="34">
        <v>802.39</v>
      </c>
      <c r="AP24" s="46" t="e">
        <f t="shared" si="9"/>
        <v>#DIV/0!</v>
      </c>
      <c r="AQ24" s="33">
        <v>1172560</v>
      </c>
      <c r="AR24" s="34">
        <v>1544684</v>
      </c>
      <c r="AS24" s="46">
        <f>AR24/AQ24*100</f>
        <v>131.73603056560006</v>
      </c>
      <c r="AT24" s="34">
        <v>0</v>
      </c>
      <c r="AU24" s="34">
        <v>0</v>
      </c>
      <c r="AV24" s="34" t="e">
        <f>AU24/AT24*100</f>
        <v>#DIV/0!</v>
      </c>
      <c r="AW24" s="34">
        <v>0</v>
      </c>
      <c r="AX24" s="34">
        <v>0</v>
      </c>
      <c r="AY24" s="46">
        <v>0</v>
      </c>
      <c r="AZ24" s="43"/>
      <c r="BA24" s="34">
        <v>0</v>
      </c>
      <c r="BB24" s="33" t="s">
        <v>85</v>
      </c>
      <c r="BC24" s="33"/>
      <c r="BD24" s="84"/>
    </row>
    <row r="25" spans="1:56" s="14" customFormat="1" ht="27.75" customHeight="1">
      <c r="A25" s="235" t="s">
        <v>56</v>
      </c>
      <c r="B25" s="236"/>
      <c r="C25" s="237"/>
      <c r="D25" s="94">
        <f t="shared" si="10"/>
        <v>2819500</v>
      </c>
      <c r="E25" s="94">
        <f t="shared" si="3"/>
        <v>1705538.6099999999</v>
      </c>
      <c r="F25" s="93">
        <f t="shared" si="4"/>
        <v>60.49081787550984</v>
      </c>
      <c r="G25" s="34">
        <v>90000</v>
      </c>
      <c r="H25" s="33">
        <v>72985.21</v>
      </c>
      <c r="I25" s="46">
        <f t="shared" si="0"/>
        <v>81.09467777777778</v>
      </c>
      <c r="J25" s="33">
        <v>973000</v>
      </c>
      <c r="K25" s="33">
        <v>755865.65</v>
      </c>
      <c r="L25" s="46">
        <f t="shared" si="5"/>
        <v>77.68403391572457</v>
      </c>
      <c r="M25" s="33">
        <v>0</v>
      </c>
      <c r="N25" s="37">
        <v>762.3</v>
      </c>
      <c r="O25" s="46" t="e">
        <f t="shared" si="14"/>
        <v>#DIV/0!</v>
      </c>
      <c r="P25" s="33">
        <v>200000</v>
      </c>
      <c r="Q25" s="34">
        <v>25910.41</v>
      </c>
      <c r="R25" s="46">
        <f t="shared" si="6"/>
        <v>12.955205</v>
      </c>
      <c r="S25" s="34">
        <v>1100000</v>
      </c>
      <c r="T25" s="34">
        <v>531327.87</v>
      </c>
      <c r="U25" s="46">
        <f t="shared" si="1"/>
        <v>48.302533636363634</v>
      </c>
      <c r="V25" s="33">
        <v>6500</v>
      </c>
      <c r="W25" s="34">
        <v>2700</v>
      </c>
      <c r="X25" s="46">
        <f t="shared" si="8"/>
        <v>41.53846153846154</v>
      </c>
      <c r="Y25" s="33">
        <v>0</v>
      </c>
      <c r="Z25" s="33">
        <v>0</v>
      </c>
      <c r="AA25" s="46" t="e">
        <f>Z25/Y25*100</f>
        <v>#DIV/0!</v>
      </c>
      <c r="AB25" s="235" t="s">
        <v>56</v>
      </c>
      <c r="AC25" s="236"/>
      <c r="AD25" s="237"/>
      <c r="AE25" s="34">
        <v>450000</v>
      </c>
      <c r="AF25" s="34">
        <v>315987.17</v>
      </c>
      <c r="AG25" s="46">
        <f t="shared" si="7"/>
        <v>70.2193711111111</v>
      </c>
      <c r="AH25" s="34">
        <v>0</v>
      </c>
      <c r="AI25" s="34">
        <v>0</v>
      </c>
      <c r="AJ25" s="46" t="e">
        <f t="shared" si="12"/>
        <v>#DIV/0!</v>
      </c>
      <c r="AK25" s="48"/>
      <c r="AL25" s="48">
        <v>0</v>
      </c>
      <c r="AM25" s="48"/>
      <c r="AN25" s="34">
        <v>0</v>
      </c>
      <c r="AO25" s="34">
        <v>0</v>
      </c>
      <c r="AP25" s="46" t="e">
        <f t="shared" si="9"/>
        <v>#DIV/0!</v>
      </c>
      <c r="AQ25" s="33">
        <v>0</v>
      </c>
      <c r="AR25" s="34">
        <v>0</v>
      </c>
      <c r="AS25" s="46" t="e">
        <f>AR25/AQ25*100</f>
        <v>#DIV/0!</v>
      </c>
      <c r="AT25" s="34"/>
      <c r="AU25" s="34"/>
      <c r="AV25" s="48"/>
      <c r="AW25" s="34">
        <v>0</v>
      </c>
      <c r="AX25" s="34">
        <v>0</v>
      </c>
      <c r="AY25" s="46" t="e">
        <f>AX25/AW25*100</f>
        <v>#DIV/0!</v>
      </c>
      <c r="AZ25" s="43"/>
      <c r="BA25" s="34">
        <v>0</v>
      </c>
      <c r="BB25" s="33"/>
      <c r="BC25" s="33"/>
      <c r="BD25" s="84"/>
    </row>
    <row r="26" spans="1:56" s="14" customFormat="1" ht="27.75" customHeight="1">
      <c r="A26" s="235" t="s">
        <v>57</v>
      </c>
      <c r="B26" s="236"/>
      <c r="C26" s="237"/>
      <c r="D26" s="94">
        <f t="shared" si="10"/>
        <v>4858786</v>
      </c>
      <c r="E26" s="94">
        <f>H26+K26+N26+Q26+T26+W26+Z26+AF26+AI26+AL26+AO26+AR26+AU26+AX26+BA26</f>
        <v>2154035.52</v>
      </c>
      <c r="F26" s="93">
        <f t="shared" si="4"/>
        <v>44.33279259469341</v>
      </c>
      <c r="G26" s="34">
        <v>411000</v>
      </c>
      <c r="H26" s="33">
        <v>241283.66</v>
      </c>
      <c r="I26" s="46">
        <f t="shared" si="0"/>
        <v>58.706486618004874</v>
      </c>
      <c r="J26" s="33">
        <v>1053600</v>
      </c>
      <c r="K26" s="33">
        <v>818517.61</v>
      </c>
      <c r="L26" s="46">
        <f t="shared" si="5"/>
        <v>77.6877002657555</v>
      </c>
      <c r="M26" s="33">
        <v>123186</v>
      </c>
      <c r="N26" s="37">
        <v>128292.3</v>
      </c>
      <c r="O26" s="46">
        <f t="shared" si="14"/>
        <v>104.14519507086844</v>
      </c>
      <c r="P26" s="33">
        <v>690000</v>
      </c>
      <c r="Q26" s="34">
        <v>68184.79</v>
      </c>
      <c r="R26" s="46">
        <f t="shared" si="6"/>
        <v>9.881853623188405</v>
      </c>
      <c r="S26" s="34">
        <v>1900000</v>
      </c>
      <c r="T26" s="34">
        <v>317650.03</v>
      </c>
      <c r="U26" s="46">
        <f t="shared" si="1"/>
        <v>16.71842263157895</v>
      </c>
      <c r="V26" s="33">
        <v>5000</v>
      </c>
      <c r="W26" s="34">
        <v>3500</v>
      </c>
      <c r="X26" s="46">
        <f t="shared" si="8"/>
        <v>70</v>
      </c>
      <c r="Y26" s="33"/>
      <c r="Z26" s="33"/>
      <c r="AA26" s="46"/>
      <c r="AB26" s="235" t="s">
        <v>57</v>
      </c>
      <c r="AC26" s="236"/>
      <c r="AD26" s="237"/>
      <c r="AE26" s="34">
        <v>0</v>
      </c>
      <c r="AF26" s="34">
        <v>0</v>
      </c>
      <c r="AG26" s="46" t="e">
        <f t="shared" si="7"/>
        <v>#DIV/0!</v>
      </c>
      <c r="AH26" s="34">
        <v>500000</v>
      </c>
      <c r="AI26" s="34">
        <v>369291.85</v>
      </c>
      <c r="AJ26" s="46">
        <f>AI26/AH26*100</f>
        <v>73.85837</v>
      </c>
      <c r="AK26" s="48">
        <v>80000</v>
      </c>
      <c r="AL26" s="34">
        <v>74299.67</v>
      </c>
      <c r="AM26" s="48">
        <f>AL26/AK26*100</f>
        <v>92.87458749999999</v>
      </c>
      <c r="AN26" s="34">
        <v>0</v>
      </c>
      <c r="AO26" s="34">
        <v>43080</v>
      </c>
      <c r="AP26" s="46" t="e">
        <f t="shared" si="9"/>
        <v>#DIV/0!</v>
      </c>
      <c r="AQ26" s="33">
        <v>0</v>
      </c>
      <c r="AR26" s="34">
        <v>0</v>
      </c>
      <c r="AS26" s="46" t="e">
        <f>AR26/AQ26*100</f>
        <v>#DIV/0!</v>
      </c>
      <c r="AT26" s="34">
        <v>0</v>
      </c>
      <c r="AU26" s="34">
        <v>0</v>
      </c>
      <c r="AV26" s="48" t="e">
        <f>AU26/AT26*100</f>
        <v>#DIV/0!</v>
      </c>
      <c r="AW26" s="34">
        <v>96000</v>
      </c>
      <c r="AX26" s="34">
        <v>89935.61</v>
      </c>
      <c r="AY26" s="46">
        <f>AX26/AW26*100</f>
        <v>93.68292708333334</v>
      </c>
      <c r="AZ26" s="43"/>
      <c r="BA26" s="34">
        <v>0</v>
      </c>
      <c r="BB26" s="33"/>
      <c r="BC26" s="33"/>
      <c r="BD26" s="84"/>
    </row>
    <row r="27" spans="1:56" s="14" customFormat="1" ht="27.75" customHeight="1">
      <c r="A27" s="235" t="s">
        <v>60</v>
      </c>
      <c r="B27" s="236"/>
      <c r="C27" s="237"/>
      <c r="D27" s="94">
        <f t="shared" si="10"/>
        <v>1742500</v>
      </c>
      <c r="E27" s="94">
        <f>H27+K27+N27+Q27+T27+W27+Y27+AF27+AI27+AL27+AO27+AR27+AU27+AX27+BA27</f>
        <v>1368555.95</v>
      </c>
      <c r="F27" s="93">
        <f t="shared" si="4"/>
        <v>78.5397962697274</v>
      </c>
      <c r="G27" s="34">
        <v>86500</v>
      </c>
      <c r="H27" s="33">
        <v>83977.6</v>
      </c>
      <c r="I27" s="46">
        <f t="shared" si="0"/>
        <v>97.08393063583816</v>
      </c>
      <c r="J27" s="33">
        <v>548900</v>
      </c>
      <c r="K27" s="33">
        <v>426437.55</v>
      </c>
      <c r="L27" s="46">
        <f t="shared" si="5"/>
        <v>77.68947895791582</v>
      </c>
      <c r="M27" s="33">
        <v>54100</v>
      </c>
      <c r="N27" s="37">
        <v>107548.17</v>
      </c>
      <c r="O27" s="46">
        <f t="shared" si="14"/>
        <v>198.79513863216266</v>
      </c>
      <c r="P27" s="33">
        <v>90000</v>
      </c>
      <c r="Q27" s="34">
        <v>-9910.99</v>
      </c>
      <c r="R27" s="46">
        <f t="shared" si="6"/>
        <v>-11.012211111111112</v>
      </c>
      <c r="S27" s="34">
        <v>500000</v>
      </c>
      <c r="T27" s="34">
        <v>86900.08</v>
      </c>
      <c r="U27" s="46">
        <f t="shared" si="1"/>
        <v>17.380016</v>
      </c>
      <c r="V27" s="33">
        <v>5000</v>
      </c>
      <c r="W27" s="34">
        <v>1900</v>
      </c>
      <c r="X27" s="46">
        <f t="shared" si="8"/>
        <v>38</v>
      </c>
      <c r="Y27" s="33"/>
      <c r="Z27" s="33"/>
      <c r="AA27" s="46"/>
      <c r="AB27" s="235" t="s">
        <v>60</v>
      </c>
      <c r="AC27" s="236"/>
      <c r="AD27" s="237"/>
      <c r="AE27" s="34">
        <v>430000</v>
      </c>
      <c r="AF27" s="34">
        <v>340400.55</v>
      </c>
      <c r="AG27" s="46">
        <f t="shared" si="7"/>
        <v>79.16291860465115</v>
      </c>
      <c r="AH27" s="34">
        <v>28000</v>
      </c>
      <c r="AI27" s="34">
        <v>20292.88</v>
      </c>
      <c r="AJ27" s="46">
        <f>AI27/AH27*100</f>
        <v>72.47457142857144</v>
      </c>
      <c r="AK27" s="48"/>
      <c r="AL27" s="48">
        <v>0</v>
      </c>
      <c r="AM27" s="48"/>
      <c r="AN27" s="34">
        <v>0</v>
      </c>
      <c r="AO27" s="34">
        <v>658.32</v>
      </c>
      <c r="AP27" s="46" t="e">
        <f t="shared" si="9"/>
        <v>#DIV/0!</v>
      </c>
      <c r="AQ27" s="33"/>
      <c r="AR27" s="34">
        <v>285308</v>
      </c>
      <c r="AS27" s="46" t="e">
        <f>AR27/AQ27*100</f>
        <v>#DIV/0!</v>
      </c>
      <c r="AT27" s="34">
        <v>0</v>
      </c>
      <c r="AU27" s="34">
        <v>0</v>
      </c>
      <c r="AV27" s="48" t="e">
        <f>AU27/AT27*100</f>
        <v>#DIV/0!</v>
      </c>
      <c r="AW27" s="34"/>
      <c r="AX27" s="88">
        <v>12928.87</v>
      </c>
      <c r="AY27" s="46" t="e">
        <f>AX27/AW27*100</f>
        <v>#DIV/0!</v>
      </c>
      <c r="AZ27" s="43"/>
      <c r="BA27" s="34">
        <v>12114.92</v>
      </c>
      <c r="BB27" s="33"/>
      <c r="BC27" s="33"/>
      <c r="BD27" s="84"/>
    </row>
    <row r="28" spans="1:56" s="16" customFormat="1" ht="24.75" customHeight="1">
      <c r="A28" s="241" t="s">
        <v>3</v>
      </c>
      <c r="B28" s="241"/>
      <c r="C28" s="242"/>
      <c r="D28" s="41">
        <f>SUM(D11:D27)</f>
        <v>105467728.62</v>
      </c>
      <c r="E28" s="41">
        <f>SUM(E11:E27)</f>
        <v>64994604.13999999</v>
      </c>
      <c r="F28" s="47">
        <f t="shared" si="4"/>
        <v>61.625110344582666</v>
      </c>
      <c r="G28" s="43">
        <f>SUM(G11:G27)</f>
        <v>14537800</v>
      </c>
      <c r="H28" s="36">
        <f>SUM(H11:H27)</f>
        <v>11197973.940000001</v>
      </c>
      <c r="I28" s="47">
        <f>H28/G28*100</f>
        <v>77.02660608895432</v>
      </c>
      <c r="J28" s="36">
        <f>J11+J12+J13+J14+J15+J16+J17+J18+J19+J20+J21+J22+J23+J24+J25+J26+J27</f>
        <v>15955100</v>
      </c>
      <c r="K28" s="36">
        <f>K11+K12+K13+K14+K15+K16+K17+K18+K19+K20+K21+K22+K23+K24+K25+K26+K27</f>
        <v>12394983.989999998</v>
      </c>
      <c r="L28" s="47">
        <f t="shared" si="5"/>
        <v>77.68665812185445</v>
      </c>
      <c r="M28" s="36">
        <f>SUM(M11:M27)</f>
        <v>736286</v>
      </c>
      <c r="N28" s="45">
        <f>SUM(N11:N27)</f>
        <v>826570.72</v>
      </c>
      <c r="O28" s="47">
        <f>N28/M28*100</f>
        <v>112.26218072868423</v>
      </c>
      <c r="P28" s="36">
        <f>SUM(P11:P27)</f>
        <v>12910000</v>
      </c>
      <c r="Q28" s="43">
        <f>SUM(Q11:Q27)</f>
        <v>1965046.53</v>
      </c>
      <c r="R28" s="47">
        <f>Q28/P28*100</f>
        <v>15.22111951975213</v>
      </c>
      <c r="S28" s="42">
        <f>SUM(S11:S27)</f>
        <v>39155000</v>
      </c>
      <c r="T28" s="42">
        <f>SUM(T11:T27)</f>
        <v>16658322.48</v>
      </c>
      <c r="U28" s="47">
        <f>T28/S28*100</f>
        <v>42.544560030647425</v>
      </c>
      <c r="V28" s="36">
        <f>SUM(V11:V27)</f>
        <v>110500</v>
      </c>
      <c r="W28" s="42">
        <f>SUM(W11:W27)</f>
        <v>61200</v>
      </c>
      <c r="X28" s="47">
        <f>W28/V28*100</f>
        <v>55.38461538461539</v>
      </c>
      <c r="Y28" s="36">
        <f>Y11+Y12+Y13+Y14+Y15+Y16+Y17+Y18+Y19+Y20+Y21+Y22+Y23+Y24+Y25+Y26+Y27</f>
        <v>0</v>
      </c>
      <c r="Z28" s="36">
        <f>SUM(Z11:Z27)</f>
        <v>2025.37</v>
      </c>
      <c r="AA28" s="47" t="e">
        <f>Z28/Y28*100</f>
        <v>#DIV/0!</v>
      </c>
      <c r="AB28" s="246" t="s">
        <v>3</v>
      </c>
      <c r="AC28" s="246"/>
      <c r="AD28" s="246"/>
      <c r="AE28" s="42">
        <f>SUM(AE11:AE27)</f>
        <v>2037500</v>
      </c>
      <c r="AF28" s="42">
        <f>SUM(AF11:AF27)</f>
        <v>1884502.8300000003</v>
      </c>
      <c r="AG28" s="47">
        <f t="shared" si="7"/>
        <v>92.4909364417178</v>
      </c>
      <c r="AH28" s="44">
        <f>SUM(AH11:AH27)</f>
        <v>3568000</v>
      </c>
      <c r="AI28" s="44">
        <f>SUM(AI11:AI27)</f>
        <v>2974833.7999999993</v>
      </c>
      <c r="AJ28" s="47">
        <f>AI28/AH28*100</f>
        <v>83.37538677130043</v>
      </c>
      <c r="AK28" s="49">
        <f>AK11+AK12+AK13+AK14+AK15+AK16+AK17+AK18+AK19+AK20+AK21+AK22+AK23+AK24+AK25+AK26+AK27</f>
        <v>2270000</v>
      </c>
      <c r="AL28" s="43">
        <f>AL11+AL12+AL13+AL14+AL15+AL16+AL17+AL18+AL19+AL20+AL21+AL22+AL23+AL24+AL25+AL26+AL27</f>
        <v>1625440.5499999998</v>
      </c>
      <c r="AM28" s="49">
        <f>AL28/AK28*100</f>
        <v>71.60531057268722</v>
      </c>
      <c r="AN28" s="43">
        <f>AN11+AN12+AN13+AN14+AN15+AN16+AN17+AN18+AN19+AN20+AN21+AN22+AN23+AN24+AN25+AN26+AN27</f>
        <v>0</v>
      </c>
      <c r="AO28" s="43">
        <f>SUM(AO11:AO27)</f>
        <v>595223.6699999999</v>
      </c>
      <c r="AP28" s="47" t="e">
        <f t="shared" si="9"/>
        <v>#DIV/0!</v>
      </c>
      <c r="AQ28" s="36">
        <f>SUM(AQ11:AQ27)</f>
        <v>3378560</v>
      </c>
      <c r="AR28" s="42">
        <f>SUM(AR11:AR27)</f>
        <v>2890037.1</v>
      </c>
      <c r="AS28" s="47">
        <f>AR28/AQ28*100</f>
        <v>85.54049950274674</v>
      </c>
      <c r="AT28" s="43">
        <f>SUM(AT11:AT27)</f>
        <v>10712982.62</v>
      </c>
      <c r="AU28" s="43">
        <f>SUM(AU11:AU27)</f>
        <v>11636056</v>
      </c>
      <c r="AV28" s="49">
        <f>AU28/AT28*100</f>
        <v>108.61639949155449</v>
      </c>
      <c r="AW28" s="43">
        <f>AW11+AW12+AW13+AW14+AW15+AW16+AW17+AW19+AW18+AW20+AW21+AW22+AW23+AW24+AW25+AW26+AW27</f>
        <v>96000</v>
      </c>
      <c r="AX28" s="43">
        <f>AX11+AX12+AX13+AX14+AX15+AX16+AX17+AX19+AX18+AX20+AX21+AX22+AX23+AX24+AX25+AX26+AX27</f>
        <v>336885.99</v>
      </c>
      <c r="AY28" s="49">
        <f>AX28/AW28*100</f>
        <v>350.92290625</v>
      </c>
      <c r="AZ28" s="43">
        <v>0</v>
      </c>
      <c r="BA28" s="42" t="s">
        <v>90</v>
      </c>
      <c r="BB28" s="36">
        <v>0</v>
      </c>
      <c r="BC28" s="36">
        <f>BC20</f>
        <v>0</v>
      </c>
      <c r="BD28" s="36">
        <f>BD20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0"/>
      <c r="AV29" s="23"/>
      <c r="AW29" s="23"/>
      <c r="AX29" s="23"/>
      <c r="AY29" s="23"/>
      <c r="AZ29" s="23"/>
      <c r="BA29" s="21"/>
      <c r="BB29" s="23"/>
      <c r="BC29" s="23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2021-10-04T12:30:33Z</cp:lastPrinted>
  <dcterms:created xsi:type="dcterms:W3CDTF">2006-06-07T06:53:09Z</dcterms:created>
  <dcterms:modified xsi:type="dcterms:W3CDTF">2021-10-14T05:46:50Z</dcterms:modified>
  <cp:category/>
  <cp:version/>
  <cp:contentType/>
  <cp:contentStatus/>
</cp:coreProperties>
</file>