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<sst xmlns="http://schemas.openxmlformats.org/spreadsheetml/2006/main" count="185" uniqueCount="100">
  <si>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</si>
  <si>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</si>
  <si>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</si>
  <si>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</si>
  <si>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</si>
  <si>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</si>
  <si>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</si>
  <si>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</si>
  <si>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</si>
  <si>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</si>
  <si>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</si>
  <si>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</si>
  <si>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</si>
  <si>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</si>
  <si>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</si>
  <si>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</si>
  <si>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</si>
  <si>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</si>
  <si>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</si>
  <si>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</si>
  <si>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</si>
  <si>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</si>
  <si>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</si>
  <si>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</si>
  <si>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</si>
  <si>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</si>
  <si>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</si>
  <si>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</si>
  <si>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</si>
  <si>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</si>
  <si>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</si>
  <si>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</si>
  <si>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</si>
  <si>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</si>
  <si>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</si>
  <si>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</si>
  <si>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</si>
  <si>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</si>
  <si>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</si>
  <si>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</si>
  <si>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</si>
  <si>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</si>
  <si>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</si>
  <si>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</si>
  <si>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</si>
  <si>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</si>
  <si>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</si>
  <si>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</si>
  <si>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</si>
  <si>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</si>
  <si>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</si>
  <si>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</si>
  <si>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</si>
  <si>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</si>
  <si>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</si>
  <si>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</si>
  <si>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</si>
  <si>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</si>
  <si>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</si>
  <si>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</si>
  <si>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</si>
  <si>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</si>
  <si>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</si>
  <si>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</si>
  <si>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</si>
  <si>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</si>
  <si>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</si>
  <si>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</si>
  <si>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</si>
  <si>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</si>
  <si>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</si>
  <si>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</si>
  <si>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</si>
  <si>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</si>
  <si>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</si>
  <si>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</si>
  <si>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</si>
  <si>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</si>
  <si>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</si>
  <si>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</si>
  <si>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</si>
  <si>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</si>
  <si>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</si>
  <si>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</si>
  <si>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</si>
  <si>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</si>
  <si>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</si>
  <si>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</si>
  <si>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</si>
  <si>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</si>
  <si>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</si>
  <si>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</si>
  <si>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</si>
  <si>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</si>
  <si>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</si>
  <si>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Исполнение консолидированного бюджета Чебоксарского района по состоянию на 01.11.2021 (Бюджетные средства) </t>
  </si>
  <si>
    <t>исполнено на 01.11.2021</t>
  </si>
  <si>
    <t>на 01.011.2021</t>
  </si>
  <si>
    <t>01.11.2021 к Плановым назчениям</t>
  </si>
  <si>
    <t xml:space="preserve">Исполнение налоговых и неналоговых доходов бюджетов сельских поселений Чебоксарского района по состоянию на 01.11.2021года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</si>
</sst>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0\ _₽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 "/>
      <family val="0"/>
    </font>
    <font>
      <b/>
      <sz val="9"/>
      <color indexed="8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9" fillId="3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0" fontId="19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4" fontId="32" fillId="0" borderId="0" xfId="0" applyNumberFormat="1" applyFont="1" applyAlignment="1">
      <alignment/>
    </xf>
    <xf numFmtId="0" fontId="32" fillId="0" borderId="15" xfId="0" applyFont="1" applyBorder="1" applyAlignment="1">
      <alignment horizontal="left" vertical="top" wrapText="1"/>
    </xf>
    <xf numFmtId="4" fontId="32" fillId="34" borderId="11" xfId="0" applyNumberFormat="1" applyFont="1" applyFill="1" applyBorder="1" applyAlignment="1">
      <alignment wrapText="1"/>
    </xf>
    <xf numFmtId="174" fontId="19" fillId="0" borderId="11" xfId="0" applyNumberFormat="1" applyFont="1" applyFill="1" applyBorder="1" applyAlignment="1">
      <alignment wrapText="1"/>
    </xf>
    <xf numFmtId="4" fontId="32" fillId="0" borderId="11" xfId="0" applyNumberFormat="1" applyFont="1" applyFill="1" applyBorder="1" applyAlignment="1">
      <alignment wrapText="1"/>
    </xf>
    <xf numFmtId="176" fontId="19" fillId="0" borderId="11" xfId="0" applyNumberFormat="1" applyFont="1" applyFill="1" applyBorder="1" applyAlignment="1">
      <alignment wrapText="1"/>
    </xf>
    <xf numFmtId="4" fontId="32" fillId="0" borderId="10" xfId="0" applyNumberFormat="1" applyFont="1" applyBorder="1" applyAlignment="1">
      <alignment horizontal="right" vertical="center" wrapText="1"/>
    </xf>
    <xf numFmtId="176" fontId="32" fillId="0" borderId="11" xfId="0" applyNumberFormat="1" applyFont="1" applyFill="1" applyBorder="1" applyAlignment="1">
      <alignment wrapText="1"/>
    </xf>
    <xf numFmtId="174" fontId="32" fillId="0" borderId="11" xfId="0" applyNumberFormat="1" applyFont="1" applyFill="1" applyBorder="1" applyAlignment="1">
      <alignment horizontal="right" wrapText="1"/>
    </xf>
    <xf numFmtId="4" fontId="32" fillId="0" borderId="11" xfId="0" applyNumberFormat="1" applyFont="1" applyFill="1" applyBorder="1" applyAlignment="1">
      <alignment horizontal="right" wrapText="1"/>
    </xf>
    <xf numFmtId="4" fontId="19" fillId="0" borderId="11" xfId="0" applyNumberFormat="1" applyFont="1" applyFill="1" applyBorder="1" applyAlignment="1">
      <alignment wrapText="1"/>
    </xf>
    <xf numFmtId="176" fontId="19" fillId="0" borderId="11" xfId="0" applyNumberFormat="1" applyFont="1" applyBorder="1" applyAlignment="1">
      <alignment wrapText="1"/>
    </xf>
    <xf numFmtId="4" fontId="32" fillId="34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32" fillId="0" borderId="11" xfId="0" applyNumberFormat="1" applyFont="1" applyFill="1" applyBorder="1" applyAlignment="1">
      <alignment wrapText="1"/>
    </xf>
    <xf numFmtId="4" fontId="32" fillId="0" borderId="11" xfId="0" applyNumberFormat="1" applyFont="1" applyBorder="1" applyAlignment="1">
      <alignment/>
    </xf>
    <xf numFmtId="4" fontId="32" fillId="35" borderId="11" xfId="0" applyNumberFormat="1" applyFont="1" applyFill="1" applyBorder="1" applyAlignment="1">
      <alignment wrapText="1"/>
    </xf>
    <xf numFmtId="174" fontId="19" fillId="34" borderId="11" xfId="0" applyNumberFormat="1" applyFont="1" applyFill="1" applyBorder="1" applyAlignment="1">
      <alignment wrapText="1"/>
    </xf>
    <xf numFmtId="2" fontId="32" fillId="0" borderId="11" xfId="0" applyNumberFormat="1" applyFont="1" applyFill="1" applyBorder="1" applyAlignment="1">
      <alignment wrapText="1"/>
    </xf>
    <xf numFmtId="2" fontId="19" fillId="0" borderId="11" xfId="0" applyNumberFormat="1" applyFont="1" applyFill="1" applyBorder="1" applyAlignment="1">
      <alignment wrapText="1"/>
    </xf>
    <xf numFmtId="4" fontId="19" fillId="34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 wrapText="1"/>
    </xf>
    <xf numFmtId="4" fontId="19" fillId="0" borderId="11" xfId="0" applyNumberFormat="1" applyFont="1" applyBorder="1" applyAlignment="1">
      <alignment/>
    </xf>
    <xf numFmtId="176" fontId="32" fillId="0" borderId="11" xfId="0" applyNumberFormat="1" applyFont="1" applyBorder="1" applyAlignment="1">
      <alignment wrapText="1"/>
    </xf>
    <xf numFmtId="174" fontId="19" fillId="0" borderId="11" xfId="0" applyNumberFormat="1" applyFont="1" applyBorder="1" applyAlignment="1">
      <alignment wrapText="1"/>
    </xf>
    <xf numFmtId="4" fontId="23" fillId="0" borderId="0" xfId="0" applyNumberFormat="1" applyFont="1" applyAlignment="1">
      <alignment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89" zoomScaleNormal="89" zoomScalePageLayoutView="0" workbookViewId="0" topLeftCell="A1">
      <pane xSplit="1" ySplit="11" topLeftCell="L1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F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5.875" style="0" customWidth="1"/>
    <col min="4" max="4" width="6.125" style="0" customWidth="1"/>
    <col min="5" max="5" width="13.875" style="0" customWidth="1"/>
    <col min="6" max="6" width="13.25390625" style="0" customWidth="1"/>
    <col min="7" max="7" width="10.625" style="0" customWidth="1"/>
    <col min="8" max="8" width="14.375" style="0" customWidth="1"/>
    <col min="9" max="9" width="16.00390625" style="0" customWidth="1"/>
    <col min="10" max="10" width="6.00390625" style="0" customWidth="1"/>
    <col min="11" max="11" width="15.875" style="0" customWidth="1"/>
    <col min="12" max="12" width="12.375" style="0" customWidth="1"/>
    <col min="13" max="13" width="7.00390625" style="0" customWidth="1"/>
    <col min="14" max="14" width="13.375" style="0" customWidth="1"/>
    <col min="15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9" width="14.6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56" t="s">
        <v>95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7"/>
      <c r="AB3" s="157"/>
    </row>
    <row r="4" spans="1:27" ht="12.75">
      <c r="A4" s="1"/>
      <c r="B4" s="6" t="s">
        <v>90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77" t="s">
        <v>75</v>
      </c>
      <c r="AA5" s="177"/>
      <c r="AB5" s="177"/>
      <c r="AC5" s="177"/>
    </row>
    <row r="6" spans="1:29" ht="19.5" customHeight="1">
      <c r="A6" s="169"/>
      <c r="B6" s="130" t="s">
        <v>0</v>
      </c>
      <c r="C6" s="131"/>
      <c r="D6" s="132"/>
      <c r="E6" s="178" t="s">
        <v>6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80"/>
      <c r="Y6" s="158" t="s">
        <v>32</v>
      </c>
      <c r="Z6" s="166"/>
      <c r="AA6" s="159"/>
      <c r="AB6" s="158" t="s">
        <v>33</v>
      </c>
      <c r="AC6" s="159"/>
    </row>
    <row r="7" spans="1:29" ht="15.75" customHeight="1">
      <c r="A7" s="170"/>
      <c r="B7" s="133"/>
      <c r="C7" s="134"/>
      <c r="D7" s="135"/>
      <c r="E7" s="145" t="s">
        <v>7</v>
      </c>
      <c r="F7" s="146"/>
      <c r="G7" s="147"/>
      <c r="H7" s="181" t="s">
        <v>8</v>
      </c>
      <c r="I7" s="182"/>
      <c r="J7" s="183"/>
      <c r="K7" s="181" t="s">
        <v>34</v>
      </c>
      <c r="L7" s="182"/>
      <c r="M7" s="183"/>
      <c r="N7" s="181" t="s">
        <v>74</v>
      </c>
      <c r="O7" s="182"/>
      <c r="P7" s="183"/>
      <c r="Q7" s="181" t="s">
        <v>93</v>
      </c>
      <c r="R7" s="183"/>
      <c r="S7" s="139" t="s">
        <v>59</v>
      </c>
      <c r="T7" s="140"/>
      <c r="U7" s="139" t="s">
        <v>94</v>
      </c>
      <c r="V7" s="140"/>
      <c r="W7" s="145" t="s">
        <v>40</v>
      </c>
      <c r="X7" s="172"/>
      <c r="Y7" s="160"/>
      <c r="Z7" s="167"/>
      <c r="AA7" s="161"/>
      <c r="AB7" s="160"/>
      <c r="AC7" s="161"/>
    </row>
    <row r="8" spans="1:29" ht="16.5" customHeight="1">
      <c r="A8" s="170"/>
      <c r="B8" s="133"/>
      <c r="C8" s="134"/>
      <c r="D8" s="135"/>
      <c r="E8" s="148"/>
      <c r="F8" s="149"/>
      <c r="G8" s="150"/>
      <c r="H8" s="184"/>
      <c r="I8" s="185"/>
      <c r="J8" s="186"/>
      <c r="K8" s="184"/>
      <c r="L8" s="185"/>
      <c r="M8" s="186"/>
      <c r="N8" s="184"/>
      <c r="O8" s="185"/>
      <c r="P8" s="186"/>
      <c r="Q8" s="184"/>
      <c r="R8" s="186"/>
      <c r="S8" s="141"/>
      <c r="T8" s="142"/>
      <c r="U8" s="141"/>
      <c r="V8" s="142"/>
      <c r="W8" s="173"/>
      <c r="X8" s="174"/>
      <c r="Y8" s="160"/>
      <c r="Z8" s="167"/>
      <c r="AA8" s="161"/>
      <c r="AB8" s="160"/>
      <c r="AC8" s="161"/>
    </row>
    <row r="9" spans="1:29" ht="127.5" customHeight="1">
      <c r="A9" s="170"/>
      <c r="B9" s="136"/>
      <c r="C9" s="137"/>
      <c r="D9" s="138"/>
      <c r="E9" s="164" t="s">
        <v>80</v>
      </c>
      <c r="F9" s="32"/>
      <c r="G9" s="31"/>
      <c r="H9" s="187"/>
      <c r="I9" s="188"/>
      <c r="J9" s="189"/>
      <c r="K9" s="187"/>
      <c r="L9" s="188"/>
      <c r="M9" s="189"/>
      <c r="N9" s="190"/>
      <c r="O9" s="192"/>
      <c r="P9" s="191"/>
      <c r="Q9" s="190"/>
      <c r="R9" s="191"/>
      <c r="S9" s="143"/>
      <c r="T9" s="144"/>
      <c r="U9" s="143"/>
      <c r="V9" s="144"/>
      <c r="W9" s="175"/>
      <c r="X9" s="176"/>
      <c r="Y9" s="162"/>
      <c r="Z9" s="168"/>
      <c r="AA9" s="163"/>
      <c r="AB9" s="162"/>
      <c r="AC9" s="163"/>
    </row>
    <row r="10" spans="1:29" ht="42" customHeight="1">
      <c r="A10" s="171"/>
      <c r="B10" s="10" t="s">
        <v>80</v>
      </c>
      <c r="C10" s="10" t="s">
        <v>10</v>
      </c>
      <c r="D10" s="11" t="s">
        <v>11</v>
      </c>
      <c r="E10" s="165"/>
      <c r="F10" s="29" t="s">
        <v>96</v>
      </c>
      <c r="G10" s="29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6" t="s">
        <v>9</v>
      </c>
      <c r="Z10" s="26" t="s">
        <v>10</v>
      </c>
      <c r="AA10" s="27" t="s">
        <v>11</v>
      </c>
      <c r="AB10" s="26" t="s">
        <v>9</v>
      </c>
      <c r="AC10" s="26" t="s">
        <v>10</v>
      </c>
    </row>
    <row r="11" spans="1:29" ht="16.5" customHeight="1">
      <c r="A11" s="95">
        <v>1</v>
      </c>
      <c r="B11" s="64">
        <v>2</v>
      </c>
      <c r="C11" s="64">
        <v>3</v>
      </c>
      <c r="D11" s="64">
        <v>4</v>
      </c>
      <c r="E11" s="65">
        <v>5</v>
      </c>
      <c r="F11" s="64">
        <v>6</v>
      </c>
      <c r="G11" s="64">
        <v>7</v>
      </c>
      <c r="H11" s="64">
        <v>8</v>
      </c>
      <c r="I11" s="66">
        <v>9</v>
      </c>
      <c r="J11" s="64">
        <v>10</v>
      </c>
      <c r="K11" s="64">
        <v>11</v>
      </c>
      <c r="L11" s="66">
        <v>12</v>
      </c>
      <c r="M11" s="64">
        <v>13</v>
      </c>
      <c r="N11" s="64">
        <v>14</v>
      </c>
      <c r="O11" s="66">
        <v>15</v>
      </c>
      <c r="P11" s="64">
        <v>16</v>
      </c>
      <c r="Q11" s="64">
        <v>17</v>
      </c>
      <c r="R11" s="66">
        <v>18</v>
      </c>
      <c r="S11" s="64">
        <v>19</v>
      </c>
      <c r="T11" s="66">
        <v>20</v>
      </c>
      <c r="U11" s="66"/>
      <c r="V11" s="66"/>
      <c r="W11" s="67">
        <v>21</v>
      </c>
      <c r="X11" s="67">
        <v>22</v>
      </c>
      <c r="Y11" s="67">
        <v>23</v>
      </c>
      <c r="Z11" s="67">
        <v>24</v>
      </c>
      <c r="AA11" s="67">
        <v>25</v>
      </c>
      <c r="AB11" s="67">
        <v>26</v>
      </c>
      <c r="AC11" s="67">
        <v>27</v>
      </c>
    </row>
    <row r="12" spans="1:29" s="109" customFormat="1" ht="19.5" customHeight="1">
      <c r="A12" s="97" t="s">
        <v>43</v>
      </c>
      <c r="B12" s="98">
        <f>E12+H12+N12+Q12+S12+W12</f>
        <v>20503221.4</v>
      </c>
      <c r="C12" s="98">
        <f>F12+I12+O12+R12+T12+X12</f>
        <v>13888939.05</v>
      </c>
      <c r="D12" s="99">
        <f aca="true" t="shared" si="0" ref="D12:D28">C12/B12*100</f>
        <v>67.74027738880098</v>
      </c>
      <c r="E12" s="100">
        <v>2859600</v>
      </c>
      <c r="F12" s="100">
        <v>1672230.83</v>
      </c>
      <c r="G12" s="99">
        <f aca="true" t="shared" si="1" ref="G12:G28">F12/E12*100</f>
        <v>58.47778815218913</v>
      </c>
      <c r="H12" s="100">
        <v>17643621.4</v>
      </c>
      <c r="I12" s="100">
        <v>12216708.22</v>
      </c>
      <c r="J12" s="101">
        <f aca="true" t="shared" si="2" ref="J12:J28">I12/H12*100</f>
        <v>69.24150061392726</v>
      </c>
      <c r="K12" s="100">
        <v>3277400</v>
      </c>
      <c r="L12" s="100">
        <v>2731160</v>
      </c>
      <c r="M12" s="99">
        <f aca="true" t="shared" si="3" ref="M12:M28">L12/K12*100</f>
        <v>83.33312992005858</v>
      </c>
      <c r="N12" s="102">
        <v>0</v>
      </c>
      <c r="O12" s="103">
        <v>0</v>
      </c>
      <c r="P12" s="104"/>
      <c r="Q12" s="105">
        <v>0</v>
      </c>
      <c r="R12" s="105">
        <v>0</v>
      </c>
      <c r="S12" s="99"/>
      <c r="T12" s="99"/>
      <c r="U12" s="99"/>
      <c r="V12" s="99"/>
      <c r="W12" s="99"/>
      <c r="X12" s="106"/>
      <c r="Y12" s="98">
        <v>21106992.34</v>
      </c>
      <c r="Z12" s="98">
        <v>13346558.24</v>
      </c>
      <c r="AA12" s="107">
        <f>Z12/Y12*100</f>
        <v>63.23287574566865</v>
      </c>
      <c r="AB12" s="108">
        <f aca="true" t="shared" si="4" ref="AB12:AB32">B12-Y12</f>
        <v>-603770.9400000013</v>
      </c>
      <c r="AC12" s="108">
        <f aca="true" t="shared" si="5" ref="AC12:AC32">C12-Z12</f>
        <v>542380.8100000005</v>
      </c>
    </row>
    <row r="13" spans="1:29" s="109" customFormat="1" ht="19.5" customHeight="1">
      <c r="A13" s="97" t="s">
        <v>44</v>
      </c>
      <c r="B13" s="98">
        <f>E13+H13+N13+Q13+S13+W13</f>
        <v>19944626.8</v>
      </c>
      <c r="C13" s="98">
        <f>F13+I13+O13+R13+T13+X13</f>
        <v>17990522.7</v>
      </c>
      <c r="D13" s="99">
        <f t="shared" si="0"/>
        <v>90.20235314706414</v>
      </c>
      <c r="E13" s="100">
        <v>1626300</v>
      </c>
      <c r="F13" s="100">
        <v>908342.19</v>
      </c>
      <c r="G13" s="99">
        <f t="shared" si="1"/>
        <v>55.85329828444936</v>
      </c>
      <c r="H13" s="100">
        <v>18094626.1</v>
      </c>
      <c r="I13" s="100">
        <v>16858479.81</v>
      </c>
      <c r="J13" s="101">
        <f t="shared" si="2"/>
        <v>93.16843419052465</v>
      </c>
      <c r="K13" s="100">
        <v>1836200</v>
      </c>
      <c r="L13" s="100">
        <v>1530160</v>
      </c>
      <c r="M13" s="99">
        <f t="shared" si="3"/>
        <v>83.33297026467706</v>
      </c>
      <c r="N13" s="100">
        <v>95500.7</v>
      </c>
      <c r="O13" s="100">
        <v>0</v>
      </c>
      <c r="P13" s="104">
        <f>O13/N13*100</f>
        <v>0</v>
      </c>
      <c r="Q13" s="105">
        <v>128200</v>
      </c>
      <c r="R13" s="105">
        <v>223700.7</v>
      </c>
      <c r="S13" s="99"/>
      <c r="T13" s="99"/>
      <c r="U13" s="99"/>
      <c r="V13" s="99"/>
      <c r="W13" s="110"/>
      <c r="X13" s="100">
        <v>0</v>
      </c>
      <c r="Y13" s="98">
        <v>20132190.19</v>
      </c>
      <c r="Z13" s="98">
        <v>17844331.27</v>
      </c>
      <c r="AA13" s="107">
        <f aca="true" t="shared" si="6" ref="AA13:AA31">Z13/Y13*100</f>
        <v>88.63581707500249</v>
      </c>
      <c r="AB13" s="108">
        <f t="shared" si="4"/>
        <v>-187563.3900000006</v>
      </c>
      <c r="AC13" s="111">
        <f t="shared" si="5"/>
        <v>146191.4299999997</v>
      </c>
    </row>
    <row r="14" spans="1:29" s="109" customFormat="1" ht="19.5" customHeight="1">
      <c r="A14" s="97" t="s">
        <v>45</v>
      </c>
      <c r="B14" s="98">
        <f>E14+H14+N14+Q14+S14+W14+U14</f>
        <v>37096741.65</v>
      </c>
      <c r="C14" s="98">
        <f>F14+I14+O14+R14+T14+X14+V14</f>
        <v>27559708.259999998</v>
      </c>
      <c r="D14" s="99">
        <f t="shared" si="0"/>
        <v>74.29145265646262</v>
      </c>
      <c r="E14" s="100">
        <v>7269600</v>
      </c>
      <c r="F14" s="100">
        <v>5337953.15</v>
      </c>
      <c r="G14" s="99">
        <f t="shared" si="1"/>
        <v>73.42843003741609</v>
      </c>
      <c r="H14" s="100">
        <v>29048942.94</v>
      </c>
      <c r="I14" s="100">
        <v>21021584.11</v>
      </c>
      <c r="J14" s="101">
        <f t="shared" si="2"/>
        <v>72.36608971768663</v>
      </c>
      <c r="K14" s="100">
        <v>12485300</v>
      </c>
      <c r="L14" s="100">
        <v>10404400</v>
      </c>
      <c r="M14" s="99">
        <f t="shared" si="3"/>
        <v>83.33319984301538</v>
      </c>
      <c r="N14" s="100">
        <v>58198.71</v>
      </c>
      <c r="O14" s="100">
        <v>-42454</v>
      </c>
      <c r="P14" s="104">
        <f aca="true" t="shared" si="7" ref="P14:P28">O14/N14*100</f>
        <v>-72.94663404051396</v>
      </c>
      <c r="Q14" s="105">
        <v>720000</v>
      </c>
      <c r="R14" s="105">
        <v>1242625</v>
      </c>
      <c r="S14" s="99"/>
      <c r="T14" s="112">
        <v>0</v>
      </c>
      <c r="U14" s="112">
        <v>0</v>
      </c>
      <c r="V14" s="112">
        <v>0</v>
      </c>
      <c r="W14" s="100">
        <v>0</v>
      </c>
      <c r="X14" s="100">
        <v>0</v>
      </c>
      <c r="Y14" s="98">
        <v>39295874.77</v>
      </c>
      <c r="Z14" s="98">
        <v>26852183.6</v>
      </c>
      <c r="AA14" s="107">
        <f t="shared" si="6"/>
        <v>68.333339713562</v>
      </c>
      <c r="AB14" s="111">
        <f t="shared" si="4"/>
        <v>-2199133.120000005</v>
      </c>
      <c r="AC14" s="111">
        <f t="shared" si="5"/>
        <v>707524.6599999964</v>
      </c>
    </row>
    <row r="15" spans="1:29" s="109" customFormat="1" ht="19.5" customHeight="1">
      <c r="A15" s="97" t="s">
        <v>46</v>
      </c>
      <c r="B15" s="98">
        <f aca="true" t="shared" si="8" ref="B15:B28">E15+H15+N15+Q15+S15+W15+U15</f>
        <v>22874931.759999998</v>
      </c>
      <c r="C15" s="98">
        <f>F15+I15+O15+R15+T15+X15+V15</f>
        <v>18556279.31</v>
      </c>
      <c r="D15" s="99">
        <f t="shared" si="0"/>
        <v>81.12058870684037</v>
      </c>
      <c r="E15" s="100">
        <v>4858300</v>
      </c>
      <c r="F15" s="100">
        <v>3443079.81</v>
      </c>
      <c r="G15" s="99">
        <f t="shared" si="1"/>
        <v>70.87005351666221</v>
      </c>
      <c r="H15" s="100">
        <v>17984260.45</v>
      </c>
      <c r="I15" s="100">
        <v>15084699.5</v>
      </c>
      <c r="J15" s="101">
        <f t="shared" si="2"/>
        <v>83.87722999196222</v>
      </c>
      <c r="K15" s="100">
        <v>5798900</v>
      </c>
      <c r="L15" s="100">
        <v>4832410</v>
      </c>
      <c r="M15" s="99">
        <f t="shared" si="3"/>
        <v>83.33321836900102</v>
      </c>
      <c r="N15" s="100">
        <v>0</v>
      </c>
      <c r="O15" s="100">
        <v>0</v>
      </c>
      <c r="P15" s="104"/>
      <c r="Q15" s="105">
        <v>32371.31</v>
      </c>
      <c r="R15" s="105">
        <v>28500</v>
      </c>
      <c r="S15" s="99"/>
      <c r="T15" s="99"/>
      <c r="U15" s="100">
        <v>0</v>
      </c>
      <c r="V15" s="100">
        <v>0</v>
      </c>
      <c r="W15" s="110"/>
      <c r="X15" s="100">
        <v>0</v>
      </c>
      <c r="Y15" s="98">
        <v>23574110.45</v>
      </c>
      <c r="Z15" s="98">
        <v>17138737.09</v>
      </c>
      <c r="AA15" s="107">
        <f t="shared" si="6"/>
        <v>72.70152197831922</v>
      </c>
      <c r="AB15" s="111">
        <f t="shared" si="4"/>
        <v>-699178.6900000013</v>
      </c>
      <c r="AC15" s="111">
        <f t="shared" si="5"/>
        <v>1417542.2199999988</v>
      </c>
    </row>
    <row r="16" spans="1:29" s="109" customFormat="1" ht="19.5" customHeight="1">
      <c r="A16" s="97" t="s">
        <v>47</v>
      </c>
      <c r="B16" s="98">
        <f t="shared" si="8"/>
        <v>84237948.24</v>
      </c>
      <c r="C16" s="98">
        <f aca="true" t="shared" si="9" ref="C16:C28">F16+I16+O16+R16+T16+X16+V16</f>
        <v>50613748.24</v>
      </c>
      <c r="D16" s="99">
        <f t="shared" si="0"/>
        <v>60.08426047581047</v>
      </c>
      <c r="E16" s="100">
        <v>8461400</v>
      </c>
      <c r="F16" s="100">
        <v>6119707.06</v>
      </c>
      <c r="G16" s="99">
        <f t="shared" si="1"/>
        <v>72.32499420899615</v>
      </c>
      <c r="H16" s="100">
        <v>73380054.21</v>
      </c>
      <c r="I16" s="100">
        <v>41138986.92</v>
      </c>
      <c r="J16" s="101">
        <f>I16/H16*100</f>
        <v>56.06290069269766</v>
      </c>
      <c r="K16" s="100">
        <v>6318800</v>
      </c>
      <c r="L16" s="100">
        <v>5265660</v>
      </c>
      <c r="M16" s="99">
        <f>L16/K16*100</f>
        <v>83.33322782806863</v>
      </c>
      <c r="N16" s="100">
        <v>596925.9</v>
      </c>
      <c r="O16" s="100">
        <v>71000</v>
      </c>
      <c r="P16" s="104">
        <f t="shared" si="7"/>
        <v>11.89427364435016</v>
      </c>
      <c r="Q16" s="105">
        <v>1799568.13</v>
      </c>
      <c r="R16" s="105">
        <v>3284054.26</v>
      </c>
      <c r="S16" s="99"/>
      <c r="T16" s="99"/>
      <c r="U16" s="100">
        <v>0</v>
      </c>
      <c r="V16" s="100">
        <v>0</v>
      </c>
      <c r="W16" s="110"/>
      <c r="X16" s="100"/>
      <c r="Y16" s="98">
        <v>85651529.8</v>
      </c>
      <c r="Z16" s="98">
        <v>44105118.31</v>
      </c>
      <c r="AA16" s="107">
        <f t="shared" si="6"/>
        <v>51.49367257419377</v>
      </c>
      <c r="AB16" s="111">
        <f t="shared" si="4"/>
        <v>-1413581.5600000024</v>
      </c>
      <c r="AC16" s="111">
        <f t="shared" si="5"/>
        <v>6508629.93</v>
      </c>
    </row>
    <row r="17" spans="1:29" s="109" customFormat="1" ht="19.5" customHeight="1">
      <c r="A17" s="97" t="s">
        <v>48</v>
      </c>
      <c r="B17" s="98">
        <f t="shared" si="8"/>
        <v>15197986.57</v>
      </c>
      <c r="C17" s="98">
        <f>F17+I17+O17+R17+T17+X17+V17</f>
        <v>11141012.149999999</v>
      </c>
      <c r="D17" s="99">
        <f t="shared" si="0"/>
        <v>73.30584284099679</v>
      </c>
      <c r="E17" s="100">
        <v>2262300</v>
      </c>
      <c r="F17" s="100">
        <v>1816572.54</v>
      </c>
      <c r="G17" s="99">
        <f t="shared" si="1"/>
        <v>80.2975971356584</v>
      </c>
      <c r="H17" s="100">
        <v>12824911.07</v>
      </c>
      <c r="I17" s="100">
        <v>9220439.61</v>
      </c>
      <c r="J17" s="101">
        <f t="shared" si="2"/>
        <v>71.89476449133771</v>
      </c>
      <c r="K17" s="100">
        <v>3641500</v>
      </c>
      <c r="L17" s="100">
        <v>3034570</v>
      </c>
      <c r="M17" s="99">
        <f t="shared" si="3"/>
        <v>83.33296718385282</v>
      </c>
      <c r="N17" s="100">
        <v>80775.5</v>
      </c>
      <c r="O17" s="100">
        <v>0</v>
      </c>
      <c r="P17" s="104">
        <f t="shared" si="7"/>
        <v>0</v>
      </c>
      <c r="Q17" s="105">
        <v>30000</v>
      </c>
      <c r="R17" s="105">
        <v>104000</v>
      </c>
      <c r="S17" s="99"/>
      <c r="T17" s="100">
        <v>0</v>
      </c>
      <c r="U17" s="100"/>
      <c r="V17" s="100"/>
      <c r="W17" s="100">
        <v>0</v>
      </c>
      <c r="X17" s="100">
        <v>0</v>
      </c>
      <c r="Y17" s="98">
        <v>15325950.07</v>
      </c>
      <c r="Z17" s="98">
        <v>10106430.17</v>
      </c>
      <c r="AA17" s="107">
        <f t="shared" si="6"/>
        <v>65.94325391796086</v>
      </c>
      <c r="AB17" s="111">
        <f t="shared" si="4"/>
        <v>-127963.5</v>
      </c>
      <c r="AC17" s="111">
        <f t="shared" si="5"/>
        <v>1034581.9799999986</v>
      </c>
    </row>
    <row r="18" spans="1:29" s="109" customFormat="1" ht="19.5" customHeight="1">
      <c r="A18" s="97" t="s">
        <v>49</v>
      </c>
      <c r="B18" s="98">
        <f t="shared" si="8"/>
        <v>53983583.34</v>
      </c>
      <c r="C18" s="98">
        <f t="shared" si="9"/>
        <v>35801069.72</v>
      </c>
      <c r="D18" s="99">
        <f t="shared" si="0"/>
        <v>66.31843887523601</v>
      </c>
      <c r="E18" s="100">
        <v>7945600</v>
      </c>
      <c r="F18" s="100">
        <v>6083822.85</v>
      </c>
      <c r="G18" s="99">
        <f t="shared" si="1"/>
        <v>76.56845109242852</v>
      </c>
      <c r="H18" s="100">
        <v>45619701.64</v>
      </c>
      <c r="I18" s="100">
        <v>29292200.44</v>
      </c>
      <c r="J18" s="101">
        <f t="shared" si="2"/>
        <v>64.20953970973845</v>
      </c>
      <c r="K18" s="100">
        <v>9679100</v>
      </c>
      <c r="L18" s="100">
        <v>8065910</v>
      </c>
      <c r="M18" s="99">
        <f t="shared" si="3"/>
        <v>83.33326445640607</v>
      </c>
      <c r="N18" s="100">
        <v>0</v>
      </c>
      <c r="O18" s="100">
        <v>0</v>
      </c>
      <c r="P18" s="104"/>
      <c r="Q18" s="105">
        <v>418281.7</v>
      </c>
      <c r="R18" s="105">
        <v>536700</v>
      </c>
      <c r="S18" s="99"/>
      <c r="T18" s="100"/>
      <c r="U18" s="100"/>
      <c r="V18" s="100"/>
      <c r="W18" s="100">
        <v>0</v>
      </c>
      <c r="X18" s="100">
        <v>-111653.57</v>
      </c>
      <c r="Y18" s="98">
        <v>54692421.97</v>
      </c>
      <c r="Z18" s="98">
        <v>33322552.85</v>
      </c>
      <c r="AA18" s="107">
        <f t="shared" si="6"/>
        <v>60.927184516125756</v>
      </c>
      <c r="AB18" s="111">
        <f t="shared" si="4"/>
        <v>-708838.6299999952</v>
      </c>
      <c r="AC18" s="111">
        <f t="shared" si="5"/>
        <v>2478516.8699999973</v>
      </c>
    </row>
    <row r="19" spans="1:29" s="109" customFormat="1" ht="19.5" customHeight="1">
      <c r="A19" s="97" t="s">
        <v>50</v>
      </c>
      <c r="B19" s="98">
        <f t="shared" si="8"/>
        <v>68736730.81</v>
      </c>
      <c r="C19" s="98">
        <f t="shared" si="9"/>
        <v>46457847.63</v>
      </c>
      <c r="D19" s="99">
        <f t="shared" si="0"/>
        <v>67.58809603328005</v>
      </c>
      <c r="E19" s="100">
        <v>28643310.62</v>
      </c>
      <c r="F19" s="100">
        <v>24782133.89</v>
      </c>
      <c r="G19" s="99">
        <f t="shared" si="1"/>
        <v>86.51979590898281</v>
      </c>
      <c r="H19" s="100">
        <v>39735980.99</v>
      </c>
      <c r="I19" s="100">
        <v>20898704.54</v>
      </c>
      <c r="J19" s="101">
        <f t="shared" si="2"/>
        <v>52.59390612568339</v>
      </c>
      <c r="K19" s="100">
        <v>15460000</v>
      </c>
      <c r="L19" s="100">
        <v>12883300</v>
      </c>
      <c r="M19" s="99">
        <f t="shared" si="3"/>
        <v>83.33311772315653</v>
      </c>
      <c r="N19" s="100">
        <v>0</v>
      </c>
      <c r="O19" s="100">
        <v>0</v>
      </c>
      <c r="P19" s="104"/>
      <c r="Q19" s="105">
        <v>357439.2</v>
      </c>
      <c r="R19" s="105">
        <v>777009.2</v>
      </c>
      <c r="S19" s="99"/>
      <c r="T19" s="100"/>
      <c r="U19" s="100">
        <v>0</v>
      </c>
      <c r="V19" s="100">
        <v>0</v>
      </c>
      <c r="W19" s="100">
        <v>0</v>
      </c>
      <c r="X19" s="100">
        <v>0</v>
      </c>
      <c r="Y19" s="98">
        <v>68955115.84</v>
      </c>
      <c r="Z19" s="98">
        <v>33991515.41</v>
      </c>
      <c r="AA19" s="107">
        <f t="shared" si="6"/>
        <v>49.29513205209053</v>
      </c>
      <c r="AB19" s="111">
        <f t="shared" si="4"/>
        <v>-218385.0300000012</v>
      </c>
      <c r="AC19" s="111">
        <f t="shared" si="5"/>
        <v>12466332.220000006</v>
      </c>
    </row>
    <row r="20" spans="1:29" s="109" customFormat="1" ht="19.5" customHeight="1">
      <c r="A20" s="97" t="s">
        <v>51</v>
      </c>
      <c r="B20" s="98">
        <f t="shared" si="8"/>
        <v>27040028.919999998</v>
      </c>
      <c r="C20" s="98">
        <f t="shared" si="9"/>
        <v>11945646.6</v>
      </c>
      <c r="D20" s="99">
        <f t="shared" si="0"/>
        <v>44.17763988101534</v>
      </c>
      <c r="E20" s="100">
        <v>3006900</v>
      </c>
      <c r="F20" s="100">
        <v>2099984.93</v>
      </c>
      <c r="G20" s="113">
        <f t="shared" si="1"/>
        <v>69.83886826964648</v>
      </c>
      <c r="H20" s="100">
        <v>24004508.33</v>
      </c>
      <c r="I20" s="100">
        <v>9711211.67</v>
      </c>
      <c r="J20" s="101">
        <f t="shared" si="2"/>
        <v>40.45578245759471</v>
      </c>
      <c r="K20" s="100">
        <v>5929800</v>
      </c>
      <c r="L20" s="100">
        <v>4941500</v>
      </c>
      <c r="M20" s="99">
        <f>L20/K20*100</f>
        <v>83.33333333333334</v>
      </c>
      <c r="N20" s="100">
        <v>0</v>
      </c>
      <c r="O20" s="100">
        <v>0</v>
      </c>
      <c r="P20" s="104"/>
      <c r="Q20" s="105">
        <v>28620.59</v>
      </c>
      <c r="R20" s="105">
        <v>134450</v>
      </c>
      <c r="S20" s="99"/>
      <c r="T20" s="100">
        <v>0</v>
      </c>
      <c r="U20" s="100"/>
      <c r="V20" s="100"/>
      <c r="W20" s="114">
        <v>0</v>
      </c>
      <c r="X20" s="100">
        <v>0</v>
      </c>
      <c r="Y20" s="98">
        <v>27470990.95</v>
      </c>
      <c r="Z20" s="98">
        <v>10684825.9</v>
      </c>
      <c r="AA20" s="107">
        <f t="shared" si="6"/>
        <v>38.89494164752728</v>
      </c>
      <c r="AB20" s="111">
        <f t="shared" si="4"/>
        <v>-430962.0300000012</v>
      </c>
      <c r="AC20" s="111">
        <f t="shared" si="5"/>
        <v>1260820.6999999993</v>
      </c>
    </row>
    <row r="21" spans="1:29" s="109" customFormat="1" ht="19.5" customHeight="1">
      <c r="A21" s="97" t="s">
        <v>58</v>
      </c>
      <c r="B21" s="98">
        <f t="shared" si="8"/>
        <v>39347015.15</v>
      </c>
      <c r="C21" s="98">
        <f>F21+I21+O21+R21+T21+X21+V21</f>
        <v>28355996.9</v>
      </c>
      <c r="D21" s="99">
        <f t="shared" si="0"/>
        <v>72.06644974695114</v>
      </c>
      <c r="E21" s="100">
        <v>7333900</v>
      </c>
      <c r="F21" s="100">
        <v>5070164.23</v>
      </c>
      <c r="G21" s="113">
        <f t="shared" si="1"/>
        <v>69.13326102073931</v>
      </c>
      <c r="H21" s="100">
        <v>30640297.31</v>
      </c>
      <c r="I21" s="100">
        <v>22146841.05</v>
      </c>
      <c r="J21" s="101">
        <f t="shared" si="2"/>
        <v>72.28011146867036</v>
      </c>
      <c r="K21" s="100">
        <v>8947650</v>
      </c>
      <c r="L21" s="100">
        <v>7456360</v>
      </c>
      <c r="M21" s="99">
        <f>L21/K21*100</f>
        <v>83.33316569155029</v>
      </c>
      <c r="N21" s="100">
        <v>60386.96</v>
      </c>
      <c r="O21" s="100">
        <v>0</v>
      </c>
      <c r="P21" s="104">
        <f t="shared" si="7"/>
        <v>0</v>
      </c>
      <c r="Q21" s="105">
        <v>1413507.83</v>
      </c>
      <c r="R21" s="105">
        <v>1293727.9</v>
      </c>
      <c r="S21" s="99"/>
      <c r="T21" s="100">
        <v>0</v>
      </c>
      <c r="U21" s="100">
        <v>0</v>
      </c>
      <c r="V21" s="100">
        <v>0</v>
      </c>
      <c r="W21" s="100">
        <v>-101076.95</v>
      </c>
      <c r="X21" s="100">
        <v>-154736.28</v>
      </c>
      <c r="Y21" s="98">
        <v>40527703.6</v>
      </c>
      <c r="Z21" s="98">
        <v>23865828.73</v>
      </c>
      <c r="AA21" s="107">
        <f t="shared" si="6"/>
        <v>58.88769066599667</v>
      </c>
      <c r="AB21" s="111">
        <f t="shared" si="4"/>
        <v>-1180688.450000003</v>
      </c>
      <c r="AC21" s="111">
        <f t="shared" si="5"/>
        <v>4490168.169999998</v>
      </c>
    </row>
    <row r="22" spans="1:29" s="109" customFormat="1" ht="19.5" customHeight="1">
      <c r="A22" s="97" t="s">
        <v>52</v>
      </c>
      <c r="B22" s="98">
        <f t="shared" si="8"/>
        <v>16114027.76</v>
      </c>
      <c r="C22" s="98">
        <f t="shared" si="9"/>
        <v>13510594.32</v>
      </c>
      <c r="D22" s="99">
        <f t="shared" si="0"/>
        <v>83.8436827913222</v>
      </c>
      <c r="E22" s="100">
        <v>2092600</v>
      </c>
      <c r="F22" s="100">
        <v>1550258.57</v>
      </c>
      <c r="G22" s="113">
        <f t="shared" si="1"/>
        <v>74.08289066233394</v>
      </c>
      <c r="H22" s="100">
        <v>13891253.76</v>
      </c>
      <c r="I22" s="100">
        <v>11910335.75</v>
      </c>
      <c r="J22" s="101">
        <f t="shared" si="2"/>
        <v>85.73981841938506</v>
      </c>
      <c r="K22" s="100">
        <v>4086000</v>
      </c>
      <c r="L22" s="100">
        <v>3405000</v>
      </c>
      <c r="M22" s="99">
        <f t="shared" si="3"/>
        <v>83.33333333333334</v>
      </c>
      <c r="N22" s="100">
        <v>80174</v>
      </c>
      <c r="O22" s="100">
        <v>0</v>
      </c>
      <c r="P22" s="104">
        <f t="shared" si="7"/>
        <v>0</v>
      </c>
      <c r="Q22" s="105">
        <v>50000</v>
      </c>
      <c r="R22" s="105">
        <v>50000</v>
      </c>
      <c r="S22" s="99"/>
      <c r="T22" s="100"/>
      <c r="U22" s="100"/>
      <c r="V22" s="100"/>
      <c r="W22" s="114"/>
      <c r="X22" s="106"/>
      <c r="Y22" s="98">
        <v>16722471.76</v>
      </c>
      <c r="Z22" s="98">
        <v>13351043.88</v>
      </c>
      <c r="AA22" s="107">
        <f t="shared" si="6"/>
        <v>79.8389381164068</v>
      </c>
      <c r="AB22" s="111">
        <f t="shared" si="4"/>
        <v>-608444</v>
      </c>
      <c r="AC22" s="111">
        <f t="shared" si="5"/>
        <v>159550.43999999948</v>
      </c>
    </row>
    <row r="23" spans="1:29" s="109" customFormat="1" ht="19.5" customHeight="1">
      <c r="A23" s="97" t="s">
        <v>53</v>
      </c>
      <c r="B23" s="98">
        <f t="shared" si="8"/>
        <v>82616876.2</v>
      </c>
      <c r="C23" s="98">
        <f t="shared" si="9"/>
        <v>38714043.09</v>
      </c>
      <c r="D23" s="99">
        <f t="shared" si="0"/>
        <v>46.859727540751535</v>
      </c>
      <c r="E23" s="100">
        <v>13420072</v>
      </c>
      <c r="F23" s="100">
        <v>10975576.55</v>
      </c>
      <c r="G23" s="99">
        <f t="shared" si="1"/>
        <v>81.78478140802822</v>
      </c>
      <c r="H23" s="100">
        <v>67328901.77</v>
      </c>
      <c r="I23" s="100">
        <v>26701683.31</v>
      </c>
      <c r="J23" s="101">
        <f t="shared" si="2"/>
        <v>39.65857545280439</v>
      </c>
      <c r="K23" s="100">
        <v>8353150</v>
      </c>
      <c r="L23" s="100">
        <v>6960950</v>
      </c>
      <c r="M23" s="99">
        <f t="shared" si="3"/>
        <v>83.33323357056919</v>
      </c>
      <c r="N23" s="100">
        <v>2741.03</v>
      </c>
      <c r="O23" s="100">
        <v>-305961.8</v>
      </c>
      <c r="P23" s="104">
        <f t="shared" si="7"/>
        <v>-11162.293006643486</v>
      </c>
      <c r="Q23" s="105">
        <v>1865161.4</v>
      </c>
      <c r="R23" s="105">
        <v>1342745.03</v>
      </c>
      <c r="S23" s="99"/>
      <c r="T23" s="100"/>
      <c r="U23" s="100"/>
      <c r="V23" s="100">
        <v>0</v>
      </c>
      <c r="W23" s="100">
        <v>0</v>
      </c>
      <c r="X23" s="100">
        <v>0</v>
      </c>
      <c r="Y23" s="98">
        <v>86441678.75</v>
      </c>
      <c r="Z23" s="98">
        <v>35371820.45</v>
      </c>
      <c r="AA23" s="107">
        <f t="shared" si="6"/>
        <v>40.919867547111934</v>
      </c>
      <c r="AB23" s="111">
        <f t="shared" si="4"/>
        <v>-3824802.549999997</v>
      </c>
      <c r="AC23" s="111">
        <f t="shared" si="5"/>
        <v>3342222.6400000006</v>
      </c>
    </row>
    <row r="24" spans="1:29" s="109" customFormat="1" ht="19.5" customHeight="1">
      <c r="A24" s="97" t="s">
        <v>54</v>
      </c>
      <c r="B24" s="98">
        <f t="shared" si="8"/>
        <v>28928920.459999997</v>
      </c>
      <c r="C24" s="98">
        <f t="shared" si="9"/>
        <v>12813035.75</v>
      </c>
      <c r="D24" s="99">
        <f t="shared" si="0"/>
        <v>44.291441043286</v>
      </c>
      <c r="E24" s="100">
        <v>3951400</v>
      </c>
      <c r="F24" s="100">
        <v>2261030.38</v>
      </c>
      <c r="G24" s="99">
        <f t="shared" si="1"/>
        <v>57.220994584198</v>
      </c>
      <c r="H24" s="100">
        <v>24644403.08</v>
      </c>
      <c r="I24" s="100">
        <v>10234053.37</v>
      </c>
      <c r="J24" s="101">
        <f t="shared" si="2"/>
        <v>41.52688680175572</v>
      </c>
      <c r="K24" s="100">
        <v>1704500</v>
      </c>
      <c r="L24" s="100">
        <v>1420400</v>
      </c>
      <c r="M24" s="99">
        <f t="shared" si="3"/>
        <v>83.33235552948078</v>
      </c>
      <c r="N24" s="100">
        <v>0</v>
      </c>
      <c r="O24" s="100">
        <v>9902</v>
      </c>
      <c r="P24" s="104"/>
      <c r="Q24" s="105">
        <v>333117.38</v>
      </c>
      <c r="R24" s="105">
        <v>308050</v>
      </c>
      <c r="S24" s="99"/>
      <c r="T24" s="100"/>
      <c r="U24" s="100"/>
      <c r="V24" s="100"/>
      <c r="W24" s="115"/>
      <c r="X24" s="106"/>
      <c r="Y24" s="98">
        <v>29350588.09</v>
      </c>
      <c r="Z24" s="98">
        <v>12574664.35</v>
      </c>
      <c r="AA24" s="107">
        <f t="shared" si="6"/>
        <v>42.84297238420343</v>
      </c>
      <c r="AB24" s="111">
        <f t="shared" si="4"/>
        <v>-421667.6300000027</v>
      </c>
      <c r="AC24" s="111">
        <f t="shared" si="5"/>
        <v>238371.40000000037</v>
      </c>
    </row>
    <row r="25" spans="1:29" s="109" customFormat="1" ht="19.5" customHeight="1">
      <c r="A25" s="97" t="s">
        <v>55</v>
      </c>
      <c r="B25" s="98">
        <f t="shared" si="8"/>
        <v>15957780.13</v>
      </c>
      <c r="C25" s="98">
        <f t="shared" si="9"/>
        <v>7266486.21</v>
      </c>
      <c r="D25" s="99">
        <f t="shared" si="0"/>
        <v>45.5356957597084</v>
      </c>
      <c r="E25" s="100">
        <v>2315660</v>
      </c>
      <c r="F25" s="100">
        <v>961172.51</v>
      </c>
      <c r="G25" s="99">
        <f t="shared" si="1"/>
        <v>41.507497214617004</v>
      </c>
      <c r="H25" s="100">
        <v>13321761.13</v>
      </c>
      <c r="I25" s="100">
        <v>6240136.53</v>
      </c>
      <c r="J25" s="101">
        <f t="shared" si="2"/>
        <v>46.84167858217707</v>
      </c>
      <c r="K25" s="100">
        <v>2562200</v>
      </c>
      <c r="L25" s="100">
        <v>2135160</v>
      </c>
      <c r="M25" s="99">
        <f t="shared" si="3"/>
        <v>83.33307314027007</v>
      </c>
      <c r="N25" s="100">
        <v>65177.17</v>
      </c>
      <c r="O25" s="100">
        <v>65177.17</v>
      </c>
      <c r="P25" s="104">
        <f t="shared" si="7"/>
        <v>100</v>
      </c>
      <c r="Q25" s="105">
        <v>255181.83</v>
      </c>
      <c r="R25" s="105">
        <v>0</v>
      </c>
      <c r="S25" s="99"/>
      <c r="T25" s="100"/>
      <c r="U25" s="100">
        <v>0</v>
      </c>
      <c r="V25" s="100">
        <v>0</v>
      </c>
      <c r="W25" s="99"/>
      <c r="X25" s="106"/>
      <c r="Y25" s="98">
        <v>17166396.26</v>
      </c>
      <c r="Z25" s="98">
        <v>7840663.36</v>
      </c>
      <c r="AA25" s="107">
        <f t="shared" si="6"/>
        <v>45.67448660304897</v>
      </c>
      <c r="AB25" s="111">
        <f t="shared" si="4"/>
        <v>-1208616.1300000008</v>
      </c>
      <c r="AC25" s="111">
        <f t="shared" si="5"/>
        <v>-574177.1500000004</v>
      </c>
    </row>
    <row r="26" spans="1:29" s="109" customFormat="1" ht="19.5" customHeight="1">
      <c r="A26" s="97" t="s">
        <v>56</v>
      </c>
      <c r="B26" s="98">
        <f t="shared" si="8"/>
        <v>18599427.119999997</v>
      </c>
      <c r="C26" s="98">
        <f t="shared" si="9"/>
        <v>16588872.969999999</v>
      </c>
      <c r="D26" s="99">
        <f t="shared" si="0"/>
        <v>89.19023614529479</v>
      </c>
      <c r="E26" s="100">
        <v>2819500</v>
      </c>
      <c r="F26" s="100">
        <v>2273006.35</v>
      </c>
      <c r="G26" s="99">
        <f t="shared" si="1"/>
        <v>80.61735591416918</v>
      </c>
      <c r="H26" s="100">
        <v>15712909.72</v>
      </c>
      <c r="I26" s="100">
        <v>14249766.62</v>
      </c>
      <c r="J26" s="101">
        <f t="shared" si="2"/>
        <v>90.68827399843292</v>
      </c>
      <c r="K26" s="100">
        <v>3394700</v>
      </c>
      <c r="L26" s="100">
        <v>2828900</v>
      </c>
      <c r="M26" s="99">
        <f t="shared" si="3"/>
        <v>83.33284237193271</v>
      </c>
      <c r="N26" s="100">
        <v>67017.4</v>
      </c>
      <c r="O26" s="100">
        <v>66100</v>
      </c>
      <c r="P26" s="104">
        <f t="shared" si="7"/>
        <v>98.63110177356927</v>
      </c>
      <c r="Q26" s="105">
        <v>0</v>
      </c>
      <c r="R26" s="105">
        <v>0</v>
      </c>
      <c r="S26" s="99"/>
      <c r="T26" s="100"/>
      <c r="U26" s="100"/>
      <c r="V26" s="100"/>
      <c r="W26" s="99"/>
      <c r="X26" s="106"/>
      <c r="Y26" s="98">
        <v>19496520.2</v>
      </c>
      <c r="Z26" s="98">
        <v>16752112.08</v>
      </c>
      <c r="AA26" s="107">
        <f t="shared" si="6"/>
        <v>85.92360025354678</v>
      </c>
      <c r="AB26" s="108">
        <f t="shared" si="4"/>
        <v>-897093.0800000019</v>
      </c>
      <c r="AC26" s="108">
        <f t="shared" si="5"/>
        <v>-163239.11000000127</v>
      </c>
    </row>
    <row r="27" spans="1:29" s="109" customFormat="1" ht="19.5" customHeight="1">
      <c r="A27" s="97" t="s">
        <v>57</v>
      </c>
      <c r="B27" s="98">
        <f t="shared" si="8"/>
        <v>36511923.15</v>
      </c>
      <c r="C27" s="98">
        <f t="shared" si="9"/>
        <v>27949494.61</v>
      </c>
      <c r="D27" s="99">
        <f t="shared" si="0"/>
        <v>76.5489522290474</v>
      </c>
      <c r="E27" s="100">
        <v>4858786</v>
      </c>
      <c r="F27" s="100">
        <v>3047511.01</v>
      </c>
      <c r="G27" s="99">
        <f t="shared" si="1"/>
        <v>62.721655368233954</v>
      </c>
      <c r="H27" s="100">
        <v>31653137.15</v>
      </c>
      <c r="I27" s="100">
        <v>24426221.88</v>
      </c>
      <c r="J27" s="101">
        <f t="shared" si="2"/>
        <v>77.16840755545775</v>
      </c>
      <c r="K27" s="100">
        <v>8508900</v>
      </c>
      <c r="L27" s="100">
        <v>7090750</v>
      </c>
      <c r="M27" s="99">
        <f t="shared" si="3"/>
        <v>83.33333333333334</v>
      </c>
      <c r="N27" s="100">
        <v>0</v>
      </c>
      <c r="O27" s="100">
        <v>475761.72</v>
      </c>
      <c r="P27" s="104"/>
      <c r="Q27" s="105">
        <v>0</v>
      </c>
      <c r="R27" s="105">
        <v>0</v>
      </c>
      <c r="S27" s="99"/>
      <c r="T27" s="100"/>
      <c r="U27" s="100"/>
      <c r="V27" s="100"/>
      <c r="W27" s="103">
        <v>0</v>
      </c>
      <c r="X27" s="100">
        <v>0</v>
      </c>
      <c r="Y27" s="98">
        <v>37155933.83</v>
      </c>
      <c r="Z27" s="98">
        <v>24710304.78</v>
      </c>
      <c r="AA27" s="107">
        <f t="shared" si="6"/>
        <v>66.5043298146061</v>
      </c>
      <c r="AB27" s="111">
        <f t="shared" si="4"/>
        <v>-644010.6799999997</v>
      </c>
      <c r="AC27" s="111">
        <f t="shared" si="5"/>
        <v>3239189.829999998</v>
      </c>
    </row>
    <row r="28" spans="1:29" s="109" customFormat="1" ht="19.5" customHeight="1">
      <c r="A28" s="97" t="s">
        <v>60</v>
      </c>
      <c r="B28" s="98">
        <f t="shared" si="8"/>
        <v>21262422.53</v>
      </c>
      <c r="C28" s="98">
        <f t="shared" si="9"/>
        <v>16712313.81</v>
      </c>
      <c r="D28" s="99">
        <f t="shared" si="0"/>
        <v>78.60023375238607</v>
      </c>
      <c r="E28" s="100">
        <v>1742500</v>
      </c>
      <c r="F28" s="100">
        <v>1608834.41</v>
      </c>
      <c r="G28" s="99">
        <f t="shared" si="1"/>
        <v>92.32909096126255</v>
      </c>
      <c r="H28" s="100">
        <v>18996826.53</v>
      </c>
      <c r="I28" s="100">
        <v>14683905.65</v>
      </c>
      <c r="J28" s="101">
        <f t="shared" si="2"/>
        <v>77.29662439571689</v>
      </c>
      <c r="K28" s="100">
        <v>2343100</v>
      </c>
      <c r="L28" s="100">
        <v>1952580</v>
      </c>
      <c r="M28" s="99">
        <f t="shared" si="3"/>
        <v>83.33319107165721</v>
      </c>
      <c r="N28" s="100">
        <v>47148</v>
      </c>
      <c r="O28" s="100">
        <v>0</v>
      </c>
      <c r="P28" s="104">
        <f t="shared" si="7"/>
        <v>0</v>
      </c>
      <c r="Q28" s="105">
        <v>475948</v>
      </c>
      <c r="R28" s="105">
        <v>419573.75</v>
      </c>
      <c r="S28" s="99"/>
      <c r="T28" s="99"/>
      <c r="U28" s="100"/>
      <c r="V28" s="100"/>
      <c r="W28" s="99"/>
      <c r="X28" s="106">
        <v>0</v>
      </c>
      <c r="Y28" s="98">
        <v>22208180.53</v>
      </c>
      <c r="Z28" s="98">
        <v>15814676.47</v>
      </c>
      <c r="AA28" s="107">
        <f t="shared" si="6"/>
        <v>71.21104067321808</v>
      </c>
      <c r="AB28" s="111">
        <f t="shared" si="4"/>
        <v>-945758</v>
      </c>
      <c r="AC28" s="111">
        <f t="shared" si="5"/>
        <v>897637.3399999999</v>
      </c>
    </row>
    <row r="29" spans="1:29" s="109" customFormat="1" ht="19.5" customHeight="1">
      <c r="A29" s="94" t="s">
        <v>22</v>
      </c>
      <c r="B29" s="116">
        <f>E29+H29+W29+N29+Q29+S29</f>
        <v>608954191.9899999</v>
      </c>
      <c r="C29" s="116">
        <f>F29+I29+X29+O29+R29+T29+V29</f>
        <v>395865611.31999993</v>
      </c>
      <c r="D29" s="99">
        <f>C29/B29*100</f>
        <v>65.00745319222644</v>
      </c>
      <c r="E29" s="106">
        <f>SUM(E12:E28)</f>
        <v>105467728.62</v>
      </c>
      <c r="F29" s="106">
        <f>SUM(F12:F28)</f>
        <v>80011381.26</v>
      </c>
      <c r="G29" s="99">
        <f>F29/E29*100</f>
        <v>75.86337764822909</v>
      </c>
      <c r="H29" s="106">
        <f>SUM(H12:H28)</f>
        <v>494526097.5799999</v>
      </c>
      <c r="I29" s="106">
        <f>SUM(I12:I28)</f>
        <v>306035958.98</v>
      </c>
      <c r="J29" s="101">
        <f>I29/H29*100</f>
        <v>61.884693341283636</v>
      </c>
      <c r="K29" s="106">
        <f>K12+K13+K14+K15+K16+K17+K18+K19+K20+K21+K22+K23+K24+K25+K26+K27+K28</f>
        <v>104327200</v>
      </c>
      <c r="L29" s="117">
        <f>SUM(L12:L28)</f>
        <v>86939170</v>
      </c>
      <c r="M29" s="99">
        <f>L29/K29*100</f>
        <v>83.33317677460911</v>
      </c>
      <c r="N29" s="117">
        <f>SUM(N12:N28)</f>
        <v>1154045.37</v>
      </c>
      <c r="O29" s="117">
        <f>SUM(O12:O28)</f>
        <v>339525.08999999997</v>
      </c>
      <c r="P29" s="110">
        <f>O29/N29*100</f>
        <v>29.420428245381714</v>
      </c>
      <c r="Q29" s="106">
        <f>Q12+Q13+Q14+Q15+Q16+Q17+Q18+Q19+Q20+Q21+Q22+Q23+Q24+Q25+Q26+Q27+Q28</f>
        <v>7907397.37</v>
      </c>
      <c r="R29" s="106">
        <f>R12+R13+R14+R15+R16+R17+R18+R19+R20+R21+R22+R23+R24+R25+R26+R27+R28</f>
        <v>9745135.84</v>
      </c>
      <c r="S29" s="106">
        <f>S12+S13+S14+S15+S16+S17+S18+S19+S20+S21+S22+S23+S24+S25+S26+S27+S28</f>
        <v>0</v>
      </c>
      <c r="T29" s="106">
        <f>T20+T18+T17+T21+T14</f>
        <v>0</v>
      </c>
      <c r="U29" s="106">
        <f>U20+U18</f>
        <v>0</v>
      </c>
      <c r="V29" s="106">
        <f>V12+V13+V14+V15+V16+V17+V18+V19+V20+V21+V22+V23+V24+V25+V26+V27+V28</f>
        <v>0</v>
      </c>
      <c r="W29" s="106">
        <f>W17+W21</f>
        <v>-101076.95</v>
      </c>
      <c r="X29" s="106">
        <f>X12+X13+X14+X15+X16+X17+X18+X19+X20+X21+X22+X23+X24+X25+X26+X27+X28</f>
        <v>-266389.85</v>
      </c>
      <c r="Y29" s="116">
        <f>SUM(Y12:Y28)</f>
        <v>625274649.4000001</v>
      </c>
      <c r="Z29" s="116">
        <f>SUM(Z12:Z28)</f>
        <v>357673366.94000006</v>
      </c>
      <c r="AA29" s="107">
        <f t="shared" si="6"/>
        <v>57.20260165404365</v>
      </c>
      <c r="AB29" s="118">
        <f t="shared" si="4"/>
        <v>-16320457.410000205</v>
      </c>
      <c r="AC29" s="118">
        <f t="shared" si="5"/>
        <v>38192244.379999876</v>
      </c>
    </row>
    <row r="30" spans="1:29" s="109" customFormat="1" ht="19.5" customHeight="1">
      <c r="A30" s="97" t="s">
        <v>12</v>
      </c>
      <c r="B30" s="98">
        <f>E30+H30+N30+S30+W30</f>
        <v>1969550960.46</v>
      </c>
      <c r="C30" s="98">
        <f>F30+I30+T30+X30</f>
        <v>1344566634.5</v>
      </c>
      <c r="D30" s="110">
        <f>C30/B30*100</f>
        <v>68.26767428175448</v>
      </c>
      <c r="E30" s="100">
        <v>405049300</v>
      </c>
      <c r="F30" s="100">
        <v>360350903.07</v>
      </c>
      <c r="G30" s="110">
        <f>F30/E30*100</f>
        <v>88.96470209181943</v>
      </c>
      <c r="H30" s="100">
        <v>1639439906.1</v>
      </c>
      <c r="I30" s="100">
        <v>1059153978.07</v>
      </c>
      <c r="J30" s="103">
        <f>I30/H30*100</f>
        <v>64.60462345274858</v>
      </c>
      <c r="K30" s="100">
        <v>1990100</v>
      </c>
      <c r="L30" s="100">
        <v>1823800</v>
      </c>
      <c r="M30" s="103">
        <f>L30/K30*100</f>
        <v>91.64363599819104</v>
      </c>
      <c r="N30" s="100"/>
      <c r="O30" s="100">
        <v>0</v>
      </c>
      <c r="P30" s="110">
        <v>0</v>
      </c>
      <c r="Q30" s="100"/>
      <c r="R30" s="100"/>
      <c r="S30" s="100">
        <v>101076.95</v>
      </c>
      <c r="T30" s="100">
        <v>266389.85</v>
      </c>
      <c r="U30" s="100"/>
      <c r="V30" s="100"/>
      <c r="W30" s="100">
        <v>-75039322.59</v>
      </c>
      <c r="X30" s="100">
        <v>-75204636.49</v>
      </c>
      <c r="Y30" s="98">
        <v>2094858038.35</v>
      </c>
      <c r="Z30" s="98">
        <v>1375902084.33</v>
      </c>
      <c r="AA30" s="119">
        <f t="shared" si="6"/>
        <v>65.67996776591694</v>
      </c>
      <c r="AB30" s="111">
        <f t="shared" si="4"/>
        <v>-125307077.88999987</v>
      </c>
      <c r="AC30" s="108">
        <f t="shared" si="5"/>
        <v>-31335449.829999924</v>
      </c>
    </row>
    <row r="31" spans="1:29" s="109" customFormat="1" ht="26.25" customHeight="1">
      <c r="A31" s="94" t="s">
        <v>13</v>
      </c>
      <c r="B31" s="116">
        <f>B29+B30-H29</f>
        <v>2083979054.87</v>
      </c>
      <c r="C31" s="116">
        <f>C29+C30-I29</f>
        <v>1434396286.84</v>
      </c>
      <c r="D31" s="99">
        <f>C31/B31*100</f>
        <v>68.82968825852612</v>
      </c>
      <c r="E31" s="106">
        <f>E29+E30</f>
        <v>510517028.62</v>
      </c>
      <c r="F31" s="106">
        <f>SUM(F29:F30)</f>
        <v>440362284.33</v>
      </c>
      <c r="G31" s="99">
        <f>F31/E31*100</f>
        <v>86.25809907269142</v>
      </c>
      <c r="H31" s="106">
        <f>H29+H30</f>
        <v>2133966003.6799998</v>
      </c>
      <c r="I31" s="106">
        <f>I29+I30</f>
        <v>1365189937.0500002</v>
      </c>
      <c r="J31" s="101">
        <f>I31/H31*100</f>
        <v>63.97430580879666</v>
      </c>
      <c r="K31" s="106">
        <f>K30+K29</f>
        <v>106317300</v>
      </c>
      <c r="L31" s="106">
        <f>L30+L29</f>
        <v>88762970</v>
      </c>
      <c r="M31" s="101">
        <f>L31/K31*100</f>
        <v>83.48873607587852</v>
      </c>
      <c r="N31" s="106">
        <f>N29</f>
        <v>1154045.37</v>
      </c>
      <c r="O31" s="106">
        <f>O29</f>
        <v>339525.08999999997</v>
      </c>
      <c r="P31" s="99">
        <v>0</v>
      </c>
      <c r="Q31" s="106"/>
      <c r="R31" s="106"/>
      <c r="S31" s="106">
        <f>S30</f>
        <v>101076.95</v>
      </c>
      <c r="T31" s="106">
        <f>T29+T30</f>
        <v>266389.85</v>
      </c>
      <c r="U31" s="100"/>
      <c r="V31" s="100"/>
      <c r="W31" s="106">
        <f>W29+W30</f>
        <v>-75140399.54</v>
      </c>
      <c r="X31" s="106">
        <f>X29+X30</f>
        <v>-75471026.33999999</v>
      </c>
      <c r="Y31" s="116">
        <f>Y29+Y30-H29</f>
        <v>2225606590.17</v>
      </c>
      <c r="Z31" s="116">
        <f>Z29+Z30-I29</f>
        <v>1427539492.29</v>
      </c>
      <c r="AA31" s="107">
        <f t="shared" si="6"/>
        <v>64.14159171684332</v>
      </c>
      <c r="AB31" s="118">
        <f t="shared" si="4"/>
        <v>-141627535.3000002</v>
      </c>
      <c r="AC31" s="118">
        <f t="shared" si="5"/>
        <v>6856794.549999952</v>
      </c>
    </row>
    <row r="32" spans="1:29" s="109" customFormat="1" ht="37.5" customHeight="1">
      <c r="A32" s="94" t="s">
        <v>42</v>
      </c>
      <c r="B32" s="116">
        <f>E32+H32+S32+N32+W32+Q32</f>
        <v>2065902354.8699996</v>
      </c>
      <c r="C32" s="116">
        <f>F32+I32+T32+O32+X32+R32</f>
        <v>1420748606.72</v>
      </c>
      <c r="D32" s="99">
        <f>C32/B32*100</f>
        <v>68.77133390989349</v>
      </c>
      <c r="E32" s="106">
        <f>E31</f>
        <v>510517028.62</v>
      </c>
      <c r="F32" s="106">
        <f>F31</f>
        <v>440362284.33</v>
      </c>
      <c r="G32" s="99">
        <f>F32/E32*100</f>
        <v>86.25809907269142</v>
      </c>
      <c r="H32" s="106">
        <f>H31-H29-18076700</f>
        <v>1621363206.1</v>
      </c>
      <c r="I32" s="106">
        <f>I31-I29-13647680.12</f>
        <v>1045506297.9500002</v>
      </c>
      <c r="J32" s="99">
        <f>I32/H32*100</f>
        <v>64.48316416806101</v>
      </c>
      <c r="K32" s="106">
        <f>K31</f>
        <v>106317300</v>
      </c>
      <c r="L32" s="106">
        <f>L31</f>
        <v>88762970</v>
      </c>
      <c r="M32" s="101">
        <f>L32/K32*100</f>
        <v>83.48873607587852</v>
      </c>
      <c r="N32" s="106">
        <f>N31</f>
        <v>1154045.37</v>
      </c>
      <c r="O32" s="106">
        <f>O31</f>
        <v>339525.08999999997</v>
      </c>
      <c r="P32" s="99">
        <v>0</v>
      </c>
      <c r="Q32" s="106">
        <f>Q29+Q30</f>
        <v>7907397.37</v>
      </c>
      <c r="R32" s="106">
        <f>R29+R30</f>
        <v>9745135.84</v>
      </c>
      <c r="S32" s="106">
        <f>S31</f>
        <v>101076.95</v>
      </c>
      <c r="T32" s="106">
        <f>T31</f>
        <v>266389.85</v>
      </c>
      <c r="U32" s="100"/>
      <c r="V32" s="100"/>
      <c r="W32" s="106">
        <f>W31</f>
        <v>-75140399.54</v>
      </c>
      <c r="X32" s="106">
        <f>X31</f>
        <v>-75471026.33999999</v>
      </c>
      <c r="Y32" s="116">
        <f>Y31-18076700</f>
        <v>2207529890.17</v>
      </c>
      <c r="Z32" s="116">
        <f>Z31-13647680.12</f>
        <v>1413891812.17</v>
      </c>
      <c r="AA32" s="120">
        <f>Z32/Y32*100</f>
        <v>64.0485919790249</v>
      </c>
      <c r="AB32" s="118">
        <f t="shared" si="4"/>
        <v>-141627535.30000043</v>
      </c>
      <c r="AC32" s="118">
        <f t="shared" si="5"/>
        <v>6856794.549999952</v>
      </c>
    </row>
    <row r="33" spans="1:29" ht="21" customHeight="1">
      <c r="A33" s="50"/>
      <c r="B33" s="51" t="s">
        <v>39</v>
      </c>
      <c r="C33" s="51"/>
      <c r="D33" s="51"/>
      <c r="E33" s="51"/>
      <c r="F33" s="52"/>
      <c r="G33" s="53"/>
      <c r="H33" s="54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ht="15.75" customHeight="1">
      <c r="A34" s="57" t="s">
        <v>15</v>
      </c>
      <c r="B34" s="58"/>
      <c r="C34" s="58"/>
      <c r="D34" s="59"/>
      <c r="E34" s="111">
        <v>303742200</v>
      </c>
      <c r="F34" s="111">
        <v>265186189.48</v>
      </c>
      <c r="G34" s="110">
        <f aca="true" t="shared" si="10" ref="G34:G44">F34/E34*100</f>
        <v>87.30633724256953</v>
      </c>
      <c r="H34" s="60"/>
      <c r="I34" s="61"/>
      <c r="J34" s="61"/>
      <c r="K34" s="121"/>
      <c r="L34" s="61"/>
      <c r="M34" s="121"/>
      <c r="N34" s="12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29" ht="15.75" customHeight="1">
      <c r="A35" s="122" t="s">
        <v>76</v>
      </c>
      <c r="B35" s="123"/>
      <c r="C35" s="123"/>
      <c r="D35" s="124"/>
      <c r="E35" s="111">
        <v>7289500</v>
      </c>
      <c r="F35" s="111">
        <v>6371305.53</v>
      </c>
      <c r="G35" s="110">
        <f t="shared" si="10"/>
        <v>87.40387584882366</v>
      </c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</row>
    <row r="36" spans="1:29" ht="24" customHeight="1">
      <c r="A36" s="125" t="s">
        <v>89</v>
      </c>
      <c r="B36" s="126"/>
      <c r="C36" s="126"/>
      <c r="D36" s="127"/>
      <c r="E36" s="111">
        <v>33580600</v>
      </c>
      <c r="F36" s="111">
        <v>36930894.01</v>
      </c>
      <c r="G36" s="110">
        <f t="shared" si="10"/>
        <v>109.97687358177042</v>
      </c>
      <c r="H36" s="60"/>
      <c r="I36" s="61"/>
      <c r="J36" s="61"/>
      <c r="K36" s="96">
        <f>F32+R32</f>
        <v>450107420.16999996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</row>
    <row r="37" spans="1:29" ht="15.75" customHeight="1">
      <c r="A37" s="57" t="s">
        <v>16</v>
      </c>
      <c r="B37" s="58"/>
      <c r="C37" s="58"/>
      <c r="D37" s="59"/>
      <c r="E37" s="111">
        <v>5200000</v>
      </c>
      <c r="F37" s="111">
        <v>4015755.64</v>
      </c>
      <c r="G37" s="110">
        <f t="shared" si="10"/>
        <v>77.22607</v>
      </c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</row>
    <row r="38" spans="1:29" ht="15.75" customHeight="1">
      <c r="A38" s="62" t="s">
        <v>4</v>
      </c>
      <c r="B38" s="58"/>
      <c r="C38" s="58"/>
      <c r="D38" s="59"/>
      <c r="E38" s="111">
        <v>1718000</v>
      </c>
      <c r="F38" s="111">
        <v>2034009.37</v>
      </c>
      <c r="G38" s="110">
        <f t="shared" si="10"/>
        <v>118.39402619324797</v>
      </c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29" ht="24.75" customHeight="1">
      <c r="A39" s="125" t="s">
        <v>71</v>
      </c>
      <c r="B39" s="126"/>
      <c r="C39" s="126"/>
      <c r="D39" s="127"/>
      <c r="E39" s="111">
        <v>10608000</v>
      </c>
      <c r="F39" s="111">
        <v>6706938.65</v>
      </c>
      <c r="G39" s="110">
        <f t="shared" si="10"/>
        <v>63.22528893288085</v>
      </c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29" ht="15.75" customHeight="1">
      <c r="A40" s="151" t="s">
        <v>88</v>
      </c>
      <c r="B40" s="152"/>
      <c r="C40" s="152"/>
      <c r="D40" s="153"/>
      <c r="E40" s="118">
        <f>E41+E42</f>
        <v>5115000</v>
      </c>
      <c r="F40" s="118">
        <f>F41+F42</f>
        <v>2755216.13</v>
      </c>
      <c r="G40" s="99">
        <f t="shared" si="10"/>
        <v>53.86541798631475</v>
      </c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</row>
    <row r="41" spans="1:29" ht="15.75" customHeight="1">
      <c r="A41" s="122" t="s">
        <v>77</v>
      </c>
      <c r="B41" s="123"/>
      <c r="C41" s="123"/>
      <c r="D41" s="124"/>
      <c r="E41" s="111">
        <v>600000</v>
      </c>
      <c r="F41" s="111">
        <v>602961.81</v>
      </c>
      <c r="G41" s="110">
        <f t="shared" si="10"/>
        <v>100.49363500000001</v>
      </c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</row>
    <row r="42" spans="1:29" ht="15.75" customHeight="1">
      <c r="A42" s="122" t="s">
        <v>78</v>
      </c>
      <c r="B42" s="123"/>
      <c r="C42" s="123"/>
      <c r="D42" s="124"/>
      <c r="E42" s="111">
        <v>4515000</v>
      </c>
      <c r="F42" s="111">
        <v>2152254.32</v>
      </c>
      <c r="G42" s="110">
        <f t="shared" si="10"/>
        <v>47.66897718715393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1:29" ht="15.75" customHeight="1">
      <c r="A43" s="122" t="s">
        <v>17</v>
      </c>
      <c r="B43" s="123"/>
      <c r="C43" s="123"/>
      <c r="D43" s="124"/>
      <c r="E43" s="111">
        <v>11000</v>
      </c>
      <c r="F43" s="111">
        <v>6660</v>
      </c>
      <c r="G43" s="110">
        <f t="shared" si="10"/>
        <v>60.54545454545455</v>
      </c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</row>
    <row r="44" spans="1:29" ht="15.75" customHeight="1">
      <c r="A44" s="122" t="s">
        <v>18</v>
      </c>
      <c r="B44" s="123"/>
      <c r="C44" s="123"/>
      <c r="D44" s="124"/>
      <c r="E44" s="111">
        <v>4275000</v>
      </c>
      <c r="F44" s="111">
        <v>4995203</v>
      </c>
      <c r="G44" s="110">
        <f t="shared" si="10"/>
        <v>116.84685380116959</v>
      </c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spans="1:29" ht="15.75" customHeight="1">
      <c r="A45" s="122" t="s">
        <v>66</v>
      </c>
      <c r="B45" s="154"/>
      <c r="C45" s="154"/>
      <c r="D45" s="155"/>
      <c r="E45" s="111">
        <v>0</v>
      </c>
      <c r="F45" s="111">
        <v>0</v>
      </c>
      <c r="G45" s="110">
        <v>0</v>
      </c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spans="1:29" ht="33.75" customHeight="1">
      <c r="A46" s="125" t="s">
        <v>72</v>
      </c>
      <c r="B46" s="126"/>
      <c r="C46" s="126"/>
      <c r="D46" s="127"/>
      <c r="E46" s="111">
        <v>0</v>
      </c>
      <c r="F46" s="111">
        <v>0</v>
      </c>
      <c r="G46" s="110">
        <v>0</v>
      </c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spans="1:29" ht="15.75" customHeight="1">
      <c r="A47" s="122" t="s">
        <v>25</v>
      </c>
      <c r="B47" s="123"/>
      <c r="C47" s="123"/>
      <c r="D47" s="124"/>
      <c r="E47" s="111">
        <v>15300000</v>
      </c>
      <c r="F47" s="111">
        <v>14208086.37</v>
      </c>
      <c r="G47" s="110">
        <f>F47/E47*100</f>
        <v>92.86330960784314</v>
      </c>
      <c r="H47" s="60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spans="1:29" ht="15.75" customHeight="1">
      <c r="A48" s="122" t="s">
        <v>86</v>
      </c>
      <c r="B48" s="123"/>
      <c r="C48" s="123"/>
      <c r="D48" s="124"/>
      <c r="E48" s="111">
        <v>0</v>
      </c>
      <c r="F48" s="111">
        <v>98165.89</v>
      </c>
      <c r="G48" s="110">
        <v>0</v>
      </c>
      <c r="H48" s="60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spans="1:29" ht="15.75" customHeight="1">
      <c r="A49" s="122" t="s">
        <v>24</v>
      </c>
      <c r="B49" s="123"/>
      <c r="C49" s="123"/>
      <c r="D49" s="124"/>
      <c r="E49" s="111">
        <v>1300000</v>
      </c>
      <c r="F49" s="111">
        <v>1402192.19</v>
      </c>
      <c r="G49" s="110">
        <f>F49/E49*100</f>
        <v>107.86093769230769</v>
      </c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ht="30" customHeight="1">
      <c r="A50" s="125" t="s">
        <v>35</v>
      </c>
      <c r="B50" s="128"/>
      <c r="C50" s="128"/>
      <c r="D50" s="129"/>
      <c r="E50" s="111">
        <v>0</v>
      </c>
      <c r="F50" s="111">
        <v>0</v>
      </c>
      <c r="G50" s="110">
        <v>0</v>
      </c>
      <c r="H50" s="60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ht="15.75" customHeight="1">
      <c r="A51" s="125" t="s">
        <v>36</v>
      </c>
      <c r="B51" s="126"/>
      <c r="C51" s="126"/>
      <c r="D51" s="127"/>
      <c r="E51" s="111">
        <v>0</v>
      </c>
      <c r="F51" s="111">
        <v>68708.65</v>
      </c>
      <c r="G51" s="110">
        <v>0</v>
      </c>
      <c r="H51" s="60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ht="27" customHeight="1">
      <c r="A52" s="125" t="s">
        <v>91</v>
      </c>
      <c r="B52" s="126"/>
      <c r="C52" s="126"/>
      <c r="D52" s="127"/>
      <c r="E52" s="111">
        <v>0</v>
      </c>
      <c r="F52" s="111">
        <v>263874.24</v>
      </c>
      <c r="G52" s="110">
        <v>0</v>
      </c>
      <c r="H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ht="15.75" customHeight="1">
      <c r="A53" s="122" t="s">
        <v>61</v>
      </c>
      <c r="B53" s="123"/>
      <c r="C53" s="123"/>
      <c r="D53" s="124"/>
      <c r="E53" s="111">
        <v>1500000</v>
      </c>
      <c r="F53" s="111">
        <v>1307648.7</v>
      </c>
      <c r="G53" s="110">
        <f>F53/E53*100</f>
        <v>87.17657999999999</v>
      </c>
      <c r="H53" s="6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ht="15.75" customHeight="1">
      <c r="A54" s="122" t="s">
        <v>30</v>
      </c>
      <c r="B54" s="154"/>
      <c r="C54" s="154"/>
      <c r="D54" s="155"/>
      <c r="E54" s="111">
        <v>0</v>
      </c>
      <c r="F54" s="111">
        <v>0</v>
      </c>
      <c r="G54" s="110" t="e">
        <f>F54/E54*100</f>
        <v>#DIV/0!</v>
      </c>
      <c r="H54" s="6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spans="1:29" ht="15.75" customHeight="1">
      <c r="A55" s="125" t="s">
        <v>41</v>
      </c>
      <c r="B55" s="128"/>
      <c r="C55" s="128"/>
      <c r="D55" s="129"/>
      <c r="E55" s="111">
        <v>0</v>
      </c>
      <c r="F55" s="111">
        <v>2284979.99</v>
      </c>
      <c r="G55" s="110">
        <v>0</v>
      </c>
      <c r="H55" s="60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spans="1:29" ht="27.75" customHeight="1">
      <c r="A56" s="125" t="s">
        <v>92</v>
      </c>
      <c r="B56" s="126"/>
      <c r="C56" s="126"/>
      <c r="D56" s="127"/>
      <c r="E56" s="111">
        <v>0</v>
      </c>
      <c r="F56" s="111">
        <v>77737.65</v>
      </c>
      <c r="G56" s="110"/>
      <c r="H56" s="60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spans="1:29" ht="15.75" customHeight="1">
      <c r="A57" s="122" t="s">
        <v>19</v>
      </c>
      <c r="B57" s="123"/>
      <c r="C57" s="123"/>
      <c r="D57" s="124"/>
      <c r="E57" s="111">
        <v>690000</v>
      </c>
      <c r="F57" s="111">
        <v>576445.53</v>
      </c>
      <c r="G57" s="110">
        <f>F57/E57*100</f>
        <v>83.54283043478262</v>
      </c>
      <c r="H57" s="60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spans="1:29" ht="15.75" customHeight="1">
      <c r="A58" s="122" t="s">
        <v>26</v>
      </c>
      <c r="B58" s="123"/>
      <c r="C58" s="123"/>
      <c r="D58" s="124"/>
      <c r="E58" s="111">
        <v>10000000</v>
      </c>
      <c r="F58" s="111">
        <v>7171790.41</v>
      </c>
      <c r="G58" s="110">
        <f>F58/E58*100</f>
        <v>71.7179041</v>
      </c>
      <c r="H58" s="60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spans="1:29" ht="15.75" customHeight="1">
      <c r="A59" s="122" t="s">
        <v>87</v>
      </c>
      <c r="B59" s="123"/>
      <c r="C59" s="123"/>
      <c r="D59" s="124"/>
      <c r="E59" s="111">
        <v>0</v>
      </c>
      <c r="F59" s="111">
        <v>606000</v>
      </c>
      <c r="G59" s="110" t="e">
        <f>F59/E59*100</f>
        <v>#DIV/0!</v>
      </c>
      <c r="H59" s="60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spans="1:29" ht="15.75" customHeight="1">
      <c r="A60" s="122" t="s">
        <v>20</v>
      </c>
      <c r="B60" s="123"/>
      <c r="C60" s="123"/>
      <c r="D60" s="124"/>
      <c r="E60" s="111">
        <v>4500000</v>
      </c>
      <c r="F60" s="111">
        <v>3022089.37</v>
      </c>
      <c r="G60" s="110">
        <f>F60/E60*100</f>
        <v>67.15754155555555</v>
      </c>
      <c r="H60" s="60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spans="1:29" ht="15.75" customHeight="1">
      <c r="A61" s="125" t="s">
        <v>37</v>
      </c>
      <c r="B61" s="126"/>
      <c r="C61" s="126"/>
      <c r="D61" s="127"/>
      <c r="E61" s="111">
        <v>0</v>
      </c>
      <c r="F61" s="111">
        <v>261012.27</v>
      </c>
      <c r="G61" s="110">
        <v>0</v>
      </c>
      <c r="H61" s="60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spans="1:29" ht="15.75" customHeight="1">
      <c r="A62" s="151" t="s">
        <v>21</v>
      </c>
      <c r="B62" s="152"/>
      <c r="C62" s="152"/>
      <c r="D62" s="153"/>
      <c r="E62" s="118">
        <f>E34+E35+E37+E38+E39+E40+E43+E44+E45+E46+E47+E48+E49+E50+E51+E53+E54+E55+E57+E58+E59+E60+E61+E36</f>
        <v>404829300</v>
      </c>
      <c r="F62" s="118">
        <f>F34+F35+F37+F38+F39+F40+F43+F44+F45+F46+F47+F48+F49+F50+F51+F53+F54+F55+F57+F58+F59+F60+F61+F36+F52+F56</f>
        <v>360350903.0699999</v>
      </c>
      <c r="G62" s="99">
        <f>F62/E62*100</f>
        <v>89.01304897397493</v>
      </c>
      <c r="H62" s="63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spans="1:29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spans="1:29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spans="1:29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spans="1:29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spans="1:29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1:29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spans="1:29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spans="1:29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spans="1:29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spans="1:29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spans="1:29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spans="1:29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spans="1:29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spans="1:29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spans="1:29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spans="1:29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</sheetData>
  <sheetProtection/>
  <mergeCells count="42">
    <mergeCell ref="A57:D57"/>
    <mergeCell ref="A49:D49"/>
    <mergeCell ref="A47:D47"/>
    <mergeCell ref="A54:D54"/>
    <mergeCell ref="A56:D56"/>
    <mergeCell ref="U7:V9"/>
    <mergeCell ref="N7:P9"/>
    <mergeCell ref="E6:X6"/>
    <mergeCell ref="A43:D43"/>
    <mergeCell ref="A39:D39"/>
    <mergeCell ref="A35:D35"/>
    <mergeCell ref="H7:J9"/>
    <mergeCell ref="Q7:R9"/>
    <mergeCell ref="K7:M9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A48:D48"/>
    <mergeCell ref="A51:D51"/>
    <mergeCell ref="A41:D41"/>
    <mergeCell ref="A50:D50"/>
    <mergeCell ref="A36:D36"/>
    <mergeCell ref="B6:D9"/>
    <mergeCell ref="S7:T9"/>
    <mergeCell ref="E7:G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29"/>
  <sheetViews>
    <sheetView view="pageBreakPreview" zoomScaleSheetLayoutView="100" zoomScalePageLayoutView="0" workbookViewId="0" topLeftCell="A1">
      <pane xSplit="3" ySplit="10" topLeftCell="AB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V23" sqref="AV23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5.00390625" style="0" customWidth="1"/>
    <col min="5" max="5" width="14.125" style="0" customWidth="1"/>
    <col min="6" max="6" width="6.75390625" style="0" customWidth="1"/>
    <col min="7" max="7" width="14.125" style="0" customWidth="1"/>
    <col min="8" max="8" width="12.875" style="0" customWidth="1"/>
    <col min="9" max="9" width="10.625" style="0" customWidth="1"/>
    <col min="10" max="10" width="13.87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3.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3.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193" t="s">
        <v>99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93"/>
      <c r="AC3" s="93"/>
      <c r="AD3" s="93"/>
      <c r="AE3" s="93"/>
      <c r="AF3" s="93"/>
      <c r="AG3" s="93"/>
      <c r="AH3" s="28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41" t="s">
        <v>2</v>
      </c>
      <c r="B6" s="241"/>
      <c r="C6" s="241"/>
      <c r="D6" s="242" t="s">
        <v>0</v>
      </c>
      <c r="E6" s="242"/>
      <c r="F6" s="243"/>
      <c r="G6" s="246" t="s">
        <v>6</v>
      </c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8"/>
      <c r="BC6" s="246"/>
      <c r="BD6" s="198"/>
    </row>
    <row r="7" spans="1:56" ht="65.25" customHeight="1">
      <c r="A7" s="241"/>
      <c r="B7" s="241"/>
      <c r="C7" s="241"/>
      <c r="D7" s="244"/>
      <c r="E7" s="244"/>
      <c r="F7" s="245"/>
      <c r="G7" s="196" t="s">
        <v>1</v>
      </c>
      <c r="H7" s="201"/>
      <c r="I7" s="202"/>
      <c r="J7" s="196" t="s">
        <v>76</v>
      </c>
      <c r="K7" s="203"/>
      <c r="L7" s="204"/>
      <c r="M7" s="196" t="s">
        <v>4</v>
      </c>
      <c r="N7" s="201"/>
      <c r="O7" s="202"/>
      <c r="P7" s="249" t="s">
        <v>28</v>
      </c>
      <c r="Q7" s="197"/>
      <c r="R7" s="198"/>
      <c r="S7" s="196" t="s">
        <v>67</v>
      </c>
      <c r="T7" s="201"/>
      <c r="U7" s="202"/>
      <c r="V7" s="196" t="s">
        <v>14</v>
      </c>
      <c r="W7" s="197"/>
      <c r="X7" s="198"/>
      <c r="Y7" s="196" t="s">
        <v>23</v>
      </c>
      <c r="Z7" s="197"/>
      <c r="AA7" s="198"/>
      <c r="AB7" s="231" t="s">
        <v>2</v>
      </c>
      <c r="AC7" s="232"/>
      <c r="AD7" s="233"/>
      <c r="AE7" s="196" t="s">
        <v>29</v>
      </c>
      <c r="AF7" s="197"/>
      <c r="AG7" s="198"/>
      <c r="AH7" s="196" t="s">
        <v>68</v>
      </c>
      <c r="AI7" s="197"/>
      <c r="AJ7" s="198"/>
      <c r="AK7" s="196" t="s">
        <v>83</v>
      </c>
      <c r="AL7" s="203"/>
      <c r="AM7" s="204"/>
      <c r="AN7" s="196" t="s">
        <v>73</v>
      </c>
      <c r="AO7" s="197"/>
      <c r="AP7" s="198"/>
      <c r="AQ7" s="196" t="s">
        <v>81</v>
      </c>
      <c r="AR7" s="247"/>
      <c r="AS7" s="248"/>
      <c r="AT7" s="196" t="s">
        <v>38</v>
      </c>
      <c r="AU7" s="203"/>
      <c r="AV7" s="204"/>
      <c r="AW7" s="196" t="s">
        <v>79</v>
      </c>
      <c r="AX7" s="203"/>
      <c r="AY7" s="204"/>
      <c r="AZ7" s="196" t="s">
        <v>31</v>
      </c>
      <c r="BA7" s="247"/>
      <c r="BB7" s="248"/>
      <c r="BC7" s="196" t="s">
        <v>82</v>
      </c>
      <c r="BD7" s="204"/>
    </row>
    <row r="8" spans="1:56" ht="27.75" customHeight="1">
      <c r="A8" s="241"/>
      <c r="B8" s="241"/>
      <c r="C8" s="241"/>
      <c r="D8" s="230" t="s">
        <v>27</v>
      </c>
      <c r="E8" s="205" t="s">
        <v>10</v>
      </c>
      <c r="F8" s="225" t="s">
        <v>5</v>
      </c>
      <c r="G8" s="240" t="s">
        <v>27</v>
      </c>
      <c r="H8" s="194" t="s">
        <v>97</v>
      </c>
      <c r="I8" s="194" t="s">
        <v>98</v>
      </c>
      <c r="J8" s="240" t="s">
        <v>27</v>
      </c>
      <c r="K8" s="194" t="s">
        <v>97</v>
      </c>
      <c r="L8" s="194" t="s">
        <v>98</v>
      </c>
      <c r="M8" s="240" t="s">
        <v>27</v>
      </c>
      <c r="N8" s="194" t="s">
        <v>97</v>
      </c>
      <c r="O8" s="194" t="s">
        <v>98</v>
      </c>
      <c r="P8" s="240" t="s">
        <v>27</v>
      </c>
      <c r="Q8" s="194" t="s">
        <v>97</v>
      </c>
      <c r="R8" s="194" t="s">
        <v>98</v>
      </c>
      <c r="S8" s="199" t="s">
        <v>27</v>
      </c>
      <c r="T8" s="194" t="s">
        <v>97</v>
      </c>
      <c r="U8" s="194" t="s">
        <v>98</v>
      </c>
      <c r="V8" s="199" t="s">
        <v>27</v>
      </c>
      <c r="W8" s="194" t="s">
        <v>97</v>
      </c>
      <c r="X8" s="194" t="s">
        <v>98</v>
      </c>
      <c r="Y8" s="199" t="s">
        <v>27</v>
      </c>
      <c r="Z8" s="194" t="str">
        <f>W8</f>
        <v>на 01.011.2021</v>
      </c>
      <c r="AA8" s="194" t="str">
        <f>X8</f>
        <v>01.11.2021 к Плановым назчениям</v>
      </c>
      <c r="AB8" s="234"/>
      <c r="AC8" s="235"/>
      <c r="AD8" s="236"/>
      <c r="AE8" s="199" t="s">
        <v>27</v>
      </c>
      <c r="AF8" s="194" t="str">
        <f>Z8</f>
        <v>на 01.011.2021</v>
      </c>
      <c r="AG8" s="194" t="str">
        <f>AA8</f>
        <v>01.11.2021 к Плановым назчениям</v>
      </c>
      <c r="AH8" s="199" t="s">
        <v>27</v>
      </c>
      <c r="AI8" s="194" t="str">
        <f>AF8</f>
        <v>на 01.011.2021</v>
      </c>
      <c r="AJ8" s="194" t="str">
        <f>AG8</f>
        <v>01.11.2021 к Плановым назчениям</v>
      </c>
      <c r="AK8" s="199" t="s">
        <v>27</v>
      </c>
      <c r="AL8" s="194" t="str">
        <f>AI8</f>
        <v>на 01.011.2021</v>
      </c>
      <c r="AM8" s="194" t="str">
        <f>AJ8</f>
        <v>01.11.2021 к Плановым назчениям</v>
      </c>
      <c r="AN8" s="199" t="s">
        <v>27</v>
      </c>
      <c r="AO8" s="194" t="str">
        <f>AL8</f>
        <v>на 01.011.2021</v>
      </c>
      <c r="AP8" s="194" t="str">
        <f>AM8</f>
        <v>01.11.2021 к Плановым назчениям</v>
      </c>
      <c r="AQ8" s="199" t="s">
        <v>27</v>
      </c>
      <c r="AR8" s="194" t="str">
        <f>AO8</f>
        <v>на 01.011.2021</v>
      </c>
      <c r="AS8" s="194" t="str">
        <f>AP8</f>
        <v>01.11.2021 к Плановым назчениям</v>
      </c>
      <c r="AT8" s="199" t="s">
        <v>27</v>
      </c>
      <c r="AU8" s="194" t="str">
        <f>AR8</f>
        <v>на 01.011.2021</v>
      </c>
      <c r="AV8" s="194" t="str">
        <f>AS8</f>
        <v>01.11.2021 к Плановым назчениям</v>
      </c>
      <c r="AW8" s="199" t="s">
        <v>27</v>
      </c>
      <c r="AX8" s="194" t="str">
        <f>AU8</f>
        <v>на 01.011.2021</v>
      </c>
      <c r="AY8" s="194" t="str">
        <f>AV8</f>
        <v>01.11.2021 к Плановым назчениям</v>
      </c>
      <c r="AZ8" s="199" t="s">
        <v>27</v>
      </c>
      <c r="BA8" s="194" t="str">
        <f>AX8</f>
        <v>на 01.011.2021</v>
      </c>
      <c r="BB8" s="194" t="str">
        <f>AY8</f>
        <v>01.11.2021 к Плановым назчениям</v>
      </c>
      <c r="BC8" s="199" t="s">
        <v>27</v>
      </c>
      <c r="BD8" s="194" t="str">
        <f>BA8</f>
        <v>на 01.011.2021</v>
      </c>
    </row>
    <row r="9" spans="1:56" ht="33.75" customHeight="1">
      <c r="A9" s="241"/>
      <c r="B9" s="241"/>
      <c r="C9" s="241"/>
      <c r="D9" s="230"/>
      <c r="E9" s="205"/>
      <c r="F9" s="226"/>
      <c r="G9" s="237"/>
      <c r="H9" s="195"/>
      <c r="I9" s="195"/>
      <c r="J9" s="237"/>
      <c r="K9" s="195"/>
      <c r="L9" s="195"/>
      <c r="M9" s="237"/>
      <c r="N9" s="195"/>
      <c r="O9" s="195"/>
      <c r="P9" s="237"/>
      <c r="Q9" s="195"/>
      <c r="R9" s="195"/>
      <c r="S9" s="200"/>
      <c r="T9" s="195"/>
      <c r="U9" s="195"/>
      <c r="V9" s="200"/>
      <c r="W9" s="195"/>
      <c r="X9" s="195"/>
      <c r="Y9" s="200"/>
      <c r="Z9" s="195"/>
      <c r="AA9" s="195"/>
      <c r="AB9" s="237"/>
      <c r="AC9" s="238"/>
      <c r="AD9" s="239"/>
      <c r="AE9" s="200"/>
      <c r="AF9" s="195"/>
      <c r="AG9" s="195"/>
      <c r="AH9" s="200"/>
      <c r="AI9" s="195"/>
      <c r="AJ9" s="195"/>
      <c r="AK9" s="200"/>
      <c r="AL9" s="195"/>
      <c r="AM9" s="195"/>
      <c r="AN9" s="200"/>
      <c r="AO9" s="195"/>
      <c r="AP9" s="195"/>
      <c r="AQ9" s="200"/>
      <c r="AR9" s="195"/>
      <c r="AS9" s="195"/>
      <c r="AT9" s="200"/>
      <c r="AU9" s="195"/>
      <c r="AV9" s="195"/>
      <c r="AW9" s="200"/>
      <c r="AX9" s="195"/>
      <c r="AY9" s="195"/>
      <c r="AZ9" s="200"/>
      <c r="BA9" s="195"/>
      <c r="BB9" s="195"/>
      <c r="BC9" s="200"/>
      <c r="BD9" s="195"/>
    </row>
    <row r="10" spans="1:56" ht="17.25" customHeight="1">
      <c r="A10" s="227">
        <v>1</v>
      </c>
      <c r="B10" s="228"/>
      <c r="C10" s="229"/>
      <c r="D10" s="85">
        <v>2</v>
      </c>
      <c r="E10" s="86">
        <v>3</v>
      </c>
      <c r="F10" s="87">
        <v>4</v>
      </c>
      <c r="G10" s="69">
        <v>5</v>
      </c>
      <c r="H10" s="64">
        <v>6</v>
      </c>
      <c r="I10" s="64">
        <v>7</v>
      </c>
      <c r="J10" s="77"/>
      <c r="K10" s="77"/>
      <c r="L10" s="77"/>
      <c r="M10" s="65">
        <v>8</v>
      </c>
      <c r="N10" s="64">
        <v>9</v>
      </c>
      <c r="O10" s="64">
        <v>10</v>
      </c>
      <c r="P10" s="65">
        <v>11</v>
      </c>
      <c r="Q10" s="64">
        <v>12</v>
      </c>
      <c r="R10" s="64">
        <v>13</v>
      </c>
      <c r="S10" s="68">
        <v>14</v>
      </c>
      <c r="T10" s="64">
        <v>15</v>
      </c>
      <c r="U10" s="64">
        <v>16</v>
      </c>
      <c r="V10" s="68">
        <v>17</v>
      </c>
      <c r="W10" s="64">
        <v>18</v>
      </c>
      <c r="X10" s="64">
        <v>19</v>
      </c>
      <c r="Y10" s="68">
        <v>20</v>
      </c>
      <c r="Z10" s="64">
        <v>21</v>
      </c>
      <c r="AA10" s="64">
        <v>22</v>
      </c>
      <c r="AB10" s="212">
        <v>23</v>
      </c>
      <c r="AC10" s="213"/>
      <c r="AD10" s="214"/>
      <c r="AE10" s="68">
        <v>24</v>
      </c>
      <c r="AF10" s="64">
        <v>25</v>
      </c>
      <c r="AG10" s="64">
        <v>26</v>
      </c>
      <c r="AH10" s="68">
        <v>27</v>
      </c>
      <c r="AI10" s="70">
        <v>28</v>
      </c>
      <c r="AJ10" s="70">
        <v>29</v>
      </c>
      <c r="AK10" s="68">
        <v>30</v>
      </c>
      <c r="AL10" s="70">
        <v>31</v>
      </c>
      <c r="AM10" s="70">
        <v>32</v>
      </c>
      <c r="AN10" s="68">
        <v>33</v>
      </c>
      <c r="AO10" s="70">
        <v>34</v>
      </c>
      <c r="AP10" s="70">
        <v>35</v>
      </c>
      <c r="AQ10" s="68">
        <v>36</v>
      </c>
      <c r="AR10" s="64">
        <v>37</v>
      </c>
      <c r="AS10" s="64">
        <v>38</v>
      </c>
      <c r="AT10" s="68">
        <v>39</v>
      </c>
      <c r="AU10" s="64">
        <v>40</v>
      </c>
      <c r="AV10" s="64">
        <v>41</v>
      </c>
      <c r="AW10" s="68">
        <v>42</v>
      </c>
      <c r="AX10" s="64">
        <v>43</v>
      </c>
      <c r="AY10" s="64">
        <v>44</v>
      </c>
      <c r="AZ10" s="68">
        <v>45</v>
      </c>
      <c r="BA10" s="64">
        <v>46</v>
      </c>
      <c r="BB10" s="64">
        <v>47</v>
      </c>
      <c r="BC10" s="64"/>
      <c r="BD10" s="78"/>
    </row>
    <row r="11" spans="1:56" s="13" customFormat="1" ht="27.75" customHeight="1">
      <c r="A11" s="215" t="s">
        <v>43</v>
      </c>
      <c r="B11" s="215"/>
      <c r="C11" s="216"/>
      <c r="D11" s="88">
        <f>G11+M11+P11+S11+V11+Y11+AE11+AH11+AN11+AQ11+AZ11+J11+AT11</f>
        <v>2859600</v>
      </c>
      <c r="E11" s="88">
        <f>H11+K11+N11+Q11+T11+W11+Z11+AF11+AI11+AL11+AO11+AR11+AU11+AX11+BA11</f>
        <v>1672230.8299999998</v>
      </c>
      <c r="F11" s="89">
        <f>E11/D11*100</f>
        <v>58.47778815218911</v>
      </c>
      <c r="G11" s="34">
        <v>484700</v>
      </c>
      <c r="H11" s="33">
        <v>435181.92</v>
      </c>
      <c r="I11" s="46">
        <f aca="true" t="shared" si="0" ref="I11:I27">H11/G11*100</f>
        <v>89.78376727872912</v>
      </c>
      <c r="J11" s="33">
        <v>496900</v>
      </c>
      <c r="K11" s="33">
        <v>434303.83</v>
      </c>
      <c r="L11" s="46">
        <f>K11/J11*100</f>
        <v>87.4026625075468</v>
      </c>
      <c r="M11" s="33">
        <v>213000</v>
      </c>
      <c r="N11" s="35">
        <v>213001.93</v>
      </c>
      <c r="O11" s="46">
        <f>N11/M11*100</f>
        <v>100.00090610328638</v>
      </c>
      <c r="P11" s="33">
        <v>250000</v>
      </c>
      <c r="Q11" s="33">
        <v>100347.66</v>
      </c>
      <c r="R11" s="46">
        <f>Q11/P11*100</f>
        <v>40.139064000000005</v>
      </c>
      <c r="S11" s="33">
        <v>1400000</v>
      </c>
      <c r="T11" s="33">
        <v>475498.47</v>
      </c>
      <c r="U11" s="46">
        <f aca="true" t="shared" si="1" ref="U11:U27">T11/S11*100</f>
        <v>33.96417642857143</v>
      </c>
      <c r="V11" s="33">
        <v>5000</v>
      </c>
      <c r="W11" s="33">
        <v>2600</v>
      </c>
      <c r="X11" s="46">
        <f>W11/V11*100</f>
        <v>52</v>
      </c>
      <c r="Y11" s="33"/>
      <c r="Z11" s="33"/>
      <c r="AA11" s="47"/>
      <c r="AB11" s="215" t="s">
        <v>43</v>
      </c>
      <c r="AC11" s="215"/>
      <c r="AD11" s="216"/>
      <c r="AE11" s="33">
        <v>10000</v>
      </c>
      <c r="AF11" s="33">
        <v>5973.46</v>
      </c>
      <c r="AG11" s="46">
        <f>AF11/AE11*100</f>
        <v>59.73460000000001</v>
      </c>
      <c r="AH11" s="33">
        <v>0</v>
      </c>
      <c r="AI11" s="33">
        <v>0</v>
      </c>
      <c r="AJ11" s="46" t="e">
        <f>AI11/AH11*100</f>
        <v>#DIV/0!</v>
      </c>
      <c r="AK11" s="46"/>
      <c r="AL11" s="46">
        <v>0</v>
      </c>
      <c r="AM11" s="46"/>
      <c r="AN11" s="33"/>
      <c r="AO11" s="33">
        <v>0</v>
      </c>
      <c r="AP11" s="46"/>
      <c r="AQ11" s="33">
        <v>0</v>
      </c>
      <c r="AR11" s="33">
        <v>5323.56</v>
      </c>
      <c r="AS11" s="46" t="e">
        <f aca="true" t="shared" si="2" ref="AS11:AS16">AR11/AQ11*100</f>
        <v>#DIV/0!</v>
      </c>
      <c r="AT11" s="33">
        <v>0</v>
      </c>
      <c r="AU11" s="33">
        <v>0</v>
      </c>
      <c r="AV11" s="46" t="e">
        <f>AU11/AT11*100</f>
        <v>#DIV/0!</v>
      </c>
      <c r="AW11" s="33"/>
      <c r="AX11" s="33">
        <v>0</v>
      </c>
      <c r="AY11" s="33"/>
      <c r="AZ11" s="36"/>
      <c r="BA11" s="33">
        <v>0</v>
      </c>
      <c r="BB11" s="33"/>
      <c r="BC11" s="33"/>
      <c r="BD11" s="79"/>
    </row>
    <row r="12" spans="1:56" s="14" customFormat="1" ht="24.75" customHeight="1">
      <c r="A12" s="206" t="s">
        <v>44</v>
      </c>
      <c r="B12" s="206"/>
      <c r="C12" s="207"/>
      <c r="D12" s="88">
        <f>G12+M12+P12+S12+V12+Y12+AE12+AH12+AN12+AQ12+AZ12+J12+AT12</f>
        <v>1626300</v>
      </c>
      <c r="E12" s="88">
        <f aca="true" t="shared" si="3" ref="E12:E25">H12+K12+N12+Q12+T12+W12+Z12+AF12+AI12+AL12+AO12+AR12+AU12+AX12+BA12</f>
        <v>908342.1900000001</v>
      </c>
      <c r="F12" s="89">
        <f aca="true" t="shared" si="4" ref="F12:F28">E12/D12*100</f>
        <v>55.85329828444937</v>
      </c>
      <c r="G12" s="34">
        <v>25000</v>
      </c>
      <c r="H12" s="33">
        <v>11806.9</v>
      </c>
      <c r="I12" s="46">
        <f t="shared" si="0"/>
        <v>47.227599999999995</v>
      </c>
      <c r="J12" s="33">
        <v>356400</v>
      </c>
      <c r="K12" s="33">
        <v>311516.36</v>
      </c>
      <c r="L12" s="46">
        <f aca="true" t="shared" si="5" ref="L12:L28">K12/J12*100</f>
        <v>87.40638608305275</v>
      </c>
      <c r="M12" s="33">
        <v>7900</v>
      </c>
      <c r="N12" s="37">
        <v>7937.21</v>
      </c>
      <c r="O12" s="46">
        <f>N12/M12*100</f>
        <v>100.47101265822785</v>
      </c>
      <c r="P12" s="33">
        <v>200000</v>
      </c>
      <c r="Q12" s="33">
        <v>43248.9</v>
      </c>
      <c r="R12" s="46">
        <f aca="true" t="shared" si="6" ref="R12:R27">Q12/P12*100</f>
        <v>21.62445</v>
      </c>
      <c r="S12" s="33">
        <v>655000</v>
      </c>
      <c r="T12" s="38">
        <v>257452.84</v>
      </c>
      <c r="U12" s="46">
        <f t="shared" si="1"/>
        <v>39.305777099236636</v>
      </c>
      <c r="V12" s="33">
        <v>2000</v>
      </c>
      <c r="W12" s="33">
        <v>2400</v>
      </c>
      <c r="X12" s="46">
        <f>W12/V12*100</f>
        <v>120</v>
      </c>
      <c r="Y12" s="33">
        <v>0</v>
      </c>
      <c r="Z12" s="33">
        <v>0</v>
      </c>
      <c r="AA12" s="46">
        <v>0</v>
      </c>
      <c r="AB12" s="206" t="s">
        <v>44</v>
      </c>
      <c r="AC12" s="206"/>
      <c r="AD12" s="207"/>
      <c r="AE12" s="33">
        <v>380000</v>
      </c>
      <c r="AF12" s="33">
        <v>273979.98</v>
      </c>
      <c r="AG12" s="46">
        <f aca="true" t="shared" si="7" ref="AG12:AG28">AF12/AE12*100</f>
        <v>72.09999473684209</v>
      </c>
      <c r="AH12" s="33"/>
      <c r="AI12" s="33">
        <v>0</v>
      </c>
      <c r="AJ12" s="46"/>
      <c r="AK12" s="46"/>
      <c r="AL12" s="46">
        <v>0</v>
      </c>
      <c r="AM12" s="46"/>
      <c r="AN12" s="33">
        <v>0</v>
      </c>
      <c r="AO12" s="33">
        <v>0</v>
      </c>
      <c r="AP12" s="46">
        <v>0</v>
      </c>
      <c r="AQ12" s="33">
        <v>0</v>
      </c>
      <c r="AR12" s="33">
        <v>0</v>
      </c>
      <c r="AS12" s="46" t="e">
        <f t="shared" si="2"/>
        <v>#DIV/0!</v>
      </c>
      <c r="AT12" s="33">
        <v>0</v>
      </c>
      <c r="AU12" s="33">
        <v>0</v>
      </c>
      <c r="AV12" s="46" t="e">
        <f>AU12/AT12*100</f>
        <v>#DIV/0!</v>
      </c>
      <c r="AW12" s="33"/>
      <c r="AX12" s="33">
        <v>0</v>
      </c>
      <c r="AY12" s="33"/>
      <c r="AZ12" s="36"/>
      <c r="BA12" s="33">
        <v>0</v>
      </c>
      <c r="BB12" s="33"/>
      <c r="BC12" s="33"/>
      <c r="BD12" s="80"/>
    </row>
    <row r="13" spans="1:56" s="14" customFormat="1" ht="24.75" customHeight="1">
      <c r="A13" s="206" t="s">
        <v>45</v>
      </c>
      <c r="B13" s="206"/>
      <c r="C13" s="207"/>
      <c r="D13" s="88">
        <f>G13+M13+P13+S13+V13+Y13+AE13+AH13+AN13+AQ13+AZ13+J13+AT13+AW13+AK13</f>
        <v>7269600</v>
      </c>
      <c r="E13" s="88">
        <f t="shared" si="3"/>
        <v>5337953.1499999985</v>
      </c>
      <c r="F13" s="89">
        <f t="shared" si="4"/>
        <v>73.42843003741606</v>
      </c>
      <c r="G13" s="39">
        <v>1956400</v>
      </c>
      <c r="H13" s="33">
        <v>1692935.24</v>
      </c>
      <c r="I13" s="46">
        <f t="shared" si="0"/>
        <v>86.53318544264977</v>
      </c>
      <c r="J13" s="33">
        <v>1144700</v>
      </c>
      <c r="K13" s="33">
        <v>1000490.49</v>
      </c>
      <c r="L13" s="46">
        <f t="shared" si="5"/>
        <v>87.40198217873679</v>
      </c>
      <c r="M13" s="33">
        <v>0</v>
      </c>
      <c r="N13" s="92">
        <v>0</v>
      </c>
      <c r="O13" s="46" t="e">
        <f>N13/M13*100</f>
        <v>#DIV/0!</v>
      </c>
      <c r="P13" s="33">
        <v>950000</v>
      </c>
      <c r="Q13" s="37">
        <v>445250.48</v>
      </c>
      <c r="R13" s="46">
        <f t="shared" si="6"/>
        <v>46.86847157894737</v>
      </c>
      <c r="S13" s="33">
        <v>1500000</v>
      </c>
      <c r="T13" s="33">
        <v>982581.44</v>
      </c>
      <c r="U13" s="46">
        <f t="shared" si="1"/>
        <v>65.50542933333332</v>
      </c>
      <c r="V13" s="33">
        <v>10000</v>
      </c>
      <c r="W13" s="33">
        <v>2800</v>
      </c>
      <c r="X13" s="46">
        <f aca="true" t="shared" si="8" ref="X13:X27">W13/V13*100</f>
        <v>28.000000000000004</v>
      </c>
      <c r="Y13" s="33"/>
      <c r="Z13" s="33">
        <v>0</v>
      </c>
      <c r="AA13" s="47"/>
      <c r="AB13" s="206" t="s">
        <v>45</v>
      </c>
      <c r="AC13" s="206"/>
      <c r="AD13" s="207"/>
      <c r="AE13" s="33">
        <v>8500</v>
      </c>
      <c r="AF13" s="33">
        <v>10000.26</v>
      </c>
      <c r="AG13" s="46">
        <f t="shared" si="7"/>
        <v>117.65011764705882</v>
      </c>
      <c r="AH13" s="33">
        <v>600000</v>
      </c>
      <c r="AI13" s="33">
        <v>512284.19</v>
      </c>
      <c r="AJ13" s="46">
        <f>AI13/AH13*100</f>
        <v>85.38069833333334</v>
      </c>
      <c r="AK13" s="46">
        <v>800000</v>
      </c>
      <c r="AL13" s="33">
        <v>415303.51</v>
      </c>
      <c r="AM13" s="46">
        <f>AL13/AK13*100</f>
        <v>51.91293875</v>
      </c>
      <c r="AN13" s="33">
        <v>0</v>
      </c>
      <c r="AO13" s="33">
        <v>105345.1</v>
      </c>
      <c r="AP13" s="46" t="e">
        <f aca="true" t="shared" si="9" ref="AP13:AP28">AO13/AN13*100</f>
        <v>#DIV/0!</v>
      </c>
      <c r="AQ13" s="33">
        <v>300000</v>
      </c>
      <c r="AR13" s="33">
        <v>10560</v>
      </c>
      <c r="AS13" s="46">
        <f t="shared" si="2"/>
        <v>3.52</v>
      </c>
      <c r="AT13" s="33"/>
      <c r="AU13" s="33">
        <v>91584</v>
      </c>
      <c r="AV13" s="46" t="e">
        <f>AU13/AT13*100</f>
        <v>#DIV/0!</v>
      </c>
      <c r="AW13" s="33">
        <v>0</v>
      </c>
      <c r="AX13" s="33">
        <v>127206.68</v>
      </c>
      <c r="AY13" s="46">
        <v>0</v>
      </c>
      <c r="AZ13" s="33"/>
      <c r="BA13" s="33">
        <v>-58388.24</v>
      </c>
      <c r="BB13" s="33"/>
      <c r="BC13" s="33"/>
      <c r="BD13" s="81"/>
    </row>
    <row r="14" spans="1:56" s="15" customFormat="1" ht="24.75" customHeight="1">
      <c r="A14" s="217" t="s">
        <v>62</v>
      </c>
      <c r="B14" s="217"/>
      <c r="C14" s="218"/>
      <c r="D14" s="88">
        <f aca="true" t="shared" si="10" ref="D14:D27">G14+M14+P14+S14+V14+Y14+AE14+AH14+AN14+AQ14+AZ14+J14+AT14+AW14+AK14</f>
        <v>4858300</v>
      </c>
      <c r="E14" s="88">
        <f t="shared" si="3"/>
        <v>3443079.81</v>
      </c>
      <c r="F14" s="89">
        <f t="shared" si="4"/>
        <v>70.87005351666221</v>
      </c>
      <c r="G14" s="33">
        <v>107000</v>
      </c>
      <c r="H14" s="34">
        <v>132467.18</v>
      </c>
      <c r="I14" s="46">
        <f t="shared" si="0"/>
        <v>123.8011028037383</v>
      </c>
      <c r="J14" s="33">
        <v>788300</v>
      </c>
      <c r="K14" s="33">
        <v>688974.13</v>
      </c>
      <c r="L14" s="46">
        <f t="shared" si="5"/>
        <v>87.39999112013193</v>
      </c>
      <c r="M14" s="33"/>
      <c r="N14" s="35">
        <v>0</v>
      </c>
      <c r="O14" s="46"/>
      <c r="P14" s="33">
        <v>700000</v>
      </c>
      <c r="Q14" s="33">
        <v>217479.43</v>
      </c>
      <c r="R14" s="46">
        <f t="shared" si="6"/>
        <v>31.068489999999997</v>
      </c>
      <c r="S14" s="33">
        <v>3000000</v>
      </c>
      <c r="T14" s="33">
        <v>1860641.93</v>
      </c>
      <c r="U14" s="46">
        <f t="shared" si="1"/>
        <v>62.021397666666665</v>
      </c>
      <c r="V14" s="33">
        <v>8000</v>
      </c>
      <c r="W14" s="33">
        <v>4600</v>
      </c>
      <c r="X14" s="46">
        <f t="shared" si="8"/>
        <v>57.49999999999999</v>
      </c>
      <c r="Y14" s="33"/>
      <c r="Z14" s="33">
        <v>0</v>
      </c>
      <c r="AA14" s="46"/>
      <c r="AB14" s="217" t="s">
        <v>62</v>
      </c>
      <c r="AC14" s="217"/>
      <c r="AD14" s="218"/>
      <c r="AE14" s="33">
        <v>10000</v>
      </c>
      <c r="AF14" s="33">
        <v>7070</v>
      </c>
      <c r="AG14" s="46">
        <f t="shared" si="7"/>
        <v>70.7</v>
      </c>
      <c r="AH14" s="33">
        <v>130000</v>
      </c>
      <c r="AI14" s="33">
        <v>121049.56</v>
      </c>
      <c r="AJ14" s="46">
        <f>AI14/AH14*100</f>
        <v>93.11504615384615</v>
      </c>
      <c r="AK14" s="46">
        <v>15000</v>
      </c>
      <c r="AL14" s="33">
        <v>54164.6</v>
      </c>
      <c r="AM14" s="46"/>
      <c r="AN14" s="33">
        <v>0</v>
      </c>
      <c r="AO14" s="33">
        <v>82930</v>
      </c>
      <c r="AP14" s="46" t="e">
        <f t="shared" si="9"/>
        <v>#DIV/0!</v>
      </c>
      <c r="AQ14" s="33">
        <v>100000</v>
      </c>
      <c r="AR14" s="33">
        <v>273495.7</v>
      </c>
      <c r="AS14" s="46">
        <f t="shared" si="2"/>
        <v>273.4957</v>
      </c>
      <c r="AT14" s="33">
        <v>0</v>
      </c>
      <c r="AU14" s="33">
        <v>0</v>
      </c>
      <c r="AV14" s="46">
        <v>0</v>
      </c>
      <c r="AW14" s="33">
        <v>0</v>
      </c>
      <c r="AX14" s="33">
        <v>7.28</v>
      </c>
      <c r="AY14" s="46">
        <v>0</v>
      </c>
      <c r="AZ14" s="33">
        <v>0</v>
      </c>
      <c r="BA14" s="33">
        <v>200</v>
      </c>
      <c r="BB14" s="33"/>
      <c r="BC14" s="33"/>
      <c r="BD14" s="82"/>
    </row>
    <row r="15" spans="1:56" s="14" customFormat="1" ht="24.75" customHeight="1">
      <c r="A15" s="206" t="s">
        <v>47</v>
      </c>
      <c r="B15" s="206"/>
      <c r="C15" s="207"/>
      <c r="D15" s="88">
        <f t="shared" si="10"/>
        <v>8461400</v>
      </c>
      <c r="E15" s="88">
        <f t="shared" si="3"/>
        <v>6119707.06</v>
      </c>
      <c r="F15" s="89">
        <f t="shared" si="4"/>
        <v>72.32499420899615</v>
      </c>
      <c r="G15" s="40">
        <v>850000</v>
      </c>
      <c r="H15" s="33">
        <v>896237.75</v>
      </c>
      <c r="I15" s="46">
        <f t="shared" si="0"/>
        <v>105.43973529411765</v>
      </c>
      <c r="J15" s="33">
        <v>1316400</v>
      </c>
      <c r="K15" s="33">
        <v>1150564.04</v>
      </c>
      <c r="L15" s="46">
        <f t="shared" si="5"/>
        <v>87.40231236706168</v>
      </c>
      <c r="M15" s="33">
        <v>80000</v>
      </c>
      <c r="N15" s="37">
        <v>154884.41</v>
      </c>
      <c r="O15" s="46">
        <f aca="true" t="shared" si="11" ref="O15:O20">N15/M15*100</f>
        <v>193.6055125</v>
      </c>
      <c r="P15" s="33">
        <v>1000000</v>
      </c>
      <c r="Q15" s="33">
        <v>543906.09</v>
      </c>
      <c r="R15" s="46">
        <f t="shared" si="6"/>
        <v>54.390609</v>
      </c>
      <c r="S15" s="33">
        <v>5000000</v>
      </c>
      <c r="T15" s="38">
        <v>3080301.96</v>
      </c>
      <c r="U15" s="46">
        <f t="shared" si="1"/>
        <v>61.6060392</v>
      </c>
      <c r="V15" s="33">
        <v>5000</v>
      </c>
      <c r="W15" s="38">
        <v>7000</v>
      </c>
      <c r="X15" s="46">
        <f t="shared" si="8"/>
        <v>140</v>
      </c>
      <c r="Y15" s="33">
        <v>0</v>
      </c>
      <c r="Z15" s="33">
        <v>0</v>
      </c>
      <c r="AA15" s="46">
        <v>0</v>
      </c>
      <c r="AB15" s="206" t="s">
        <v>47</v>
      </c>
      <c r="AC15" s="206"/>
      <c r="AD15" s="207"/>
      <c r="AE15" s="33">
        <v>100000</v>
      </c>
      <c r="AF15" s="33">
        <v>57669.42</v>
      </c>
      <c r="AG15" s="46">
        <f t="shared" si="7"/>
        <v>57.669419999999995</v>
      </c>
      <c r="AH15" s="33">
        <v>10000</v>
      </c>
      <c r="AI15" s="33">
        <v>13902.89</v>
      </c>
      <c r="AJ15" s="46">
        <f>AI15/AH15*100</f>
        <v>139.0289</v>
      </c>
      <c r="AK15" s="46">
        <v>100000</v>
      </c>
      <c r="AL15" s="33">
        <v>0</v>
      </c>
      <c r="AM15" s="46">
        <f>AL15/AK15*100</f>
        <v>0</v>
      </c>
      <c r="AN15" s="33">
        <v>0</v>
      </c>
      <c r="AO15" s="33">
        <v>214454.38</v>
      </c>
      <c r="AP15" s="46" t="e">
        <f t="shared" si="9"/>
        <v>#DIV/0!</v>
      </c>
      <c r="AQ15" s="33">
        <v>0</v>
      </c>
      <c r="AR15" s="33">
        <v>0</v>
      </c>
      <c r="AS15" s="46" t="e">
        <f t="shared" si="2"/>
        <v>#DIV/0!</v>
      </c>
      <c r="AT15" s="33">
        <v>0</v>
      </c>
      <c r="AU15" s="33">
        <v>0</v>
      </c>
      <c r="AV15" s="46">
        <v>0</v>
      </c>
      <c r="AW15" s="33">
        <v>0</v>
      </c>
      <c r="AX15" s="33">
        <v>6.12</v>
      </c>
      <c r="AY15" s="46">
        <v>0</v>
      </c>
      <c r="AZ15" s="36"/>
      <c r="BA15" s="33">
        <v>780</v>
      </c>
      <c r="BB15" s="33"/>
      <c r="BC15" s="33"/>
      <c r="BD15" s="80"/>
    </row>
    <row r="16" spans="1:56" s="14" customFormat="1" ht="24.75" customHeight="1">
      <c r="A16" s="206" t="s">
        <v>63</v>
      </c>
      <c r="B16" s="206"/>
      <c r="C16" s="207"/>
      <c r="D16" s="88">
        <f>G16+M16+P16+S16+V16+Y16+AE16+AH16+AN16+AQ16+AZ16+J16+AT16+AW16+AK16</f>
        <v>2262300</v>
      </c>
      <c r="E16" s="88">
        <f>H16+K16+N16+Q16+T16+W16+Z16+AF16+AI16+AL16+AO16+AR16+AU16+AX16+BA16</f>
        <v>1816572.54</v>
      </c>
      <c r="F16" s="89">
        <f>E16/D16*100</f>
        <v>80.2975971356584</v>
      </c>
      <c r="G16" s="34">
        <v>125000</v>
      </c>
      <c r="H16" s="33">
        <v>93210.91</v>
      </c>
      <c r="I16" s="46">
        <f t="shared" si="0"/>
        <v>74.56872800000001</v>
      </c>
      <c r="J16" s="33">
        <v>548900</v>
      </c>
      <c r="K16" s="33">
        <v>479780.66</v>
      </c>
      <c r="L16" s="46">
        <f t="shared" si="5"/>
        <v>87.40766259792312</v>
      </c>
      <c r="M16" s="33">
        <v>3400</v>
      </c>
      <c r="N16" s="37">
        <v>3445.8</v>
      </c>
      <c r="O16" s="46">
        <f t="shared" si="11"/>
        <v>101.34705882352941</v>
      </c>
      <c r="P16" s="33">
        <v>180000</v>
      </c>
      <c r="Q16" s="33">
        <v>43251.2</v>
      </c>
      <c r="R16" s="46">
        <f t="shared" si="6"/>
        <v>24.028444444444442</v>
      </c>
      <c r="S16" s="33">
        <v>800000</v>
      </c>
      <c r="T16" s="33">
        <v>553755.08</v>
      </c>
      <c r="U16" s="46">
        <f t="shared" si="1"/>
        <v>69.219385</v>
      </c>
      <c r="V16" s="33">
        <v>5000</v>
      </c>
      <c r="W16" s="33">
        <v>2300</v>
      </c>
      <c r="X16" s="46">
        <f t="shared" si="8"/>
        <v>46</v>
      </c>
      <c r="Y16" s="33"/>
      <c r="Z16" s="33">
        <v>0</v>
      </c>
      <c r="AA16" s="46"/>
      <c r="AB16" s="206" t="s">
        <v>63</v>
      </c>
      <c r="AC16" s="206"/>
      <c r="AD16" s="207"/>
      <c r="AE16" s="33">
        <v>600000</v>
      </c>
      <c r="AF16" s="33">
        <v>637308.89</v>
      </c>
      <c r="AG16" s="46">
        <f t="shared" si="7"/>
        <v>106.21814833333335</v>
      </c>
      <c r="AH16" s="33"/>
      <c r="AI16" s="33">
        <v>0</v>
      </c>
      <c r="AJ16" s="46"/>
      <c r="AK16" s="46"/>
      <c r="AL16" s="46">
        <v>0</v>
      </c>
      <c r="AM16" s="46"/>
      <c r="AN16" s="33"/>
      <c r="AO16" s="33">
        <v>0</v>
      </c>
      <c r="AP16" s="46" t="e">
        <f t="shared" si="9"/>
        <v>#DIV/0!</v>
      </c>
      <c r="AQ16" s="33">
        <v>0</v>
      </c>
      <c r="AR16" s="33">
        <v>0</v>
      </c>
      <c r="AS16" s="46" t="e">
        <f t="shared" si="2"/>
        <v>#DIV/0!</v>
      </c>
      <c r="AT16" s="33"/>
      <c r="AU16" s="33"/>
      <c r="AV16" s="46"/>
      <c r="AW16" s="33"/>
      <c r="AX16" s="33">
        <v>0</v>
      </c>
      <c r="AY16" s="46"/>
      <c r="AZ16" s="36"/>
      <c r="BA16" s="33">
        <v>3520</v>
      </c>
      <c r="BB16" s="33"/>
      <c r="BC16" s="33"/>
      <c r="BD16" s="80"/>
    </row>
    <row r="17" spans="1:56" s="14" customFormat="1" ht="26.25" customHeight="1">
      <c r="A17" s="210" t="s">
        <v>64</v>
      </c>
      <c r="B17" s="210"/>
      <c r="C17" s="211"/>
      <c r="D17" s="90">
        <f t="shared" si="10"/>
        <v>7945600</v>
      </c>
      <c r="E17" s="90">
        <f t="shared" si="3"/>
        <v>6083822.85</v>
      </c>
      <c r="F17" s="91">
        <f t="shared" si="4"/>
        <v>76.56845109242852</v>
      </c>
      <c r="G17" s="72">
        <v>1050000</v>
      </c>
      <c r="H17" s="73">
        <v>790976.15</v>
      </c>
      <c r="I17" s="71">
        <f t="shared" si="0"/>
        <v>75.33106190476191</v>
      </c>
      <c r="J17" s="73">
        <v>2429800</v>
      </c>
      <c r="K17" s="33">
        <v>2123768.5</v>
      </c>
      <c r="L17" s="46">
        <f t="shared" si="5"/>
        <v>87.40507449172772</v>
      </c>
      <c r="M17" s="73">
        <v>95800</v>
      </c>
      <c r="N17" s="74">
        <v>95853.6</v>
      </c>
      <c r="O17" s="46">
        <f t="shared" si="11"/>
        <v>100.05594989561588</v>
      </c>
      <c r="P17" s="73">
        <v>950000</v>
      </c>
      <c r="Q17" s="73">
        <v>517243.73</v>
      </c>
      <c r="R17" s="71">
        <f t="shared" si="6"/>
        <v>54.44670842105263</v>
      </c>
      <c r="S17" s="73">
        <v>3000000</v>
      </c>
      <c r="T17" s="75">
        <v>1883219.37</v>
      </c>
      <c r="U17" s="71">
        <f t="shared" si="1"/>
        <v>62.773979000000004</v>
      </c>
      <c r="V17" s="73">
        <v>20000</v>
      </c>
      <c r="W17" s="73">
        <v>14300</v>
      </c>
      <c r="X17" s="71">
        <f t="shared" si="8"/>
        <v>71.5</v>
      </c>
      <c r="Y17" s="73">
        <v>0</v>
      </c>
      <c r="Z17" s="73">
        <v>0</v>
      </c>
      <c r="AA17" s="71">
        <v>0</v>
      </c>
      <c r="AB17" s="210" t="s">
        <v>64</v>
      </c>
      <c r="AC17" s="210"/>
      <c r="AD17" s="211"/>
      <c r="AE17" s="73">
        <v>0</v>
      </c>
      <c r="AF17" s="73">
        <v>0</v>
      </c>
      <c r="AG17" s="46" t="e">
        <f t="shared" si="7"/>
        <v>#DIV/0!</v>
      </c>
      <c r="AH17" s="73">
        <v>300000</v>
      </c>
      <c r="AI17" s="73">
        <v>334121.47</v>
      </c>
      <c r="AJ17" s="71">
        <f aca="true" t="shared" si="12" ref="AJ17:AJ25">AI17/AH17*100</f>
        <v>111.37382333333332</v>
      </c>
      <c r="AK17" s="71">
        <v>50000</v>
      </c>
      <c r="AL17" s="73">
        <v>211328.53</v>
      </c>
      <c r="AM17" s="46">
        <f>AL17/AK17*100</f>
        <v>422.65705999999994</v>
      </c>
      <c r="AN17" s="73">
        <v>0</v>
      </c>
      <c r="AO17" s="83">
        <v>113011.5</v>
      </c>
      <c r="AP17" s="71" t="e">
        <f t="shared" si="9"/>
        <v>#DIV/0!</v>
      </c>
      <c r="AQ17" s="73">
        <v>50000</v>
      </c>
      <c r="AR17" s="73">
        <v>0</v>
      </c>
      <c r="AS17" s="71">
        <f aca="true" t="shared" si="13" ref="AS17:AS23">AR17/AQ17*100</f>
        <v>0</v>
      </c>
      <c r="AT17" s="73">
        <v>0</v>
      </c>
      <c r="AU17" s="73">
        <v>0</v>
      </c>
      <c r="AV17" s="71" t="e">
        <f>AU17/AT17*100</f>
        <v>#DIV/0!</v>
      </c>
      <c r="AW17" s="73">
        <v>0</v>
      </c>
      <c r="AX17" s="73">
        <v>0</v>
      </c>
      <c r="AY17" s="46" t="e">
        <f>AX17/AW17*100</f>
        <v>#DIV/0!</v>
      </c>
      <c r="AZ17" s="76"/>
      <c r="BA17" s="73">
        <v>0</v>
      </c>
      <c r="BB17" s="73"/>
      <c r="BC17" s="73">
        <v>0</v>
      </c>
      <c r="BD17" s="73">
        <v>0</v>
      </c>
    </row>
    <row r="18" spans="1:56" s="14" customFormat="1" ht="24.75" customHeight="1">
      <c r="A18" s="206" t="s">
        <v>70</v>
      </c>
      <c r="B18" s="206"/>
      <c r="C18" s="207"/>
      <c r="D18" s="90">
        <f t="shared" si="10"/>
        <v>28643310.619999997</v>
      </c>
      <c r="E18" s="90">
        <f t="shared" si="3"/>
        <v>24782133.889999997</v>
      </c>
      <c r="F18" s="89">
        <f t="shared" si="4"/>
        <v>86.51979590898281</v>
      </c>
      <c r="G18" s="34">
        <v>4926900</v>
      </c>
      <c r="H18" s="33">
        <v>3899310.31</v>
      </c>
      <c r="I18" s="46">
        <f t="shared" si="0"/>
        <v>79.14328096774848</v>
      </c>
      <c r="J18" s="33">
        <v>676400</v>
      </c>
      <c r="K18" s="33">
        <v>591198.97</v>
      </c>
      <c r="L18" s="46">
        <f t="shared" si="5"/>
        <v>87.40375073920757</v>
      </c>
      <c r="M18" s="33">
        <v>74300</v>
      </c>
      <c r="N18" s="37">
        <v>74301.3</v>
      </c>
      <c r="O18" s="46">
        <f t="shared" si="11"/>
        <v>100.00174966352624</v>
      </c>
      <c r="P18" s="33">
        <v>4260000</v>
      </c>
      <c r="Q18" s="33">
        <v>1322769.62</v>
      </c>
      <c r="R18" s="46">
        <f t="shared" si="6"/>
        <v>31.05093004694836</v>
      </c>
      <c r="S18" s="33">
        <v>6000000</v>
      </c>
      <c r="T18" s="33">
        <v>6309808.77</v>
      </c>
      <c r="U18" s="46">
        <f t="shared" si="1"/>
        <v>105.1634795</v>
      </c>
      <c r="V18" s="33">
        <v>0</v>
      </c>
      <c r="W18" s="33">
        <v>0</v>
      </c>
      <c r="X18" s="46" t="e">
        <f t="shared" si="8"/>
        <v>#DIV/0!</v>
      </c>
      <c r="Y18" s="33">
        <v>0</v>
      </c>
      <c r="Z18" s="33">
        <v>2025.37</v>
      </c>
      <c r="AA18" s="46">
        <v>0</v>
      </c>
      <c r="AB18" s="206" t="s">
        <v>70</v>
      </c>
      <c r="AC18" s="206"/>
      <c r="AD18" s="207"/>
      <c r="AE18" s="33">
        <v>0</v>
      </c>
      <c r="AF18" s="33">
        <v>2836.18</v>
      </c>
      <c r="AG18" s="46" t="e">
        <f t="shared" si="7"/>
        <v>#DIV/0!</v>
      </c>
      <c r="AH18" s="33">
        <v>1500000</v>
      </c>
      <c r="AI18" s="33">
        <v>1322763.83</v>
      </c>
      <c r="AJ18" s="46">
        <f t="shared" si="12"/>
        <v>88.18425533333334</v>
      </c>
      <c r="AK18" s="46">
        <v>1000000</v>
      </c>
      <c r="AL18" s="33">
        <v>892031.14</v>
      </c>
      <c r="AM18" s="46">
        <f>AL18/AK18*100</f>
        <v>89.203114</v>
      </c>
      <c r="AN18" s="33">
        <v>0</v>
      </c>
      <c r="AO18" s="33">
        <v>0</v>
      </c>
      <c r="AP18" s="46" t="e">
        <f t="shared" si="9"/>
        <v>#DIV/0!</v>
      </c>
      <c r="AQ18" s="33">
        <v>700000</v>
      </c>
      <c r="AR18" s="33">
        <v>0</v>
      </c>
      <c r="AS18" s="46">
        <f t="shared" si="13"/>
        <v>0</v>
      </c>
      <c r="AT18" s="33">
        <v>9505710.62</v>
      </c>
      <c r="AU18" s="33">
        <v>10337200</v>
      </c>
      <c r="AV18" s="46">
        <f>AU18/AT18*100</f>
        <v>108.74726165396356</v>
      </c>
      <c r="AW18" s="33">
        <v>0</v>
      </c>
      <c r="AX18" s="33">
        <v>0</v>
      </c>
      <c r="AY18" s="46">
        <v>0</v>
      </c>
      <c r="AZ18" s="36"/>
      <c r="BA18" s="33">
        <v>27888.4</v>
      </c>
      <c r="BB18" s="33"/>
      <c r="BC18" s="33">
        <v>0</v>
      </c>
      <c r="BD18" s="81">
        <v>0</v>
      </c>
    </row>
    <row r="19" spans="1:56" s="14" customFormat="1" ht="27.75" customHeight="1">
      <c r="A19" s="206" t="s">
        <v>51</v>
      </c>
      <c r="B19" s="206"/>
      <c r="C19" s="207"/>
      <c r="D19" s="90">
        <f t="shared" si="10"/>
        <v>3006900</v>
      </c>
      <c r="E19" s="90">
        <f>H19+K19+N19+Q19+T19+W19+Z19+AF19+AI19+AL19+AO19+AR19+AU19+AX19+BA19</f>
        <v>2099984.9299999997</v>
      </c>
      <c r="F19" s="89">
        <f t="shared" si="4"/>
        <v>69.83886826964647</v>
      </c>
      <c r="G19" s="34">
        <v>300000</v>
      </c>
      <c r="H19" s="33">
        <v>162545.86</v>
      </c>
      <c r="I19" s="46">
        <f t="shared" si="0"/>
        <v>54.18195333333333</v>
      </c>
      <c r="J19" s="33">
        <v>920900</v>
      </c>
      <c r="K19" s="33">
        <v>804940.11</v>
      </c>
      <c r="L19" s="46">
        <f t="shared" si="5"/>
        <v>87.4079824085134</v>
      </c>
      <c r="M19" s="33">
        <v>0</v>
      </c>
      <c r="N19" s="37">
        <v>0</v>
      </c>
      <c r="O19" s="46" t="e">
        <f t="shared" si="11"/>
        <v>#DIV/0!</v>
      </c>
      <c r="P19" s="33">
        <v>260000</v>
      </c>
      <c r="Q19" s="33">
        <v>108389.67</v>
      </c>
      <c r="R19" s="46">
        <f t="shared" si="6"/>
        <v>41.68833461538461</v>
      </c>
      <c r="S19" s="33">
        <v>1300000</v>
      </c>
      <c r="T19" s="33">
        <v>761354.66</v>
      </c>
      <c r="U19" s="46">
        <f t="shared" si="1"/>
        <v>58.565743076923084</v>
      </c>
      <c r="V19" s="33">
        <v>6000</v>
      </c>
      <c r="W19" s="33">
        <v>3600</v>
      </c>
      <c r="X19" s="46">
        <f t="shared" si="8"/>
        <v>60</v>
      </c>
      <c r="Y19" s="33"/>
      <c r="Z19" s="33"/>
      <c r="AA19" s="46"/>
      <c r="AB19" s="206" t="s">
        <v>51</v>
      </c>
      <c r="AC19" s="206"/>
      <c r="AD19" s="207"/>
      <c r="AE19" s="33">
        <v>40000</v>
      </c>
      <c r="AF19" s="33">
        <v>24032.25</v>
      </c>
      <c r="AG19" s="46">
        <f t="shared" si="7"/>
        <v>60.080625</v>
      </c>
      <c r="AH19" s="33">
        <v>150000</v>
      </c>
      <c r="AI19" s="33">
        <v>204157.21</v>
      </c>
      <c r="AJ19" s="46">
        <f t="shared" si="12"/>
        <v>136.10480666666666</v>
      </c>
      <c r="AK19" s="46">
        <v>30000</v>
      </c>
      <c r="AL19" s="46">
        <v>29790.4</v>
      </c>
      <c r="AM19" s="46"/>
      <c r="AN19" s="33">
        <v>0</v>
      </c>
      <c r="AO19" s="33">
        <v>0</v>
      </c>
      <c r="AP19" s="46" t="e">
        <f t="shared" si="9"/>
        <v>#DIV/0!</v>
      </c>
      <c r="AQ19" s="33">
        <v>0</v>
      </c>
      <c r="AR19" s="33">
        <v>0</v>
      </c>
      <c r="AS19" s="46">
        <v>0</v>
      </c>
      <c r="AT19" s="33"/>
      <c r="AU19" s="33"/>
      <c r="AV19" s="46"/>
      <c r="AW19" s="33">
        <v>0</v>
      </c>
      <c r="AX19" s="33"/>
      <c r="AY19" s="46">
        <v>0</v>
      </c>
      <c r="AZ19" s="36"/>
      <c r="BA19" s="33">
        <v>1174.77</v>
      </c>
      <c r="BB19" s="33"/>
      <c r="BC19" s="33"/>
      <c r="BD19" s="80"/>
    </row>
    <row r="20" spans="1:56" s="14" customFormat="1" ht="27.75" customHeight="1">
      <c r="A20" s="207" t="s">
        <v>58</v>
      </c>
      <c r="B20" s="208"/>
      <c r="C20" s="209"/>
      <c r="D20" s="90">
        <f>G20+M20+P20+S20+V20+Y20+AE20+AH20+AN20+AQ20+AZ20+J20+AT20+AW20+AK20</f>
        <v>7333900</v>
      </c>
      <c r="E20" s="90">
        <f>H20+K20+N20+Q20+T20+W20+Z20+AF20+AI20+AL20+AO20+AR20+AU20+AX20+BA20</f>
        <v>5070164.229999999</v>
      </c>
      <c r="F20" s="89">
        <f t="shared" si="4"/>
        <v>69.13326102073928</v>
      </c>
      <c r="G20" s="34">
        <v>1756400</v>
      </c>
      <c r="H20" s="33">
        <v>1848722.72</v>
      </c>
      <c r="I20" s="46">
        <f t="shared" si="0"/>
        <v>105.25636073787292</v>
      </c>
      <c r="J20" s="33">
        <v>1040600</v>
      </c>
      <c r="K20" s="33">
        <v>909536.85</v>
      </c>
      <c r="L20" s="46">
        <f t="shared" si="5"/>
        <v>87.40504036133</v>
      </c>
      <c r="M20" s="33">
        <v>71400</v>
      </c>
      <c r="N20" s="37">
        <v>71415.9</v>
      </c>
      <c r="O20" s="46">
        <f t="shared" si="11"/>
        <v>100.02226890756303</v>
      </c>
      <c r="P20" s="33">
        <v>1100000</v>
      </c>
      <c r="Q20" s="34">
        <v>347772.74</v>
      </c>
      <c r="R20" s="46">
        <f t="shared" si="6"/>
        <v>31.615703636363634</v>
      </c>
      <c r="S20" s="34">
        <v>3000000</v>
      </c>
      <c r="T20" s="34">
        <v>1473329.87</v>
      </c>
      <c r="U20" s="46">
        <f t="shared" si="1"/>
        <v>49.11099566666667</v>
      </c>
      <c r="V20" s="33">
        <v>5500</v>
      </c>
      <c r="W20" s="34">
        <v>4400</v>
      </c>
      <c r="X20" s="46">
        <f t="shared" si="8"/>
        <v>80</v>
      </c>
      <c r="Y20" s="33"/>
      <c r="Z20" s="33"/>
      <c r="AA20" s="46"/>
      <c r="AB20" s="207" t="s">
        <v>58</v>
      </c>
      <c r="AC20" s="208"/>
      <c r="AD20" s="209"/>
      <c r="AE20" s="34">
        <v>0</v>
      </c>
      <c r="AF20" s="34">
        <v>197755.85</v>
      </c>
      <c r="AG20" s="46" t="e">
        <f t="shared" si="7"/>
        <v>#DIV/0!</v>
      </c>
      <c r="AH20" s="34">
        <v>30000</v>
      </c>
      <c r="AI20" s="34">
        <v>41617.38</v>
      </c>
      <c r="AJ20" s="46">
        <f t="shared" si="12"/>
        <v>138.7246</v>
      </c>
      <c r="AK20" s="48">
        <v>30000</v>
      </c>
      <c r="AL20" s="34">
        <v>29476.01</v>
      </c>
      <c r="AM20" s="48">
        <f>AL20/AK20*100</f>
        <v>98.25336666666666</v>
      </c>
      <c r="AN20" s="34">
        <v>0</v>
      </c>
      <c r="AO20" s="34">
        <v>82116.26</v>
      </c>
      <c r="AP20" s="46" t="e">
        <f t="shared" si="9"/>
        <v>#DIV/0!</v>
      </c>
      <c r="AQ20" s="33">
        <v>300000</v>
      </c>
      <c r="AR20" s="34">
        <v>14665.84</v>
      </c>
      <c r="AS20" s="46">
        <f t="shared" si="13"/>
        <v>4.888613333333333</v>
      </c>
      <c r="AT20" s="34">
        <v>0</v>
      </c>
      <c r="AU20" s="34">
        <v>0</v>
      </c>
      <c r="AV20" s="48"/>
      <c r="AW20" s="34">
        <v>0</v>
      </c>
      <c r="AX20" s="34">
        <v>15865.79</v>
      </c>
      <c r="AY20" s="46">
        <v>0</v>
      </c>
      <c r="AZ20" s="34"/>
      <c r="BA20" s="34">
        <v>33489.02</v>
      </c>
      <c r="BB20" s="33">
        <v>0</v>
      </c>
      <c r="BC20" s="33"/>
      <c r="BD20" s="80"/>
    </row>
    <row r="21" spans="1:56" s="14" customFormat="1" ht="27.75" customHeight="1">
      <c r="A21" s="221" t="s">
        <v>52</v>
      </c>
      <c r="B21" s="222"/>
      <c r="C21" s="223"/>
      <c r="D21" s="90">
        <f t="shared" si="10"/>
        <v>2092600</v>
      </c>
      <c r="E21" s="90">
        <f t="shared" si="3"/>
        <v>1550258.57</v>
      </c>
      <c r="F21" s="89">
        <f t="shared" si="4"/>
        <v>74.08289066233394</v>
      </c>
      <c r="G21" s="34">
        <v>78000</v>
      </c>
      <c r="H21" s="33">
        <v>52505.57</v>
      </c>
      <c r="I21" s="46">
        <f t="shared" si="0"/>
        <v>67.31483333333334</v>
      </c>
      <c r="J21" s="33">
        <v>731000</v>
      </c>
      <c r="K21" s="33">
        <v>638949.66</v>
      </c>
      <c r="L21" s="46">
        <f t="shared" si="5"/>
        <v>87.40761422708619</v>
      </c>
      <c r="M21" s="33">
        <v>8100</v>
      </c>
      <c r="N21" s="37">
        <v>8121.6</v>
      </c>
      <c r="O21" s="46">
        <f aca="true" t="shared" si="14" ref="O21:O27">N21/M21*100</f>
        <v>100.26666666666668</v>
      </c>
      <c r="P21" s="33">
        <v>200000</v>
      </c>
      <c r="Q21" s="34">
        <v>197430.71</v>
      </c>
      <c r="R21" s="46">
        <f t="shared" si="6"/>
        <v>98.71535499999999</v>
      </c>
      <c r="S21" s="34">
        <v>1000000</v>
      </c>
      <c r="T21" s="34">
        <v>479440.65</v>
      </c>
      <c r="U21" s="46">
        <f t="shared" si="1"/>
        <v>47.944065</v>
      </c>
      <c r="V21" s="33">
        <v>5500</v>
      </c>
      <c r="W21" s="34">
        <v>1600</v>
      </c>
      <c r="X21" s="46">
        <f t="shared" si="8"/>
        <v>29.09090909090909</v>
      </c>
      <c r="Y21" s="33"/>
      <c r="Z21" s="33"/>
      <c r="AA21" s="46"/>
      <c r="AB21" s="207" t="s">
        <v>52</v>
      </c>
      <c r="AC21" s="208"/>
      <c r="AD21" s="209"/>
      <c r="AE21" s="34">
        <v>0</v>
      </c>
      <c r="AF21" s="34">
        <v>0</v>
      </c>
      <c r="AG21" s="46" t="e">
        <f t="shared" si="7"/>
        <v>#DIV/0!</v>
      </c>
      <c r="AH21" s="34">
        <v>70000</v>
      </c>
      <c r="AI21" s="34">
        <v>68207.59</v>
      </c>
      <c r="AJ21" s="46">
        <f t="shared" si="12"/>
        <v>97.43941428571428</v>
      </c>
      <c r="AK21" s="48">
        <v>0</v>
      </c>
      <c r="AL21" s="34">
        <v>3162</v>
      </c>
      <c r="AM21" s="48"/>
      <c r="AN21" s="34">
        <v>0</v>
      </c>
      <c r="AO21" s="34">
        <v>18318.6</v>
      </c>
      <c r="AP21" s="46" t="e">
        <f t="shared" si="9"/>
        <v>#DIV/0!</v>
      </c>
      <c r="AQ21" s="33">
        <v>0</v>
      </c>
      <c r="AR21" s="34">
        <v>0</v>
      </c>
      <c r="AS21" s="46" t="e">
        <f t="shared" si="13"/>
        <v>#DIV/0!</v>
      </c>
      <c r="AT21" s="34">
        <v>0</v>
      </c>
      <c r="AU21" s="34">
        <v>0</v>
      </c>
      <c r="AV21" s="48">
        <v>0</v>
      </c>
      <c r="AW21" s="34">
        <v>0</v>
      </c>
      <c r="AX21" s="34">
        <v>82522.19</v>
      </c>
      <c r="AY21" s="46">
        <v>0</v>
      </c>
      <c r="AZ21" s="34"/>
      <c r="BA21" s="34">
        <v>0</v>
      </c>
      <c r="BB21" s="33"/>
      <c r="BC21" s="33"/>
      <c r="BD21" s="80"/>
    </row>
    <row r="22" spans="1:56" s="14" customFormat="1" ht="27.75" customHeight="1">
      <c r="A22" s="207" t="s">
        <v>53</v>
      </c>
      <c r="B22" s="208"/>
      <c r="C22" s="209"/>
      <c r="D22" s="90">
        <f t="shared" si="10"/>
        <v>13420072</v>
      </c>
      <c r="E22" s="90">
        <f t="shared" si="3"/>
        <v>10975576.549999999</v>
      </c>
      <c r="F22" s="89">
        <f t="shared" si="4"/>
        <v>81.78478140802821</v>
      </c>
      <c r="G22" s="34">
        <v>1270000</v>
      </c>
      <c r="H22" s="33">
        <v>1420762.58</v>
      </c>
      <c r="I22" s="46">
        <f t="shared" si="0"/>
        <v>111.87106929133859</v>
      </c>
      <c r="J22" s="33">
        <v>1711800</v>
      </c>
      <c r="K22" s="33">
        <v>1496188.11</v>
      </c>
      <c r="L22" s="46">
        <f t="shared" si="5"/>
        <v>87.40437609533825</v>
      </c>
      <c r="M22" s="33">
        <v>0</v>
      </c>
      <c r="N22" s="37">
        <v>900</v>
      </c>
      <c r="O22" s="46" t="e">
        <f t="shared" si="14"/>
        <v>#DIV/0!</v>
      </c>
      <c r="P22" s="33">
        <v>1300000</v>
      </c>
      <c r="Q22" s="34">
        <v>582244.49</v>
      </c>
      <c r="R22" s="46">
        <f t="shared" si="6"/>
        <v>44.78803769230769</v>
      </c>
      <c r="S22" s="34">
        <v>7000000</v>
      </c>
      <c r="T22" s="34">
        <v>5286569.72</v>
      </c>
      <c r="U22" s="46">
        <f t="shared" si="1"/>
        <v>75.52242457142857</v>
      </c>
      <c r="V22" s="33">
        <v>10000</v>
      </c>
      <c r="W22" s="34">
        <v>9000</v>
      </c>
      <c r="X22" s="46">
        <f t="shared" si="8"/>
        <v>90</v>
      </c>
      <c r="Y22" s="33"/>
      <c r="Z22" s="33">
        <v>0</v>
      </c>
      <c r="AA22" s="46"/>
      <c r="AB22" s="207" t="s">
        <v>53</v>
      </c>
      <c r="AC22" s="208"/>
      <c r="AD22" s="209"/>
      <c r="AE22" s="34">
        <v>5000</v>
      </c>
      <c r="AF22" s="34">
        <v>73170.86</v>
      </c>
      <c r="AG22" s="46">
        <f t="shared" si="7"/>
        <v>1463.4171999999999</v>
      </c>
      <c r="AH22" s="34">
        <v>10000</v>
      </c>
      <c r="AI22" s="34">
        <v>2598.36</v>
      </c>
      <c r="AJ22" s="46">
        <f t="shared" si="12"/>
        <v>25.983600000000003</v>
      </c>
      <c r="AK22" s="48">
        <v>150000</v>
      </c>
      <c r="AL22" s="34">
        <v>157943.32</v>
      </c>
      <c r="AM22" s="48">
        <f>AL22/AK22*100</f>
        <v>105.29554666666667</v>
      </c>
      <c r="AN22" s="34">
        <v>0</v>
      </c>
      <c r="AO22" s="34">
        <v>0</v>
      </c>
      <c r="AP22" s="46" t="e">
        <f>AO22/AN22*100</f>
        <v>#DIV/0!</v>
      </c>
      <c r="AQ22" s="33">
        <v>756000</v>
      </c>
      <c r="AR22" s="34">
        <v>756000</v>
      </c>
      <c r="AS22" s="46">
        <f t="shared" si="13"/>
        <v>100</v>
      </c>
      <c r="AT22" s="34">
        <v>1207272</v>
      </c>
      <c r="AU22" s="34">
        <v>1207272</v>
      </c>
      <c r="AV22" s="34">
        <f>AU22/AT22*100</f>
        <v>100</v>
      </c>
      <c r="AW22" s="34">
        <v>0</v>
      </c>
      <c r="AX22" s="34">
        <v>-72.89</v>
      </c>
      <c r="AY22" s="46">
        <v>0</v>
      </c>
      <c r="AZ22" s="43"/>
      <c r="BA22" s="34">
        <v>-17000</v>
      </c>
      <c r="BB22" s="33"/>
      <c r="BC22" s="33"/>
      <c r="BD22" s="80"/>
    </row>
    <row r="23" spans="1:56" s="14" customFormat="1" ht="27.75" customHeight="1">
      <c r="A23" s="207" t="s">
        <v>54</v>
      </c>
      <c r="B23" s="208"/>
      <c r="C23" s="209"/>
      <c r="D23" s="90">
        <f>G23+J23+M23+P23+S23+V23+Y23+AE23+AH23+AK23+AN23+AQ23+AT23+AW23+AZ23+BC23</f>
        <v>3951400</v>
      </c>
      <c r="E23" s="90">
        <f t="shared" si="3"/>
        <v>2261030.3800000004</v>
      </c>
      <c r="F23" s="89">
        <f t="shared" si="4"/>
        <v>57.22099458419802</v>
      </c>
      <c r="G23" s="34">
        <v>850000</v>
      </c>
      <c r="H23" s="33">
        <v>687192.43</v>
      </c>
      <c r="I23" s="46">
        <f t="shared" si="0"/>
        <v>80.84616823529413</v>
      </c>
      <c r="J23" s="33">
        <v>559300</v>
      </c>
      <c r="K23" s="33">
        <v>488876.05</v>
      </c>
      <c r="L23" s="46">
        <f t="shared" si="5"/>
        <v>87.40855533702843</v>
      </c>
      <c r="M23" s="33">
        <v>5100</v>
      </c>
      <c r="N23" s="37">
        <v>5106.2</v>
      </c>
      <c r="O23" s="46">
        <v>0</v>
      </c>
      <c r="P23" s="33">
        <v>380000</v>
      </c>
      <c r="Q23" s="34">
        <v>86149.88</v>
      </c>
      <c r="R23" s="46">
        <f t="shared" si="6"/>
        <v>22.67102105263158</v>
      </c>
      <c r="S23" s="34">
        <v>2000000</v>
      </c>
      <c r="T23" s="34">
        <v>701878.05</v>
      </c>
      <c r="U23" s="46">
        <f t="shared" si="1"/>
        <v>35.0939025</v>
      </c>
      <c r="V23" s="33">
        <v>7000</v>
      </c>
      <c r="W23" s="34">
        <v>3100</v>
      </c>
      <c r="X23" s="46">
        <f t="shared" si="8"/>
        <v>44.285714285714285</v>
      </c>
      <c r="Y23" s="33"/>
      <c r="Z23" s="33"/>
      <c r="AA23" s="46"/>
      <c r="AB23" s="207" t="s">
        <v>54</v>
      </c>
      <c r="AC23" s="208"/>
      <c r="AD23" s="209"/>
      <c r="AE23" s="34">
        <v>0</v>
      </c>
      <c r="AF23" s="34">
        <v>0</v>
      </c>
      <c r="AG23" s="46" t="e">
        <f t="shared" si="7"/>
        <v>#DIV/0!</v>
      </c>
      <c r="AH23" s="34">
        <v>150000</v>
      </c>
      <c r="AI23" s="34">
        <v>252015</v>
      </c>
      <c r="AJ23" s="46">
        <f t="shared" si="12"/>
        <v>168.01</v>
      </c>
      <c r="AK23" s="48">
        <v>0</v>
      </c>
      <c r="AL23" s="48">
        <v>0</v>
      </c>
      <c r="AM23" s="48" t="e">
        <f>AL23/AK23*100</f>
        <v>#DIV/0!</v>
      </c>
      <c r="AN23" s="34">
        <v>0</v>
      </c>
      <c r="AO23" s="34">
        <v>0</v>
      </c>
      <c r="AP23" s="46" t="e">
        <f t="shared" si="9"/>
        <v>#DIV/0!</v>
      </c>
      <c r="AQ23" s="33">
        <v>0</v>
      </c>
      <c r="AR23" s="34">
        <v>0</v>
      </c>
      <c r="AS23" s="46" t="e">
        <f t="shared" si="13"/>
        <v>#DIV/0!</v>
      </c>
      <c r="AT23" s="34">
        <v>0</v>
      </c>
      <c r="AU23" s="34">
        <v>0</v>
      </c>
      <c r="AV23" s="34">
        <v>0</v>
      </c>
      <c r="AW23" s="34">
        <v>0</v>
      </c>
      <c r="AX23" s="34">
        <v>36712.77</v>
      </c>
      <c r="AY23" s="46"/>
      <c r="AZ23" s="43"/>
      <c r="BA23" s="34">
        <v>0</v>
      </c>
      <c r="BB23" s="33"/>
      <c r="BC23" s="33"/>
      <c r="BD23" s="80"/>
    </row>
    <row r="24" spans="1:56" s="14" customFormat="1" ht="27.75" customHeight="1">
      <c r="A24" s="207" t="s">
        <v>69</v>
      </c>
      <c r="B24" s="208"/>
      <c r="C24" s="209"/>
      <c r="D24" s="90">
        <f t="shared" si="10"/>
        <v>2315660</v>
      </c>
      <c r="E24" s="90">
        <f t="shared" si="3"/>
        <v>961172.5099999999</v>
      </c>
      <c r="F24" s="89">
        <f t="shared" si="4"/>
        <v>41.507497214617</v>
      </c>
      <c r="G24" s="34">
        <v>170900</v>
      </c>
      <c r="H24" s="33">
        <v>113819.2</v>
      </c>
      <c r="I24" s="46">
        <f t="shared" si="0"/>
        <v>66.59988297249853</v>
      </c>
      <c r="J24" s="33">
        <v>658200</v>
      </c>
      <c r="K24" s="33">
        <v>575282.01</v>
      </c>
      <c r="L24" s="46">
        <f t="shared" si="5"/>
        <v>87.40231084776664</v>
      </c>
      <c r="M24" s="33">
        <v>0</v>
      </c>
      <c r="N24" s="37">
        <v>0</v>
      </c>
      <c r="O24" s="46" t="e">
        <f>N24/M24*100</f>
        <v>#DIV/0!</v>
      </c>
      <c r="P24" s="33">
        <v>200000</v>
      </c>
      <c r="Q24" s="34">
        <v>147780.74</v>
      </c>
      <c r="R24" s="46">
        <f t="shared" si="6"/>
        <v>73.89036999999999</v>
      </c>
      <c r="S24" s="34">
        <v>0</v>
      </c>
      <c r="T24" s="34">
        <v>-1478695.79</v>
      </c>
      <c r="U24" s="46" t="e">
        <f t="shared" si="1"/>
        <v>#DIV/0!</v>
      </c>
      <c r="V24" s="33">
        <v>5000</v>
      </c>
      <c r="W24" s="34">
        <v>3400</v>
      </c>
      <c r="X24" s="46">
        <f t="shared" si="8"/>
        <v>68</v>
      </c>
      <c r="Y24" s="33">
        <v>0</v>
      </c>
      <c r="Z24" s="33">
        <v>0</v>
      </c>
      <c r="AA24" s="46">
        <v>0</v>
      </c>
      <c r="AB24" s="207" t="s">
        <v>69</v>
      </c>
      <c r="AC24" s="208"/>
      <c r="AD24" s="209"/>
      <c r="AE24" s="34">
        <v>4000</v>
      </c>
      <c r="AF24" s="34">
        <v>10424</v>
      </c>
      <c r="AG24" s="46">
        <f t="shared" si="7"/>
        <v>260.59999999999997</v>
      </c>
      <c r="AH24" s="34">
        <v>90000</v>
      </c>
      <c r="AI24" s="34">
        <v>54099.96</v>
      </c>
      <c r="AJ24" s="46">
        <f t="shared" si="12"/>
        <v>60.111066666666666</v>
      </c>
      <c r="AK24" s="48">
        <v>15000</v>
      </c>
      <c r="AL24" s="34">
        <v>0</v>
      </c>
      <c r="AM24" s="48">
        <f>AL24/AK24*100</f>
        <v>0</v>
      </c>
      <c r="AN24" s="43"/>
      <c r="AO24" s="34">
        <v>802.39</v>
      </c>
      <c r="AP24" s="46" t="e">
        <f t="shared" si="9"/>
        <v>#DIV/0!</v>
      </c>
      <c r="AQ24" s="33">
        <v>1172560</v>
      </c>
      <c r="AR24" s="34">
        <v>1534260</v>
      </c>
      <c r="AS24" s="46">
        <f>AR24/AQ24*100</f>
        <v>130.8470355461554</v>
      </c>
      <c r="AT24" s="34">
        <v>0</v>
      </c>
      <c r="AU24" s="34">
        <v>0</v>
      </c>
      <c r="AV24" s="34" t="e">
        <f>AU24/AT24*100</f>
        <v>#DIV/0!</v>
      </c>
      <c r="AW24" s="34">
        <v>0</v>
      </c>
      <c r="AX24" s="34">
        <v>0</v>
      </c>
      <c r="AY24" s="46">
        <v>0</v>
      </c>
      <c r="AZ24" s="43"/>
      <c r="BA24" s="34">
        <v>0</v>
      </c>
      <c r="BB24" s="33" t="s">
        <v>85</v>
      </c>
      <c r="BC24" s="33"/>
      <c r="BD24" s="80"/>
    </row>
    <row r="25" spans="1:56" s="14" customFormat="1" ht="27.75" customHeight="1">
      <c r="A25" s="207" t="s">
        <v>56</v>
      </c>
      <c r="B25" s="208"/>
      <c r="C25" s="209"/>
      <c r="D25" s="90">
        <f t="shared" si="10"/>
        <v>2819500</v>
      </c>
      <c r="E25" s="90">
        <f t="shared" si="3"/>
        <v>2273006.35</v>
      </c>
      <c r="F25" s="89">
        <f t="shared" si="4"/>
        <v>80.61735591416918</v>
      </c>
      <c r="G25" s="34">
        <v>90000</v>
      </c>
      <c r="H25" s="33">
        <v>83619.76</v>
      </c>
      <c r="I25" s="46">
        <f t="shared" si="0"/>
        <v>92.91084444444444</v>
      </c>
      <c r="J25" s="33">
        <v>973000</v>
      </c>
      <c r="K25" s="33">
        <v>850416.92</v>
      </c>
      <c r="L25" s="46">
        <f t="shared" si="5"/>
        <v>87.40153340184995</v>
      </c>
      <c r="M25" s="33">
        <v>0</v>
      </c>
      <c r="N25" s="37">
        <v>762.3</v>
      </c>
      <c r="O25" s="46" t="e">
        <f t="shared" si="14"/>
        <v>#DIV/0!</v>
      </c>
      <c r="P25" s="33">
        <v>200000</v>
      </c>
      <c r="Q25" s="34">
        <v>54827.17</v>
      </c>
      <c r="R25" s="46">
        <f t="shared" si="6"/>
        <v>27.413585</v>
      </c>
      <c r="S25" s="34">
        <v>1100000</v>
      </c>
      <c r="T25" s="34">
        <v>835254.1</v>
      </c>
      <c r="U25" s="46">
        <f t="shared" si="1"/>
        <v>75.9321909090909</v>
      </c>
      <c r="V25" s="33">
        <v>6500</v>
      </c>
      <c r="W25" s="34">
        <v>3300</v>
      </c>
      <c r="X25" s="46">
        <f t="shared" si="8"/>
        <v>50.76923076923077</v>
      </c>
      <c r="Y25" s="33">
        <v>0</v>
      </c>
      <c r="Z25" s="33">
        <v>0</v>
      </c>
      <c r="AA25" s="46" t="e">
        <f>Z25/Y25*100</f>
        <v>#DIV/0!</v>
      </c>
      <c r="AB25" s="207" t="s">
        <v>56</v>
      </c>
      <c r="AC25" s="208"/>
      <c r="AD25" s="209"/>
      <c r="AE25" s="34">
        <v>450000</v>
      </c>
      <c r="AF25" s="34">
        <v>444826.1</v>
      </c>
      <c r="AG25" s="46">
        <f t="shared" si="7"/>
        <v>98.85024444444443</v>
      </c>
      <c r="AH25" s="34">
        <v>0</v>
      </c>
      <c r="AI25" s="34">
        <v>0</v>
      </c>
      <c r="AJ25" s="46" t="e">
        <f t="shared" si="12"/>
        <v>#DIV/0!</v>
      </c>
      <c r="AK25" s="48"/>
      <c r="AL25" s="48">
        <v>0</v>
      </c>
      <c r="AM25" s="48"/>
      <c r="AN25" s="34">
        <v>0</v>
      </c>
      <c r="AO25" s="34">
        <v>0</v>
      </c>
      <c r="AP25" s="46" t="e">
        <f t="shared" si="9"/>
        <v>#DIV/0!</v>
      </c>
      <c r="AQ25" s="33">
        <v>0</v>
      </c>
      <c r="AR25" s="34">
        <v>0</v>
      </c>
      <c r="AS25" s="46" t="e">
        <f>AR25/AQ25*100</f>
        <v>#DIV/0!</v>
      </c>
      <c r="AT25" s="34"/>
      <c r="AU25" s="34"/>
      <c r="AV25" s="48"/>
      <c r="AW25" s="34">
        <v>0</v>
      </c>
      <c r="AX25" s="34">
        <v>0</v>
      </c>
      <c r="AY25" s="46" t="e">
        <f>AX25/AW25*100</f>
        <v>#DIV/0!</v>
      </c>
      <c r="AZ25" s="43"/>
      <c r="BA25" s="34">
        <v>0</v>
      </c>
      <c r="BB25" s="33"/>
      <c r="BC25" s="33"/>
      <c r="BD25" s="80"/>
    </row>
    <row r="26" spans="1:56" s="14" customFormat="1" ht="27.75" customHeight="1">
      <c r="A26" s="207" t="s">
        <v>57</v>
      </c>
      <c r="B26" s="208"/>
      <c r="C26" s="209"/>
      <c r="D26" s="90">
        <f t="shared" si="10"/>
        <v>4858786</v>
      </c>
      <c r="E26" s="90">
        <f>H26+K26+N26+Q26+T26+W26+Z26+AF26+AI26+AL26+AO26+AR26+AU26+AX26+BA26</f>
        <v>3047511.0100000002</v>
      </c>
      <c r="F26" s="89">
        <f t="shared" si="4"/>
        <v>62.72165536823396</v>
      </c>
      <c r="G26" s="34">
        <v>411000</v>
      </c>
      <c r="H26" s="33">
        <v>272949.51</v>
      </c>
      <c r="I26" s="46">
        <f t="shared" si="0"/>
        <v>66.41107299270074</v>
      </c>
      <c r="J26" s="33">
        <v>1053600</v>
      </c>
      <c r="K26" s="33">
        <v>920906.04</v>
      </c>
      <c r="L26" s="46">
        <f t="shared" si="5"/>
        <v>87.40566059225513</v>
      </c>
      <c r="M26" s="33">
        <v>123186</v>
      </c>
      <c r="N26" s="37">
        <v>128292.3</v>
      </c>
      <c r="O26" s="46">
        <f t="shared" si="14"/>
        <v>104.14519507086844</v>
      </c>
      <c r="P26" s="33">
        <v>690000</v>
      </c>
      <c r="Q26" s="34">
        <v>230765.09</v>
      </c>
      <c r="R26" s="46">
        <f t="shared" si="6"/>
        <v>33.44421594202899</v>
      </c>
      <c r="S26" s="34">
        <v>1900000</v>
      </c>
      <c r="T26" s="34">
        <v>805042.9</v>
      </c>
      <c r="U26" s="46">
        <f t="shared" si="1"/>
        <v>42.370678947368425</v>
      </c>
      <c r="V26" s="33">
        <v>5000</v>
      </c>
      <c r="W26" s="34">
        <v>3900</v>
      </c>
      <c r="X26" s="46">
        <f t="shared" si="8"/>
        <v>78</v>
      </c>
      <c r="Y26" s="33"/>
      <c r="Z26" s="33"/>
      <c r="AA26" s="46"/>
      <c r="AB26" s="207" t="s">
        <v>57</v>
      </c>
      <c r="AC26" s="208"/>
      <c r="AD26" s="209"/>
      <c r="AE26" s="34">
        <v>0</v>
      </c>
      <c r="AF26" s="34">
        <v>0</v>
      </c>
      <c r="AG26" s="46" t="e">
        <f t="shared" si="7"/>
        <v>#DIV/0!</v>
      </c>
      <c r="AH26" s="34">
        <v>500000</v>
      </c>
      <c r="AI26" s="34">
        <v>459578.37</v>
      </c>
      <c r="AJ26" s="46">
        <f>AI26/AH26*100</f>
        <v>91.915674</v>
      </c>
      <c r="AK26" s="48">
        <v>80000</v>
      </c>
      <c r="AL26" s="34">
        <v>93061.19</v>
      </c>
      <c r="AM26" s="48">
        <f>AL26/AK26*100</f>
        <v>116.32648750000001</v>
      </c>
      <c r="AN26" s="34">
        <v>0</v>
      </c>
      <c r="AO26" s="34">
        <v>43080</v>
      </c>
      <c r="AP26" s="46" t="e">
        <f t="shared" si="9"/>
        <v>#DIV/0!</v>
      </c>
      <c r="AQ26" s="33">
        <v>0</v>
      </c>
      <c r="AR26" s="34">
        <v>0</v>
      </c>
      <c r="AS26" s="46" t="e">
        <f>AR26/AQ26*100</f>
        <v>#DIV/0!</v>
      </c>
      <c r="AT26" s="34">
        <v>0</v>
      </c>
      <c r="AU26" s="34">
        <v>0</v>
      </c>
      <c r="AV26" s="48" t="e">
        <f>AU26/AT26*100</f>
        <v>#DIV/0!</v>
      </c>
      <c r="AW26" s="34">
        <v>96000</v>
      </c>
      <c r="AX26" s="34">
        <v>89935.61</v>
      </c>
      <c r="AY26" s="46">
        <f>AX26/AW26*100</f>
        <v>93.68292708333334</v>
      </c>
      <c r="AZ26" s="43"/>
      <c r="BA26" s="34">
        <v>0</v>
      </c>
      <c r="BB26" s="33"/>
      <c r="BC26" s="33"/>
      <c r="BD26" s="80"/>
    </row>
    <row r="27" spans="1:56" s="14" customFormat="1" ht="27.75" customHeight="1">
      <c r="A27" s="207" t="s">
        <v>60</v>
      </c>
      <c r="B27" s="208"/>
      <c r="C27" s="209"/>
      <c r="D27" s="90">
        <f t="shared" si="10"/>
        <v>1742500</v>
      </c>
      <c r="E27" s="90">
        <f>H27+K27+N27+Q27+T27+W27+Y27+AF27+AI27+AL27+AO27+AR27+AU27+AX27+BA27</f>
        <v>1608834.4100000001</v>
      </c>
      <c r="F27" s="89">
        <f t="shared" si="4"/>
        <v>92.32909096126257</v>
      </c>
      <c r="G27" s="34">
        <v>86500</v>
      </c>
      <c r="H27" s="33">
        <v>97373.58</v>
      </c>
      <c r="I27" s="46">
        <f t="shared" si="0"/>
        <v>112.57061271676301</v>
      </c>
      <c r="J27" s="33">
        <v>548900</v>
      </c>
      <c r="K27" s="33">
        <v>479780.66</v>
      </c>
      <c r="L27" s="46">
        <f t="shared" si="5"/>
        <v>87.40766259792312</v>
      </c>
      <c r="M27" s="33">
        <v>54100</v>
      </c>
      <c r="N27" s="37">
        <v>107695.77</v>
      </c>
      <c r="O27" s="46">
        <f t="shared" si="14"/>
        <v>199.06796672828096</v>
      </c>
      <c r="P27" s="33">
        <v>90000</v>
      </c>
      <c r="Q27" s="34">
        <v>7512.88</v>
      </c>
      <c r="R27" s="46">
        <f t="shared" si="6"/>
        <v>8.347644444444445</v>
      </c>
      <c r="S27" s="34">
        <v>500000</v>
      </c>
      <c r="T27" s="34">
        <v>201956.31</v>
      </c>
      <c r="U27" s="46">
        <f t="shared" si="1"/>
        <v>40.391262</v>
      </c>
      <c r="V27" s="33">
        <v>5000</v>
      </c>
      <c r="W27" s="34">
        <v>2500</v>
      </c>
      <c r="X27" s="46">
        <f t="shared" si="8"/>
        <v>50</v>
      </c>
      <c r="Y27" s="33"/>
      <c r="Z27" s="33"/>
      <c r="AA27" s="46"/>
      <c r="AB27" s="207" t="s">
        <v>60</v>
      </c>
      <c r="AC27" s="208"/>
      <c r="AD27" s="209"/>
      <c r="AE27" s="34">
        <v>430000</v>
      </c>
      <c r="AF27" s="34">
        <v>378175.61</v>
      </c>
      <c r="AG27" s="46">
        <f t="shared" si="7"/>
        <v>87.94781627906977</v>
      </c>
      <c r="AH27" s="34">
        <v>28000</v>
      </c>
      <c r="AI27" s="34">
        <v>22829.49</v>
      </c>
      <c r="AJ27" s="46">
        <f>AI27/AH27*100</f>
        <v>81.53389285714286</v>
      </c>
      <c r="AK27" s="48"/>
      <c r="AL27" s="48">
        <v>0</v>
      </c>
      <c r="AM27" s="48"/>
      <c r="AN27" s="34">
        <v>0</v>
      </c>
      <c r="AO27" s="34">
        <v>658.32</v>
      </c>
      <c r="AP27" s="46" t="e">
        <f t="shared" si="9"/>
        <v>#DIV/0!</v>
      </c>
      <c r="AQ27" s="33"/>
      <c r="AR27" s="34">
        <v>285308</v>
      </c>
      <c r="AS27" s="46" t="e">
        <f>AR27/AQ27*100</f>
        <v>#DIV/0!</v>
      </c>
      <c r="AT27" s="34">
        <v>0</v>
      </c>
      <c r="AU27" s="34">
        <v>0</v>
      </c>
      <c r="AV27" s="48" t="e">
        <f>AU27/AT27*100</f>
        <v>#DIV/0!</v>
      </c>
      <c r="AW27" s="34"/>
      <c r="AX27" s="84">
        <v>12928.87</v>
      </c>
      <c r="AY27" s="46" t="e">
        <f>AX27/AW27*100</f>
        <v>#DIV/0!</v>
      </c>
      <c r="AZ27" s="43"/>
      <c r="BA27" s="34">
        <v>12114.92</v>
      </c>
      <c r="BB27" s="33"/>
      <c r="BC27" s="33"/>
      <c r="BD27" s="80"/>
    </row>
    <row r="28" spans="1:56" s="16" customFormat="1" ht="24.75" customHeight="1">
      <c r="A28" s="219" t="s">
        <v>3</v>
      </c>
      <c r="B28" s="219"/>
      <c r="C28" s="220"/>
      <c r="D28" s="41">
        <f>SUM(D11:D27)</f>
        <v>105467728.62</v>
      </c>
      <c r="E28" s="41">
        <f>SUM(E11:E27)</f>
        <v>80011381.25999999</v>
      </c>
      <c r="F28" s="47">
        <f t="shared" si="4"/>
        <v>75.86337764822908</v>
      </c>
      <c r="G28" s="43">
        <f>SUM(G11:G27)</f>
        <v>14537800</v>
      </c>
      <c r="H28" s="36">
        <f>SUM(H11:H27)</f>
        <v>12691617.57</v>
      </c>
      <c r="I28" s="47">
        <f>H28/G28*100</f>
        <v>87.30081284651048</v>
      </c>
      <c r="J28" s="36">
        <f>J11+J12+J13+J14+J15+J16+J17+J18+J19+J20+J21+J22+J23+J24+J25+J26+J27</f>
        <v>15955100</v>
      </c>
      <c r="K28" s="36">
        <f>K11+K12+K13+K14+K15+K16+K17+K18+K19+K20+K21+K22+K23+K24+K25+K26+K27</f>
        <v>13945473.39</v>
      </c>
      <c r="L28" s="47">
        <f t="shared" si="5"/>
        <v>87.40448753063285</v>
      </c>
      <c r="M28" s="36">
        <f>SUM(M11:M27)</f>
        <v>736286</v>
      </c>
      <c r="N28" s="45">
        <f>SUM(N11:N27)</f>
        <v>871718.3200000001</v>
      </c>
      <c r="O28" s="47">
        <f>N28/M28*100</f>
        <v>118.39398277299856</v>
      </c>
      <c r="P28" s="36">
        <f>SUM(P11:P27)</f>
        <v>12910000</v>
      </c>
      <c r="Q28" s="43">
        <f>SUM(Q11:Q27)</f>
        <v>4996370.48</v>
      </c>
      <c r="R28" s="47">
        <f>Q28/P28*100</f>
        <v>38.70155290472502</v>
      </c>
      <c r="S28" s="42">
        <f>SUM(S11:S27)</f>
        <v>39155000</v>
      </c>
      <c r="T28" s="42">
        <f>SUM(T11:T27)</f>
        <v>24469390.33</v>
      </c>
      <c r="U28" s="47">
        <f>T28/S28*100</f>
        <v>62.49365427148512</v>
      </c>
      <c r="V28" s="36">
        <f>SUM(V11:V27)</f>
        <v>110500</v>
      </c>
      <c r="W28" s="42">
        <f>SUM(W11:W27)</f>
        <v>70800</v>
      </c>
      <c r="X28" s="47">
        <f>W28/V28*100</f>
        <v>64.07239819004525</v>
      </c>
      <c r="Y28" s="36">
        <f>Y11+Y12+Y13+Y14+Y15+Y16+Y17+Y18+Y19+Y20+Y21+Y22+Y23+Y24+Y25+Y26+Y27</f>
        <v>0</v>
      </c>
      <c r="Z28" s="36">
        <f>SUM(Z11:Z27)</f>
        <v>2025.37</v>
      </c>
      <c r="AA28" s="47" t="e">
        <f>Z28/Y28*100</f>
        <v>#DIV/0!</v>
      </c>
      <c r="AB28" s="224" t="s">
        <v>3</v>
      </c>
      <c r="AC28" s="224"/>
      <c r="AD28" s="224"/>
      <c r="AE28" s="42">
        <f>SUM(AE11:AE27)</f>
        <v>2037500</v>
      </c>
      <c r="AF28" s="42">
        <f>SUM(AF11:AF27)</f>
        <v>2123222.86</v>
      </c>
      <c r="AG28" s="47">
        <f t="shared" si="7"/>
        <v>104.20725693251534</v>
      </c>
      <c r="AH28" s="44">
        <f>SUM(AH11:AH27)</f>
        <v>3568000</v>
      </c>
      <c r="AI28" s="44">
        <f>SUM(AI11:AI27)</f>
        <v>3409225.3</v>
      </c>
      <c r="AJ28" s="47">
        <f>AI28/AH28*100</f>
        <v>95.55003643497757</v>
      </c>
      <c r="AK28" s="49">
        <f>AK11+AK12+AK13+AK14+AK15+AK16+AK17+AK18+AK19+AK20+AK21+AK22+AK23+AK24+AK25+AK26+AK27</f>
        <v>2270000</v>
      </c>
      <c r="AL28" s="43">
        <f>AL11+AL12+AL13+AL14+AL15+AL16+AL17+AL18+AL19+AL20+AL21+AL22+AL23+AL24+AL25+AL26+AL27</f>
        <v>1886260.7</v>
      </c>
      <c r="AM28" s="49">
        <f>AL28/AK28*100</f>
        <v>83.09518502202643</v>
      </c>
      <c r="AN28" s="43">
        <f>AN11+AN12+AN13+AN14+AN15+AN16+AN17+AN18+AN19+AN20+AN21+AN22+AN23+AN24+AN25+AN26+AN27</f>
        <v>0</v>
      </c>
      <c r="AO28" s="43">
        <f>SUM(AO11:AO27)</f>
        <v>660716.5499999999</v>
      </c>
      <c r="AP28" s="47" t="e">
        <f t="shared" si="9"/>
        <v>#DIV/0!</v>
      </c>
      <c r="AQ28" s="36">
        <f>SUM(AQ11:AQ27)</f>
        <v>3378560</v>
      </c>
      <c r="AR28" s="42">
        <f>SUM(AR11:AR27)</f>
        <v>2879613.1</v>
      </c>
      <c r="AS28" s="47">
        <f>AR28/AQ28*100</f>
        <v>85.23196568952454</v>
      </c>
      <c r="AT28" s="43">
        <f>SUM(AT11:AT27)</f>
        <v>10712982.62</v>
      </c>
      <c r="AU28" s="43">
        <f>SUM(AU11:AU27)</f>
        <v>11636056</v>
      </c>
      <c r="AV28" s="49">
        <f>AU28/AT28*100</f>
        <v>108.61639949155449</v>
      </c>
      <c r="AW28" s="43">
        <f>AW11+AW12+AW13+AW14+AW15+AW16+AW17+AW19+AW18+AW20+AW21+AW22+AW23+AW24+AW25+AW26+AW27</f>
        <v>96000</v>
      </c>
      <c r="AX28" s="43">
        <f>AX11+AX12+AX13+AX14+AX15+AX16+AX17+AX19+AX18+AX20+AX21+AX22+AX23+AX24+AX25+AX26+AX27</f>
        <v>365112.42</v>
      </c>
      <c r="AY28" s="49">
        <f>AX28/AW28*100</f>
        <v>380.32543749999996</v>
      </c>
      <c r="AZ28" s="43">
        <v>0</v>
      </c>
      <c r="BA28" s="42" t="s">
        <v>90</v>
      </c>
      <c r="BB28" s="36">
        <v>0</v>
      </c>
      <c r="BC28" s="36">
        <f>BC20</f>
        <v>0</v>
      </c>
      <c r="BD28" s="36">
        <f>BD20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0"/>
      <c r="AV29" s="23"/>
      <c r="AW29" s="23"/>
      <c r="AX29" s="23"/>
      <c r="AY29" s="23"/>
      <c r="AZ29" s="23"/>
      <c r="BA29" s="21"/>
      <c r="BB29" s="23"/>
      <c r="BC29" s="23"/>
    </row>
  </sheetData>
  <sheetProtection/>
  <mergeCells count="110"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2021-11-02T05:50:00Z</cp:lastPrinted>
  <dcterms:created xsi:type="dcterms:W3CDTF">2006-06-07T06:53:09Z</dcterms:created>
  <dcterms:modified xsi:type="dcterms:W3CDTF">2021-11-18T10:54:58Z</dcterms:modified>
  <cp:category/>
  <cp:version/>
  <cp:contentType/>
  <cp:contentStatus/>
</cp:coreProperties>
</file>