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05" windowWidth="14880" windowHeight="4125"/>
  </bookViews>
  <sheets>
    <sheet name="Лист1  (2)" sheetId="4" r:id="rId1"/>
  </sheets>
  <definedNames>
    <definedName name="_xlnm._FilterDatabase" localSheetId="0" hidden="1">'Лист1  (2)'!$B$4:$W$18</definedName>
    <definedName name="_xlnm.Print_Titles" localSheetId="0">'Лист1  (2)'!$2:$3</definedName>
    <definedName name="_xlnm.Print_Area" localSheetId="0">'Лист1  (2)'!$A$1:$W$428</definedName>
  </definedNames>
  <calcPr calcId="145621"/>
</workbook>
</file>

<file path=xl/calcChain.xml><?xml version="1.0" encoding="utf-8"?>
<calcChain xmlns="http://schemas.openxmlformats.org/spreadsheetml/2006/main">
  <c r="N121" i="4" l="1"/>
  <c r="W246" i="4"/>
  <c r="W247" i="4"/>
  <c r="R246" i="4"/>
  <c r="R247" i="4"/>
  <c r="R252" i="4"/>
  <c r="N251" i="4"/>
  <c r="N252" i="4"/>
  <c r="N250" i="4"/>
  <c r="R315" i="4"/>
  <c r="S315" i="4"/>
  <c r="N315" i="4"/>
  <c r="N370" i="4" l="1"/>
  <c r="N263" i="4" l="1"/>
  <c r="J138" i="4" l="1"/>
  <c r="J136" i="4"/>
  <c r="J428" i="4" l="1"/>
  <c r="W428" i="4" s="1"/>
  <c r="S427" i="4"/>
  <c r="J427" i="4"/>
  <c r="R427" i="4" s="1"/>
  <c r="M424" i="4"/>
  <c r="M423" i="4" s="1"/>
  <c r="L424" i="4"/>
  <c r="K424" i="4"/>
  <c r="K423" i="4" s="1"/>
  <c r="L423" i="4"/>
  <c r="S422" i="4"/>
  <c r="J422" i="4"/>
  <c r="R422" i="4" s="1"/>
  <c r="M419" i="4"/>
  <c r="L419" i="4"/>
  <c r="L418" i="4" s="1"/>
  <c r="K419" i="4"/>
  <c r="K418" i="4" s="1"/>
  <c r="M418" i="4"/>
  <c r="W417" i="4"/>
  <c r="R417" i="4"/>
  <c r="J417" i="4"/>
  <c r="S416" i="4"/>
  <c r="J416" i="4"/>
  <c r="R416" i="4" s="1"/>
  <c r="V413" i="4"/>
  <c r="V412" i="4" s="1"/>
  <c r="V410" i="4" s="1"/>
  <c r="U413" i="4"/>
  <c r="T413" i="4"/>
  <c r="T412" i="4" s="1"/>
  <c r="T410" i="4" s="1"/>
  <c r="Q413" i="4"/>
  <c r="P413" i="4"/>
  <c r="P412" i="4" s="1"/>
  <c r="P410" i="4" s="1"/>
  <c r="O413" i="4"/>
  <c r="M413" i="4"/>
  <c r="M412" i="4" s="1"/>
  <c r="M410" i="4" s="1"/>
  <c r="M15" i="4" s="1"/>
  <c r="L413" i="4"/>
  <c r="L412" i="4" s="1"/>
  <c r="K413" i="4"/>
  <c r="K412" i="4" s="1"/>
  <c r="O412" i="4"/>
  <c r="O410" i="4" s="1"/>
  <c r="S409" i="4"/>
  <c r="J409" i="4"/>
  <c r="R409" i="4" s="1"/>
  <c r="S408" i="4"/>
  <c r="N408" i="4"/>
  <c r="S407" i="4"/>
  <c r="N407" i="4"/>
  <c r="J406" i="4"/>
  <c r="W406" i="4" s="1"/>
  <c r="S405" i="4"/>
  <c r="J405" i="4"/>
  <c r="R405" i="4" s="1"/>
  <c r="S404" i="4"/>
  <c r="J404" i="4"/>
  <c r="R404" i="4" s="1"/>
  <c r="S403" i="4"/>
  <c r="J403" i="4"/>
  <c r="R403" i="4" s="1"/>
  <c r="S402" i="4"/>
  <c r="J402" i="4"/>
  <c r="V399" i="4"/>
  <c r="U399" i="4"/>
  <c r="U398" i="4" s="1"/>
  <c r="U396" i="4" s="1"/>
  <c r="T399" i="4"/>
  <c r="T398" i="4" s="1"/>
  <c r="Q399" i="4"/>
  <c r="Q398" i="4" s="1"/>
  <c r="Q396" i="4" s="1"/>
  <c r="P399" i="4"/>
  <c r="O399" i="4"/>
  <c r="O398" i="4" s="1"/>
  <c r="O396" i="4" s="1"/>
  <c r="O14" i="4" s="1"/>
  <c r="M399" i="4"/>
  <c r="M398" i="4" s="1"/>
  <c r="M396" i="4" s="1"/>
  <c r="L399" i="4"/>
  <c r="L398" i="4" s="1"/>
  <c r="L396" i="4" s="1"/>
  <c r="K399" i="4"/>
  <c r="V398" i="4"/>
  <c r="V396" i="4" s="1"/>
  <c r="K398" i="4"/>
  <c r="K396" i="4" s="1"/>
  <c r="K14" i="4" s="1"/>
  <c r="S397" i="4"/>
  <c r="N397" i="4"/>
  <c r="J397" i="4"/>
  <c r="S395" i="4"/>
  <c r="J395" i="4"/>
  <c r="R395" i="4" s="1"/>
  <c r="S394" i="4"/>
  <c r="J394" i="4"/>
  <c r="R394" i="4" s="1"/>
  <c r="S393" i="4"/>
  <c r="J393" i="4"/>
  <c r="R393" i="4" s="1"/>
  <c r="S390" i="4"/>
  <c r="Q390" i="4"/>
  <c r="P390" i="4"/>
  <c r="P388" i="4" s="1"/>
  <c r="P387" i="4" s="1"/>
  <c r="P385" i="4" s="1"/>
  <c r="O390" i="4"/>
  <c r="O388" i="4" s="1"/>
  <c r="M390" i="4"/>
  <c r="M388" i="4" s="1"/>
  <c r="L390" i="4"/>
  <c r="L388" i="4" s="1"/>
  <c r="L387" i="4" s="1"/>
  <c r="L385" i="4" s="1"/>
  <c r="L13" i="4" s="1"/>
  <c r="K390" i="4"/>
  <c r="S389" i="4"/>
  <c r="N389" i="4"/>
  <c r="J389" i="4"/>
  <c r="V388" i="4"/>
  <c r="U388" i="4"/>
  <c r="T388" i="4"/>
  <c r="T387" i="4" s="1"/>
  <c r="T385" i="4" s="1"/>
  <c r="T13" i="4" s="1"/>
  <c r="Q388" i="4"/>
  <c r="Q387" i="4" s="1"/>
  <c r="Q385" i="4" s="1"/>
  <c r="K388" i="4"/>
  <c r="V387" i="4"/>
  <c r="V385" i="4" s="1"/>
  <c r="K387" i="4"/>
  <c r="K385" i="4" s="1"/>
  <c r="J384" i="4"/>
  <c r="W384" i="4" s="1"/>
  <c r="V382" i="4"/>
  <c r="U382" i="4"/>
  <c r="S382" i="4" s="1"/>
  <c r="T382" i="4"/>
  <c r="Q382" i="4"/>
  <c r="Q381" i="4" s="1"/>
  <c r="P382" i="4"/>
  <c r="O382" i="4"/>
  <c r="O381" i="4" s="1"/>
  <c r="M382" i="4"/>
  <c r="M381" i="4" s="1"/>
  <c r="L382" i="4"/>
  <c r="J382" i="4" s="1"/>
  <c r="K382" i="4"/>
  <c r="V381" i="4"/>
  <c r="T381" i="4"/>
  <c r="K381" i="4"/>
  <c r="S380" i="4"/>
  <c r="J380" i="4"/>
  <c r="S379" i="4"/>
  <c r="N379" i="4"/>
  <c r="J379" i="4"/>
  <c r="Q378" i="4"/>
  <c r="Q377" i="4" s="1"/>
  <c r="P378" i="4"/>
  <c r="P377" i="4" s="1"/>
  <c r="O378" i="4"/>
  <c r="O377" i="4" s="1"/>
  <c r="M378" i="4"/>
  <c r="L378" i="4"/>
  <c r="K378" i="4"/>
  <c r="K377" i="4" s="1"/>
  <c r="V377" i="4"/>
  <c r="U377" i="4"/>
  <c r="T377" i="4"/>
  <c r="L377" i="4"/>
  <c r="S376" i="4"/>
  <c r="W376" i="4" s="1"/>
  <c r="N376" i="4"/>
  <c r="J376" i="4"/>
  <c r="S375" i="4"/>
  <c r="W375" i="4" s="1"/>
  <c r="N375" i="4"/>
  <c r="J375" i="4"/>
  <c r="S374" i="4"/>
  <c r="N374" i="4"/>
  <c r="R374" i="4" s="1"/>
  <c r="J374" i="4"/>
  <c r="S373" i="4"/>
  <c r="N373" i="4"/>
  <c r="J373" i="4"/>
  <c r="S372" i="4"/>
  <c r="N372" i="4"/>
  <c r="J372" i="4"/>
  <c r="S371" i="4"/>
  <c r="S370" i="4"/>
  <c r="J370" i="4"/>
  <c r="R370" i="4" s="1"/>
  <c r="S369" i="4"/>
  <c r="S368" i="4"/>
  <c r="V367" i="4"/>
  <c r="U367" i="4"/>
  <c r="T367" i="4"/>
  <c r="Q367" i="4"/>
  <c r="P367" i="4"/>
  <c r="O367" i="4"/>
  <c r="M367" i="4"/>
  <c r="L367" i="4"/>
  <c r="K367" i="4"/>
  <c r="J366" i="4"/>
  <c r="W366" i="4" s="1"/>
  <c r="J365" i="4"/>
  <c r="W365" i="4" s="1"/>
  <c r="J364" i="4"/>
  <c r="W364" i="4" s="1"/>
  <c r="J363" i="4"/>
  <c r="W363" i="4" s="1"/>
  <c r="J362" i="4"/>
  <c r="W362" i="4" s="1"/>
  <c r="J361" i="4"/>
  <c r="W361" i="4" s="1"/>
  <c r="J360" i="4"/>
  <c r="W360" i="4" s="1"/>
  <c r="J359" i="4"/>
  <c r="W359" i="4" s="1"/>
  <c r="J358" i="4"/>
  <c r="W358" i="4" s="1"/>
  <c r="J357" i="4"/>
  <c r="W357" i="4" s="1"/>
  <c r="J356" i="4"/>
  <c r="W356" i="4" s="1"/>
  <c r="J355" i="4"/>
  <c r="W355" i="4" s="1"/>
  <c r="S354" i="4"/>
  <c r="N354" i="4"/>
  <c r="J354" i="4"/>
  <c r="J353" i="4"/>
  <c r="W353" i="4" s="1"/>
  <c r="S351" i="4"/>
  <c r="W351" i="4" s="1"/>
  <c r="N351" i="4"/>
  <c r="R351" i="4" s="1"/>
  <c r="J349" i="4"/>
  <c r="W349" i="4" s="1"/>
  <c r="J348" i="4"/>
  <c r="W348" i="4" s="1"/>
  <c r="J347" i="4"/>
  <c r="W347" i="4" s="1"/>
  <c r="S345" i="4"/>
  <c r="W345" i="4" s="1"/>
  <c r="N345" i="4"/>
  <c r="J345" i="4"/>
  <c r="S344" i="4"/>
  <c r="N344" i="4"/>
  <c r="J344" i="4"/>
  <c r="J343" i="4"/>
  <c r="W343" i="4" s="1"/>
  <c r="J341" i="4"/>
  <c r="W341" i="4" s="1"/>
  <c r="J340" i="4"/>
  <c r="W340" i="4" s="1"/>
  <c r="V337" i="4"/>
  <c r="U337" i="4"/>
  <c r="T337" i="4"/>
  <c r="Q337" i="4"/>
  <c r="P337" i="4"/>
  <c r="O337" i="4"/>
  <c r="M337" i="4"/>
  <c r="M272" i="4" s="1"/>
  <c r="L337" i="4"/>
  <c r="K337" i="4"/>
  <c r="J336" i="4"/>
  <c r="W336" i="4" s="1"/>
  <c r="J335" i="4"/>
  <c r="W335" i="4" s="1"/>
  <c r="J333" i="4"/>
  <c r="R333" i="4" s="1"/>
  <c r="J332" i="4"/>
  <c r="W332" i="4" s="1"/>
  <c r="J331" i="4"/>
  <c r="R331" i="4" s="1"/>
  <c r="S329" i="4"/>
  <c r="N329" i="4"/>
  <c r="J329" i="4"/>
  <c r="J327" i="4"/>
  <c r="R327" i="4" s="1"/>
  <c r="J326" i="4"/>
  <c r="R326" i="4" s="1"/>
  <c r="W324" i="4"/>
  <c r="J324" i="4"/>
  <c r="R324" i="4" s="1"/>
  <c r="J323" i="4"/>
  <c r="J322" i="4"/>
  <c r="R322" i="4" s="1"/>
  <c r="J321" i="4"/>
  <c r="R321" i="4" s="1"/>
  <c r="J319" i="4"/>
  <c r="W319" i="4" s="1"/>
  <c r="J318" i="4"/>
  <c r="V315" i="4"/>
  <c r="U315" i="4"/>
  <c r="T315" i="4"/>
  <c r="Q315" i="4"/>
  <c r="P315" i="4"/>
  <c r="O315" i="4"/>
  <c r="M315" i="4"/>
  <c r="L315" i="4"/>
  <c r="K315" i="4"/>
  <c r="W314" i="4"/>
  <c r="J314" i="4"/>
  <c r="R314" i="4" s="1"/>
  <c r="S313" i="4"/>
  <c r="N313" i="4"/>
  <c r="J313" i="4"/>
  <c r="J312" i="4"/>
  <c r="S311" i="4"/>
  <c r="N311" i="4"/>
  <c r="J311" i="4"/>
  <c r="S310" i="4"/>
  <c r="N310" i="4"/>
  <c r="J310" i="4"/>
  <c r="S309" i="4"/>
  <c r="N309" i="4"/>
  <c r="J309" i="4"/>
  <c r="S308" i="4"/>
  <c r="N308" i="4"/>
  <c r="J308" i="4"/>
  <c r="S307" i="4"/>
  <c r="W307" i="4" s="1"/>
  <c r="N307" i="4"/>
  <c r="J307" i="4"/>
  <c r="S306" i="4"/>
  <c r="R306" i="4"/>
  <c r="N306" i="4"/>
  <c r="J306" i="4"/>
  <c r="S305" i="4"/>
  <c r="R305" i="4"/>
  <c r="N305" i="4"/>
  <c r="J305" i="4"/>
  <c r="S304" i="4"/>
  <c r="W304" i="4" s="1"/>
  <c r="N304" i="4"/>
  <c r="J304" i="4"/>
  <c r="S303" i="4"/>
  <c r="N303" i="4"/>
  <c r="J303" i="4"/>
  <c r="W303" i="4" s="1"/>
  <c r="J301" i="4"/>
  <c r="W301" i="4" s="1"/>
  <c r="J300" i="4"/>
  <c r="W300" i="4" s="1"/>
  <c r="J299" i="4"/>
  <c r="R299" i="4" s="1"/>
  <c r="J298" i="4"/>
  <c r="W298" i="4" s="1"/>
  <c r="J297" i="4"/>
  <c r="W297" i="4" s="1"/>
  <c r="J296" i="4"/>
  <c r="W296" i="4" s="1"/>
  <c r="J295" i="4"/>
  <c r="W295" i="4" s="1"/>
  <c r="J294" i="4"/>
  <c r="W294" i="4" s="1"/>
  <c r="J293" i="4"/>
  <c r="R293" i="4" s="1"/>
  <c r="J292" i="4"/>
  <c r="W292" i="4" s="1"/>
  <c r="J291" i="4"/>
  <c r="R291" i="4" s="1"/>
  <c r="J290" i="4"/>
  <c r="R290" i="4" s="1"/>
  <c r="J289" i="4"/>
  <c r="W289" i="4" s="1"/>
  <c r="J288" i="4"/>
  <c r="R288" i="4" s="1"/>
  <c r="J287" i="4"/>
  <c r="J286" i="4"/>
  <c r="R286" i="4" s="1"/>
  <c r="J285" i="4"/>
  <c r="W285" i="4" s="1"/>
  <c r="J284" i="4"/>
  <c r="W284" i="4" s="1"/>
  <c r="J283" i="4"/>
  <c r="W283" i="4" s="1"/>
  <c r="J282" i="4"/>
  <c r="W282" i="4" s="1"/>
  <c r="J280" i="4"/>
  <c r="W280" i="4" s="1"/>
  <c r="J279" i="4"/>
  <c r="R279" i="4" s="1"/>
  <c r="J277" i="4"/>
  <c r="R277" i="4" s="1"/>
  <c r="W276" i="4"/>
  <c r="R276" i="4"/>
  <c r="J276" i="4"/>
  <c r="S274" i="4"/>
  <c r="N274" i="4"/>
  <c r="J274" i="4"/>
  <c r="V273" i="4"/>
  <c r="U273" i="4"/>
  <c r="U272" i="4" s="1"/>
  <c r="T273" i="4"/>
  <c r="Q273" i="4"/>
  <c r="Q272" i="4" s="1"/>
  <c r="P273" i="4"/>
  <c r="O273" i="4"/>
  <c r="M273" i="4"/>
  <c r="L273" i="4"/>
  <c r="L272" i="4" s="1"/>
  <c r="K273" i="4"/>
  <c r="V272" i="4"/>
  <c r="V270" i="4" s="1"/>
  <c r="V12" i="4" s="1"/>
  <c r="S271" i="4"/>
  <c r="N271" i="4"/>
  <c r="J271" i="4"/>
  <c r="S269" i="4"/>
  <c r="N269" i="4"/>
  <c r="R269" i="4" s="1"/>
  <c r="J269" i="4"/>
  <c r="S268" i="4"/>
  <c r="W268" i="4" s="1"/>
  <c r="N268" i="4"/>
  <c r="J268" i="4"/>
  <c r="J267" i="4"/>
  <c r="S266" i="4"/>
  <c r="W266" i="4" s="1"/>
  <c r="N266" i="4"/>
  <c r="J266" i="4"/>
  <c r="J264" i="4"/>
  <c r="S263" i="4"/>
  <c r="W263" i="4" s="1"/>
  <c r="J263" i="4"/>
  <c r="R263" i="4" s="1"/>
  <c r="S262" i="4"/>
  <c r="N262" i="4"/>
  <c r="J262" i="4"/>
  <c r="S261" i="4"/>
  <c r="N261" i="4"/>
  <c r="J261" i="4"/>
  <c r="V259" i="4"/>
  <c r="V258" i="4" s="1"/>
  <c r="U259" i="4"/>
  <c r="U258" i="4" s="1"/>
  <c r="T259" i="4"/>
  <c r="Q259" i="4"/>
  <c r="Q258" i="4" s="1"/>
  <c r="P259" i="4"/>
  <c r="O259" i="4"/>
  <c r="M259" i="4"/>
  <c r="M258" i="4" s="1"/>
  <c r="L259" i="4"/>
  <c r="K259" i="4"/>
  <c r="K258" i="4" s="1"/>
  <c r="O258" i="4"/>
  <c r="S257" i="4"/>
  <c r="N257" i="4"/>
  <c r="J257" i="4"/>
  <c r="S256" i="4"/>
  <c r="N256" i="4"/>
  <c r="J256" i="4"/>
  <c r="S255" i="4"/>
  <c r="N255" i="4"/>
  <c r="J255" i="4"/>
  <c r="V254" i="4"/>
  <c r="V253" i="4" s="1"/>
  <c r="U254" i="4"/>
  <c r="T254" i="4"/>
  <c r="T253" i="4" s="1"/>
  <c r="Q254" i="4"/>
  <c r="P254" i="4"/>
  <c r="P253" i="4" s="1"/>
  <c r="O254" i="4"/>
  <c r="O253" i="4" s="1"/>
  <c r="M254" i="4"/>
  <c r="L254" i="4"/>
  <c r="K254" i="4"/>
  <c r="K253" i="4" s="1"/>
  <c r="L253" i="4"/>
  <c r="W252" i="4"/>
  <c r="S251" i="4"/>
  <c r="J251" i="4"/>
  <c r="R251" i="4" s="1"/>
  <c r="S250" i="4"/>
  <c r="J250" i="4"/>
  <c r="R250" i="4" s="1"/>
  <c r="V247" i="4"/>
  <c r="V246" i="4" s="1"/>
  <c r="U247" i="4"/>
  <c r="T247" i="4"/>
  <c r="T246" i="4" s="1"/>
  <c r="Q247" i="4"/>
  <c r="P247" i="4"/>
  <c r="P246" i="4" s="1"/>
  <c r="O247" i="4"/>
  <c r="O246" i="4" s="1"/>
  <c r="M247" i="4"/>
  <c r="J247" i="4" s="1"/>
  <c r="L247" i="4"/>
  <c r="K247" i="4"/>
  <c r="K246" i="4" s="1"/>
  <c r="U246" i="4"/>
  <c r="Q246" i="4"/>
  <c r="L246" i="4"/>
  <c r="S245" i="4"/>
  <c r="N245" i="4"/>
  <c r="J245" i="4"/>
  <c r="S243" i="4"/>
  <c r="W243" i="4" s="1"/>
  <c r="N243" i="4"/>
  <c r="R243" i="4" s="1"/>
  <c r="J243" i="4"/>
  <c r="J242" i="4"/>
  <c r="S240" i="4"/>
  <c r="N240" i="4"/>
  <c r="J240" i="4"/>
  <c r="V239" i="4"/>
  <c r="V238" i="4" s="1"/>
  <c r="V236" i="4" s="1"/>
  <c r="V9" i="4" s="1"/>
  <c r="U239" i="4"/>
  <c r="U238" i="4" s="1"/>
  <c r="U236" i="4" s="1"/>
  <c r="U9" i="4" s="1"/>
  <c r="T239" i="4"/>
  <c r="T238" i="4" s="1"/>
  <c r="Q239" i="4"/>
  <c r="P239" i="4"/>
  <c r="P238" i="4" s="1"/>
  <c r="P236" i="4" s="1"/>
  <c r="O239" i="4"/>
  <c r="M239" i="4"/>
  <c r="M238" i="4" s="1"/>
  <c r="M236" i="4" s="1"/>
  <c r="M9" i="4" s="1"/>
  <c r="L239" i="4"/>
  <c r="L238" i="4" s="1"/>
  <c r="L236" i="4" s="1"/>
  <c r="K239" i="4"/>
  <c r="Q238" i="4"/>
  <c r="Q236" i="4" s="1"/>
  <c r="S237" i="4"/>
  <c r="N237" i="4"/>
  <c r="J237" i="4"/>
  <c r="S235" i="4"/>
  <c r="N235" i="4"/>
  <c r="J235" i="4"/>
  <c r="N234" i="4"/>
  <c r="J234" i="4"/>
  <c r="W234" i="4" s="1"/>
  <c r="N233" i="4"/>
  <c r="J233" i="4"/>
  <c r="W233" i="4" s="1"/>
  <c r="J232" i="4"/>
  <c r="W231" i="4"/>
  <c r="N231" i="4"/>
  <c r="J231" i="4"/>
  <c r="J230" i="4"/>
  <c r="W229" i="4"/>
  <c r="N229" i="4"/>
  <c r="J229" i="4"/>
  <c r="J228" i="4"/>
  <c r="N227" i="4"/>
  <c r="J227" i="4"/>
  <c r="W227" i="4" s="1"/>
  <c r="J226" i="4"/>
  <c r="W226" i="4" s="1"/>
  <c r="N225" i="4"/>
  <c r="R225" i="4" s="1"/>
  <c r="J225" i="4"/>
  <c r="W225" i="4" s="1"/>
  <c r="J224" i="4"/>
  <c r="S223" i="4"/>
  <c r="W223" i="4" s="1"/>
  <c r="N223" i="4"/>
  <c r="J223" i="4"/>
  <c r="N222" i="4"/>
  <c r="J222" i="4"/>
  <c r="N221" i="4"/>
  <c r="S220" i="4"/>
  <c r="N220" i="4"/>
  <c r="R220" i="4" s="1"/>
  <c r="J220" i="4"/>
  <c r="N219" i="4"/>
  <c r="S218" i="4"/>
  <c r="N218" i="4"/>
  <c r="J218" i="4"/>
  <c r="R218" i="4" s="1"/>
  <c r="S217" i="4"/>
  <c r="W217" i="4" s="1"/>
  <c r="N217" i="4"/>
  <c r="R217" i="4" s="1"/>
  <c r="J217" i="4"/>
  <c r="S216" i="4"/>
  <c r="W216" i="4" s="1"/>
  <c r="N216" i="4"/>
  <c r="J216" i="4"/>
  <c r="S215" i="4"/>
  <c r="N215" i="4"/>
  <c r="J215" i="4"/>
  <c r="S214" i="4"/>
  <c r="N214" i="4"/>
  <c r="J214" i="4"/>
  <c r="S213" i="4"/>
  <c r="N213" i="4"/>
  <c r="J213" i="4"/>
  <c r="W212" i="4"/>
  <c r="S212" i="4"/>
  <c r="N212" i="4"/>
  <c r="J212" i="4"/>
  <c r="S211" i="4"/>
  <c r="W211" i="4" s="1"/>
  <c r="N211" i="4"/>
  <c r="J211" i="4"/>
  <c r="S210" i="4"/>
  <c r="R210" i="4"/>
  <c r="N210" i="4"/>
  <c r="J210" i="4"/>
  <c r="S209" i="4"/>
  <c r="N209" i="4"/>
  <c r="J209" i="4"/>
  <c r="V208" i="4"/>
  <c r="V207" i="4" s="1"/>
  <c r="V205" i="4" s="1"/>
  <c r="V10" i="4" s="1"/>
  <c r="U208" i="4"/>
  <c r="U207" i="4" s="1"/>
  <c r="U205" i="4" s="1"/>
  <c r="U10" i="4" s="1"/>
  <c r="T208" i="4"/>
  <c r="S208" i="4" s="1"/>
  <c r="Q208" i="4"/>
  <c r="Q207" i="4" s="1"/>
  <c r="P208" i="4"/>
  <c r="P207" i="4" s="1"/>
  <c r="P205" i="4" s="1"/>
  <c r="P10" i="4" s="1"/>
  <c r="O208" i="4"/>
  <c r="M208" i="4"/>
  <c r="M207" i="4" s="1"/>
  <c r="L208" i="4"/>
  <c r="L207" i="4" s="1"/>
  <c r="L205" i="4" s="1"/>
  <c r="L10" i="4" s="1"/>
  <c r="K208" i="4"/>
  <c r="K207" i="4" s="1"/>
  <c r="J208" i="4"/>
  <c r="O207" i="4"/>
  <c r="Q205" i="4"/>
  <c r="M205" i="4"/>
  <c r="J204" i="4"/>
  <c r="J203" i="4"/>
  <c r="R203" i="4" s="1"/>
  <c r="V202" i="4"/>
  <c r="U202" i="4"/>
  <c r="T202" i="4"/>
  <c r="Q202" i="4"/>
  <c r="P202" i="4"/>
  <c r="O202" i="4"/>
  <c r="M202" i="4"/>
  <c r="L202" i="4"/>
  <c r="K202" i="4"/>
  <c r="J201" i="4"/>
  <c r="J200" i="4"/>
  <c r="J198" i="4"/>
  <c r="S197" i="4"/>
  <c r="J196" i="4"/>
  <c r="S195" i="4"/>
  <c r="N195" i="4"/>
  <c r="J195" i="4"/>
  <c r="J194" i="4"/>
  <c r="W193" i="4"/>
  <c r="J193" i="4"/>
  <c r="R193" i="4" s="1"/>
  <c r="W192" i="4"/>
  <c r="J192" i="4"/>
  <c r="R192" i="4" s="1"/>
  <c r="J191" i="4"/>
  <c r="W191" i="4" s="1"/>
  <c r="J190" i="4"/>
  <c r="J189" i="4"/>
  <c r="R189" i="4" s="1"/>
  <c r="J188" i="4"/>
  <c r="V187" i="4"/>
  <c r="U187" i="4"/>
  <c r="U115" i="4" s="1"/>
  <c r="U114" i="4" s="1"/>
  <c r="U112" i="4" s="1"/>
  <c r="U8" i="4" s="1"/>
  <c r="T187" i="4"/>
  <c r="Q187" i="4"/>
  <c r="P187" i="4"/>
  <c r="O187" i="4"/>
  <c r="O115" i="4" s="1"/>
  <c r="O114" i="4" s="1"/>
  <c r="M187" i="4"/>
  <c r="L187" i="4"/>
  <c r="K187" i="4"/>
  <c r="J186" i="4"/>
  <c r="J185" i="4"/>
  <c r="R185" i="4" s="1"/>
  <c r="W184" i="4"/>
  <c r="R184" i="4"/>
  <c r="J183" i="4"/>
  <c r="W183" i="4" s="1"/>
  <c r="J182" i="4"/>
  <c r="S181" i="4"/>
  <c r="W181" i="4" s="1"/>
  <c r="J181" i="4"/>
  <c r="R181" i="4" s="1"/>
  <c r="J180" i="4"/>
  <c r="R180" i="4" s="1"/>
  <c r="R179" i="4"/>
  <c r="J179" i="4"/>
  <c r="W179" i="4" s="1"/>
  <c r="J178" i="4"/>
  <c r="W178" i="4" s="1"/>
  <c r="J177" i="4"/>
  <c r="W176" i="4"/>
  <c r="J176" i="4"/>
  <c r="R176" i="4" s="1"/>
  <c r="J175" i="4"/>
  <c r="W175" i="4" s="1"/>
  <c r="J174" i="4"/>
  <c r="W174" i="4" s="1"/>
  <c r="J173" i="4"/>
  <c r="J172" i="4"/>
  <c r="R172" i="4" s="1"/>
  <c r="R171" i="4"/>
  <c r="J171" i="4"/>
  <c r="W171" i="4" s="1"/>
  <c r="J170" i="4"/>
  <c r="W170" i="4" s="1"/>
  <c r="J169" i="4"/>
  <c r="J168" i="4"/>
  <c r="R168" i="4" s="1"/>
  <c r="J167" i="4"/>
  <c r="R167" i="4" s="1"/>
  <c r="J166" i="4"/>
  <c r="W166" i="4" s="1"/>
  <c r="J165" i="4"/>
  <c r="J164" i="4"/>
  <c r="R164" i="4" s="1"/>
  <c r="J163" i="4"/>
  <c r="W163" i="4" s="1"/>
  <c r="J162" i="4"/>
  <c r="W162" i="4" s="1"/>
  <c r="J161" i="4"/>
  <c r="J160" i="4"/>
  <c r="R160" i="4" s="1"/>
  <c r="J159" i="4"/>
  <c r="W159" i="4" s="1"/>
  <c r="J158" i="4"/>
  <c r="W158" i="4" s="1"/>
  <c r="J157" i="4"/>
  <c r="W156" i="4"/>
  <c r="J156" i="4"/>
  <c r="R156" i="4" s="1"/>
  <c r="J155" i="4"/>
  <c r="W155" i="4" s="1"/>
  <c r="J154" i="4"/>
  <c r="W154" i="4" s="1"/>
  <c r="J153" i="4"/>
  <c r="W152" i="4"/>
  <c r="J152" i="4"/>
  <c r="R152" i="4" s="1"/>
  <c r="J151" i="4"/>
  <c r="R151" i="4" s="1"/>
  <c r="S150" i="4"/>
  <c r="J150" i="4"/>
  <c r="R150" i="4" s="1"/>
  <c r="J149" i="4"/>
  <c r="W149" i="4" s="1"/>
  <c r="J148" i="4"/>
  <c r="W148" i="4" s="1"/>
  <c r="J147" i="4"/>
  <c r="R147" i="4" s="1"/>
  <c r="J146" i="4"/>
  <c r="R146" i="4" s="1"/>
  <c r="J145" i="4"/>
  <c r="R145" i="4" s="1"/>
  <c r="J144" i="4"/>
  <c r="W144" i="4" s="1"/>
  <c r="J143" i="4"/>
  <c r="R143" i="4" s="1"/>
  <c r="J142" i="4"/>
  <c r="R142" i="4" s="1"/>
  <c r="J141" i="4"/>
  <c r="W141" i="4" s="1"/>
  <c r="J140" i="4"/>
  <c r="W140" i="4" s="1"/>
  <c r="J139" i="4"/>
  <c r="R139" i="4" s="1"/>
  <c r="W138" i="4"/>
  <c r="R138" i="4"/>
  <c r="J137" i="4"/>
  <c r="W137" i="4" s="1"/>
  <c r="W136" i="4"/>
  <c r="J135" i="4"/>
  <c r="R135" i="4" s="1"/>
  <c r="J134" i="4"/>
  <c r="R134" i="4" s="1"/>
  <c r="J133" i="4"/>
  <c r="W133" i="4" s="1"/>
  <c r="S132" i="4"/>
  <c r="N132" i="4"/>
  <c r="J132" i="4"/>
  <c r="V131" i="4"/>
  <c r="U131" i="4"/>
  <c r="T131" i="4"/>
  <c r="Q131" i="4"/>
  <c r="P131" i="4"/>
  <c r="O131" i="4"/>
  <c r="M131" i="4"/>
  <c r="L131" i="4"/>
  <c r="K131" i="4"/>
  <c r="J130" i="4"/>
  <c r="J129" i="4"/>
  <c r="R129" i="4" s="1"/>
  <c r="J128" i="4"/>
  <c r="W128" i="4" s="1"/>
  <c r="J127" i="4"/>
  <c r="R127" i="4" s="1"/>
  <c r="J126" i="4"/>
  <c r="S125" i="4"/>
  <c r="N125" i="4"/>
  <c r="J125" i="4"/>
  <c r="J123" i="4"/>
  <c r="W123" i="4" s="1"/>
  <c r="J122" i="4"/>
  <c r="R122" i="4" s="1"/>
  <c r="S121" i="4"/>
  <c r="J121" i="4"/>
  <c r="R121" i="4" s="1"/>
  <c r="S120" i="4"/>
  <c r="N120" i="4"/>
  <c r="R120" i="4" s="1"/>
  <c r="J120" i="4"/>
  <c r="S119" i="4"/>
  <c r="N119" i="4"/>
  <c r="J119" i="4"/>
  <c r="W119" i="4" s="1"/>
  <c r="S118" i="4"/>
  <c r="N118" i="4"/>
  <c r="J118" i="4"/>
  <c r="V115" i="4"/>
  <c r="V114" i="4" s="1"/>
  <c r="V112" i="4" s="1"/>
  <c r="Q115" i="4"/>
  <c r="Q114" i="4" s="1"/>
  <c r="Q112" i="4" s="1"/>
  <c r="Q8" i="4" s="1"/>
  <c r="M115" i="4"/>
  <c r="M114" i="4" s="1"/>
  <c r="M112" i="4" s="1"/>
  <c r="M8" i="4" s="1"/>
  <c r="S113" i="4"/>
  <c r="N113" i="4"/>
  <c r="J113" i="4"/>
  <c r="S111" i="4"/>
  <c r="N111" i="4"/>
  <c r="J111" i="4"/>
  <c r="S110" i="4"/>
  <c r="N110" i="4"/>
  <c r="R110" i="4" s="1"/>
  <c r="J110" i="4"/>
  <c r="S109" i="4"/>
  <c r="N109" i="4"/>
  <c r="J109" i="4"/>
  <c r="S108" i="4"/>
  <c r="N108" i="4"/>
  <c r="R108" i="4" s="1"/>
  <c r="J108" i="4"/>
  <c r="M107" i="4"/>
  <c r="J107" i="4" s="1"/>
  <c r="M106" i="4"/>
  <c r="J106" i="4"/>
  <c r="S105" i="4"/>
  <c r="N105" i="4"/>
  <c r="J105" i="4"/>
  <c r="S104" i="4"/>
  <c r="N104" i="4"/>
  <c r="J104" i="4"/>
  <c r="S103" i="4"/>
  <c r="N103" i="4"/>
  <c r="J103" i="4"/>
  <c r="S102" i="4"/>
  <c r="N102" i="4"/>
  <c r="J102" i="4"/>
  <c r="S100" i="4"/>
  <c r="N100" i="4"/>
  <c r="R100" i="4" s="1"/>
  <c r="J100" i="4"/>
  <c r="S99" i="4"/>
  <c r="N99" i="4"/>
  <c r="L99" i="4"/>
  <c r="J99" i="4" s="1"/>
  <c r="K99" i="4"/>
  <c r="V97" i="4"/>
  <c r="S97" i="4" s="1"/>
  <c r="Q97" i="4"/>
  <c r="P97" i="4"/>
  <c r="P89" i="4" s="1"/>
  <c r="O97" i="4"/>
  <c r="J95" i="4"/>
  <c r="J94" i="4"/>
  <c r="R94" i="4" s="1"/>
  <c r="J93" i="4"/>
  <c r="J92" i="4"/>
  <c r="R92" i="4" s="1"/>
  <c r="S91" i="4"/>
  <c r="N91" i="4"/>
  <c r="J91" i="4"/>
  <c r="S90" i="4"/>
  <c r="N90" i="4"/>
  <c r="K90" i="4"/>
  <c r="J90" i="4" s="1"/>
  <c r="U89" i="4"/>
  <c r="T89" i="4"/>
  <c r="Q89" i="4"/>
  <c r="O89" i="4"/>
  <c r="L89" i="4"/>
  <c r="K89" i="4"/>
  <c r="J88" i="4"/>
  <c r="J87" i="4"/>
  <c r="W87" i="4" s="1"/>
  <c r="S86" i="4"/>
  <c r="W86" i="4" s="1"/>
  <c r="N86" i="4"/>
  <c r="R86" i="4" s="1"/>
  <c r="J86" i="4"/>
  <c r="J85" i="4"/>
  <c r="J84" i="4"/>
  <c r="R84" i="4" s="1"/>
  <c r="J83" i="4"/>
  <c r="J82" i="4"/>
  <c r="R82" i="4" s="1"/>
  <c r="J81" i="4"/>
  <c r="J80" i="4"/>
  <c r="R80" i="4" s="1"/>
  <c r="J79" i="4"/>
  <c r="W79" i="4" s="1"/>
  <c r="J78" i="4"/>
  <c r="W78" i="4" s="1"/>
  <c r="J77" i="4"/>
  <c r="W77" i="4" s="1"/>
  <c r="J76" i="4"/>
  <c r="R76" i="4" s="1"/>
  <c r="J75" i="4"/>
  <c r="W75" i="4" s="1"/>
  <c r="R74" i="4"/>
  <c r="J74" i="4"/>
  <c r="W74" i="4" s="1"/>
  <c r="J71" i="4"/>
  <c r="R71" i="4" s="1"/>
  <c r="J70" i="4"/>
  <c r="W70" i="4" s="1"/>
  <c r="S69" i="4"/>
  <c r="N69" i="4"/>
  <c r="J69" i="4"/>
  <c r="J68" i="4"/>
  <c r="W68" i="4" s="1"/>
  <c r="J67" i="4"/>
  <c r="W67" i="4" s="1"/>
  <c r="J65" i="4"/>
  <c r="R65" i="4" s="1"/>
  <c r="S62" i="4"/>
  <c r="N62" i="4"/>
  <c r="J62" i="4"/>
  <c r="J60" i="4"/>
  <c r="S59" i="4"/>
  <c r="W59" i="4" s="1"/>
  <c r="N59" i="4"/>
  <c r="J59" i="4"/>
  <c r="S58" i="4"/>
  <c r="N58" i="4"/>
  <c r="J58" i="4"/>
  <c r="V57" i="4"/>
  <c r="U57" i="4"/>
  <c r="T57" i="4"/>
  <c r="S57" i="4" s="1"/>
  <c r="Q57" i="4"/>
  <c r="P57" i="4"/>
  <c r="O57" i="4"/>
  <c r="M57" i="4"/>
  <c r="L57" i="4"/>
  <c r="K57" i="4"/>
  <c r="J55" i="4"/>
  <c r="S53" i="4"/>
  <c r="N53" i="4"/>
  <c r="J53" i="4"/>
  <c r="S51" i="4"/>
  <c r="N51" i="4"/>
  <c r="J51" i="4"/>
  <c r="S49" i="4"/>
  <c r="N49" i="4"/>
  <c r="J49" i="4"/>
  <c r="J48" i="4"/>
  <c r="S46" i="4"/>
  <c r="N46" i="4"/>
  <c r="J46" i="4"/>
  <c r="S45" i="4"/>
  <c r="N45" i="4"/>
  <c r="J45" i="4"/>
  <c r="S44" i="4"/>
  <c r="N44" i="4"/>
  <c r="J44" i="4"/>
  <c r="S43" i="4"/>
  <c r="N43" i="4"/>
  <c r="J43" i="4"/>
  <c r="S42" i="4"/>
  <c r="N42" i="4"/>
  <c r="V41" i="4"/>
  <c r="U41" i="4"/>
  <c r="T41" i="4"/>
  <c r="Q41" i="4"/>
  <c r="P41" i="4"/>
  <c r="O41" i="4"/>
  <c r="M41" i="4"/>
  <c r="L41" i="4"/>
  <c r="K41" i="4"/>
  <c r="J40" i="4"/>
  <c r="J39" i="4"/>
  <c r="S36" i="4"/>
  <c r="R36" i="4"/>
  <c r="N36" i="4"/>
  <c r="J36" i="4"/>
  <c r="J35" i="4"/>
  <c r="W35" i="4" s="1"/>
  <c r="J34" i="4"/>
  <c r="J33" i="4"/>
  <c r="W33" i="4" s="1"/>
  <c r="S32" i="4"/>
  <c r="W32" i="4" s="1"/>
  <c r="N32" i="4"/>
  <c r="J32" i="4"/>
  <c r="S31" i="4"/>
  <c r="N31" i="4"/>
  <c r="J31" i="4"/>
  <c r="S30" i="4"/>
  <c r="N30" i="4"/>
  <c r="J30" i="4"/>
  <c r="S29" i="4"/>
  <c r="J29" i="4"/>
  <c r="S27" i="4"/>
  <c r="N27" i="4"/>
  <c r="J27" i="4"/>
  <c r="S25" i="4"/>
  <c r="N25" i="4"/>
  <c r="J25" i="4"/>
  <c r="J23" i="4"/>
  <c r="S21" i="4"/>
  <c r="N21" i="4"/>
  <c r="J21" i="4"/>
  <c r="V20" i="4"/>
  <c r="U20" i="4"/>
  <c r="T20" i="4"/>
  <c r="Q20" i="4"/>
  <c r="P20" i="4"/>
  <c r="O20" i="4"/>
  <c r="M20" i="4"/>
  <c r="L20" i="4"/>
  <c r="L19" i="4" s="1"/>
  <c r="L17" i="4" s="1"/>
  <c r="L6" i="4" s="1"/>
  <c r="K20" i="4"/>
  <c r="Q16" i="4"/>
  <c r="P16" i="4"/>
  <c r="O16" i="4"/>
  <c r="N16" i="4"/>
  <c r="V14" i="4"/>
  <c r="U14" i="4"/>
  <c r="Q14" i="4"/>
  <c r="M14" i="4"/>
  <c r="L14" i="4"/>
  <c r="V13" i="4"/>
  <c r="Q13" i="4"/>
  <c r="P13" i="4"/>
  <c r="K13" i="4"/>
  <c r="Q10" i="4"/>
  <c r="M10" i="4"/>
  <c r="Q9" i="4"/>
  <c r="P9" i="4"/>
  <c r="L9" i="4"/>
  <c r="V8" i="4"/>
  <c r="Q19" i="4" l="1"/>
  <c r="Q17" i="4" s="1"/>
  <c r="Q6" i="4" s="1"/>
  <c r="N208" i="4"/>
  <c r="R256" i="4"/>
  <c r="P19" i="4"/>
  <c r="P17" i="4" s="1"/>
  <c r="P6" i="4" s="1"/>
  <c r="W29" i="4"/>
  <c r="R32" i="4"/>
  <c r="Q56" i="4"/>
  <c r="Q52" i="4" s="1"/>
  <c r="Q7" i="4" s="1"/>
  <c r="R59" i="4"/>
  <c r="R62" i="4"/>
  <c r="W82" i="4"/>
  <c r="R102" i="4"/>
  <c r="W121" i="4"/>
  <c r="R133" i="4"/>
  <c r="W145" i="4"/>
  <c r="W167" i="4"/>
  <c r="R216" i="4"/>
  <c r="W218" i="4"/>
  <c r="W220" i="4"/>
  <c r="R229" i="4"/>
  <c r="R231" i="4"/>
  <c r="W256" i="4"/>
  <c r="R268" i="4"/>
  <c r="W269" i="4"/>
  <c r="W277" i="4"/>
  <c r="W290" i="4"/>
  <c r="W308" i="4"/>
  <c r="W321" i="4"/>
  <c r="W329" i="4"/>
  <c r="J378" i="4"/>
  <c r="W378" i="4" s="1"/>
  <c r="W380" i="4"/>
  <c r="U381" i="4"/>
  <c r="V244" i="4"/>
  <c r="V11" i="4" s="1"/>
  <c r="T19" i="4"/>
  <c r="T17" i="4" s="1"/>
  <c r="R25" i="4"/>
  <c r="W27" i="4"/>
  <c r="W31" i="4"/>
  <c r="R35" i="4"/>
  <c r="U56" i="4"/>
  <c r="U52" i="4" s="1"/>
  <c r="U7" i="4" s="1"/>
  <c r="W100" i="4"/>
  <c r="R109" i="4"/>
  <c r="R141" i="4"/>
  <c r="W146" i="4"/>
  <c r="R149" i="4"/>
  <c r="W160" i="4"/>
  <c r="R163" i="4"/>
  <c r="S187" i="4"/>
  <c r="J202" i="4"/>
  <c r="W210" i="4"/>
  <c r="R213" i="4"/>
  <c r="R214" i="4"/>
  <c r="R234" i="4"/>
  <c r="W235" i="4"/>
  <c r="W261" i="4"/>
  <c r="T272" i="4"/>
  <c r="T270" i="4" s="1"/>
  <c r="W305" i="4"/>
  <c r="W306" i="4"/>
  <c r="R309" i="4"/>
  <c r="J315" i="4"/>
  <c r="W315" i="4" s="1"/>
  <c r="W333" i="4"/>
  <c r="J337" i="4"/>
  <c r="W337" i="4" s="1"/>
  <c r="S367" i="4"/>
  <c r="N382" i="4"/>
  <c r="W393" i="4"/>
  <c r="N413" i="4"/>
  <c r="J423" i="4"/>
  <c r="R423" i="4" s="1"/>
  <c r="W44" i="4"/>
  <c r="M97" i="4"/>
  <c r="W257" i="4"/>
  <c r="U270" i="4"/>
  <c r="U12" i="4" s="1"/>
  <c r="W309" i="4"/>
  <c r="S337" i="4"/>
  <c r="W354" i="4"/>
  <c r="N367" i="4"/>
  <c r="J399" i="4"/>
  <c r="J398" i="4" s="1"/>
  <c r="L410" i="4"/>
  <c r="L15" i="4" s="1"/>
  <c r="R107" i="4"/>
  <c r="W107" i="4"/>
  <c r="J388" i="4"/>
  <c r="K410" i="4"/>
  <c r="K15" i="4" s="1"/>
  <c r="W25" i="4"/>
  <c r="W36" i="4"/>
  <c r="N41" i="4"/>
  <c r="R87" i="4"/>
  <c r="W108" i="4"/>
  <c r="W110" i="4"/>
  <c r="R111" i="4"/>
  <c r="R118" i="4"/>
  <c r="W129" i="4"/>
  <c r="S131" i="4"/>
  <c r="W142" i="4"/>
  <c r="R154" i="4"/>
  <c r="W164" i="4"/>
  <c r="W180" i="4"/>
  <c r="K115" i="4"/>
  <c r="W189" i="4"/>
  <c r="T207" i="4"/>
  <c r="R211" i="4"/>
  <c r="W213" i="4"/>
  <c r="W214" i="4"/>
  <c r="R235" i="4"/>
  <c r="S239" i="4"/>
  <c r="N247" i="4"/>
  <c r="R257" i="4"/>
  <c r="J273" i="4"/>
  <c r="P272" i="4"/>
  <c r="R280" i="4"/>
  <c r="W299" i="4"/>
  <c r="W310" i="4"/>
  <c r="W326" i="4"/>
  <c r="N337" i="4"/>
  <c r="R345" i="4"/>
  <c r="J367" i="4"/>
  <c r="W370" i="4"/>
  <c r="W372" i="4"/>
  <c r="W374" i="4"/>
  <c r="R376" i="4"/>
  <c r="S381" i="4"/>
  <c r="W381" i="4" s="1"/>
  <c r="W394" i="4"/>
  <c r="N399" i="4"/>
  <c r="R399" i="4" s="1"/>
  <c r="W403" i="4"/>
  <c r="W405" i="4"/>
  <c r="W409" i="4"/>
  <c r="J419" i="4"/>
  <c r="W419" i="4" s="1"/>
  <c r="J41" i="4"/>
  <c r="R41" i="4" s="1"/>
  <c r="W65" i="4"/>
  <c r="W84" i="4"/>
  <c r="W102" i="4"/>
  <c r="W111" i="4"/>
  <c r="W118" i="4"/>
  <c r="R208" i="4"/>
  <c r="Q270" i="4"/>
  <c r="Q12" i="4" s="1"/>
  <c r="S20" i="4"/>
  <c r="R27" i="4"/>
  <c r="R31" i="4"/>
  <c r="O56" i="4"/>
  <c r="O52" i="4" s="1"/>
  <c r="O7" i="4" s="1"/>
  <c r="R125" i="4"/>
  <c r="N131" i="4"/>
  <c r="W134" i="4"/>
  <c r="R137" i="4"/>
  <c r="W150" i="4"/>
  <c r="R155" i="4"/>
  <c r="R159" i="4"/>
  <c r="W172" i="4"/>
  <c r="R175" i="4"/>
  <c r="R183" i="4"/>
  <c r="W185" i="4"/>
  <c r="R215" i="4"/>
  <c r="R233" i="4"/>
  <c r="S246" i="4"/>
  <c r="S272" i="4"/>
  <c r="R294" i="4"/>
  <c r="R296" i="4"/>
  <c r="R300" i="4"/>
  <c r="R303" i="4"/>
  <c r="R311" i="4"/>
  <c r="R319" i="4"/>
  <c r="J381" i="4"/>
  <c r="P381" i="4"/>
  <c r="N381" i="4" s="1"/>
  <c r="J390" i="4"/>
  <c r="R390" i="4" s="1"/>
  <c r="W402" i="4"/>
  <c r="W404" i="4"/>
  <c r="J413" i="4"/>
  <c r="W427" i="4"/>
  <c r="V19" i="4"/>
  <c r="V17" i="4" s="1"/>
  <c r="V6" i="4" s="1"/>
  <c r="W62" i="4"/>
  <c r="W80" i="4"/>
  <c r="K56" i="4"/>
  <c r="K52" i="4" s="1"/>
  <c r="W109" i="4"/>
  <c r="R119" i="4"/>
  <c r="W125" i="4"/>
  <c r="J131" i="4"/>
  <c r="W168" i="4"/>
  <c r="R191" i="4"/>
  <c r="W195" i="4"/>
  <c r="R212" i="4"/>
  <c r="W215" i="4"/>
  <c r="S247" i="4"/>
  <c r="N273" i="4"/>
  <c r="W311" i="4"/>
  <c r="W313" i="4"/>
  <c r="R329" i="4"/>
  <c r="W373" i="4"/>
  <c r="L381" i="4"/>
  <c r="L270" i="4" s="1"/>
  <c r="L12" i="4" s="1"/>
  <c r="S388" i="4"/>
  <c r="W395" i="4"/>
  <c r="S413" i="4"/>
  <c r="W413" i="4" s="1"/>
  <c r="W416" i="4"/>
  <c r="W422" i="4"/>
  <c r="W51" i="4"/>
  <c r="R51" i="4"/>
  <c r="R46" i="4"/>
  <c r="W46" i="4"/>
  <c r="W250" i="4"/>
  <c r="W251" i="4"/>
  <c r="S41" i="4"/>
  <c r="J57" i="4"/>
  <c r="W57" i="4" s="1"/>
  <c r="L56" i="4"/>
  <c r="U19" i="4"/>
  <c r="U17" i="4" s="1"/>
  <c r="U6" i="4" s="1"/>
  <c r="R23" i="4"/>
  <c r="W23" i="4"/>
  <c r="K7" i="4"/>
  <c r="N20" i="4"/>
  <c r="O19" i="4"/>
  <c r="R34" i="4"/>
  <c r="W34" i="4"/>
  <c r="W99" i="4"/>
  <c r="R99" i="4"/>
  <c r="M19" i="4"/>
  <c r="M17" i="4" s="1"/>
  <c r="M6" i="4" s="1"/>
  <c r="R44" i="4"/>
  <c r="N57" i="4"/>
  <c r="P56" i="4"/>
  <c r="K114" i="4"/>
  <c r="J20" i="4"/>
  <c r="W20" i="4" s="1"/>
  <c r="K19" i="4"/>
  <c r="R33" i="4"/>
  <c r="T56" i="4"/>
  <c r="R67" i="4"/>
  <c r="R70" i="4"/>
  <c r="W71" i="4"/>
  <c r="W76" i="4"/>
  <c r="R78" i="4"/>
  <c r="W92" i="4"/>
  <c r="W94" i="4"/>
  <c r="N97" i="4"/>
  <c r="N89" i="4"/>
  <c r="V89" i="4"/>
  <c r="O112" i="4"/>
  <c r="L115" i="4"/>
  <c r="L114" i="4" s="1"/>
  <c r="L112" i="4" s="1"/>
  <c r="L8" i="4" s="1"/>
  <c r="P115" i="4"/>
  <c r="T115" i="4"/>
  <c r="W122" i="4"/>
  <c r="W127" i="4"/>
  <c r="W135" i="4"/>
  <c r="W139" i="4"/>
  <c r="W143" i="4"/>
  <c r="W147" i="4"/>
  <c r="W151" i="4"/>
  <c r="W157" i="4"/>
  <c r="R157" i="4"/>
  <c r="W161" i="4"/>
  <c r="R161" i="4"/>
  <c r="W165" i="4"/>
  <c r="R165" i="4"/>
  <c r="W169" i="4"/>
  <c r="R169" i="4"/>
  <c r="W173" i="4"/>
  <c r="R173" i="4"/>
  <c r="W177" i="4"/>
  <c r="R177" i="4"/>
  <c r="J187" i="4"/>
  <c r="R187" i="4" s="1"/>
  <c r="W194" i="4"/>
  <c r="R194" i="4"/>
  <c r="N207" i="4"/>
  <c r="O205" i="4"/>
  <c r="R223" i="4"/>
  <c r="N239" i="4"/>
  <c r="O238" i="4"/>
  <c r="S238" i="4"/>
  <c r="T236" i="4"/>
  <c r="M246" i="4"/>
  <c r="K244" i="4"/>
  <c r="N254" i="4"/>
  <c r="Q253" i="4"/>
  <c r="N253" i="4" s="1"/>
  <c r="N259" i="4"/>
  <c r="R259" i="4" s="1"/>
  <c r="P258" i="4"/>
  <c r="N258" i="4" s="1"/>
  <c r="R266" i="4"/>
  <c r="W196" i="4"/>
  <c r="R196" i="4"/>
  <c r="W201" i="4"/>
  <c r="R201" i="4"/>
  <c r="J239" i="4"/>
  <c r="K238" i="4"/>
  <c r="J254" i="4"/>
  <c r="M253" i="4"/>
  <c r="J253" i="4" s="1"/>
  <c r="J259" i="4"/>
  <c r="L258" i="4"/>
  <c r="J258" i="4" s="1"/>
  <c r="R123" i="4"/>
  <c r="R136" i="4"/>
  <c r="R140" i="4"/>
  <c r="R144" i="4"/>
  <c r="R148" i="4"/>
  <c r="R158" i="4"/>
  <c r="R162" i="4"/>
  <c r="R166" i="4"/>
  <c r="R170" i="4"/>
  <c r="R174" i="4"/>
  <c r="R178" i="4"/>
  <c r="R195" i="4"/>
  <c r="J207" i="4"/>
  <c r="K205" i="4"/>
  <c r="W208" i="4"/>
  <c r="R227" i="4"/>
  <c r="O244" i="4"/>
  <c r="S254" i="4"/>
  <c r="U253" i="4"/>
  <c r="S259" i="4"/>
  <c r="T258" i="4"/>
  <c r="S258" i="4" s="1"/>
  <c r="R261" i="4"/>
  <c r="W153" i="4"/>
  <c r="R153" i="4"/>
  <c r="W182" i="4"/>
  <c r="R182" i="4"/>
  <c r="W186" i="4"/>
  <c r="R186" i="4"/>
  <c r="W190" i="4"/>
  <c r="R190" i="4"/>
  <c r="W198" i="4"/>
  <c r="R198" i="4"/>
  <c r="R242" i="4"/>
  <c r="W242" i="4"/>
  <c r="N246" i="4"/>
  <c r="O272" i="4"/>
  <c r="W279" i="4"/>
  <c r="R282" i="4"/>
  <c r="W288" i="4"/>
  <c r="W293" i="4"/>
  <c r="W318" i="4"/>
  <c r="R318" i="4"/>
  <c r="J396" i="4"/>
  <c r="J14" i="4" s="1"/>
  <c r="R419" i="4"/>
  <c r="W423" i="4"/>
  <c r="K272" i="4"/>
  <c r="S273" i="4"/>
  <c r="R284" i="4"/>
  <c r="W286" i="4"/>
  <c r="R292" i="4"/>
  <c r="R304" i="4"/>
  <c r="R307" i="4"/>
  <c r="R308" i="4"/>
  <c r="R313" i="4"/>
  <c r="J410" i="4"/>
  <c r="R413" i="4"/>
  <c r="W390" i="4"/>
  <c r="S398" i="4"/>
  <c r="W398" i="4" s="1"/>
  <c r="T396" i="4"/>
  <c r="W291" i="4"/>
  <c r="R298" i="4"/>
  <c r="W323" i="4"/>
  <c r="R323" i="4"/>
  <c r="N388" i="4"/>
  <c r="R388" i="4" s="1"/>
  <c r="O387" i="4"/>
  <c r="W322" i="4"/>
  <c r="W327" i="4"/>
  <c r="W331" i="4"/>
  <c r="M387" i="4"/>
  <c r="U387" i="4"/>
  <c r="S399" i="4"/>
  <c r="W399" i="4" s="1"/>
  <c r="Q412" i="4"/>
  <c r="Q410" i="4" s="1"/>
  <c r="N410" i="4" s="1"/>
  <c r="R410" i="4" s="1"/>
  <c r="R428" i="4"/>
  <c r="R332" i="4"/>
  <c r="R372" i="4"/>
  <c r="M377" i="4"/>
  <c r="M270" i="4" s="1"/>
  <c r="M12" i="4" s="1"/>
  <c r="R402" i="4"/>
  <c r="R406" i="4"/>
  <c r="J412" i="4"/>
  <c r="J424" i="4"/>
  <c r="P398" i="4"/>
  <c r="U412" i="4"/>
  <c r="U410" i="4" s="1"/>
  <c r="S410" i="4" s="1"/>
  <c r="W239" i="4" l="1"/>
  <c r="Q244" i="4"/>
  <c r="Q11" i="4" s="1"/>
  <c r="Q4" i="4" s="1"/>
  <c r="W259" i="4"/>
  <c r="R258" i="4"/>
  <c r="R337" i="4"/>
  <c r="S270" i="4"/>
  <c r="S12" i="4" s="1"/>
  <c r="T12" i="4"/>
  <c r="W367" i="4"/>
  <c r="W258" i="4"/>
  <c r="R131" i="4"/>
  <c r="J97" i="4"/>
  <c r="W97" i="4" s="1"/>
  <c r="M89" i="4"/>
  <c r="W41" i="4"/>
  <c r="W410" i="4"/>
  <c r="J377" i="4"/>
  <c r="W377" i="4" s="1"/>
  <c r="J15" i="4"/>
  <c r="R15" i="4" s="1"/>
  <c r="R20" i="4"/>
  <c r="R367" i="4"/>
  <c r="R273" i="4"/>
  <c r="P270" i="4"/>
  <c r="P12" i="4" s="1"/>
  <c r="W131" i="4"/>
  <c r="T205" i="4"/>
  <c r="S207" i="4"/>
  <c r="W207" i="4" s="1"/>
  <c r="W273" i="4"/>
  <c r="R253" i="4"/>
  <c r="O11" i="4"/>
  <c r="R207" i="4"/>
  <c r="P52" i="4"/>
  <c r="N56" i="4"/>
  <c r="U244" i="4"/>
  <c r="U11" i="4" s="1"/>
  <c r="S253" i="4"/>
  <c r="W253" i="4" s="1"/>
  <c r="R239" i="4"/>
  <c r="W412" i="4"/>
  <c r="R412" i="4"/>
  <c r="N387" i="4"/>
  <c r="O385" i="4"/>
  <c r="S396" i="4"/>
  <c r="T14" i="4"/>
  <c r="P244" i="4"/>
  <c r="P11" i="4" s="1"/>
  <c r="W254" i="4"/>
  <c r="L244" i="4"/>
  <c r="L11" i="4" s="1"/>
  <c r="R254" i="4"/>
  <c r="S236" i="4"/>
  <c r="T9" i="4"/>
  <c r="O8" i="4"/>
  <c r="T52" i="4"/>
  <c r="J115" i="4"/>
  <c r="T6" i="4"/>
  <c r="S17" i="4"/>
  <c r="J205" i="4"/>
  <c r="J10" i="4" s="1"/>
  <c r="K10" i="4"/>
  <c r="N205" i="4"/>
  <c r="O10" i="4"/>
  <c r="S115" i="4"/>
  <c r="W115" i="4" s="1"/>
  <c r="T114" i="4"/>
  <c r="S89" i="4"/>
  <c r="V56" i="4"/>
  <c r="V52" i="4" s="1"/>
  <c r="V7" i="4" s="1"/>
  <c r="V4" i="4" s="1"/>
  <c r="N19" i="4"/>
  <c r="O17" i="4"/>
  <c r="L52" i="4"/>
  <c r="M385" i="4"/>
  <c r="J387" i="4"/>
  <c r="N272" i="4"/>
  <c r="O270" i="4"/>
  <c r="N238" i="4"/>
  <c r="O236" i="4"/>
  <c r="S387" i="4"/>
  <c r="U385" i="4"/>
  <c r="K270" i="4"/>
  <c r="J272" i="4"/>
  <c r="W272" i="4" s="1"/>
  <c r="J238" i="4"/>
  <c r="W238" i="4" s="1"/>
  <c r="K236" i="4"/>
  <c r="P396" i="4"/>
  <c r="N398" i="4"/>
  <c r="R398" i="4" s="1"/>
  <c r="K11" i="4"/>
  <c r="N115" i="4"/>
  <c r="R115" i="4" s="1"/>
  <c r="P114" i="4"/>
  <c r="W424" i="4"/>
  <c r="R424" i="4"/>
  <c r="T244" i="4"/>
  <c r="J246" i="4"/>
  <c r="M244" i="4"/>
  <c r="M11" i="4" s="1"/>
  <c r="J19" i="4"/>
  <c r="K17" i="4"/>
  <c r="J114" i="4"/>
  <c r="K112" i="4"/>
  <c r="R57" i="4"/>
  <c r="S19" i="4"/>
  <c r="W187" i="4"/>
  <c r="M56" i="4" l="1"/>
  <c r="J89" i="4"/>
  <c r="R89" i="4" s="1"/>
  <c r="R97" i="4"/>
  <c r="T10" i="4"/>
  <c r="S205" i="4"/>
  <c r="N270" i="4"/>
  <c r="O12" i="4"/>
  <c r="S52" i="4"/>
  <c r="T7" i="4"/>
  <c r="N385" i="4"/>
  <c r="O13" i="4"/>
  <c r="P7" i="4"/>
  <c r="N52" i="4"/>
  <c r="J112" i="4"/>
  <c r="J8" i="4" s="1"/>
  <c r="K8" i="4"/>
  <c r="J244" i="4"/>
  <c r="J11" i="4" s="1"/>
  <c r="J236" i="4"/>
  <c r="J9" i="4" s="1"/>
  <c r="K9" i="4"/>
  <c r="R272" i="4"/>
  <c r="S6" i="4"/>
  <c r="S56" i="4"/>
  <c r="S9" i="4"/>
  <c r="R387" i="4"/>
  <c r="P112" i="4"/>
  <c r="N114" i="4"/>
  <c r="R114" i="4" s="1"/>
  <c r="N236" i="4"/>
  <c r="O9" i="4"/>
  <c r="N17" i="4"/>
  <c r="O6" i="4"/>
  <c r="O4" i="4" s="1"/>
  <c r="R205" i="4"/>
  <c r="N10" i="4"/>
  <c r="R10" i="4" s="1"/>
  <c r="L7" i="4"/>
  <c r="L4" i="4" s="1"/>
  <c r="J270" i="4"/>
  <c r="K12" i="4"/>
  <c r="W19" i="4"/>
  <c r="J17" i="4"/>
  <c r="J6" i="4" s="1"/>
  <c r="K6" i="4"/>
  <c r="K4" i="4" s="1"/>
  <c r="S244" i="4"/>
  <c r="T11" i="4"/>
  <c r="P14" i="4"/>
  <c r="N396" i="4"/>
  <c r="U13" i="4"/>
  <c r="U4" i="4" s="1"/>
  <c r="S385" i="4"/>
  <c r="R238" i="4"/>
  <c r="M13" i="4"/>
  <c r="J385" i="4"/>
  <c r="J13" i="4" s="1"/>
  <c r="R19" i="4"/>
  <c r="S114" i="4"/>
  <c r="W114" i="4" s="1"/>
  <c r="T112" i="4"/>
  <c r="W396" i="4"/>
  <c r="S14" i="4"/>
  <c r="W14" i="4" s="1"/>
  <c r="N244" i="4"/>
  <c r="M52" i="4" l="1"/>
  <c r="J56" i="4"/>
  <c r="R56" i="4" s="1"/>
  <c r="W89" i="4"/>
  <c r="W205" i="4"/>
  <c r="S10" i="4"/>
  <c r="W10" i="4" s="1"/>
  <c r="W17" i="4"/>
  <c r="N7" i="4"/>
  <c r="W385" i="4"/>
  <c r="S13" i="4"/>
  <c r="W13" i="4" s="1"/>
  <c r="J12" i="4"/>
  <c r="W12" i="4" s="1"/>
  <c r="W270" i="4"/>
  <c r="R236" i="4"/>
  <c r="N9" i="4"/>
  <c r="R9" i="4" s="1"/>
  <c r="W9" i="4"/>
  <c r="W6" i="4"/>
  <c r="S7" i="4"/>
  <c r="R396" i="4"/>
  <c r="N14" i="4"/>
  <c r="R14" i="4" s="1"/>
  <c r="W236" i="4"/>
  <c r="R244" i="4"/>
  <c r="N11" i="4"/>
  <c r="R11" i="4" s="1"/>
  <c r="S112" i="4"/>
  <c r="T8" i="4"/>
  <c r="T4" i="4" s="1"/>
  <c r="S4" i="4" s="1"/>
  <c r="W244" i="4"/>
  <c r="S11" i="4"/>
  <c r="W11" i="4" s="1"/>
  <c r="R17" i="4"/>
  <c r="N6" i="4"/>
  <c r="R6" i="4" s="1"/>
  <c r="P8" i="4"/>
  <c r="P4" i="4" s="1"/>
  <c r="N4" i="4" s="1"/>
  <c r="N112" i="4"/>
  <c r="R385" i="4"/>
  <c r="N13" i="4"/>
  <c r="R13" i="4" s="1"/>
  <c r="R270" i="4"/>
  <c r="N12" i="4"/>
  <c r="R12" i="4" s="1"/>
  <c r="W56" i="4" l="1"/>
  <c r="M7" i="4"/>
  <c r="M4" i="4" s="1"/>
  <c r="J4" i="4" s="1"/>
  <c r="R4" i="4" s="1"/>
  <c r="J52" i="4"/>
  <c r="R112" i="4"/>
  <c r="N8" i="4"/>
  <c r="R8" i="4" s="1"/>
  <c r="W112" i="4"/>
  <c r="S8" i="4"/>
  <c r="W8" i="4" s="1"/>
  <c r="W4" i="4" l="1"/>
  <c r="J7" i="4"/>
  <c r="R52" i="4"/>
  <c r="W52" i="4"/>
  <c r="R7" i="4" l="1"/>
  <c r="W7" i="4"/>
</calcChain>
</file>

<file path=xl/sharedStrings.xml><?xml version="1.0" encoding="utf-8"?>
<sst xmlns="http://schemas.openxmlformats.org/spreadsheetml/2006/main" count="1089" uniqueCount="756">
  <si>
    <t>Наименование отраслей, государственных 
заказчиков и объектов</t>
  </si>
  <si>
    <t>Годовой лимит финансирования,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</si>
  <si>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</si>
  <si>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</si>
  <si>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</si>
  <si>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</si>
  <si>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</si>
  <si>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</si>
  <si>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</si>
  <si>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</si>
  <si>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</si>
  <si>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</si>
  <si>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</si>
  <si>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</si>
  <si>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</si>
  <si>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</si>
  <si>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</si>
  <si>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</si>
  <si>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</si>
  <si>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</si>
  <si>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</si>
  <si>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</si>
  <si>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Подпрограмма "Развитие культуры в Чувашской Республике"</t>
  </si>
  <si>
    <t>ЗДРАВООХРАНЕНИЕ, всего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</si>
  <si>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</si>
  <si>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</si>
  <si>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</si>
  <si>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</si>
  <si>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</si>
  <si>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</si>
  <si>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сельское хозяйство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</si>
  <si>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</si>
  <si>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</si>
  <si>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</si>
  <si>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</si>
  <si>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</si>
  <si>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</si>
  <si>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</si>
  <si>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</si>
  <si>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</si>
  <si>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</si>
  <si>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</si>
  <si>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</si>
  <si>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</si>
  <si>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</si>
  <si>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</si>
  <si>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</si>
  <si>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</si>
  <si>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</si>
  <si>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</si>
  <si>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</si>
  <si>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Государственная программа Чувашской Республики "Модернизация и развитие сферы жилищно-коммунального хозяйства"</t>
  </si>
  <si>
    <t>Министерство сельского хозяйства Чувашской Республики</t>
  </si>
  <si>
    <t>жилищное строительство</t>
  </si>
  <si>
    <t>администрация Порецкого района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</si>
  <si>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</si>
  <si>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</si>
  <si>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</si>
  <si>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</si>
  <si>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</si>
  <si>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</si>
  <si>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</si>
  <si>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</si>
  <si>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</si>
  <si>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</si>
  <si>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</si>
  <si>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 xml:space="preserve">ООО "Строительная компания - Волга" Стрельникова Н.В.  </t>
  </si>
  <si>
    <t>от 16.07.2019 № 1613/21</t>
  </si>
  <si>
    <t>Подпрограмма "Развитие систем коммунальной инфраструктуры и объектов, используемых для очистки сточных вод"</t>
  </si>
  <si>
    <t>МК №0115200001119001304-151571 от 01.07.2019</t>
  </si>
  <si>
    <t xml:space="preserve"> 03.10.2019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</si>
  <si>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</si>
  <si>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</si>
  <si>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>№32130175037 19 000008, ГК № 27/Гс. 1 от 27.03.2019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</si>
  <si>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</si>
  <si>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</si>
  <si>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</si>
  <si>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</si>
  <si>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</si>
  <si>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</si>
  <si>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</si>
  <si>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</si>
  <si>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>ЭКОЛОГИЯ, всего</t>
  </si>
  <si>
    <t>экология</t>
  </si>
  <si>
    <t>строительство общеобразовательной школы поз. 37 в мкр. 3 района "Садовый" г. Чебоксары Чувашской Республики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</si>
  <si>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</si>
  <si>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</si>
  <si>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</si>
  <si>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</si>
  <si>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администарция Мариинско-Посадского района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</si>
  <si>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</si>
  <si>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</si>
  <si>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Национальный проект</t>
  </si>
  <si>
    <t>Региональный проект "Чистая вода" национального проекта "Экология"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</si>
  <si>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</si>
  <si>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</si>
  <si>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</si>
  <si>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</si>
  <si>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</si>
  <si>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</si>
  <si>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</si>
  <si>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</si>
  <si>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"Чувашстройпроект", ИНН 2130182281</t>
  </si>
  <si>
    <t xml:space="preserve">ООО «Первая Проектная Компания»
ИНН 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</si>
  <si>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</si>
  <si>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</si>
  <si>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</si>
  <si>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</si>
  <si>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</si>
  <si>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</si>
  <si>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ООО «Градпроипроект», 428024, ЧР, г. Чебоксары, пр. Мира, д. 88Б, офис 4, ИНН: 2130020178, директор Сенокаева Елена Евгеньевна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</si>
  <si>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</si>
  <si>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Министерство экономического развития и имущественных отношений Чувашской Республики</t>
  </si>
  <si>
    <t>«Реконструкция Московской набережной у Свято - Троицкого монастыря».</t>
  </si>
  <si>
    <t>в ценах                                                               1 кв. 2019г.:                                         109 428,34 тыс.рублей</t>
  </si>
  <si>
    <t>АО «Институ по проектированию объектов дорожно-                                      го хозяйства Республики Татарстан»,                                  ИНН: 1660059080, ОГРН: 1031621022168,                                     42088, РТ, г. Казань, ул. Академка Губкина, д.31</t>
  </si>
  <si>
    <t>ООО «АВТОДОР», ИНН: 2130184458, директор С.Н. Кузнецов</t>
  </si>
  <si>
    <t>№ 011520000111                               9001536_83507                                                                                 от 08.07.2019г.</t>
  </si>
  <si>
    <t>2019 - 2020 гг.</t>
  </si>
  <si>
    <t>«Реконструкция чебоксарского залива и Красной площади в рамках создания кластера «Чувашия – сердце Волги».</t>
  </si>
  <si>
    <t>в ценах                                                                                          4 кварт. 2018г.:                                                      1 167 752,18 тыс. рублей, с НДС</t>
  </si>
  <si>
    <t>ООО «Головной проектно- изыска- тельский институт «Чувашгражданпроект», ИНН: 2130066768, ОГРН: 1092130014085,      428018, ЧР,                                         г. Чебоксары, пр-кт Московский, д.3</t>
  </si>
  <si>
    <t>ПАО «Дорисс», Ген.дир.: Рощин Всеволод Игоревич, ИНН: 2127008364, ОКПО: 01309886</t>
  </si>
  <si>
    <t>№ 011520000111                               9001305_83507                                                                                 от 17.06.2019г.</t>
  </si>
  <si>
    <t>2019 - 2021 гг.</t>
  </si>
  <si>
    <t>«Реконструкция чебоксарского залива и Красной площади в рамках создания кластера «Чувашия – сердце Волги».                                                                                                                                                          ЛИВНЁВАЯ КАНАЛИЗАЦИЯ.</t>
  </si>
  <si>
    <t xml:space="preserve">в ценах 2кв. 2019г. -                                       229 577,42                                                           тыс. рублей </t>
  </si>
  <si>
    <t>ООО «Головной проектно- изыска- тельский институт «Чувашгражданпроект»,                                  ИНН: 2130066768, ОГРН: 1092130014085,  428018, ЧР,  г. Чебоксары, пр-кт Московский, д.4</t>
  </si>
  <si>
    <t>№ 01152000011                                     20000643 от 27.04.2020г.</t>
  </si>
  <si>
    <t>2020 -                                                                          2021 гг.</t>
  </si>
  <si>
    <t>«Строительство инженерной инфраструктуры грязелечебницы «АО Санаторий Чувашиякурорт».</t>
  </si>
  <si>
    <t>в ценах 3 кв. 2019г. :                                               76 759,34 тыс.руб.</t>
  </si>
  <si>
    <t>ООО «ПСК-Проект»,                                  ИНН: 2130114309,                                                 428000, ЧР,  г. Чебоксары,                                           ул. Гражданская, д.5, пом.11.                                                 ООО «СтройЛидер»,                                  ИНН: 7731549945,                    наружный газопровод</t>
  </si>
  <si>
    <t>Торги не проведены.</t>
  </si>
  <si>
    <t>2022 год</t>
  </si>
  <si>
    <t>«Защитные сооружения на р. Волга в районе базы отдыха в районе 116 квартала Сосновского участкового лестничества КУ «Чебоксарское лестничество»</t>
  </si>
  <si>
    <t>в ценах 4 кв. 2016г. :                                           72 278,59 тыс.руб.</t>
  </si>
  <si>
    <t xml:space="preserve">ООО «УПТР «Гидроспецстрой»,                                  ИНН: 1657008791, ОГРН: 1021603463584,                       420108, РТ, г. Казань, ул. Мехощиков, д. 86. </t>
  </si>
  <si>
    <t>2021 -                                                            2022 гг.</t>
  </si>
  <si>
    <t>«Реконструкция Московской                                              набережной 5 этап».</t>
  </si>
  <si>
    <t>в ценах 1 кв.2019 г.                              168 154,99 тыс. рублей</t>
  </si>
  <si>
    <t xml:space="preserve">ООО «СКИМ»,                                  ИНН: 2130093271, ОГРН: 1112130012356,                       428009, ЧР, г.Чебоксары,                                                    ул. Н. Сверчкова,  д. 6Б, оф.4. </t>
  </si>
  <si>
    <t>Региональный проект "Дорожная сеть" национального проекта "Безопасные и качественные автомобильные дороги" (комплексного развития транспортной инфроструктуры Чебоксарской агломерации)</t>
  </si>
  <si>
    <t>ООО "Модуль"</t>
  </si>
  <si>
    <t>от 17.08.2020 № 0115200001120001349  241147</t>
  </si>
  <si>
    <t>ООО "Союзстройинвест"</t>
  </si>
  <si>
    <t>до 15.07.2022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</si>
  <si>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</si>
  <si>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II этап строительства водопровода в с. Порецкое Порецкого района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</si>
  <si>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</si>
  <si>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</si>
  <si>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</si>
  <si>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</si>
  <si>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объекта "Детский сад на 110 мест в 14 мкр. в НЮР г. Чебоксары"</t>
  </si>
  <si>
    <t xml:space="preserve">8736,94/64434,01(III кв. 2016 ) </t>
  </si>
  <si>
    <t>01.07.2020-30.10.2020</t>
  </si>
  <si>
    <t xml:space="preserve"> ООО "СТМ"</t>
  </si>
  <si>
    <t>26.05.2020 г.</t>
  </si>
  <si>
    <t xml:space="preserve"> </t>
  </si>
  <si>
    <t>от 28.09.2020 №029</t>
  </si>
  <si>
    <t>от 27.03.2020 №24, от 14.09.2020 №51</t>
  </si>
  <si>
    <t>от 29.05.2020 №46 Гс, от 27.03.2020 №26, от 30.07.2020 №50</t>
  </si>
  <si>
    <t>от 27.04.2020 №32Гс, от 27.03.2020 №25,  от 19.08.2020 №27</t>
  </si>
  <si>
    <t xml:space="preserve">АО "Чувашгражданпроект", ИНН 2130066768, г.Чебоксары, пр. Московскаий , д.3 </t>
  </si>
  <si>
    <t>ООО «Геолог», ИНН 2123006172, Чувашская Республика, г. Канаш, ул. Полевая, д. 8, директор - Елисеев Сергей Николаевич</t>
  </si>
  <si>
    <t xml:space="preserve">4667,92                           (1 квартал 2020 г.) </t>
  </si>
  <si>
    <t>202213013525021300100100090014120414, контракт от 10.06.2020 № 32</t>
  </si>
  <si>
    <t xml:space="preserve">4667,92                             (1 квартал 2020 г.) </t>
  </si>
  <si>
    <t>ООО «Вятка-Сервис», ИНН 2130128661, Чувашская Республика, г.Чебоксары,  Лапсарский проезд, д.53, оф. 2, директор - Семенов Алексей Георгиевич</t>
  </si>
  <si>
    <t>202213013525021300100100100014120414, контракт от 16.06.2020 № 37</t>
  </si>
  <si>
    <t>строительство нового больничного комплекса БУ "Республиканская клиническая больница" Минздрава Чувашии, (1 очередь)</t>
  </si>
  <si>
    <t>администрация Батыревского  района</t>
  </si>
  <si>
    <t>в том числе на проектно-изыскательские работы</t>
  </si>
  <si>
    <t>в том числе: проектно-изыскательские работы</t>
  </si>
  <si>
    <t>строительство инфекционного корпуса БУ "Республиканская клиническая больница" Минздрава Чувашии</t>
  </si>
  <si>
    <t xml:space="preserve">строительство группового водовода Шемуршинского, Батыревского, Комсомольского районов Чувашской Республики (I пусковой комплекс) </t>
  </si>
  <si>
    <t>в том числе: на проектно-изыскательские  работы</t>
  </si>
  <si>
    <t xml:space="preserve">строительство группового водовода Шемуршинского, Батыревского, Комсомольского районов Чувашской Республики (III пусковой комплекс) </t>
  </si>
  <si>
    <t xml:space="preserve">строительство группового водовода Шемуршинского, Батыревского, Комсомольского районов Чувашской Республики (IV пусковой комплекс) </t>
  </si>
  <si>
    <t>строительство объекта "Котлы наружного размещения детского сада МБДОУ "Абашевский детский сад "Хевел" по адресу:ул. Верхняя, д. 34, с. Абашево Чебоксарского района Чувашской Республики"</t>
  </si>
  <si>
    <t>строительство объекта "Дошкольное образовательное учреждение на 250 мест поз. 27 в микрорайоне "Университетский-2" г.Чебоксары (II очередь) СЗР г. Чебоксары</t>
  </si>
  <si>
    <t>КУ ЧР Служба единого заказчика (заказчик)</t>
  </si>
  <si>
    <t>строительство детского сада на 50 мест в с. Тугаево Комсомольского района</t>
  </si>
  <si>
    <t>строительство пристроя на 500 мест к зданию МБОУ "Цивильская СОШ № 2" в г. Цивильск, ул. Рогожкина, д. 59</t>
  </si>
  <si>
    <t>Реконструкция объекта "МАУ ДО "Аликовская ДШИ"</t>
  </si>
  <si>
    <t>Реконструкция объекта "МАУ ДО "Батыревская ДШИ" Батыревского района Чувашской Республики</t>
  </si>
  <si>
    <t>реконструкция сельского дома культуры в с. Первомайское Батыревского района Чувашской Республики</t>
  </si>
  <si>
    <t>строительство многофункционального центра культуры и досуга в Заволжье г. Чебоксары</t>
  </si>
  <si>
    <t>строительство нового здания архива БУ "Госархив современной истории Чувашской Республики" Минкультуры Чувашии</t>
  </si>
  <si>
    <t>строительство сельского дома культуры в д. Ямбай Урмарского района Чувашской Республики</t>
  </si>
  <si>
    <t>строительство сельского дома культуры на 150 мест в с. Новое Чурашево Ибресинского района Чувашской Республики</t>
  </si>
  <si>
    <t>строительство сельского дома культуры на 100 посадочных мест по адресу: Чувашская Республика, Красноармейский район, д. Яманаки,  ул. Центральная, д. 1</t>
  </si>
  <si>
    <t>строительство сельского дома культуры на 100 мест по адресу: Чувашская Республика, Моргаушский район, д. Рыкакасы, ул. Озерная, д. 22а</t>
  </si>
  <si>
    <t>строительство объекта "Многофункциональный центр культурного развития в г. Мариинский Посад</t>
  </si>
  <si>
    <t>строительство сельского дома культуры на 100 мест по ул. М. Трубиной в с. Байгулово Козловского района</t>
  </si>
  <si>
    <t>строительство сельского дома культуры на 150 мест по ул. Молодежная, 16 в д. Ярабайкасы Моргаушского района Чувашской Республики</t>
  </si>
  <si>
    <t>Подпрограмма "Туризм" государственной программы Чувашской Республики "Развитие культры и туризма"</t>
  </si>
  <si>
    <t>строительство набережной р. Волга с причальной стенкой и благоустройство  прилегающей территории в г. Мариинский Посад</t>
  </si>
  <si>
    <t>строительство набережной р. Волга с причальной стенкой и благоустройство  прилегающей территории в г. Козловка</t>
  </si>
  <si>
    <t>строительство объекта "Блочно-модульная котельная мощностью 3,77 МВт для теплоснабжения корпусов бюджетного учреждения Чувашской Республики "Чебоксарская районная больница" Министерства здравоохранения Чувашской Республики, расположенная по адресу: Чувашская Республика, Чебоксарский район, пгт Кугеси, ул. Школьная, д. 13"</t>
  </si>
  <si>
    <t>строительство объекта "Блочно-модульная котельная мощностью 1,84 МВт для теплоснабжения корпусов БУ "Республиканская клиническая офтальмологическая больница" Министерства здравоохранения Чувашской Республики, расположенная по адресу: ЧР, г. Чебоксары, ул. Ашмарина, д. 85"</t>
  </si>
  <si>
    <t>строительство здания поликлиники бюджетного учреждения Чувашской Республики "Моргаушская центральная районная больница" Министерства здравоохранения Чувашской Республики, Моргаушский район, с. Моргауши</t>
  </si>
  <si>
    <t>п. Первомайский Алатырского района</t>
  </si>
  <si>
    <t>с. Тенеево Аликовского района</t>
  </si>
  <si>
    <t>с. Туруново Батыревского района</t>
  </si>
  <si>
    <t>д. Нимичкасы Красноармейского района</t>
  </si>
  <si>
    <t>д. Полайкасы Красноармейского района</t>
  </si>
  <si>
    <t>д. Кюмель-Ямаши Вурнарского района</t>
  </si>
  <si>
    <t>д. Шинеры Вурнарского района</t>
  </si>
  <si>
    <t>д. Вудоялы Ибресинского района</t>
  </si>
  <si>
    <t>д. Новые Ачакасы Канашского района</t>
  </si>
  <si>
    <t>с. Янгличи Канашского района</t>
  </si>
  <si>
    <t>с. Байгулово Козловского района</t>
  </si>
  <si>
    <t>д. Альбусь-Сюрбеево Комсомольского района</t>
  </si>
  <si>
    <t>с. Пандиково Красночетайского района</t>
  </si>
  <si>
    <t>с. Тогаево Мариинско-Посадского района</t>
  </si>
  <si>
    <t>д. Шанары Мариинско-Посадского района</t>
  </si>
  <si>
    <t>высел. Первое Мая Моргаушского района</t>
  </si>
  <si>
    <t>д. Хорной Моргаушского района</t>
  </si>
  <si>
    <t>с. Анастасово Порецкий района</t>
  </si>
  <si>
    <t>с. Сиява Порецкий района</t>
  </si>
  <si>
    <t>д. Шибулаты Урмарского района</t>
  </si>
  <si>
    <t>д. Елюккасы Цивильского района</t>
  </si>
  <si>
    <t>д. Аркасы Чебоксарского района</t>
  </si>
  <si>
    <t>с. Икково Чебоксарского района</t>
  </si>
  <si>
    <t>д. Хурнылых Чебоксарского района</t>
  </si>
  <si>
    <t>д. Шинерпоси Чебоксарского района</t>
  </si>
  <si>
    <t>д. Ырашпулах Чебоксарского района</t>
  </si>
  <si>
    <t>д. Малое Буяново Шемуршинского района</t>
  </si>
  <si>
    <t>д. Старые Чукалы Шемуршинского района</t>
  </si>
  <si>
    <t>д. Яндаши Шумерлинский района</t>
  </si>
  <si>
    <t>с. Чиганары Ядринского района</t>
  </si>
  <si>
    <t>д. Беляево Янтиковского района</t>
  </si>
  <si>
    <t>д. Нижарово Янтиковского района</t>
  </si>
  <si>
    <t>д. Уразлино Янтиковского района</t>
  </si>
  <si>
    <t>пос. Киря Алатырского района</t>
  </si>
  <si>
    <t>с. Шыгырдан Батыревского района</t>
  </si>
  <si>
    <t>с. Сугуты Батыревского района</t>
  </si>
  <si>
    <t>с. Юваново Ядринского района</t>
  </si>
  <si>
    <t>с. Шимкусы Янтиковского района</t>
  </si>
  <si>
    <t>г. Канаш</t>
  </si>
  <si>
    <t>Реконструкция АУ Чувашской Республики ДОД "СДЮСШОР № 3" Минспорта Чувашии</t>
  </si>
  <si>
    <t>Реконструкция здания БПОУ "Чебоксарское УОР имени В.М. Краснова" Минспорта Чувашии (ПИР)</t>
  </si>
  <si>
    <t>Реконструкция стадиона "Волга" города Чебоксары, ул. Коллективная, д. 3</t>
  </si>
  <si>
    <t>Строительство плоскостного стадиона, расположенного на территории МБОУ "СОШ № 8" г. Новочебоксарска Чувашской Республики</t>
  </si>
  <si>
    <t>Строительство объекта "Физкультурно-оздоровительный комплекс в с. Ишлеи Чебоксарского района Чувашской Республики"</t>
  </si>
  <si>
    <t xml:space="preserve">Строительство физкультурно-оздоровительного комплекса с плавательным бассейном АУ Чувашии "ФОЦ "Росинка" Минспорта Чувашии по адресу: Чувашская Республика, г. Чебоксары, Заволжье </t>
  </si>
  <si>
    <t xml:space="preserve">Проектирование и строительство инженерной инфраструктуры для жилищного строительства в Чувашской Республике </t>
  </si>
  <si>
    <t>строительство и реконструкция автомобильных дорог общего пользования местного значения в границах городского округа (приложение 2)</t>
  </si>
  <si>
    <t>строительство ретьего транспортного полукольца</t>
  </si>
  <si>
    <t>Модернизация котельных и сетей теплоснабжения в с. Красные Четаи Красночетайского района Чувашской Республики</t>
  </si>
  <si>
    <t>Администрация Красночетайского района</t>
  </si>
  <si>
    <t xml:space="preserve">Реконструкция очистных сооружений площадью 18547 кв. м, находящихся по адресу: Чувашская Республика, Красночетайский район, д. Черепаново, ул. Заводская, д. 53а  </t>
  </si>
  <si>
    <t>Строительство очистных сооружений хозяйственно-бытовых стоков Мариинско-Посадского городского поселения производительностью 50 куб. м/сут</t>
  </si>
  <si>
    <t xml:space="preserve">Строительство очистных сооружений хозяйственно-бытовых стоков Мариинско-Посадского городского поселения производительностью 750 куб. м/сут  </t>
  </si>
  <si>
    <t>Администрация Ядринского района</t>
  </si>
  <si>
    <t>Строительство биологических очистных сооружений в г. Ядрин Чувашской Республики на 2400 куб. м/сут</t>
  </si>
  <si>
    <t>Строительство сети водоотведения в микрорайоне "Липовский" г. Новочебоксарска – 1 этап</t>
  </si>
  <si>
    <t>Строительство сети водоотведения в микрорайоне "Липовский" г. Новочебоксарска – 2 этап</t>
  </si>
  <si>
    <t>Строительство сети водоотведения в микрорайоне "Липовский" г. Новочебоксарска – 3 этап</t>
  </si>
  <si>
    <t>КУ ЧР Служба единого заказчика</t>
  </si>
  <si>
    <t xml:space="preserve">II очередь строительства очистных сооружений биологической очистки сточных вод в г. Цивильск производительностью 4200 куб. м/сут  </t>
  </si>
  <si>
    <t>администрация  Красночетайского района</t>
  </si>
  <si>
    <t xml:space="preserve">Реконструкция сетей водоснабжения в с. Красные Четаи Красночетайского района Чувашской Республики </t>
  </si>
  <si>
    <t>администрация  Мариинско-Посадского района</t>
  </si>
  <si>
    <t>Реконструкция существующей сети водоснабжения нижней части города Мариинский Посад по улицам Красная, Ленинская, Калининская, Николаева, Бондарева, Малинина, Московская, Волжская, Казанская, Ленинская общей протяженностью 2800 м</t>
  </si>
  <si>
    <t>администрация г. Новочебоксарск</t>
  </si>
  <si>
    <t>Строительство сети водоснабжения в микрорайоне "Липовский" г. Новочебоксарска</t>
  </si>
  <si>
    <t>администрация  г.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</si>
  <si>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</si>
  <si>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ул. Санаторная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</si>
  <si>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</si>
  <si>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</si>
  <si>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Первомайский</t>
  </si>
  <si>
    <t>Строительство внутрипоселковых газораспределительных сетей в пос. Сосновка</t>
  </si>
  <si>
    <t>Государственная программа Чувашской Республики "Экономическое развитие Чувашской Республики"</t>
  </si>
  <si>
    <t>администрация  г. Канаш</t>
  </si>
  <si>
    <t>Реконструкция канализационных очистных сооружений производительностью 15000 куб. м/сут в г. Канаше Чувашской Республики</t>
  </si>
  <si>
    <t>администрация Красночетайского района</t>
  </si>
  <si>
    <t xml:space="preserve">строительство сетей электроснабжения с. Красные Четаи
</t>
  </si>
  <si>
    <t>строительство сетей газоснабжения в с. Красные Четаи</t>
  </si>
  <si>
    <t>строительство сетей водоснабжения в с. Красные Четаи</t>
  </si>
  <si>
    <t>Подпрограмма "Строительство и реконструкция (модернизация) очистных сооружений централизованных систем во-доотведения"</t>
  </si>
  <si>
    <t xml:space="preserve">Строительство ливневых очистных сооружений в мкр. "Волжский-1, -2" г. Чебоксары </t>
  </si>
  <si>
    <t>Строительство ливневых очистных сооружений в районе Калининского микрорайона "Грязевская стрелка" г. Чебоксары</t>
  </si>
  <si>
    <t>Реконструкция очистных сооружений АУ "ФОЦ "Белые камни" Минспорта Чувашии</t>
  </si>
  <si>
    <t>ПРОЧЕЕ, всего</t>
  </si>
  <si>
    <t xml:space="preserve">Создание государственного технопарка "Красная горка" в Цивильском районе, агропромышленного парка в Батыревском районе и экотехнопарка "Таса сывлаш" в г. Новочебоксарске, "greenfield"  </t>
  </si>
  <si>
    <t>Реконструкция и развитие объектов водоснабжения города Новочебоксарск (с модернизацией оборудования)</t>
  </si>
  <si>
    <t xml:space="preserve">Строительство группового водовода Шемуршинского, Батыревского, Комсомольского районов Чувашской Республики (VI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</si>
  <si>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 пусковой комплекс)
</t>
  </si>
  <si>
    <t xml:space="preserve">Cтроительство блочно-модульной котельной установленной тепловой мощностью 12,0 МВт по ул. Кирова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</si>
  <si>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8,0 МВт в мкр. Стрелка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</si>
  <si>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3,12 МВт по ул. Чкалова в г. Шумерля Чувашской Республики с тепловыми сетями </t>
  </si>
  <si>
    <t xml:space="preserve">Cтроительство блочно-модульной котельной установленной тепловой мощностью 1,0 МВт по ул. Черняховского в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</si>
  <si>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2,08 МВт по ул. Котовского в г. Шумерля Чувашской Республики с тепловыми сетями </t>
  </si>
  <si>
    <t xml:space="preserve">Cтроительство блочно-модульной котельной  установленной тепловой мощностью 2,08 МВт в пос. Лесной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</si>
  <si>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15,0 МВт по ул. Юбилейная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</si>
  <si>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10,0 МВт по ул. III Интернационала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</si>
  <si>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9,15 МВт по ул. МОПРа в г. Шумерля Чувашской Республики с тепловыми сетями и сетями горячего водоснабжения </t>
  </si>
  <si>
    <t xml:space="preserve">Строительство группового водовода Шемуршинского, Батыревского, Комсомольского районов Чувашской Республики (V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</si>
  <si>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(VIII пусковой комплекс) 
</t>
  </si>
  <si>
    <t xml:space="preserve">Cтроительство блочно-модульной котельной  установленной тепловой мощностью 5,1 МВт по Банковскому переулку в г. Шумерля Чувашской Республики с тепловыми сетями и сетями горячего водоснабжения  </t>
  </si>
  <si>
    <t xml:space="preserve">Строительство трассы маунтинбайка в г. Чебоксары (2 этап строительства центра развития маунтинбайка в г. Чебоксары) при БУ "СШОР № 7 имени В. Ярды" Минспорта Чувашии </t>
  </si>
  <si>
    <t>прочее</t>
  </si>
  <si>
    <t>Национальный проект "Культура" Основное мереприятие "Реализация мереприятий регионального проекта "Культурная среда"</t>
  </si>
  <si>
    <t xml:space="preserve">Национального проекта "Образование"  региональный проект "Современная школа" </t>
  </si>
  <si>
    <t xml:space="preserve"> Национального проекта "Образование" региональный проект "Современная школа" </t>
  </si>
  <si>
    <t>Региональный проект "Оздоровление Волги" национального проекта "Экология"</t>
  </si>
  <si>
    <t>Региональный проект "Спорт-норма жизни" национального проекта "Демография"</t>
  </si>
  <si>
    <t>Обустройство объектами инженерной инфраструктуры и благоустройство площадок расположенных на  сельских террироиях, под компактную жилищную застройку</t>
  </si>
  <si>
    <t>«Реконструкция Московской                                              набережной 5 этап»</t>
  </si>
  <si>
    <t>«Защитные сооружения на р. Волга в районе базы отдыха в районе 116 квартала Сосновского участкового лесничества КУ «Чебоксарское лесничество»</t>
  </si>
  <si>
    <t>«Реконструкция Чебоксарского залива и Красной площади в рамках создания кластера «Чувашия - сердце Волги».</t>
  </si>
  <si>
    <t>«Реконструкция Чебоксарского залива и Красной площади в рамках создания кластера «Чувашия - сердце Волги». Ливнёвая канализация»</t>
  </si>
  <si>
    <t>в том числе проектно-изыскательские работы</t>
  </si>
  <si>
    <t>Реконструкция Московской набережной у Свято - Троицкого монастыря</t>
  </si>
  <si>
    <t>Парковка для Гранд отеля "Мегаполис" по ул.Нижегородской, д.3, г.Чебоксары</t>
  </si>
  <si>
    <t>Национальный  проект "Туризм и индустрия гостеприимства"</t>
  </si>
  <si>
    <t>Строительство блочно-модульной котельной Урмарского отделения БУ "Республиканский противотуберкулезный диспансер" Минздрава Чувашии по ул. Больничная, д. 1 в д. Арабоси Урмарского района Чувашской Республики</t>
  </si>
  <si>
    <t>Строительство лечебно-диагностического корпуса и реконструкция существующих корпусов БУ «Республиканская детская клиническая больница» Минздрава Чувашии, г.Чебоксары, ул.Ф.Гладкова, д.27</t>
  </si>
  <si>
    <t>Строительство блочно-модульной газовой котельной для теплоснабжения зданий БУ "Шемуршинская районная больница" Минздрава Чувашии</t>
  </si>
  <si>
    <t>Строительство нового здания поликлиники БУ "Канашская ЦРБ" Минздрава Чувашии, Канашский район, с. Шихазаны, ул. Епифанова, д. 12</t>
  </si>
  <si>
    <t>Реконструкция футбольного поля МБУДО "ДЮСШ "Энергия" в г. Чебоксары Чувашской Республики</t>
  </si>
  <si>
    <t xml:space="preserve">Строительство объекта "Плавательный бассейн в с. Аликово Аликовского района </t>
  </si>
  <si>
    <t xml:space="preserve">Строительство футбольного поля в г. Козловка Козловского района </t>
  </si>
  <si>
    <t xml:space="preserve">Строительство футбольного поля в с. Красные Четаи Красночетайского района </t>
  </si>
  <si>
    <t xml:space="preserve">Строительство футбольного поля в пгт. Урмары Урмарского района </t>
  </si>
  <si>
    <t>Строительство футбольного поля в Чебоксарском районе Чувашской Республики</t>
  </si>
  <si>
    <t xml:space="preserve">Строительство стадиона-площадки в с. Яльчики Яльчикского района </t>
  </si>
  <si>
    <t>Строительство объекта "Стадион-площадка при МБОУ "СОШ № 2" г. Ядрин. Физкультурно-оздоровительный комплекс открытого типа"</t>
  </si>
  <si>
    <t>Стадтон-площадка по пер. Школьный с. Порецкое Порецкого района Чувашской Республики, 1 этап</t>
  </si>
  <si>
    <t>Строительство лыжероллерной трассы протяженностью 3 969 метров с освещением и видеонаблюдением в Центре зимних видов спорта (при БУ «СШОР № 2»)</t>
  </si>
  <si>
    <t>Строительство спортивно-оздоровительного комплекса с бассейном БУ "СШОР №9 по плаванию" Минспорта Чувашии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</si>
  <si>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</si>
  <si>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строительство дороги № 2 в I очереди 7 микрорайона центральной части г. Чебоксары</t>
  </si>
  <si>
    <t xml:space="preserve">магистральная дорога районного значения № 2 в границах микрорайонов №№ 4 и 5 жилого района «Новый город» г. Чебоксары </t>
  </si>
  <si>
    <t>строительство дорог (I этап) в микрорайоне «Олимп» по ул. З. Яковлевой, 58 г. Чебоксары</t>
  </si>
  <si>
    <t>строительство сооружений очистки дождевых стоков центральной части г. Чебоксары</t>
  </si>
  <si>
    <t>Государственный Комитет Чувашской Республики по делам гражданской обороны и чрезвычайным ситуациям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</si>
  <si>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</si>
  <si>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</si>
  <si>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Реконструкция зданния ГУК "Чувашская государственная филармония в г. Чебоксары" Чувашская Республика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</si>
  <si>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</si>
  <si>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</si>
  <si>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с. Русская Сорма Аликовского района</t>
  </si>
  <si>
    <t>д. Бахтигильдино Батыревского района</t>
  </si>
  <si>
    <t>д. Кокшаново Батыревского района</t>
  </si>
  <si>
    <t>д.Новое Котяково Батыревского района</t>
  </si>
  <si>
    <t>д. Синьял Яуши Вурнарского района</t>
  </si>
  <si>
    <t>д. Тузи-Сярмус Вурнарского района</t>
  </si>
  <si>
    <t>д. Мамалаево Вурнарского района</t>
  </si>
  <si>
    <t>д. Шоркасы  Канашского района</t>
  </si>
  <si>
    <t>д.Сядорга-Сирма Канашского района</t>
  </si>
  <si>
    <t>с. Шигали Канашского района</t>
  </si>
  <si>
    <t>д. Починок-Быбыть Комсомольского района</t>
  </si>
  <si>
    <t>д. Старый Сундырь Комсомольского района</t>
  </si>
  <si>
    <t>д. Старая Тюрлема Козловского района</t>
  </si>
  <si>
    <t>д. Дубовка Мариинско-Посадского района</t>
  </si>
  <si>
    <t>д. Калайкасы Моргаушского района</t>
  </si>
  <si>
    <t>с. Акрамово Моргаушского района</t>
  </si>
  <si>
    <t>д. Бахмутово Порецкий района</t>
  </si>
  <si>
    <t>с. Октябрьское Порецкий района</t>
  </si>
  <si>
    <t>д. Корак Чурачки Чебоксарского района</t>
  </si>
  <si>
    <t>д. Иваново Янтикского района</t>
  </si>
  <si>
    <t>с. Чепкас-Никольское Шемуршинского района</t>
  </si>
  <si>
    <t>д. Большие Сормы Канашского района</t>
  </si>
  <si>
    <t>реконструкция здания бюджетного учреждения Чувашской Республики "Республиканское бюро судебно-медицинской экспертизы" Министерства здравоохранения Чувашской Республики, расположенного по адресу: г. Чебоксары, ул. Пирогова, д. 24</t>
  </si>
  <si>
    <t>Подпрограмма  "Охрана здоровья матери и ребенка"</t>
  </si>
  <si>
    <t>строительство врачебных амбулаторий и отделений общеврачебных практик в районах и городах Чувашской Республики (7 шт.)</t>
  </si>
  <si>
    <t>строительство фельдшерско-акушерских пунктов в районах Чувашской Республики в рамках раелизации региональных программ модернизации первичного звена здравоохранения</t>
  </si>
  <si>
    <t xml:space="preserve">д. Малое Батырево Батыревского района 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</si>
  <si>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3)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</si>
  <si>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</si>
  <si>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</si>
  <si>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ГУП "Чувашгаз" Минстроя Чувашии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</si>
  <si>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</si>
  <si>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</si>
  <si>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</si>
  <si>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</si>
  <si>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</si>
  <si>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</si>
  <si>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администрация  Янтиковского района</t>
  </si>
  <si>
    <t>строительство станции  биологической очистки сточных вод производительностью 500 куб. м/сут в селе Янтиково Янтиковского района Чувашской Республики</t>
  </si>
  <si>
    <t>Администрация г. Новочебоксарска</t>
  </si>
  <si>
    <t>газоснабжение жилых домов в микрорайоне индивидуальной жилой застройки территории ОПХ "Хмелеводческое</t>
  </si>
  <si>
    <t xml:space="preserve">Подпрограмма "Инвестиционный климат" </t>
  </si>
  <si>
    <t>Государственная программа Чувашской Республики "Обеспечение граждан в Чувашской Республике доступным комфортным жильем"</t>
  </si>
  <si>
    <t>Подпрограмма "Государственная поддержка строительства жилья в Чувашской Рсепублике"</t>
  </si>
  <si>
    <t>строительство объекта "Очистные сооружения поверхностного стока поз. 53. I очередь 7 микрорайона центральной части г. Чебоксары (Центр VII)"</t>
  </si>
  <si>
    <t>строительство ливневых очистных сооружений в районе Марпосадского шоссе</t>
  </si>
  <si>
    <t xml:space="preserve">Подпрограмма "Государственная поддержка строительства жилья в Чувашской Республике" </t>
  </si>
  <si>
    <t>КУ "Чувашская республиканская поисково-спасательная служба" (заказчик)</t>
  </si>
  <si>
    <t>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</si>
  <si>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</t>
  </si>
  <si>
    <t>Строительство объекта "Здание спасательной станции "Новочебоксарская"</t>
  </si>
  <si>
    <t>Национальный проект "Культура"</t>
  </si>
  <si>
    <t>НП "Здравоохранение" РП "Развитие системы оказания первичной медико-санитарной помощи "</t>
  </si>
  <si>
    <t>НП "Жилье и городская среда"</t>
  </si>
  <si>
    <t xml:space="preserve">Акционерное общество «Сахалинский трест инженерно-строительных изысканий»
Юридический/почтовый адрес: 693000, Российская Федерация, ОБЛ САХАЛИНСКАЯ, Г ЮЖНО-САХАЛИНСК, УЛ ХАБАРОВСКАЯ, 2, 
ИНН: 6501152622 
управляющий Замиховский Евгений Владимирович
</t>
  </si>
  <si>
    <t>23.03.2021 № 1
Реестровый номер контракта
32103903350 21 000006</t>
  </si>
  <si>
    <t>23.03.2021 -01.10.2021</t>
  </si>
  <si>
    <t xml:space="preserve">Общество с ограниченной ответственностью «Строй Онлайн», генеральный директор Афанасьева Александра Александровна
Юридический адрес: 117149, Российская Федерация, Г МОСКВА, УЛ АЗОВСКАЯ, ДОМ 13, ЭТ 5 КОМ 4 ОФ 1
Почтовый адрес: 119334, г.Москва, ул.Вавилова, д.5,стр.3, офис 409   ИНН 7727419372
</t>
  </si>
  <si>
    <t>29.03.2021 № 1
Реестровый номер контракта
32103903248 21 000006</t>
  </si>
  <si>
    <t>29.03.2021-
30.06.2021</t>
  </si>
  <si>
    <t>ООО «АРХХАУС»,  директор Хлевин Андрей Александрович
Адрес: 410047, Саратовская область, г. Саратов, 
ул. Аллейная, д. 34, кв. 2
ИНН 6452100330</t>
  </si>
  <si>
    <t>24.02.2021 №2
Реестровый номер контракта
32130175037 21 000002</t>
  </si>
  <si>
    <t>24.02.2021 - 30.11.2021</t>
  </si>
  <si>
    <t>АО "Чувашгражданпроект", ИНН 2130066768, г. Чебоксары, Московский пр., д. 3, генеральный директор Арсентьев Е.З.</t>
  </si>
  <si>
    <t>1) ООО "Спецстрой" Санкт-Петербург, ИНН 7841394540 Набережная Обводного канала д.191, лит. А., офис 12; ген.директор Данчаров Артур Адамович 2) ООО "Звук и свет", Нижегородская область, г.Нижний Новгород, ул. Архитектурная, д. 6, кв. 49, ИНН 5258126409, директор Очулин Петр Дмитриевич</t>
  </si>
  <si>
    <t>1) Контракт № 0115200000219000006 17.12.2019 (ИКЗ № 192212805429021300100100270304120000); 2) Контракт № 0115200001120001481 от 08.09.2020</t>
  </si>
  <si>
    <t>1) 150 525,78668
2) 3 923,56080</t>
  </si>
  <si>
    <t>1)30.09.2020
2)08.11.2020</t>
  </si>
  <si>
    <t xml:space="preserve">3 298,42/    19328,94 (2 кв. 2020 г) </t>
  </si>
  <si>
    <t>ООО «Техпроект», 2130019550, 428903, Чувашская Республика, город Чебоксары,
проезд Лапсарский, дом 57, помещение 4</t>
  </si>
  <si>
    <t>ООО "КОМФОРТ", 2130072916, 428903, Чувашская Республика, г. Чебоксары, Лапсарский проезд, 57, помещение 27, А.Б.Кочетков</t>
  </si>
  <si>
    <t>22130135250 21 000010, 16.03.2021 № 35</t>
  </si>
  <si>
    <t>16.03.2021 - 04.06.2021</t>
  </si>
  <si>
    <t>5271,66/34034,18 (3 кв.2020)</t>
  </si>
  <si>
    <t>ООО "Пожстройконсультант" ИНН 2130210588, г. Чебоксары, пр. Мира, д. 62Г, офис 336</t>
  </si>
  <si>
    <t>ООО "ПИ "Суварстройпроект", 2129041303, 428000, Чувашская Республика, город Чебоксары,
улица Карла Маркса, дом 52Б, офис 6</t>
  </si>
  <si>
    <t>ООО «СТРОЙКРАФТ», 2130133492, 428000 Чувашская Республика, г.Чебоксары, ул. Правая набережная Сугутки 7, офис 11, А.Н. Михайлов</t>
  </si>
  <si>
    <t xml:space="preserve">22130135250 21 000009, 09.03.2021 № 31 </t>
  </si>
  <si>
    <t>09.03.2021-31.12.2021</t>
  </si>
  <si>
    <t>591,8/5087,32 (1кв. 2021)</t>
  </si>
  <si>
    <t>АО "ГПИИ "Чувашгражданпроект" ИНН 2130066768, г. Чебоксары, пр. Московский, д.3</t>
  </si>
  <si>
    <t>АО "ГПИИ "Чувашгражданпроект" ИНН 2130066768, г. Чебоксары, пр. Московский, д.4</t>
  </si>
  <si>
    <t>АО "ГПИИ "Чувашгражданпроект" ИНН 2130066768, г. Чебоксары, пр. Московский, д.5</t>
  </si>
  <si>
    <t>АО "ГПИИ "Чувашгражданпроект" ИНН 2130066768, г. Чебоксары, пр. Московский, д.9</t>
  </si>
  <si>
    <t>АО "ГПИИ "Чувашгражданпроект" ИНН 2130066768, г. Чебоксары, пр. Московский, д.10</t>
  </si>
  <si>
    <t>АО "ГПИИ "Чувашгражданпроект" ИНН 2130066768, г. Чебоксары, пр. Московский, д.11</t>
  </si>
  <si>
    <t>АО "ГПИИ "Чувашгражданпроект" ИНН 2130066768, г. Чебоксары, пр. Московский, д.12</t>
  </si>
  <si>
    <t>АО "ГПИИ "Чувашгражданпроект" ИНН 2130066768, г. Чебоксары, пр. Московский, д.13</t>
  </si>
  <si>
    <t>АО "ГПИИ "Чувашгражданпроект" ИНН 2130066768, г. Чебоксары, пр. Московский, д.14</t>
  </si>
  <si>
    <t>АО "ГПИИ "Чувашгражданпроект" ИНН 2130066768, г. Чебоксары, пр. Московский, д.15</t>
  </si>
  <si>
    <t>АО "ГПИИ "Чувашгражданпроект" ИНН 2130066768, г. Чебоксары, пр. Московский, д.16</t>
  </si>
  <si>
    <t>АО "ГПИИ "Чувашгражданпроект" ИНН 2130066768, г. Чебоксары, пр. Московский, д.17</t>
  </si>
  <si>
    <t>АО "ГПИИ "Чувашгражданпроект" ИНН 2130066768, г. Чебоксары, пр. Московский, д.18</t>
  </si>
  <si>
    <t>АО "ГПИИ "Чувашгражданпроект" ИНН 2130066768, г. Чебоксары, пр. Московский, д.19</t>
  </si>
  <si>
    <t>АО "ГПИИ "Чувашгражданпроект" ИНН 2130066768, г. Чебоксары, пр. Московский, д.20</t>
  </si>
  <si>
    <t>АО "ГПИИ "Чувашгражданпроект" ИНН 2130066768, г. Чебоксары, пр. Московский, д.21</t>
  </si>
  <si>
    <t>АО "ГПИИ "Чувашгражданпроект" ИНН 2130066768, г. Чебоксары, пр. Московский, д.22</t>
  </si>
  <si>
    <t>АО "ГПИИ "Чувашгражданпроект" ИНН 2130066768, г. Чебоксары, пр. Московский, д.23</t>
  </si>
  <si>
    <t>АО "ГПИИ "Чувашгражданпроект" ИНН 2130066768, г. Чебоксары, пр. Московский, д.24</t>
  </si>
  <si>
    <t>АО "ГПИИ "Чувашгражданпроект" ИНН 2130066768, г. Чебоксары, пр. Московский, д.25</t>
  </si>
  <si>
    <t>АО "ГПИИ "Чувашгражданпроект" ИНН 2130066768, г. Чебоксары, пр. Московский, д.26</t>
  </si>
  <si>
    <t>АО "ГПИИ "Чувашгражданпроект" ИНН 2130066768, г. Чебоксары, пр. Московский, д.27</t>
  </si>
  <si>
    <t>АО "ГПИИ "Чувашгражданпроект" ИНН 2130066768, г. Чебоксары, пр. Московский, д.28</t>
  </si>
  <si>
    <t>АО "ГПИИ "Чувашгражданпроект" ИНН 2130066768, г. Чебоксары, пр. Московский, д.29</t>
  </si>
  <si>
    <t>АО "ГПИИ "Чувашгражданпроект" ИНН 2130066768, г. Чебоксары, пр. Московский, д.30</t>
  </si>
  <si>
    <t>АО "ГПИИ "Чувашгражданпроект" ИНН 2130066768, г. Чебоксары, пр. Московский, д.31</t>
  </si>
  <si>
    <t>АО "ГПИИ "Чувашгражданпроект" ИНН 2130066768, г. Чебоксары, пр. Московский, д.32</t>
  </si>
  <si>
    <t>АО "ГПИИ "Чувашгражданпроект" ИНН 2130066768, г. Чебоксары, пр. Московский, д.33</t>
  </si>
  <si>
    <t>АО "ГПИИ "Чувашгражданпроект" ИНН 2130066768, г. Чебоксары, пр. Московский, д.34</t>
  </si>
  <si>
    <t>АО "ГПИИ "Чувашгражданпроект" ИНН 2130066768, г. Чебоксары, пр. Московский, д.35</t>
  </si>
  <si>
    <t>АО "ГПИИ "Чувашгражданпроект" ИНН 2130066768, г. Чебоксары, пр. Московский, д.36</t>
  </si>
  <si>
    <t>АО "ГПИИ "Чувашгражданпроект" ИНН 2130066768, г. Чебоксары, пр. Московский, д.37</t>
  </si>
  <si>
    <t>АО "ГПИИ "Чувашгражданпроект" ИНН 2130066768, г. Чебоксары, пр. Московский, д.38</t>
  </si>
  <si>
    <t>АО "ГПИИ "Чувашгражданпроект" ИНН 2130066768, г. Чебоксары, пр. Московский, д.39</t>
  </si>
  <si>
    <t>АО "ГПИИ "Чувашгражданпроект" ИНН 2130066768, г. Чебоксары, пр. Московский, д.40</t>
  </si>
  <si>
    <t>АО "ГПИИ "Чувашгражданпроект" ИНН 2130066768, г. Чебоксары, пр. Московский, д.41</t>
  </si>
  <si>
    <t>АО "ГПИИ "Чувашгражданпроект" ИНН 2130066768, г. Чебоксары, пр. Московский, д.42</t>
  </si>
  <si>
    <t>АО "ГПИИ "Чувашгражданпроект" ИНН 2130066768, г. Чебоксары, пр. Московский, д.43</t>
  </si>
  <si>
    <t>АО "ГПИИ "Чувашгражданпроект" ИНН 2130066768, г. Чебоксары, пр. Московский, д.44</t>
  </si>
  <si>
    <t>АО "ГПИИ "Чувашгражданпроект" ИНН 2130066768, г. Чебоксары, пр. Московский, д.45</t>
  </si>
  <si>
    <t>АО "ГПИИ "Чувашгражданпроект" ИНН 2130066768, г. Чебоксары, пр. Московский, д.46</t>
  </si>
  <si>
    <t>АО "ГПИИ "Чувашгражданпроект" ИНН 2130066768, г. Чебоксары, пр. Московский, д.47</t>
  </si>
  <si>
    <t>АО "ГПИИ "Чувашгражданпроект" ИНН 2130066768, г. Чебоксары, пр. Московский, д.48</t>
  </si>
  <si>
    <t>АО "ГПИИ "Чувашгражданпроект" ИНН 2130066768, г. Чебоксары, пр. Московский, д.49</t>
  </si>
  <si>
    <t>АО "ГПИИ "Чувашгражданпроект" ИНН 2130066768, г. Чебоксары, пр. Московский, д.50</t>
  </si>
  <si>
    <t>АО "ГПИИ "Чувашгражданпроект" ИНН 2130066768, г. Чебоксары, пр. Московский, д.51</t>
  </si>
  <si>
    <t>АО "ГПИИ "Чувашгражданпроект" ИНН 2130066768, г. Чебоксары, пр. Московский, д.52</t>
  </si>
  <si>
    <t>АО "ГПИИ "Чувашгражданпроект" ИНН 2130066768, г. Чебоксары, пр. Московский, д.53</t>
  </si>
  <si>
    <t>АО "ГПИИ "Чувашгражданпроект" ИНН 2130066768, г. Чебоксары, пр. Московский, д.54</t>
  </si>
  <si>
    <t>АО "ГПИИ "Чувашгражданпроект" ИНН 2130066768, г. Чебоксары, пр. Московский, д.55</t>
  </si>
  <si>
    <t>АО "ГПИИ "Чувашгражданпроект" ИНН 2130066768, г. Чебоксары, пр. Московский, д.56</t>
  </si>
  <si>
    <t xml:space="preserve">2494,66/20764,1 (3 кв. 2020 г) </t>
  </si>
  <si>
    <t xml:space="preserve">ООО "Проектно-сметное бюро", 2130123462, 428020, г. Чебоксары, пер. Бабушкина, д.8 </t>
  </si>
  <si>
    <t xml:space="preserve">28.12.2020-июнь 2021 г. </t>
  </si>
  <si>
    <t>ООО "Проектно-сметное бюро", 2130123462, 428020, г. Чебоксары, пер. Бабушкина, д.9</t>
  </si>
  <si>
    <t>ООО "Проектно-сметное бюро", 2130123462, 428020, г. Чебоксары, пер. Бабушкина, д.10</t>
  </si>
  <si>
    <t>ООО "Проектно-сметное бюро", 2130123462, 428020, г. Чебоксары, пер. Бабушкина, д.11</t>
  </si>
  <si>
    <t>ООО "Проектно-сметное бюро", 2130123462, 428020, г. Чебоксары, пер. Бабушкина, д.12</t>
  </si>
  <si>
    <t>ООО "Проектно-сметное бюро", 2130123462, 428020, г. Чебоксары, пер. Бабушкина, д.13</t>
  </si>
  <si>
    <t>4959,09/ 42586,00 (3кв. 2020)</t>
  </si>
  <si>
    <t>ООО «Проектно-сметное бюро» ИНН 2130123462, г. Чебоксары, переулок Бабушкина, дом 8.</t>
  </si>
  <si>
    <t>149556,71/ 876260,61 (2кв. 2017)</t>
  </si>
  <si>
    <t>4181,91/                         28112,92 (4 кв. 2015 г.)</t>
  </si>
  <si>
    <t>ООО ПФ "ЗСК Проект" , 426006, Удмуртская Республика, г.Ижевск, ул.Телегина д. 30/590</t>
  </si>
  <si>
    <t xml:space="preserve">ООО "ПРАЙД", 5904153200, 614015, ПЕРМСКИЙ КРАЙ, ПЕРМЬ Г, ЛУНАЧАРСКОГО УЛ, ДОМ № 23, ОФИС 17,                В. А.  Вязовикин </t>
  </si>
  <si>
    <t>2213013525021000011, 16.03.2021 г. № 34</t>
  </si>
  <si>
    <t xml:space="preserve">июнь 2021-сентябрь 2021 </t>
  </si>
  <si>
    <t>26228,06/ 154068,21 (2кв. 2017)</t>
  </si>
  <si>
    <t>ООО "АБ Классика" ИНН 2129046647, г. Чебоксары, ул. Ярмарочная, 6</t>
  </si>
  <si>
    <t>42192,04/ 317112,14 (1 кв. 2020 г.)</t>
  </si>
  <si>
    <t>22022,41/182407,1 (2 кв. 2019 г.)</t>
  </si>
  <si>
    <t>ООО "Проектный институт "Отделфинстройпроект" , 2130049924, 428018, г. Чебоксары, Московский проспект, д. 3, помещение 16</t>
  </si>
  <si>
    <t>31902,98 (1 кв. 2019г)</t>
  </si>
  <si>
    <t xml:space="preserve">% 
выполненных работ от годового лимита </t>
  </si>
  <si>
    <t>Администрация  Чебоксарского района</t>
  </si>
  <si>
    <t>Администрация Цивильского района</t>
  </si>
  <si>
    <t>Администрация г. Чебоксары</t>
  </si>
  <si>
    <t>от 02.05.2021 №40</t>
  </si>
  <si>
    <t xml:space="preserve">31.12.2023 г. </t>
  </si>
  <si>
    <t xml:space="preserve">АО "ПМК №8",  ИНН 2115000346, 429900, Чувашская Республика, г. Цивильск, ул. П. Иванова, д. 8, В.Н.Ижелеев </t>
  </si>
  <si>
    <t>ООО "СТРОЙКРАФТ", 2130133492, 428000 Чувашская Республика, г.Чебоксары, ул. Правая набережная Сугутки 7, офис 11, А.Н. Михайлов</t>
  </si>
  <si>
    <t>0115200001121000525, от 27.04.2021 № 45</t>
  </si>
  <si>
    <t>27.04.2021-20.12.2021</t>
  </si>
  <si>
    <t xml:space="preserve">ООО "ДОРОЖНО-СТРОИТЕЛЬНАЯ КОМПАНИЯ №1, ИНН 2130198429, 428022, Чувашская Республика,  
г. Чебоксары, Автозаправочный проезд, д. 8, С.В. Макаричев
</t>
  </si>
  <si>
    <t>0815300003221000193, от 16.04.2021 № 04</t>
  </si>
  <si>
    <t>16.04.2021-31.10.2021</t>
  </si>
  <si>
    <t>АО "Водоканал" , ИНН 2130017760, г. Чебоксары , проезд Мясокомбинатский , д. 12, директор Васильев Владимир Сергеевич</t>
  </si>
  <si>
    <t>193213017503721300100100150014221000, контракт от 01.07.2019 № 07</t>
  </si>
  <si>
    <t>01.07.2019-20.06.2020</t>
  </si>
  <si>
    <t>ООО СМУ "СПЕЦСТРОЙ", ИНН 2130142257,   428000, Чувашская Республика - Чувашия, город Чебоксары, проспект Тракторостроителей, дом 64, пом/оф 6/2, В.Н. Морозов</t>
  </si>
  <si>
    <t>0815300003221000191, от 12.04.2021 № 03</t>
  </si>
  <si>
    <t>12.04.2021-30.11.2021</t>
  </si>
  <si>
    <t xml:space="preserve">администрация г. Новочебоксарска Реконструкция сетей теплоснабжения </t>
  </si>
  <si>
    <t>ООО "СКИМ" ИНН 2130093211, г.Чебоксары, ул.Сверчкова д.6Б оф.4, Директор - Обрядин А.Г.</t>
  </si>
  <si>
    <t>3213003497421000012,    №20002493_83507 от 29.01.2021</t>
  </si>
  <si>
    <t>1 кв 2020 г. - 127 895,36 тыс.руб.</t>
  </si>
  <si>
    <t>4 кв.2018г. - 1 167 752,18 тыс.руб.</t>
  </si>
  <si>
    <t>АО "Чувашгражданпроект" ИНН 2130066768, г.Чебоксары, Московский пр. д.3, Генеральный директор - Арсентьев Е.З.</t>
  </si>
  <si>
    <t xml:space="preserve">ПАО «Дорисс», ИНН 2127008364, г. Чебоксары, 
Кабельный проезд, дом 2, Генеральный директор -  Рощин В.И.
</t>
  </si>
  <si>
    <t>3213003497419000040, №0115200001119001305_83507 от 17.06.2019</t>
  </si>
  <si>
    <t>2 кв. 2019 г. - 229 577,42 тыс.руб.</t>
  </si>
  <si>
    <t>ООО "АВТОДОР", ИНН 2130184458. г.Ульяновск, шоссе Московское,д.52А, офис 1, директор  -  Кузнецов С.Н.</t>
  </si>
  <si>
    <t>3213003497420000022, №0115200001120000643_83507 от 28.04.2020</t>
  </si>
  <si>
    <t>01.111.2021</t>
  </si>
  <si>
    <t>3213003497419000050, №0115200001119001536_83507 от 08.07.2019</t>
  </si>
  <si>
    <r>
      <t xml:space="preserve">Обеспечение мероприятий по модернизации систем коммунальной инфраструктуры </t>
    </r>
    <r>
      <rPr>
        <b/>
        <sz val="13"/>
        <rFont val="Arial"/>
        <family val="2"/>
        <charset val="204"/>
      </rPr>
      <t>за счет средств государственной корпорации- Фонда содействия реформированию жилищно-коммунального хозяйства</t>
    </r>
  </si>
  <si>
    <r>
      <t xml:space="preserve">Обеспечение мероприятий по модернизации систем коммунальной инфраструктуры </t>
    </r>
    <r>
      <rPr>
        <b/>
        <sz val="13"/>
        <rFont val="Arial"/>
        <family val="2"/>
        <charset val="204"/>
      </rPr>
      <t>за счет средств республиканского бюджета Чувашской Республики</t>
    </r>
  </si>
  <si>
    <t xml:space="preserve">ООО «СЗ «СК «Старатель»
Владимиров Анатолий Юрьевич, ИНН 2129046654
</t>
  </si>
  <si>
    <t xml:space="preserve">№ 1-к/20 от 26.10.2020 г. </t>
  </si>
  <si>
    <t>с момента заключения Контракта до 31.12.2021 г.</t>
  </si>
  <si>
    <t xml:space="preserve">ООО СЗ "СК "Старатель Владимиров Анатолий Юрьевич, ИНН 2129046654
</t>
  </si>
  <si>
    <t xml:space="preserve">№ 3210200118020000012
№ 532 от 13.04.2020
</t>
  </si>
  <si>
    <t>18.12.2020 (по доп.соглашению)</t>
  </si>
  <si>
    <t>АО"ПМК №8", ИНН    2115000346, 429900, Чувашская Республика, г.Цивильск, ул.П.Иванова, д.8, Генеральный директор    Ижелеев В.Н.</t>
  </si>
  <si>
    <t>№0115300037320000098, 11.11.2020 №86, дополнительное соглашение №1 от 25.12.2020 г., №2 от 14.01.2021 г.</t>
  </si>
  <si>
    <t>11.11.2020 г. - 30.06.2021 г.</t>
  </si>
  <si>
    <t>ООО "Премиум строй", 428022, Чувашская Республика, г. Чебоксары, ш. Марпосадское, д. 7В, строение 1, ИНН 2130101525</t>
  </si>
  <si>
    <t>№0115300021821000008  от 26.04.2021</t>
  </si>
  <si>
    <t xml:space="preserve">до 01 июля 2021 </t>
  </si>
  <si>
    <t xml:space="preserve">ООО "ПРЕМИУМ СТРОЙ 21" Суворов Александр Сергеевич, ИНН 2130103748
</t>
  </si>
  <si>
    <t>№ 0115300015420000014_150820 от 08.05.2020</t>
  </si>
  <si>
    <t>с даты заключения муниципального контракта до 01.09.2020 г.</t>
  </si>
  <si>
    <t>ООО "СКОМ 21", ИНН 2130167734</t>
  </si>
  <si>
    <t>МК "07092001 от 14 сентября 2020 года реестровый номер №3211682024620000083</t>
  </si>
  <si>
    <t>Окончание работ -15.12.2020</t>
  </si>
  <si>
    <t xml:space="preserve">АО "ПМК № 8", ИНН 2115000346
</t>
  </si>
  <si>
    <t xml:space="preserve">№ 67 от 12.10.2020 г. </t>
  </si>
  <si>
    <t>Окончание работ - 25.05.2021 г. (по доп.соглашению)</t>
  </si>
  <si>
    <t>ООО «Стройка-21» ИНН 2130072803
 генеральный директор Жарков Алексей Константинович</t>
  </si>
  <si>
    <t>32130175037 21 000015   12.05.2021 Контракт № 015</t>
  </si>
  <si>
    <t>69 582 200,00</t>
  </si>
  <si>
    <t xml:space="preserve">с момента заключения Контракта по 30.09.2021 г. </t>
  </si>
  <si>
    <t xml:space="preserve">ООО «ИнтерЭкспо-трейдинг», 1656061390, адрес: 420073, Татарстан Республика, Казань, ул. А.Кутуя, дом № 50/9, 
оф. 3-06, директор Ахметзянов Ринат Равильевич
</t>
  </si>
  <si>
    <t>32110001240 21 000008, 31.05.2021 № 0115300021821000019</t>
  </si>
  <si>
    <t>31.05.2021 - 15.12.2021</t>
  </si>
  <si>
    <t xml:space="preserve">ООО «Институт Инженерных Изысканий», ИНН 2130145650, Чувашская Республика, г.
Чебоксары, ул. Афанасьева, д. 14, кв. 155, директор - Мастьянов Сергей Витальевич
</t>
  </si>
  <si>
    <t>202213013525021300100100280017112414, контракт от 31.08.2020 № 51</t>
  </si>
  <si>
    <t>31.08.2020-31.12.2020</t>
  </si>
  <si>
    <t>ООО «ВЕСТ ПРОЕКТ», ИНН 4345318539, Кировская область, г. Киров, ул. Некрасова, дом 26, кв. 47, директор - Кардашина Надежда Аркадьевна</t>
  </si>
  <si>
    <t>202213013525021300100100300017112414, контракт от 31.08.2020 № 56</t>
  </si>
  <si>
    <t>ООО «СКИМ», ИНН 2130093271, Чувашская Республика, г. Чебоксары, ул. Н. Сверчкова, д. 6Б, офис 4, директор - Обрядин Алексей Геннадьевич</t>
  </si>
  <si>
    <t>202213013525021300100100310017112414, контракт от 31.08.2020 № 52</t>
  </si>
  <si>
    <t>ООО "ЧУВАШПРОЕКТ", ИНН 2130204665, Чувашская Республика, г. Чебоксары, шоссе Ядринское, дом 3, пом 2, офис 509, директор - Ермолаев Сергей Геннадьевич</t>
  </si>
  <si>
    <t>202213013525021300100100320017112414, контракт от 31.08.2020 № 52</t>
  </si>
  <si>
    <t>202213013525021300100100330027112414, контракт от 31.08.2020 № 54</t>
  </si>
  <si>
    <t>202213013525021300100100340017112414, контракт от 31.08.2020 № 49</t>
  </si>
  <si>
    <t xml:space="preserve">ООО "Научно-исследовательский и проектно-изыскательский институт "Севзапинжтехнология", ИНН 7801187593, Адрес: 196084, г. Санкт-Петербург, вн.тер.г. муниципальный округ Московская застава, ул. Малая Митрофаньевская, д. 4, лит. Л, помещ. 1-Н, ком. 50-76, 130-134, директор Кабанов Александр Александрович </t>
  </si>
  <si>
    <t>ООО "Берег" , ИНН 4341006666, адрес: 117403, г. Москва, проезд Востряковский дом 10Б, строение 2, Этаж/Пом 3/8Д, частично 8, 8Г, 8Е., Директор Микрюков Владимир Валентинович</t>
  </si>
  <si>
    <t xml:space="preserve">с даты заключения контракта по 25.12.2021 </t>
  </si>
  <si>
    <t xml:space="preserve">10377,13/50636,26 (III кв. 2015 г) </t>
  </si>
  <si>
    <t>ООО "Селара" , г. Чебоксары, ул. Коммунальная слобода, д. 27</t>
  </si>
  <si>
    <t>ООО "Эколос-ПроектСтрой",  6311135876, Самарская обл., г Самара, ул Набережная реки Самары, 1, комната 126, генеральный директор - Медведева Мария Юрьевна</t>
  </si>
  <si>
    <t xml:space="preserve">203212100100221210100100310014221414, контракт от 25.05.2020 № 4 </t>
  </si>
  <si>
    <t>25.05.2020-31.12.2021</t>
  </si>
  <si>
    <t>ООО «Управление Строительными Проектами»,  ИНН 2130107132, адрес: 428020, РФ, Чувашская Республика, г. Чебоксары, Базовый проезд, 3 а, директор Еремеева Елена Николаевна</t>
  </si>
  <si>
    <t xml:space="preserve">22130135250 21 000017, 25.05.2021 № 53 </t>
  </si>
  <si>
    <t xml:space="preserve">25.05.2021 - 10.12.2021 </t>
  </si>
  <si>
    <t>ООО «ПМК-Проект», ИНН 2115006436, адрес: 429900, Чувашская Республика, г. Цивильск, ул. П. Иванова, д. 8, директор Ижелеева Кристина Витальевна</t>
  </si>
  <si>
    <t>32110001240 21 000009, 31.05.2021 № 0115300021821000013</t>
  </si>
  <si>
    <t>32111007171 21 000006, 17.05.2021 № 0115300023821000007</t>
  </si>
  <si>
    <t xml:space="preserve">17.05.2021 - 30.09.2021 </t>
  </si>
  <si>
    <t>ООО «Инженерный центр «Партнер», ИНН 6679080487, 620144, Российская Федерация,  Свердловская обл., г. Екатеринбург, ул. 8 Марта, д. 194, секция Г , М.А. Мещерякова</t>
  </si>
  <si>
    <t xml:space="preserve">22130135250 21 000005, 25.02.2021 №24 </t>
  </si>
  <si>
    <t>25.02.2021-31.08.2021</t>
  </si>
  <si>
    <t>85429,5/178884,71 (2 кв. 2008)</t>
  </si>
  <si>
    <t>ЗАО "Институт "Чувашгипроводхоз" ИНН 2128014850,город Чебоксары, проспект И.Я.Яковлева, 19</t>
  </si>
  <si>
    <t>22130135250 21 000018, 25.05.2021 № 51</t>
  </si>
  <si>
    <t>25.05.2021 - 20.12.2022</t>
  </si>
  <si>
    <t>26670,97/88372,92 (2 кв. 2008)</t>
  </si>
  <si>
    <t xml:space="preserve">22130135250 21 000016, 12.05.2021 № 52 </t>
  </si>
  <si>
    <t>12.05.2021 - 20.12.2022</t>
  </si>
  <si>
    <t>ООО ИНЖЕНЕРНЫЙ ЦЕНТР "ТЕХПРОЕКТ"</t>
  </si>
  <si>
    <t>1535,95/    10763,51 (3кв.2020 г.)</t>
  </si>
  <si>
    <t>ООО «Проектно-сметное бюро», 2130123462, : 428020, Чувашская Республика, город Чебоксары,
переулок Бабушкина, дом 8</t>
  </si>
  <si>
    <t>ООО "СК-Лерон" , 2114003552, 429400, Чувашская Республика, поселок городского типа Урмары, улица Калинина, д. 5, А.С. Лебедева</t>
  </si>
  <si>
    <t>2213013525021000012, 23.03.2021 г. № 36</t>
  </si>
  <si>
    <t>в течение 80 дней с даты заключения контракта</t>
  </si>
  <si>
    <t xml:space="preserve">На проектно-изыскательские работы на строительство (реконструкции) объектов капитального строительства </t>
  </si>
  <si>
    <t>ООО "СК - Волга"  ИНН 5260321950, г. Нижний Новгород, улица Керченская, дом №14А, помещение П6, офис 22, Генеральный директор -  Стрельникова Н.В.</t>
  </si>
  <si>
    <r>
      <t xml:space="preserve">Информация о финансировании строительства объектов </t>
    </r>
    <r>
      <rPr>
        <sz val="12"/>
        <rFont val="Times New Roman"/>
        <family val="1"/>
        <charset val="204"/>
      </rPr>
      <t>республиканской адресной инвестиционной программы за счет бюджетных средств за январь-июнь 2021 года</t>
    </r>
  </si>
  <si>
    <t xml:space="preserve">3) АО "Чувашгражданпроект" ИНН 2130066768, г. Чебоксары, Московский пр., д. 3, генеральный директор Арсентьев Евгений Зиновьевич </t>
  </si>
  <si>
    <t xml:space="preserve">3) контракт № 01152000011210002730001 от 07.04.2021 (ИКЗ 212212805429021300100100080017112414) </t>
  </si>
  <si>
    <t>3) 7 421, 79</t>
  </si>
  <si>
    <t xml:space="preserve">1)ООО «ПроектИзыскания» ИНН 2130182771, г. Чебоксары, пр-кт И. Яковлева, дом 19 оф. 214 , директр С.Ф. Денисов                             2) от 05.04.2021 №ДШИ/1ООО «ПроектСпецСтрой», ИНН 2130177700,  ул. Пристанционная, д. 3, офис 303, г. Чебоксары, Чувашская Республика </t>
  </si>
  <si>
    <t xml:space="preserve">1) Договор от 05.04.2021 №499 (изыскания)                2) Договор  от 05.04.2021 №ДШИ/1  (ПСД) </t>
  </si>
  <si>
    <t>1) 597,996
2) 599,000</t>
  </si>
  <si>
    <t>1) 30.06.2021      2) 29.10.2021</t>
  </si>
  <si>
    <t>Автономное учреждение Чувашской Республики
«Центр экспертизы и ценообразования в строительстве Чувашской Республики»
Министерства строительства, архитектуры и жилищно-коммунального хозяйства
Чувашской Республики.
ИНН: 2130076879.
ОГРН: 1102130009277.
Код причины постановки на учет: 213001001.
Место нахождения и адрес: 428003, Чувашская Республика, город Чебоксары,
улица Ю. Гагарина, дом 2.
Адрес электронной почты: rccs97@mail.ru.</t>
  </si>
  <si>
    <t>ООО "ЦентрЖилСтрой" (ИНН 2130162292, г. Чебоксары, ул. Калинина, 105, офис 2, Кадеев Рудик Геннадьевич</t>
  </si>
  <si>
    <t>Контракт № 0815300003220000468_83507 от 29.06.2020</t>
  </si>
  <si>
    <t>2020-2021</t>
  </si>
  <si>
    <t>38 852,20/236 859,67</t>
  </si>
  <si>
    <t>Генпроектировщик - ЗАО "Институт "Чувашгипроводхоз" (ИНН 2128014850, ОГРН 1022101147232), 428024, ЧУВАШСКАЯ РЕСПУБЛИКА - ЧУВАШИЯ, ЧЕБОКСАРЫ Г, И.Я.ЯКОВЛЕВА ПР-КТ, 19 , гендиректор Алексеев Иван Алексеевич.</t>
  </si>
  <si>
    <t xml:space="preserve">Контракт № 0115200001119001589_83507 от 19.07.2019. </t>
  </si>
  <si>
    <t xml:space="preserve">2019 -2021 год </t>
  </si>
  <si>
    <t xml:space="preserve"> 30.07.2021 </t>
  </si>
  <si>
    <t xml:space="preserve">ООО "ПМК-ПРОЕКТ", 2115006436, Адрес: 429900, Чувашская Республика, г. Цивильск, ул. П. Иванова, д. 8, Ижелеева К.В. </t>
  </si>
  <si>
    <t>22130135250 21 000100, 05.07.2021 № 148</t>
  </si>
  <si>
    <t>05.07.2021-10.12.2021</t>
  </si>
  <si>
    <t xml:space="preserve">ООО «НИИПРИИ «Севзапинжтехнология», ИНН 7801187593, 196084, г. Санкт-Петербург, вн.тер.г. муниципальный округ Московская застава, ул. Малая Митрофаньевская, д. 4, лит. Л, помещ. 1-Н, А.А. Кабанов </t>
  </si>
  <si>
    <t>22130135250 21 000082, 22.06.2021 № 127</t>
  </si>
  <si>
    <t xml:space="preserve">22.06.2021-10.12.2021 </t>
  </si>
  <si>
    <t>22130135250 21 000023, 31.05.2021 № 55</t>
  </si>
  <si>
    <t xml:space="preserve">31.05.2021-10.12.2021 </t>
  </si>
  <si>
    <t>ООО "КОМФОРТ", ИНН 2130072916, 428903, Чувашская Республика, г. Чебоксары, Лапсарский проезд, 57, помещение 27, А.Б.Кочетков</t>
  </si>
  <si>
    <t>22130135250 21 000079, 15.06.2021 № 113</t>
  </si>
  <si>
    <t>15.06.2021- 01.06.2021</t>
  </si>
  <si>
    <t xml:space="preserve">ООО "ИНСТИТУТ ИНЖЕНЕРНЫХ ИЗЫСКАНИЙ", 2130145650, 428003, Российская Федерация, Чувашская Республика, г. Чебоксары, ул. Афанасьева, дом 14, квартира 155, Мастьянов С.В. </t>
  </si>
  <si>
    <t>22130135250 21 000081, 17.06.2021 № 118</t>
  </si>
  <si>
    <t>17.06.2021-10.12.2021</t>
  </si>
  <si>
    <t>1089,79/7230,37 (3 кв. 2020 г.)</t>
  </si>
  <si>
    <t>ООО "Газсервис" ИНН 2128048673, бульвар Приволжский, д.4, к. 1, пом.5</t>
  </si>
  <si>
    <t xml:space="preserve"> ООО "ВАВИЛОН", ИНН 3665814171, Российская Федерация, Воронежская обл., г. Воронеж ул. 9 Января, д. 47А, оф. 10 , А.Г. Лихачев </t>
  </si>
  <si>
    <t>22130135250 21 000077, 10.06.2021 № 117</t>
  </si>
  <si>
    <t>10.06.2021-10.12.2021</t>
  </si>
  <si>
    <t>ООО «Независимая Инжиниринговая Компания», ИНН 7722473640, адрес: 117246, г. Москва, Научный проезд, дом 19, офис 109, зона 1И, этаж 1, Е.Г.Тимонов</t>
  </si>
  <si>
    <t>22130135250 21 000090, 28.06.2021 № 142</t>
  </si>
  <si>
    <t>28.06.2021-10.12.2021</t>
  </si>
  <si>
    <t>ООО «Созвездие», ИНН 1614009906,422430  РТ г. Буинск Район Буинский Улица Космовского, 110 А,   Бухарина Гульнара Назифовна</t>
  </si>
  <si>
    <t>22130135250 21 000068, 03.06.2021 № 57</t>
  </si>
  <si>
    <t>03.06.2021 - 31.08.2021</t>
  </si>
  <si>
    <t>ООО «Строительная компания-Волга», ИНН 5260321950, адрес: 603070, Нижегородская область, г. Нижний Новгород, улица Керченская, дом №14А, помещение П6, офис 22, генеральный директор Стрельникова Наталья Викторовна</t>
  </si>
  <si>
    <t>22130135250 21 000052, 03.06.2021 № 86</t>
  </si>
  <si>
    <t>ООО "Сельмаш Строй", ИНН 1658188360, адрес: 420095, Российская Федерация, респ Татарстан, г Казань, ул восстания, дом 100, здание 23 офис 321, директор Зиатдинов Марат Фаритович</t>
  </si>
  <si>
    <t>22130135250 21 000033, 31.05.2021 № 85</t>
  </si>
  <si>
    <t>31.05.2021-28.08.2021</t>
  </si>
  <si>
    <t>ООО "СМУ-115", ИНН 2130148474, Адрес: 428015, Чувашская Республика, г. Чебоксары, проспект Московский, дом 17,строение 1, помещение 34,  директор Баринов Андрей Михайлович</t>
  </si>
  <si>
    <t>32130175037 21 000023, конитракт от 07.06.2021 № 021</t>
  </si>
  <si>
    <t>07.06.2021 - 31.08.2022</t>
  </si>
  <si>
    <t xml:space="preserve">ООО «Строительное управление – 29», ИНН 2128042181, Адрес: 428020, Чувашская Республика - Чувашия, Чебоксары город, Петрова улица, дом 6, помещение 1, офис 1/2, Директор Героев Александр Валерьевич </t>
  </si>
  <si>
    <t>32130175037 21 000019, 20.05.2021 № 016</t>
  </si>
  <si>
    <t>20.05.2021 - 30.11.2021</t>
  </si>
  <si>
    <t>ООО "СТРОИТЕЛЬНОЕ УПРАВЛЕНИЕ -11", ИНН 2128035949, адрес: 428020, Российская Федерация, Чувашская Республика, г Чебоксары, пер Бабушкина, дом 2, помещение 1,  директор Аписов Рустем Камилович</t>
  </si>
  <si>
    <t>ООО «СК КАСКАД», ИНН 2103003712, 429350, Чувашская Республика, Батыревский район, с.Батырево, ул.Дружбы, д. 7 «А», оф.6,  Куртлюков Асгат Хасиятуллович</t>
  </si>
  <si>
    <t>22130135250 21 000020, 31.05.2021 № 59</t>
  </si>
  <si>
    <t xml:space="preserve">22130135250 21 000045, 02.06.2021 № 60 </t>
  </si>
  <si>
    <t xml:space="preserve">02.06.2021 - 30.08.2021 </t>
  </si>
  <si>
    <t>ООО "ДОСТУПНО И КАЧЕСТВЕННО", ИНН 2130185758, 428008, г. Чебоксары, ул. Гражданская, д. 53, пом. 2, Козлов Антон Анатольевич</t>
  </si>
  <si>
    <t>22130135250 21 000024, 31.05.2021 № 58</t>
  </si>
  <si>
    <t>22130135250 21 000059, 02.06.2021 № 61</t>
  </si>
  <si>
    <t>22130135250 21 000071, 03.06.2021 № 82</t>
  </si>
  <si>
    <t>22130135250 21 000044, 02.06.2021 № 83</t>
  </si>
  <si>
    <t>ООО "СТРОИТЕЛЬНО-МОНТАЖНОЕ УПРАВЛЕНИЕ №55", ИНН 2130213638, 428003, Чувашская Республика, г. Чебоксары, Школьный проезд , д. 1, офис 211, Шарафутдинов Рустям Минхалимович</t>
  </si>
  <si>
    <t>22130135250 21 000019, 31.05.2021 № 73</t>
  </si>
  <si>
    <t xml:space="preserve"> ООО «Альянс Групп», ИНН 9721081965, 109542, г. Москва, Рязанский пр-кт д.85 корп.2 кв.44, директор Мержук Дина Галелтдиновна</t>
  </si>
  <si>
    <t xml:space="preserve"> 22130135250 21 000037, 01.06.2021 № 75</t>
  </si>
  <si>
    <t>01.06.2021 - 29.08.2021</t>
  </si>
  <si>
    <t xml:space="preserve">ИП Степанов Алексей Юрьевич, ИНН 210401441621, Российская Федерация, - ЧУВАШСКАЯ РЕСПУБЛИКА, Р-Н ВУРНАРСКИЙ, Д ОДИКОВО </t>
  </si>
  <si>
    <t>22130135250 21 000027, 31.05.2021 № 72</t>
  </si>
  <si>
    <t>22130135250 21 000031, 31.05.2021 № 74</t>
  </si>
  <si>
    <t>ООО «Вятка-Сервис», ИНН 2130128661, адрес: Чувашская Республика, г.Чебоксары,  Лапсарский проезд, д.53, оф. 2, директор Семенов Алексей Георгиевич</t>
  </si>
  <si>
    <t>22130135250 21 000061, 03.06.2021 № 92</t>
  </si>
  <si>
    <t>ООО «МосСтройИнвест», ИНН 2130201368, 428032, Чувашская Республика, г. Чебоксары, ул. К.Воробьевых, д5, пом.10, директор Михайлова Марина Петровна</t>
  </si>
  <si>
    <t>22130135250 21 000021, 31.05.2021 № 69</t>
  </si>
  <si>
    <t xml:space="preserve">22130135250 21 000062, 03.06.2021 № 79 </t>
  </si>
  <si>
    <t>22130135250 21 000028, 31.05.2021 № 76</t>
  </si>
  <si>
    <t>22130135250 21 000030, 31.05.2021 № 78</t>
  </si>
  <si>
    <t>ООО "Стройэнергосервис", ИНН 2120003053, 429380, Российская Федерация, Чувашская Республика, Яльчикский р-н, с Яльчики, ул Пушкина, 16,  Нягин Александр Владимирович</t>
  </si>
  <si>
    <t>22130135250 21 000042, 02.06.2021 № 77</t>
  </si>
  <si>
    <t>22130135250 21 000049, 03.06.2021 № 80</t>
  </si>
  <si>
    <t>22130135250 21 000043, 02.06.2021 № 94</t>
  </si>
  <si>
    <t>ООО "СК "КАСКАД", ИНН 2103003712, 429350, Чувашская Республика, Батыревский район, с.Батырево, ул.Дружбы, д. 7 «А», оф.6, Куртлюков Асгат Хасиятуллович</t>
  </si>
  <si>
    <t>22130135250 21 000041, 02.06.2021 № 93</t>
  </si>
  <si>
    <t>02.06.2021 - 30.08.2021</t>
  </si>
  <si>
    <t>22130135250 21 000040, 02.06.2021 № 65</t>
  </si>
  <si>
    <t>02.06.2021 - 30.08.2022</t>
  </si>
  <si>
    <t>22130135250 21 000073, 03.06.2021 № 62</t>
  </si>
  <si>
    <t>22130135250 21 000057, 02.06.2021 № 63</t>
  </si>
  <si>
    <t>ООО "СКАТ21", ИНН 2130209039, 428034 г. Чебоксары, Ядринское шоссе, д. 3, нежилое помещение 2, офис 402 Капизов Алексей Тюлегенович</t>
  </si>
  <si>
    <t xml:space="preserve">22130135250 21 000051, 03.06.2021 № 81 </t>
  </si>
  <si>
    <t>22130135250 21 000055, 03.06.2021 № 96</t>
  </si>
  <si>
    <t>22130135250 21 000026, 31.05.2021 № 95</t>
  </si>
  <si>
    <t>22130135250 21 000047, 03.06.2021 № 97</t>
  </si>
  <si>
    <t>ИП Марков Александр Геннадьевич, ИНН 213003174443, 428030, Чувашская Республика - Чувашия, г.Чебоксары, ул. Музыканта В.А. Галкина, д.2, кв. 143</t>
  </si>
  <si>
    <t>22130135250 21 000066, 03.06.2021 № 100</t>
  </si>
  <si>
    <t xml:space="preserve">22130135250 21 000036, 01.06.2021 №101 </t>
  </si>
  <si>
    <t>ООО «РЕМЭКС» , ИНН 2124040169, адрес: 428020 ЧР, г. Чебоксары, ул. Федора Гладкова, дом 11 помещение № 11, директор Кузьмин Петр Валентинович</t>
  </si>
  <si>
    <t>22130135250 21 000058, 02.06.2021 № 99</t>
  </si>
  <si>
    <t>ООО «СМУ-55», ИНН 2130213638, 428003, Чувашская Республика, г. Чебоксары, Школьный проезд , д. 1, офис 211, Шарафутдинов Р.М.</t>
  </si>
  <si>
    <t xml:space="preserve">22130135250 21 000032, 01.06.2021 № 98 </t>
  </si>
  <si>
    <t xml:space="preserve">22130135250 21 000039, 01.06.2021 № 67 </t>
  </si>
  <si>
    <t>22130135250 21 000029, 01.06.2021 № 68</t>
  </si>
  <si>
    <t>22130135250 21 000053, 03.06.2021 № 65</t>
  </si>
  <si>
    <t>22130135250 21 000063, 03.06.2021 № 66</t>
  </si>
  <si>
    <t xml:space="preserve">ПАО КСО  «Урмарская», ИНН 2114000230, 429400 Чувашская Республика                        
 п. Урмары, ул. Колхозная, д.№14, Петров Алексей Анатольевич                      
</t>
  </si>
  <si>
    <t>22130135250 21 000046, 03.06.2021 № 84</t>
  </si>
  <si>
    <t>22130135250 21 000048, 03.06.2021 № 102</t>
  </si>
  <si>
    <t>ИП Марков Александр Геннадьевич, ИНН: 213003174443, 428030,  Чувашская Республика - Чувашия, г. Чебоксары, ул. Музыканта В.А. Галкина, д. 2, кв. 143</t>
  </si>
  <si>
    <t>22130135250 21 000054, 03.06.2021 № 105</t>
  </si>
  <si>
    <t>22130135250 21 000067, 03.06.2021 № 106</t>
  </si>
  <si>
    <t xml:space="preserve">22130135250 21 000038, 01.06.2021 № 108 </t>
  </si>
  <si>
    <t>22130135250 21 000070, 03.06.2021 № 104</t>
  </si>
  <si>
    <t>22130135250 21 000064, 03.06.2021 № 107</t>
  </si>
  <si>
    <t>22130135250 21 000072, 03.06.2021 № 103</t>
  </si>
  <si>
    <t xml:space="preserve">22130135250 21 000056, 02.06.2021 № 71 </t>
  </si>
  <si>
    <t xml:space="preserve">ООО «Булат», ИНН 2103004730, адрес: 429360, Чувашская Республика, Батыревский район, с. Шыгырдан, ул. Наримана, д. 12, директор Абдулвалеев Ринат Абдулахатович </t>
  </si>
  <si>
    <t>22130135250 21 000065, 03.06.2021 № 70</t>
  </si>
  <si>
    <t xml:space="preserve">03.06.2021 - 31.08.2021 </t>
  </si>
  <si>
    <t>22130135250 21 000022, 31.05.2021 № 87</t>
  </si>
  <si>
    <t>22130135250 21 000050, 03.06.2021 № 109</t>
  </si>
  <si>
    <t>ООО «АЛЬБАТРОС», ИНН 2130184779,  428022, Чувашская Республика, г. Чебоксары, проезд Автозаправочный, дом 4 «А» пом. 1, директор Иванов Сергей Николаевич</t>
  </si>
  <si>
    <t>22130135250 21 000060, 02.06.2021 № 88</t>
  </si>
  <si>
    <t>22130135250 21 000035, 31.05.2021 № 90</t>
  </si>
  <si>
    <t>22130135250 21 000069, 03.06.2021 № 91</t>
  </si>
  <si>
    <t>22130135250 21 000034, 31.05.2021 № 89</t>
  </si>
  <si>
    <t xml:space="preserve">ООО "СТРОЙКОМФОРТ", ИНН 2103903424, 429350, Чувашская Республика, Батыревский район              
с. Батырево, ул. Мичурина 22                                                                     
</t>
  </si>
  <si>
    <t>22130135250 21 000013, от 27.04.2021 № 46</t>
  </si>
  <si>
    <t>с мая 2021 г. - 31.12.2021</t>
  </si>
  <si>
    <t>ООО  "РЕФОРМИНГ-ЦЕНТР"</t>
  </si>
  <si>
    <t>22130135250 21 000076, 10.06.2021 № 114</t>
  </si>
  <si>
    <t xml:space="preserve">10.06.2021-ноябрь 2021  </t>
  </si>
  <si>
    <t>ООО ПСК «Инжиниринг», ИНН 1840022379, Адрес: 420095, РФ, Республика Татарстан, г. Казань, ул. Восстания, Директор С.В. Торопов</t>
  </si>
  <si>
    <t xml:space="preserve">22130135250 21 000085, 22.06.2021 № 131 </t>
  </si>
  <si>
    <t>22.06.2021-10.12.2021</t>
  </si>
  <si>
    <t>с даты заключения контракта до 10.12.2021 г.</t>
  </si>
  <si>
    <t>ООО "ВИК ПРОЕКТ", ИНН: 7810863960,  адрес:  196247, Россия, Санкт-Петербург, Ленинский проспект, дом 151, Литер А, помещение 34, директор Костенко Виктор Юрьевич</t>
  </si>
  <si>
    <t>22130135250 21 000075, 10.06.2021 № 116</t>
  </si>
  <si>
    <t>12 976 1</t>
  </si>
  <si>
    <t xml:space="preserve">10.06.2021- 10.12.2021 </t>
  </si>
  <si>
    <t>ООО "КС-ДЕВЕЛОПМЕНТ"</t>
  </si>
  <si>
    <t>ООО "НЕГОСУДАРСТВЕННАЯ ЭКСПЕРТИЗА ПРОЕКТНОЙ ДОКУМЕНТАЦИИ И ИНЖЕНЕРНЫХ ИЗЫСКАНИЙ В СТРОИТЕЛЬСТВЕ" , ИНН 5503250567, Адрес: Российская Федерация, 628406, Ханты-Мансийский автономный округ-ЮГРА, г.  Сургут, ул. 30 лет Победы, дом 37, корпус 5, офис 37, директор Феофилактов Евгений Юрьевич</t>
  </si>
  <si>
    <t xml:space="preserve">22130135250 21 000074, 09.06.2021 №110 </t>
  </si>
  <si>
    <t xml:space="preserve">09.06.2021-10.12.2021 </t>
  </si>
  <si>
    <t>ООО «ГлавСтройПроект», ИНН 2130219340, адрес: 428027, Российская Федерация, ЧУВАШИЯ ЧУВАШСКАЯ РЕСПУБЛИКА -, Г ЧЕБОКСАРЫ, ПР-КТ И.Я.ЯКОВЛЕВА, ДОМ 10, директор Обрядин Алексей Геннадьевич</t>
  </si>
  <si>
    <t>22130135250 21 000078, 11.06.2021 № 112</t>
  </si>
  <si>
    <t xml:space="preserve">11.06.2021-10.12.2021 </t>
  </si>
  <si>
    <t>15.06.2021 № 0115300023821000010</t>
  </si>
  <si>
    <t xml:space="preserve">15.06.2021- 31.10.2021 </t>
  </si>
  <si>
    <t>15.06.2021 № 0115300023821000023</t>
  </si>
  <si>
    <r>
      <t>Подпрограмма "</t>
    </r>
    <r>
      <rPr>
        <b/>
        <i/>
        <sz val="13"/>
        <rFont val="Arial"/>
        <family val="2"/>
        <charset val="204"/>
      </rPr>
      <t>Газификация</t>
    </r>
    <r>
      <rPr>
        <i/>
        <sz val="13"/>
        <rFont val="Arial"/>
        <family val="2"/>
        <charset val="204"/>
      </rPr>
      <t xml:space="preserve"> Чувашской Республики"</t>
    </r>
  </si>
  <si>
    <r>
      <t xml:space="preserve">Подпрограмма "Строительство и реконструкция (модернизация) объектов питьевого </t>
    </r>
    <r>
      <rPr>
        <b/>
        <i/>
        <sz val="13"/>
        <rFont val="Arial"/>
        <family val="2"/>
        <charset val="204"/>
      </rPr>
      <t xml:space="preserve">водоснабжения и водоподготовки </t>
    </r>
    <r>
      <rPr>
        <i/>
        <sz val="13"/>
        <rFont val="Arial"/>
        <family val="2"/>
        <charset val="204"/>
      </rPr>
      <t>с учетом оценки ачества и безопасности питьевой воды"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</si>
</sst>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#,##0.00_ ;\-#,##0.00\ 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  <font>
      <sz val="13"/>
      <name val="Times New Roman"/>
      <family val="1"/>
      <charset val="204"/>
    </font>
    <font>
      <b/>
      <i/>
      <sz val="13"/>
      <color rgb="FF000000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sz val="13"/>
      <color rgb="FFC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3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16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6" fillId="26" borderId="14">
      <alignment horizontal="right" shrinkToFit="1"/>
    </xf>
  </cellStyleXfs>
  <cellXfs count="433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6" fontId="22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Fill="1" applyAlignment="1">
      <alignment horizontal="right" vertical="top" wrapText="1"/>
    </xf>
    <xf numFmtId="0" fontId="23" fillId="0" borderId="0" xfId="0" applyFont="1" applyFill="1"/>
    <xf numFmtId="4" fontId="22" fillId="0" borderId="0" xfId="0" applyNumberFormat="1" applyFont="1" applyFill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8" fillId="25" borderId="10" xfId="1" applyFont="1" applyFill="1" applyBorder="1" applyAlignment="1">
      <alignment vertical="top" wrapText="1"/>
    </xf>
    <xf numFmtId="4" fontId="28" fillId="25" borderId="10" xfId="1" applyNumberFormat="1" applyFont="1" applyFill="1" applyBorder="1" applyAlignment="1">
      <alignment vertical="top" wrapText="1"/>
    </xf>
    <xf numFmtId="14" fontId="28" fillId="25" borderId="10" xfId="1" applyNumberFormat="1" applyFont="1" applyFill="1" applyBorder="1" applyAlignment="1">
      <alignment vertical="top" wrapText="1"/>
    </xf>
    <xf numFmtId="166" fontId="28" fillId="25" borderId="10" xfId="1" applyNumberFormat="1" applyFont="1" applyFill="1" applyBorder="1" applyAlignment="1">
      <alignment horizontal="right" vertical="top" wrapText="1"/>
    </xf>
    <xf numFmtId="4" fontId="25" fillId="0" borderId="10" xfId="1" applyNumberFormat="1" applyFont="1" applyFill="1" applyBorder="1" applyAlignment="1">
      <alignment vertical="top" wrapText="1"/>
    </xf>
    <xf numFmtId="14" fontId="25" fillId="0" borderId="10" xfId="1" applyNumberFormat="1" applyFont="1" applyFill="1" applyBorder="1" applyAlignment="1">
      <alignment vertical="top" wrapText="1"/>
    </xf>
    <xf numFmtId="166" fontId="25" fillId="0" borderId="10" xfId="1" applyNumberFormat="1" applyFont="1" applyFill="1" applyBorder="1" applyAlignment="1">
      <alignment horizontal="right" vertical="top" wrapText="1"/>
    </xf>
    <xf numFmtId="0" fontId="29" fillId="0" borderId="10" xfId="1" applyFont="1" applyFill="1" applyBorder="1" applyAlignment="1">
      <alignment vertical="top" wrapText="1"/>
    </xf>
    <xf numFmtId="4" fontId="29" fillId="0" borderId="10" xfId="1" applyNumberFormat="1" applyFont="1" applyFill="1" applyBorder="1" applyAlignment="1">
      <alignment vertical="top" wrapText="1"/>
    </xf>
    <xf numFmtId="14" fontId="29" fillId="0" borderId="10" xfId="1" applyNumberFormat="1" applyFont="1" applyFill="1" applyBorder="1" applyAlignment="1">
      <alignment vertical="top" wrapText="1"/>
    </xf>
    <xf numFmtId="166" fontId="29" fillId="0" borderId="10" xfId="1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vertical="top" wrapText="1"/>
    </xf>
    <xf numFmtId="166" fontId="4" fillId="0" borderId="10" xfId="1" applyNumberFormat="1" applyFont="1" applyFill="1" applyBorder="1" applyAlignment="1">
      <alignment vertical="top" wrapText="1"/>
    </xf>
    <xf numFmtId="166" fontId="25" fillId="24" borderId="10" xfId="1" applyNumberFormat="1" applyFont="1" applyFill="1" applyBorder="1" applyAlignment="1">
      <alignment horizontal="right" vertical="top" wrapText="1"/>
    </xf>
    <xf numFmtId="166" fontId="29" fillId="24" borderId="10" xfId="1" applyNumberFormat="1" applyFont="1" applyFill="1" applyBorder="1" applyAlignment="1">
      <alignment horizontal="right" vertical="top" wrapText="1"/>
    </xf>
    <xf numFmtId="166" fontId="4" fillId="24" borderId="10" xfId="1" applyNumberFormat="1" applyFont="1" applyFill="1" applyBorder="1" applyAlignment="1">
      <alignment horizontal="center" vertical="top" wrapText="1"/>
    </xf>
    <xf numFmtId="166" fontId="22" fillId="24" borderId="0" xfId="0" applyNumberFormat="1" applyFont="1" applyFill="1" applyAlignment="1">
      <alignment horizontal="right" vertical="top" wrapText="1"/>
    </xf>
    <xf numFmtId="166" fontId="4" fillId="24" borderId="0" xfId="0" applyNumberFormat="1" applyFont="1" applyFill="1" applyAlignment="1">
      <alignment horizontal="right" vertical="top" wrapText="1"/>
    </xf>
    <xf numFmtId="0" fontId="25" fillId="0" borderId="10" xfId="1" applyFont="1" applyFill="1" applyBorder="1" applyAlignment="1">
      <alignment vertical="top" wrapText="1"/>
    </xf>
    <xf numFmtId="0" fontId="28" fillId="25" borderId="10" xfId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center" wrapText="1"/>
    </xf>
    <xf numFmtId="4" fontId="25" fillId="24" borderId="10" xfId="1" applyNumberFormat="1" applyFont="1" applyFill="1" applyBorder="1" applyAlignment="1">
      <alignment vertical="top" wrapText="1"/>
    </xf>
    <xf numFmtId="166" fontId="28" fillId="24" borderId="10" xfId="1" applyNumberFormat="1" applyFont="1" applyFill="1" applyBorder="1" applyAlignment="1">
      <alignment horizontal="right" vertical="top" wrapText="1"/>
    </xf>
    <xf numFmtId="0" fontId="22" fillId="24" borderId="0" xfId="0" applyFont="1" applyFill="1"/>
    <xf numFmtId="0" fontId="25" fillId="24" borderId="10" xfId="1" applyFont="1" applyFill="1" applyBorder="1" applyAlignment="1">
      <alignment vertical="top" wrapText="1"/>
    </xf>
    <xf numFmtId="14" fontId="25" fillId="24" borderId="10" xfId="1" applyNumberFormat="1" applyFont="1" applyFill="1" applyBorder="1" applyAlignment="1">
      <alignment vertical="top" wrapText="1"/>
    </xf>
    <xf numFmtId="166" fontId="28" fillId="27" borderId="10" xfId="1" applyNumberFormat="1" applyFont="1" applyFill="1" applyBorder="1" applyAlignment="1">
      <alignment horizontal="right" vertical="top" wrapText="1"/>
    </xf>
    <xf numFmtId="4" fontId="29" fillId="27" borderId="10" xfId="1" applyNumberFormat="1" applyFont="1" applyFill="1" applyBorder="1" applyAlignment="1">
      <alignment vertical="top" wrapText="1"/>
    </xf>
    <xf numFmtId="0" fontId="30" fillId="27" borderId="10" xfId="0" applyFont="1" applyFill="1" applyBorder="1" applyAlignment="1">
      <alignment vertical="top" wrapText="1"/>
    </xf>
    <xf numFmtId="0" fontId="29" fillId="27" borderId="10" xfId="1" applyFont="1" applyFill="1" applyBorder="1" applyAlignment="1">
      <alignment horizontal="center" vertical="center" wrapText="1"/>
    </xf>
    <xf numFmtId="166" fontId="28" fillId="28" borderId="10" xfId="1" applyNumberFormat="1" applyFont="1" applyFill="1" applyBorder="1" applyAlignment="1">
      <alignment horizontal="right" vertical="top" wrapText="1"/>
    </xf>
    <xf numFmtId="0" fontId="26" fillId="0" borderId="0" xfId="0" applyFont="1" applyFill="1"/>
    <xf numFmtId="166" fontId="34" fillId="24" borderId="10" xfId="1" applyNumberFormat="1" applyFont="1" applyFill="1" applyBorder="1" applyAlignment="1">
      <alignment horizontal="right" vertical="top" wrapText="1"/>
    </xf>
    <xf numFmtId="166" fontId="25" fillId="0" borderId="10" xfId="1" applyNumberFormat="1" applyFont="1" applyFill="1" applyBorder="1" applyAlignment="1">
      <alignment vertical="top" wrapText="1"/>
    </xf>
    <xf numFmtId="166" fontId="28" fillId="0" borderId="10" xfId="1" applyNumberFormat="1" applyFont="1" applyFill="1" applyBorder="1" applyAlignment="1">
      <alignment horizontal="right" vertical="top" wrapText="1"/>
    </xf>
    <xf numFmtId="0" fontId="35" fillId="0" borderId="10" xfId="1" applyFont="1" applyFill="1" applyBorder="1" applyAlignment="1">
      <alignment vertical="top" wrapText="1"/>
    </xf>
    <xf numFmtId="0" fontId="29" fillId="28" borderId="10" xfId="1" applyFont="1" applyFill="1" applyBorder="1" applyAlignment="1">
      <alignment horizontal="center" vertical="center" wrapText="1"/>
    </xf>
    <xf numFmtId="4" fontId="29" fillId="28" borderId="10" xfId="1" applyNumberFormat="1" applyFont="1" applyFill="1" applyBorder="1" applyAlignment="1">
      <alignment vertical="top" wrapText="1"/>
    </xf>
    <xf numFmtId="0" fontId="30" fillId="28" borderId="10" xfId="0" applyFont="1" applyFill="1" applyBorder="1" applyAlignment="1">
      <alignment vertical="top" wrapText="1"/>
    </xf>
    <xf numFmtId="166" fontId="29" fillId="28" borderId="10" xfId="1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wrapText="1"/>
    </xf>
    <xf numFmtId="0" fontId="40" fillId="31" borderId="0" xfId="0" applyFont="1" applyFill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29" fillId="0" borderId="15" xfId="1" applyFont="1" applyFill="1" applyBorder="1" applyAlignment="1">
      <alignment horizontal="center" vertical="center" wrapText="1"/>
    </xf>
    <xf numFmtId="0" fontId="25" fillId="24" borderId="15" xfId="1" applyFont="1" applyFill="1" applyBorder="1" applyAlignment="1">
      <alignment vertical="top" wrapText="1"/>
    </xf>
    <xf numFmtId="0" fontId="25" fillId="0" borderId="15" xfId="1" applyFont="1" applyFill="1" applyBorder="1" applyAlignment="1">
      <alignment vertical="top" wrapText="1"/>
    </xf>
    <xf numFmtId="0" fontId="26" fillId="24" borderId="15" xfId="0" applyFont="1" applyFill="1" applyBorder="1" applyAlignment="1">
      <alignment vertical="top" wrapText="1"/>
    </xf>
    <xf numFmtId="0" fontId="29" fillId="28" borderId="15" xfId="1" applyFont="1" applyFill="1" applyBorder="1" applyAlignment="1">
      <alignment horizontal="center" vertical="center" wrapText="1"/>
    </xf>
    <xf numFmtId="0" fontId="28" fillId="25" borderId="15" xfId="1" applyFont="1" applyFill="1" applyBorder="1" applyAlignment="1">
      <alignment horizontal="left" vertical="top" wrapText="1" indent="2"/>
    </xf>
    <xf numFmtId="0" fontId="29" fillId="27" borderId="15" xfId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vertical="top" wrapText="1"/>
    </xf>
    <xf numFmtId="0" fontId="29" fillId="31" borderId="15" xfId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center" vertical="top" wrapText="1"/>
    </xf>
    <xf numFmtId="0" fontId="28" fillId="25" borderId="15" xfId="1" applyFont="1" applyFill="1" applyBorder="1" applyAlignment="1">
      <alignment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24" borderId="15" xfId="1" applyFont="1" applyFill="1" applyBorder="1" applyAlignment="1">
      <alignment horizontal="left" vertical="top" wrapText="1"/>
    </xf>
    <xf numFmtId="0" fontId="26" fillId="0" borderId="15" xfId="122" applyNumberFormat="1" applyFont="1" applyFill="1" applyBorder="1" applyAlignment="1">
      <alignment horizontal="left" vertical="top" wrapText="1"/>
    </xf>
    <xf numFmtId="0" fontId="29" fillId="32" borderId="15" xfId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5" fillId="24" borderId="15" xfId="1" applyFont="1" applyFill="1" applyBorder="1" applyAlignment="1">
      <alignment horizontal="left" vertical="center" wrapText="1"/>
    </xf>
    <xf numFmtId="0" fontId="29" fillId="24" borderId="15" xfId="1" applyFont="1" applyFill="1" applyBorder="1" applyAlignment="1">
      <alignment horizontal="left" vertical="top" wrapText="1"/>
    </xf>
    <xf numFmtId="0" fontId="30" fillId="0" borderId="15" xfId="122" applyNumberFormat="1" applyFont="1" applyFill="1" applyBorder="1" applyAlignment="1">
      <alignment horizontal="left" vertical="top" wrapText="1" indent="5"/>
    </xf>
    <xf numFmtId="0" fontId="26" fillId="24" borderId="15" xfId="0" applyFont="1" applyFill="1" applyBorder="1" applyAlignment="1">
      <alignment horizontal="left" vertical="center" wrapText="1"/>
    </xf>
    <xf numFmtId="0" fontId="26" fillId="24" borderId="15" xfId="0" applyFont="1" applyFill="1" applyBorder="1" applyAlignment="1">
      <alignment horizontal="left" vertical="top" wrapText="1"/>
    </xf>
    <xf numFmtId="0" fontId="27" fillId="25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0" fontId="26" fillId="0" borderId="15" xfId="0" applyFont="1" applyBorder="1" applyAlignment="1">
      <alignment wrapText="1"/>
    </xf>
    <xf numFmtId="0" fontId="25" fillId="0" borderId="15" xfId="122" applyNumberFormat="1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 applyProtection="1">
      <alignment horizontal="left" vertical="top" wrapText="1"/>
      <protection locked="0"/>
    </xf>
    <xf numFmtId="0" fontId="27" fillId="25" borderId="15" xfId="0" applyFont="1" applyFill="1" applyBorder="1" applyAlignment="1">
      <alignment horizontal="left" vertical="center" wrapText="1"/>
    </xf>
    <xf numFmtId="0" fontId="26" fillId="27" borderId="15" xfId="0" applyFont="1" applyFill="1" applyBorder="1" applyAlignment="1">
      <alignment horizontal="justify" vertical="top" wrapText="1"/>
    </xf>
    <xf numFmtId="0" fontId="26" fillId="27" borderId="15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26" fillId="27" borderId="15" xfId="122" applyNumberFormat="1" applyFont="1" applyFill="1" applyBorder="1" applyAlignment="1">
      <alignment horizontal="left" vertical="top" wrapText="1"/>
    </xf>
    <xf numFmtId="0" fontId="29" fillId="33" borderId="15" xfId="1" applyFont="1" applyFill="1" applyBorder="1" applyAlignment="1">
      <alignment horizontal="center" vertical="center" wrapText="1"/>
    </xf>
    <xf numFmtId="4" fontId="25" fillId="33" borderId="10" xfId="1" applyNumberFormat="1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14" fontId="26" fillId="33" borderId="10" xfId="0" applyNumberFormat="1" applyFont="1" applyFill="1" applyBorder="1" applyAlignment="1">
      <alignment vertical="top" wrapText="1"/>
    </xf>
    <xf numFmtId="166" fontId="29" fillId="33" borderId="10" xfId="1" applyNumberFormat="1" applyFont="1" applyFill="1" applyBorder="1" applyAlignment="1">
      <alignment horizontal="right" vertical="top" wrapText="1"/>
    </xf>
    <xf numFmtId="166" fontId="26" fillId="33" borderId="10" xfId="0" applyNumberFormat="1" applyFont="1" applyFill="1" applyBorder="1" applyAlignment="1">
      <alignment horizontal="right" vertical="top" wrapText="1"/>
    </xf>
    <xf numFmtId="166" fontId="28" fillId="33" borderId="10" xfId="1" applyNumberFormat="1" applyFont="1" applyFill="1" applyBorder="1" applyAlignment="1">
      <alignment horizontal="right" vertical="top" wrapText="1"/>
    </xf>
    <xf numFmtId="166" fontId="25" fillId="33" borderId="10" xfId="0" applyNumberFormat="1" applyFont="1" applyFill="1" applyBorder="1" applyAlignment="1">
      <alignment horizontal="right" vertical="top" wrapText="1"/>
    </xf>
    <xf numFmtId="0" fontId="30" fillId="33" borderId="15" xfId="122" applyNumberFormat="1" applyFont="1" applyFill="1" applyBorder="1" applyAlignment="1">
      <alignment horizontal="left" vertical="top" wrapText="1" indent="5"/>
    </xf>
    <xf numFmtId="0" fontId="30" fillId="33" borderId="15" xfId="0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left" vertical="top" wrapText="1"/>
    </xf>
    <xf numFmtId="0" fontId="29" fillId="33" borderId="15" xfId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left" vertical="top" wrapText="1"/>
    </xf>
    <xf numFmtId="0" fontId="25" fillId="27" borderId="15" xfId="1" applyFont="1" applyFill="1" applyBorder="1" applyAlignment="1">
      <alignment vertical="top" wrapText="1"/>
    </xf>
    <xf numFmtId="164" fontId="25" fillId="0" borderId="10" xfId="0" applyNumberFormat="1" applyFont="1" applyFill="1" applyBorder="1" applyAlignment="1" applyProtection="1">
      <alignment horizontal="left" vertical="top" wrapText="1"/>
      <protection locked="0"/>
    </xf>
    <xf numFmtId="168" fontId="26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 applyProtection="1">
      <alignment horizontal="left" vertical="top" wrapText="1"/>
      <protection locked="0"/>
    </xf>
    <xf numFmtId="0" fontId="26" fillId="0" borderId="10" xfId="0" applyNumberFormat="1" applyFont="1" applyFill="1" applyBorder="1" applyAlignment="1">
      <alignment horizontal="left" vertical="top" wrapText="1"/>
    </xf>
    <xf numFmtId="0" fontId="26" fillId="24" borderId="10" xfId="0" applyNumberFormat="1" applyFont="1" applyFill="1" applyBorder="1" applyAlignment="1">
      <alignment horizontal="left" vertical="top" wrapText="1"/>
    </xf>
    <xf numFmtId="164" fontId="39" fillId="24" borderId="10" xfId="0" applyNumberFormat="1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166" fontId="26" fillId="0" borderId="10" xfId="0" applyNumberFormat="1" applyFont="1" applyFill="1" applyBorder="1" applyAlignment="1">
      <alignment horizontal="left" vertical="top" wrapText="1"/>
    </xf>
    <xf numFmtId="166" fontId="26" fillId="24" borderId="10" xfId="0" applyNumberFormat="1" applyFont="1" applyFill="1" applyBorder="1" applyAlignment="1">
      <alignment horizontal="left" vertical="top" wrapText="1"/>
    </xf>
    <xf numFmtId="164" fontId="39" fillId="24" borderId="0" xfId="0" applyNumberFormat="1" applyFont="1" applyFill="1" applyBorder="1" applyAlignment="1">
      <alignment horizontal="left" vertical="top" wrapText="1"/>
    </xf>
    <xf numFmtId="0" fontId="26" fillId="0" borderId="10" xfId="122" applyNumberFormat="1" applyFont="1" applyFill="1" applyBorder="1" applyAlignment="1">
      <alignment horizontal="left" vertical="top" wrapText="1"/>
    </xf>
    <xf numFmtId="0" fontId="30" fillId="32" borderId="10" xfId="0" applyFont="1" applyFill="1" applyBorder="1" applyAlignment="1">
      <alignment vertical="top" wrapText="1"/>
    </xf>
    <xf numFmtId="0" fontId="30" fillId="31" borderId="10" xfId="0" applyFont="1" applyFill="1" applyBorder="1" applyAlignment="1">
      <alignment vertical="top" wrapText="1"/>
    </xf>
    <xf numFmtId="164" fontId="25" fillId="24" borderId="15" xfId="0" applyNumberFormat="1" applyFont="1" applyFill="1" applyBorder="1" applyAlignment="1" applyProtection="1">
      <alignment horizontal="left" vertical="top" wrapText="1"/>
      <protection locked="0"/>
    </xf>
    <xf numFmtId="0" fontId="35" fillId="0" borderId="15" xfId="1" applyFont="1" applyFill="1" applyBorder="1" applyAlignment="1">
      <alignment horizontal="left" vertical="top" wrapText="1" indent="2"/>
    </xf>
    <xf numFmtId="0" fontId="4" fillId="24" borderId="15" xfId="1" applyFont="1" applyFill="1" applyBorder="1" applyAlignment="1">
      <alignment horizontal="left" vertical="top" wrapText="1"/>
    </xf>
    <xf numFmtId="0" fontId="35" fillId="0" borderId="15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horizontal="left" vertical="top" wrapText="1"/>
    </xf>
    <xf numFmtId="0" fontId="4" fillId="0" borderId="15" xfId="1" applyFont="1" applyFill="1" applyBorder="1" applyAlignment="1">
      <alignment vertical="top" wrapText="1"/>
    </xf>
    <xf numFmtId="164" fontId="39" fillId="33" borderId="10" xfId="0" applyNumberFormat="1" applyFont="1" applyFill="1" applyBorder="1" applyAlignment="1">
      <alignment horizontal="left" vertical="top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30" fillId="33" borderId="0" xfId="0" applyFont="1" applyFill="1" applyAlignment="1">
      <alignment vertical="top" wrapText="1"/>
    </xf>
    <xf numFmtId="0" fontId="25" fillId="33" borderId="10" xfId="1" applyFont="1" applyFill="1" applyBorder="1" applyAlignment="1">
      <alignment vertical="top" wrapText="1"/>
    </xf>
    <xf numFmtId="14" fontId="25" fillId="33" borderId="10" xfId="1" applyNumberFormat="1" applyFont="1" applyFill="1" applyBorder="1" applyAlignment="1">
      <alignment vertical="top" wrapText="1"/>
    </xf>
    <xf numFmtId="166" fontId="25" fillId="33" borderId="10" xfId="1" applyNumberFormat="1" applyFont="1" applyFill="1" applyBorder="1" applyAlignment="1">
      <alignment horizontal="right" vertical="top" wrapText="1"/>
    </xf>
    <xf numFmtId="166" fontId="25" fillId="24" borderId="10" xfId="1" applyNumberFormat="1" applyFont="1" applyFill="1" applyBorder="1" applyAlignment="1">
      <alignment vertical="top" wrapText="1"/>
    </xf>
    <xf numFmtId="0" fontId="28" fillId="25" borderId="10" xfId="1" applyFont="1" applyFill="1" applyBorder="1" applyAlignment="1">
      <alignment horizontal="center" vertical="center" wrapText="1"/>
    </xf>
    <xf numFmtId="0" fontId="27" fillId="25" borderId="0" xfId="0" applyFont="1" applyFill="1"/>
    <xf numFmtId="0" fontId="25" fillId="0" borderId="10" xfId="1" applyFont="1" applyFill="1" applyBorder="1" applyAlignment="1">
      <alignment horizontal="center" vertical="center" wrapText="1"/>
    </xf>
    <xf numFmtId="0" fontId="25" fillId="24" borderId="10" xfId="1" applyFont="1" applyFill="1" applyBorder="1" applyAlignment="1">
      <alignment horizontal="center" vertical="center" wrapText="1"/>
    </xf>
    <xf numFmtId="0" fontId="26" fillId="24" borderId="0" xfId="0" applyFont="1" applyFill="1"/>
    <xf numFmtId="0" fontId="25" fillId="24" borderId="0" xfId="0" applyFont="1" applyFill="1"/>
    <xf numFmtId="0" fontId="30" fillId="0" borderId="0" xfId="0" applyFont="1" applyFill="1"/>
    <xf numFmtId="0" fontId="29" fillId="0" borderId="10" xfId="1" applyFont="1" applyFill="1" applyBorder="1" applyAlignment="1">
      <alignment horizontal="center" vertical="center" wrapText="1"/>
    </xf>
    <xf numFmtId="0" fontId="30" fillId="27" borderId="0" xfId="0" applyFont="1" applyFill="1"/>
    <xf numFmtId="0" fontId="30" fillId="28" borderId="0" xfId="0" applyFont="1" applyFill="1"/>
    <xf numFmtId="14" fontId="30" fillId="28" borderId="10" xfId="0" applyNumberFormat="1" applyFont="1" applyFill="1" applyBorder="1" applyAlignment="1">
      <alignment vertical="top" wrapText="1"/>
    </xf>
    <xf numFmtId="0" fontId="25" fillId="33" borderId="10" xfId="1" applyFont="1" applyFill="1" applyBorder="1" applyAlignment="1">
      <alignment horizontal="center" vertical="center" wrapText="1"/>
    </xf>
    <xf numFmtId="0" fontId="26" fillId="33" borderId="0" xfId="0" applyFont="1" applyFill="1"/>
    <xf numFmtId="14" fontId="26" fillId="0" borderId="10" xfId="0" applyNumberFormat="1" applyFont="1" applyFill="1" applyBorder="1" applyAlignment="1">
      <alignment vertical="top" wrapText="1"/>
    </xf>
    <xf numFmtId="166" fontId="26" fillId="0" borderId="10" xfId="0" applyNumberFormat="1" applyFont="1" applyFill="1" applyBorder="1" applyAlignment="1">
      <alignment horizontal="right" vertical="top" wrapText="1"/>
    </xf>
    <xf numFmtId="166" fontId="25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14" fontId="26" fillId="24" borderId="10" xfId="0" applyNumberFormat="1" applyFont="1" applyFill="1" applyBorder="1" applyAlignment="1">
      <alignment vertical="top" wrapText="1"/>
    </xf>
    <xf numFmtId="166" fontId="26" fillId="24" borderId="10" xfId="0" applyNumberFormat="1" applyFont="1" applyFill="1" applyBorder="1" applyAlignment="1">
      <alignment horizontal="right" vertical="top" wrapText="1"/>
    </xf>
    <xf numFmtId="166" fontId="25" fillId="24" borderId="10" xfId="0" applyNumberFormat="1" applyFont="1" applyFill="1" applyBorder="1" applyAlignment="1">
      <alignment horizontal="right" vertical="top" wrapText="1"/>
    </xf>
    <xf numFmtId="4" fontId="38" fillId="0" borderId="10" xfId="0" applyNumberFormat="1" applyFont="1" applyBorder="1" applyAlignment="1">
      <alignment horizontal="right" vertical="top" wrapText="1"/>
    </xf>
    <xf numFmtId="0" fontId="26" fillId="24" borderId="10" xfId="0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/>
    <xf numFmtId="0" fontId="25" fillId="24" borderId="0" xfId="0" applyFont="1" applyFill="1" applyAlignment="1">
      <alignment wrapText="1" shrinkToFit="1"/>
    </xf>
    <xf numFmtId="2" fontId="25" fillId="24" borderId="10" xfId="0" applyNumberFormat="1" applyFont="1" applyFill="1" applyBorder="1" applyAlignment="1">
      <alignment horizontal="right" vertical="top"/>
    </xf>
    <xf numFmtId="49" fontId="26" fillId="24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 shrinkToFit="1"/>
    </xf>
    <xf numFmtId="14" fontId="26" fillId="24" borderId="10" xfId="0" applyNumberFormat="1" applyFont="1" applyFill="1" applyBorder="1" applyAlignment="1">
      <alignment horizontal="right" vertical="top" wrapText="1"/>
    </xf>
    <xf numFmtId="4" fontId="26" fillId="24" borderId="10" xfId="0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5" fillId="28" borderId="10" xfId="1" applyFont="1" applyFill="1" applyBorder="1" applyAlignment="1">
      <alignment horizontal="center" vertical="center" wrapText="1"/>
    </xf>
    <xf numFmtId="4" fontId="25" fillId="28" borderId="10" xfId="1" applyNumberFormat="1" applyFont="1" applyFill="1" applyBorder="1" applyAlignment="1">
      <alignment vertical="top" wrapText="1"/>
    </xf>
    <xf numFmtId="0" fontId="25" fillId="28" borderId="10" xfId="1" applyFont="1" applyFill="1" applyBorder="1" applyAlignment="1">
      <alignment vertical="top" wrapText="1"/>
    </xf>
    <xf numFmtId="0" fontId="26" fillId="28" borderId="10" xfId="0" applyFont="1" applyFill="1" applyBorder="1" applyAlignment="1">
      <alignment vertical="top" wrapText="1"/>
    </xf>
    <xf numFmtId="14" fontId="26" fillId="28" borderId="10" xfId="0" applyNumberFormat="1" applyFont="1" applyFill="1" applyBorder="1" applyAlignment="1">
      <alignment vertical="top" wrapText="1"/>
    </xf>
    <xf numFmtId="166" fontId="25" fillId="28" borderId="10" xfId="1" applyNumberFormat="1" applyFont="1" applyFill="1" applyBorder="1" applyAlignment="1">
      <alignment horizontal="right" vertical="top" wrapText="1"/>
    </xf>
    <xf numFmtId="166" fontId="26" fillId="28" borderId="10" xfId="0" applyNumberFormat="1" applyFont="1" applyFill="1" applyBorder="1" applyAlignment="1">
      <alignment horizontal="right" vertical="top" wrapText="1"/>
    </xf>
    <xf numFmtId="0" fontId="26" fillId="28" borderId="0" xfId="0" applyFont="1" applyFill="1"/>
    <xf numFmtId="0" fontId="25" fillId="33" borderId="10" xfId="0" applyFont="1" applyFill="1" applyBorder="1" applyAlignment="1">
      <alignment wrapText="1"/>
    </xf>
    <xf numFmtId="2" fontId="25" fillId="33" borderId="10" xfId="1" applyNumberFormat="1" applyFont="1" applyFill="1" applyBorder="1" applyAlignment="1">
      <alignment horizontal="left" vertical="top" wrapText="1"/>
    </xf>
    <xf numFmtId="14" fontId="25" fillId="33" borderId="10" xfId="1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wrapText="1"/>
    </xf>
    <xf numFmtId="2" fontId="25" fillId="0" borderId="10" xfId="1" applyNumberFormat="1" applyFont="1" applyFill="1" applyBorder="1" applyAlignment="1">
      <alignment horizontal="left" vertical="top" wrapText="1"/>
    </xf>
    <xf numFmtId="14" fontId="25" fillId="0" borderId="10" xfId="1" applyNumberFormat="1" applyFont="1" applyFill="1" applyBorder="1" applyAlignment="1">
      <alignment horizontal="center" vertical="top" wrapText="1"/>
    </xf>
    <xf numFmtId="2" fontId="25" fillId="0" borderId="10" xfId="1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30" fillId="24" borderId="10" xfId="0" applyFont="1" applyFill="1" applyBorder="1"/>
    <xf numFmtId="0" fontId="29" fillId="24" borderId="10" xfId="1" applyFont="1" applyFill="1" applyBorder="1" applyAlignment="1">
      <alignment horizontal="center" vertical="center" wrapText="1"/>
    </xf>
    <xf numFmtId="4" fontId="29" fillId="24" borderId="10" xfId="1" applyNumberFormat="1" applyFont="1" applyFill="1" applyBorder="1" applyAlignment="1">
      <alignment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0" xfId="0" applyFont="1" applyFill="1"/>
    <xf numFmtId="2" fontId="25" fillId="24" borderId="10" xfId="0" applyNumberFormat="1" applyFont="1" applyFill="1" applyBorder="1" applyAlignment="1">
      <alignment vertical="top" wrapText="1"/>
    </xf>
    <xf numFmtId="2" fontId="26" fillId="0" borderId="10" xfId="0" applyNumberFormat="1" applyFont="1" applyFill="1" applyBorder="1" applyAlignment="1">
      <alignment vertical="top" wrapText="1"/>
    </xf>
    <xf numFmtId="14" fontId="26" fillId="0" borderId="10" xfId="0" applyNumberFormat="1" applyFont="1" applyFill="1" applyBorder="1" applyAlignment="1">
      <alignment horizontal="center" vertical="top" wrapText="1"/>
    </xf>
    <xf numFmtId="0" fontId="27" fillId="25" borderId="10" xfId="0" applyFont="1" applyFill="1" applyBorder="1" applyAlignment="1">
      <alignment vertical="top" wrapText="1"/>
    </xf>
    <xf numFmtId="14" fontId="27" fillId="25" borderId="10" xfId="0" applyNumberFormat="1" applyFont="1" applyFill="1" applyBorder="1" applyAlignment="1">
      <alignment vertical="top" wrapText="1"/>
    </xf>
    <xf numFmtId="166" fontId="27" fillId="25" borderId="10" xfId="0" applyNumberFormat="1" applyFont="1" applyFill="1" applyBorder="1" applyAlignment="1">
      <alignment horizontal="right" vertical="top" wrapText="1"/>
    </xf>
    <xf numFmtId="14" fontId="26" fillId="27" borderId="10" xfId="0" applyNumberFormat="1" applyFont="1" applyFill="1" applyBorder="1" applyAlignment="1">
      <alignment vertical="top" wrapText="1"/>
    </xf>
    <xf numFmtId="166" fontId="25" fillId="27" borderId="10" xfId="1" applyNumberFormat="1" applyFont="1" applyFill="1" applyBorder="1" applyAlignment="1">
      <alignment horizontal="right" vertical="top" wrapText="1"/>
    </xf>
    <xf numFmtId="166" fontId="26" fillId="27" borderId="10" xfId="0" applyNumberFormat="1" applyFont="1" applyFill="1" applyBorder="1" applyAlignment="1">
      <alignment horizontal="right" vertical="top" wrapText="1"/>
    </xf>
    <xf numFmtId="0" fontId="30" fillId="28" borderId="10" xfId="0" applyFont="1" applyFill="1" applyBorder="1"/>
    <xf numFmtId="4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5" fillId="33" borderId="10" xfId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/>
    </xf>
    <xf numFmtId="49" fontId="26" fillId="33" borderId="10" xfId="0" applyNumberFormat="1" applyFont="1" applyFill="1" applyBorder="1" applyAlignment="1">
      <alignment horizontal="center" vertical="top" wrapText="1"/>
    </xf>
    <xf numFmtId="0" fontId="26" fillId="33" borderId="0" xfId="0" applyFont="1" applyFill="1" applyAlignment="1">
      <alignment vertical="top"/>
    </xf>
    <xf numFmtId="2" fontId="26" fillId="33" borderId="10" xfId="0" applyNumberFormat="1" applyFont="1" applyFill="1" applyBorder="1" applyAlignment="1">
      <alignment vertical="top" wrapText="1"/>
    </xf>
    <xf numFmtId="0" fontId="25" fillId="33" borderId="10" xfId="1" applyNumberFormat="1" applyFont="1" applyFill="1" applyBorder="1" applyAlignment="1">
      <alignment vertical="top" wrapText="1"/>
    </xf>
    <xf numFmtId="2" fontId="26" fillId="24" borderId="10" xfId="0" applyNumberFormat="1" applyFont="1" applyFill="1" applyBorder="1" applyAlignment="1">
      <alignment vertical="top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29" borderId="0" xfId="0" applyFont="1" applyFill="1"/>
    <xf numFmtId="0" fontId="26" fillId="0" borderId="10" xfId="0" applyFont="1" applyFill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/>
    </xf>
    <xf numFmtId="4" fontId="26" fillId="0" borderId="10" xfId="0" applyNumberFormat="1" applyFont="1" applyBorder="1" applyAlignment="1">
      <alignment horizontal="center" vertical="top" wrapText="1"/>
    </xf>
    <xf numFmtId="0" fontId="26" fillId="0" borderId="10" xfId="0" applyNumberFormat="1" applyFont="1" applyBorder="1" applyAlignment="1">
      <alignment horizontal="center" vertical="top" wrapText="1"/>
    </xf>
    <xf numFmtId="0" fontId="29" fillId="31" borderId="10" xfId="1" applyFont="1" applyFill="1" applyBorder="1" applyAlignment="1">
      <alignment horizontal="center" vertical="center" wrapText="1"/>
    </xf>
    <xf numFmtId="4" fontId="29" fillId="31" borderId="10" xfId="1" applyNumberFormat="1" applyFont="1" applyFill="1" applyBorder="1" applyAlignment="1">
      <alignment vertical="top" wrapText="1"/>
    </xf>
    <xf numFmtId="0" fontId="26" fillId="31" borderId="10" xfId="0" applyFont="1" applyFill="1" applyBorder="1" applyAlignment="1">
      <alignment vertical="top" wrapText="1"/>
    </xf>
    <xf numFmtId="14" fontId="26" fillId="31" borderId="10" xfId="0" applyNumberFormat="1" applyFont="1" applyFill="1" applyBorder="1" applyAlignment="1">
      <alignment vertical="top" wrapText="1"/>
    </xf>
    <xf numFmtId="166" fontId="25" fillId="31" borderId="10" xfId="1" applyNumberFormat="1" applyFont="1" applyFill="1" applyBorder="1" applyAlignment="1">
      <alignment horizontal="right" vertical="top" wrapText="1"/>
    </xf>
    <xf numFmtId="166" fontId="26" fillId="31" borderId="10" xfId="0" applyNumberFormat="1" applyFont="1" applyFill="1" applyBorder="1" applyAlignment="1">
      <alignment horizontal="right" vertical="top" wrapText="1"/>
    </xf>
    <xf numFmtId="166" fontId="28" fillId="31" borderId="10" xfId="1" applyNumberFormat="1" applyFont="1" applyFill="1" applyBorder="1" applyAlignment="1">
      <alignment horizontal="right" vertical="top" wrapText="1"/>
    </xf>
    <xf numFmtId="0" fontId="30" fillId="31" borderId="0" xfId="0" applyFont="1" applyFill="1"/>
    <xf numFmtId="4" fontId="26" fillId="33" borderId="10" xfId="0" applyNumberFormat="1" applyFont="1" applyFill="1" applyBorder="1" applyAlignment="1">
      <alignment vertical="top" wrapText="1"/>
    </xf>
    <xf numFmtId="4" fontId="26" fillId="24" borderId="10" xfId="0" applyNumberFormat="1" applyFont="1" applyFill="1" applyBorder="1" applyAlignment="1">
      <alignment vertical="top" wrapText="1"/>
    </xf>
    <xf numFmtId="0" fontId="25" fillId="27" borderId="10" xfId="1" applyFont="1" applyFill="1" applyBorder="1" applyAlignment="1">
      <alignment horizontal="center" vertical="center" wrapText="1"/>
    </xf>
    <xf numFmtId="4" fontId="25" fillId="27" borderId="10" xfId="1" applyNumberFormat="1" applyFont="1" applyFill="1" applyBorder="1" applyAlignment="1">
      <alignment vertical="top" wrapText="1"/>
    </xf>
    <xf numFmtId="0" fontId="25" fillId="27" borderId="10" xfId="0" applyFont="1" applyFill="1" applyBorder="1" applyAlignment="1">
      <alignment horizontal="left" vertical="top" wrapText="1"/>
    </xf>
    <xf numFmtId="166" fontId="25" fillId="27" borderId="10" xfId="0" applyNumberFormat="1" applyFont="1" applyFill="1" applyBorder="1" applyAlignment="1">
      <alignment horizontal="right" vertical="top" wrapText="1"/>
    </xf>
    <xf numFmtId="0" fontId="25" fillId="27" borderId="0" xfId="0" applyFont="1" applyFill="1"/>
    <xf numFmtId="4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29" fillId="33" borderId="10" xfId="1" applyFont="1" applyFill="1" applyBorder="1" applyAlignment="1">
      <alignment horizontal="center" vertical="center" wrapText="1"/>
    </xf>
    <xf numFmtId="4" fontId="29" fillId="33" borderId="10" xfId="1" applyNumberFormat="1" applyFont="1" applyFill="1" applyBorder="1" applyAlignment="1">
      <alignment vertical="top" wrapText="1"/>
    </xf>
    <xf numFmtId="0" fontId="30" fillId="33" borderId="10" xfId="0" applyFont="1" applyFill="1" applyBorder="1" applyAlignment="1">
      <alignment vertical="top" wrapText="1"/>
    </xf>
    <xf numFmtId="0" fontId="30" fillId="33" borderId="0" xfId="0" applyFont="1" applyFill="1"/>
    <xf numFmtId="4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vertical="top" wrapText="1"/>
    </xf>
    <xf numFmtId="14" fontId="25" fillId="24" borderId="10" xfId="0" applyNumberFormat="1" applyFont="1" applyFill="1" applyBorder="1" applyAlignment="1">
      <alignment vertical="top" wrapText="1"/>
    </xf>
    <xf numFmtId="4" fontId="26" fillId="27" borderId="10" xfId="0" applyNumberFormat="1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left" vertical="top" wrapText="1"/>
    </xf>
    <xf numFmtId="0" fontId="26" fillId="27" borderId="0" xfId="0" applyFont="1" applyFill="1"/>
    <xf numFmtId="49" fontId="26" fillId="27" borderId="10" xfId="0" applyNumberFormat="1" applyFont="1" applyFill="1" applyBorder="1" applyAlignment="1">
      <alignment horizontal="left" vertical="top" wrapText="1"/>
    </xf>
    <xf numFmtId="4" fontId="26" fillId="27" borderId="10" xfId="0" applyNumberFormat="1" applyFont="1" applyFill="1" applyBorder="1" applyAlignment="1">
      <alignment horizontal="center" vertical="top"/>
    </xf>
    <xf numFmtId="0" fontId="26" fillId="27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top"/>
    </xf>
    <xf numFmtId="166" fontId="38" fillId="27" borderId="10" xfId="0" applyNumberFormat="1" applyFont="1" applyFill="1" applyBorder="1" applyAlignment="1">
      <alignment horizontal="right" vertical="top"/>
    </xf>
    <xf numFmtId="14" fontId="26" fillId="0" borderId="10" xfId="0" applyNumberFormat="1" applyFont="1" applyBorder="1" applyAlignment="1">
      <alignment horizontal="center" vertical="top" wrapText="1"/>
    </xf>
    <xf numFmtId="2" fontId="26" fillId="28" borderId="10" xfId="0" applyNumberFormat="1" applyFont="1" applyFill="1" applyBorder="1" applyAlignment="1">
      <alignment vertical="top" wrapText="1"/>
    </xf>
    <xf numFmtId="166" fontId="25" fillId="28" borderId="10" xfId="0" applyNumberFormat="1" applyFont="1" applyFill="1" applyBorder="1" applyAlignment="1">
      <alignment horizontal="right" vertical="top" wrapText="1"/>
    </xf>
    <xf numFmtId="0" fontId="29" fillId="32" borderId="10" xfId="1" applyFont="1" applyFill="1" applyBorder="1" applyAlignment="1">
      <alignment horizontal="center" vertical="center" wrapText="1"/>
    </xf>
    <xf numFmtId="4" fontId="29" fillId="32" borderId="10" xfId="1" applyNumberFormat="1" applyFont="1" applyFill="1" applyBorder="1" applyAlignment="1">
      <alignment vertical="top" wrapText="1"/>
    </xf>
    <xf numFmtId="0" fontId="26" fillId="32" borderId="10" xfId="0" applyFont="1" applyFill="1" applyBorder="1" applyAlignment="1">
      <alignment vertical="top" wrapText="1"/>
    </xf>
    <xf numFmtId="14" fontId="26" fillId="32" borderId="10" xfId="0" applyNumberFormat="1" applyFont="1" applyFill="1" applyBorder="1" applyAlignment="1">
      <alignment vertical="top" wrapText="1"/>
    </xf>
    <xf numFmtId="166" fontId="25" fillId="32" borderId="10" xfId="1" applyNumberFormat="1" applyFont="1" applyFill="1" applyBorder="1" applyAlignment="1">
      <alignment horizontal="right" vertical="top" wrapText="1"/>
    </xf>
    <xf numFmtId="166" fontId="26" fillId="32" borderId="10" xfId="0" applyNumberFormat="1" applyFont="1" applyFill="1" applyBorder="1" applyAlignment="1">
      <alignment horizontal="right" vertical="top" wrapText="1"/>
    </xf>
    <xf numFmtId="166" fontId="28" fillId="32" borderId="10" xfId="1" applyNumberFormat="1" applyFont="1" applyFill="1" applyBorder="1" applyAlignment="1">
      <alignment horizontal="right" vertical="top" wrapText="1"/>
    </xf>
    <xf numFmtId="0" fontId="30" fillId="32" borderId="0" xfId="0" applyFont="1" applyFill="1"/>
    <xf numFmtId="0" fontId="29" fillId="33" borderId="10" xfId="1" applyFont="1" applyFill="1" applyBorder="1" applyAlignment="1">
      <alignment vertical="top" wrapText="1"/>
    </xf>
    <xf numFmtId="4" fontId="26" fillId="33" borderId="10" xfId="0" applyNumberFormat="1" applyFont="1" applyFill="1" applyBorder="1" applyAlignment="1">
      <alignment horizontal="center" vertical="top" wrapText="1"/>
    </xf>
    <xf numFmtId="0" fontId="29" fillId="33" borderId="10" xfId="1" applyFont="1" applyFill="1" applyBorder="1" applyAlignment="1">
      <alignment horizontal="center" vertical="top" wrapText="1"/>
    </xf>
    <xf numFmtId="167" fontId="25" fillId="33" borderId="10" xfId="1" applyNumberFormat="1" applyFont="1" applyFill="1" applyBorder="1" applyAlignment="1">
      <alignment vertical="top" wrapText="1"/>
    </xf>
    <xf numFmtId="166" fontId="44" fillId="33" borderId="10" xfId="1" applyNumberFormat="1" applyFont="1" applyFill="1" applyBorder="1" applyAlignment="1">
      <alignment horizontal="right" vertical="top" wrapText="1"/>
    </xf>
    <xf numFmtId="4" fontId="26" fillId="24" borderId="10" xfId="0" applyNumberFormat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vertical="top" wrapText="1"/>
    </xf>
    <xf numFmtId="167" fontId="25" fillId="24" borderId="10" xfId="1" applyNumberFormat="1" applyFont="1" applyFill="1" applyBorder="1" applyAlignment="1">
      <alignment vertical="top" wrapText="1"/>
    </xf>
    <xf numFmtId="166" fontId="44" fillId="0" borderId="10" xfId="1" applyNumberFormat="1" applyFont="1" applyFill="1" applyBorder="1" applyAlignment="1">
      <alignment horizontal="right" vertical="top" wrapText="1"/>
    </xf>
    <xf numFmtId="166" fontId="44" fillId="24" borderId="10" xfId="1" applyNumberFormat="1" applyFont="1" applyFill="1" applyBorder="1" applyAlignment="1">
      <alignment horizontal="right" vertical="top" wrapText="1"/>
    </xf>
    <xf numFmtId="4" fontId="45" fillId="30" borderId="14" xfId="183" applyNumberFormat="1" applyFont="1" applyFill="1" applyProtection="1">
      <alignment horizontal="right" shrinkToFit="1"/>
    </xf>
    <xf numFmtId="0" fontId="30" fillId="30" borderId="0" xfId="0" applyFont="1" applyFill="1"/>
    <xf numFmtId="0" fontId="26" fillId="0" borderId="10" xfId="0" applyNumberFormat="1" applyFont="1" applyBorder="1" applyAlignment="1">
      <alignment horizontal="center" vertical="top"/>
    </xf>
    <xf numFmtId="0" fontId="25" fillId="32" borderId="10" xfId="1" applyFont="1" applyFill="1" applyBorder="1" applyAlignment="1">
      <alignment horizontal="center" vertical="center" wrapText="1"/>
    </xf>
    <xf numFmtId="4" fontId="25" fillId="32" borderId="10" xfId="1" applyNumberFormat="1" applyFont="1" applyFill="1" applyBorder="1" applyAlignment="1">
      <alignment vertical="top" wrapText="1"/>
    </xf>
    <xf numFmtId="0" fontId="25" fillId="32" borderId="10" xfId="1" applyFont="1" applyFill="1" applyBorder="1" applyAlignment="1">
      <alignment vertical="top" wrapText="1"/>
    </xf>
    <xf numFmtId="14" fontId="25" fillId="32" borderId="10" xfId="1" applyNumberFormat="1" applyFont="1" applyFill="1" applyBorder="1" applyAlignment="1">
      <alignment vertical="top" wrapText="1"/>
    </xf>
    <xf numFmtId="0" fontId="26" fillId="32" borderId="0" xfId="0" applyFont="1" applyFill="1"/>
    <xf numFmtId="14" fontId="25" fillId="28" borderId="10" xfId="1" applyNumberFormat="1" applyFont="1" applyFill="1" applyBorder="1" applyAlignment="1">
      <alignment vertical="top" wrapText="1"/>
    </xf>
    <xf numFmtId="166" fontId="25" fillId="34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left" vertical="top" wrapText="1"/>
    </xf>
    <xf numFmtId="0" fontId="25" fillId="31" borderId="10" xfId="1" applyFont="1" applyFill="1" applyBorder="1" applyAlignment="1">
      <alignment horizontal="center" vertical="center" wrapText="1"/>
    </xf>
    <xf numFmtId="4" fontId="25" fillId="31" borderId="10" xfId="1" applyNumberFormat="1" applyFont="1" applyFill="1" applyBorder="1" applyAlignment="1">
      <alignment vertical="top" wrapText="1"/>
    </xf>
    <xf numFmtId="0" fontId="26" fillId="31" borderId="0" xfId="0" applyFont="1" applyFill="1"/>
    <xf numFmtId="4" fontId="26" fillId="33" borderId="10" xfId="0" applyNumberFormat="1" applyFont="1" applyFill="1" applyBorder="1" applyAlignment="1">
      <alignment horizontal="center" vertical="top"/>
    </xf>
    <xf numFmtId="0" fontId="26" fillId="33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vertical="top" wrapText="1"/>
    </xf>
    <xf numFmtId="0" fontId="26" fillId="32" borderId="10" xfId="0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vertical="top" wrapText="1"/>
    </xf>
    <xf numFmtId="166" fontId="25" fillId="32" borderId="10" xfId="0" applyNumberFormat="1" applyFont="1" applyFill="1" applyBorder="1" applyAlignment="1">
      <alignment horizontal="right" vertical="top" wrapText="1"/>
    </xf>
    <xf numFmtId="0" fontId="26" fillId="31" borderId="10" xfId="0" applyFont="1" applyFill="1" applyBorder="1" applyAlignment="1">
      <alignment horizontal="center" vertical="center" wrapText="1"/>
    </xf>
    <xf numFmtId="4" fontId="26" fillId="31" borderId="10" xfId="0" applyNumberFormat="1" applyFont="1" applyFill="1" applyBorder="1" applyAlignment="1">
      <alignment vertical="top" wrapText="1"/>
    </xf>
    <xf numFmtId="166" fontId="25" fillId="31" borderId="10" xfId="0" applyNumberFormat="1" applyFont="1" applyFill="1" applyBorder="1" applyAlignment="1">
      <alignment horizontal="right" vertical="top" wrapText="1"/>
    </xf>
    <xf numFmtId="0" fontId="27" fillId="25" borderId="10" xfId="0" applyFont="1" applyFill="1" applyBorder="1" applyAlignment="1">
      <alignment horizontal="center" vertical="center" wrapText="1"/>
    </xf>
    <xf numFmtId="4" fontId="27" fillId="25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6" fontId="27" fillId="0" borderId="10" xfId="0" applyNumberFormat="1" applyFont="1" applyFill="1" applyBorder="1" applyAlignment="1">
      <alignment horizontal="right" vertical="top" wrapText="1"/>
    </xf>
    <xf numFmtId="0" fontId="27" fillId="0" borderId="0" xfId="0" applyFont="1" applyFill="1"/>
    <xf numFmtId="0" fontId="26" fillId="34" borderId="10" xfId="0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vertical="top" wrapText="1"/>
    </xf>
    <xf numFmtId="0" fontId="26" fillId="34" borderId="10" xfId="0" applyFont="1" applyFill="1" applyBorder="1" applyAlignment="1">
      <alignment vertical="top" wrapText="1"/>
    </xf>
    <xf numFmtId="14" fontId="26" fillId="34" borderId="10" xfId="0" applyNumberFormat="1" applyFont="1" applyFill="1" applyBorder="1" applyAlignment="1">
      <alignment vertical="top" wrapText="1"/>
    </xf>
    <xf numFmtId="166" fontId="25" fillId="34" borderId="10" xfId="1" applyNumberFormat="1" applyFont="1" applyFill="1" applyBorder="1" applyAlignment="1">
      <alignment horizontal="right" vertical="top" wrapText="1"/>
    </xf>
    <xf numFmtId="166" fontId="26" fillId="34" borderId="10" xfId="0" applyNumberFormat="1" applyFont="1" applyFill="1" applyBorder="1" applyAlignment="1">
      <alignment horizontal="right" vertical="top" wrapText="1"/>
    </xf>
    <xf numFmtId="166" fontId="25" fillId="34" borderId="10" xfId="0" applyNumberFormat="1" applyFont="1" applyFill="1" applyBorder="1" applyAlignment="1">
      <alignment horizontal="right" vertical="top" wrapText="1"/>
    </xf>
    <xf numFmtId="0" fontId="26" fillId="34" borderId="0" xfId="0" applyFont="1" applyFill="1"/>
    <xf numFmtId="0" fontId="26" fillId="25" borderId="10" xfId="0" applyFont="1" applyFill="1" applyBorder="1" applyAlignment="1">
      <alignment horizontal="center" vertical="center" wrapText="1"/>
    </xf>
    <xf numFmtId="4" fontId="26" fillId="25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vertical="top" wrapText="1"/>
    </xf>
    <xf numFmtId="14" fontId="26" fillId="25" borderId="10" xfId="0" applyNumberFormat="1" applyFont="1" applyFill="1" applyBorder="1" applyAlignment="1">
      <alignment vertical="top" wrapText="1"/>
    </xf>
    <xf numFmtId="166" fontId="25" fillId="25" borderId="10" xfId="1" applyNumberFormat="1" applyFont="1" applyFill="1" applyBorder="1" applyAlignment="1">
      <alignment horizontal="right" vertical="top" wrapText="1"/>
    </xf>
    <xf numFmtId="166" fontId="26" fillId="25" borderId="10" xfId="0" applyNumberFormat="1" applyFont="1" applyFill="1" applyBorder="1" applyAlignment="1">
      <alignment horizontal="right" vertical="top" wrapText="1"/>
    </xf>
    <xf numFmtId="166" fontId="25" fillId="25" borderId="10" xfId="0" applyNumberFormat="1" applyFont="1" applyFill="1" applyBorder="1" applyAlignment="1">
      <alignment horizontal="right" vertical="top" wrapText="1"/>
    </xf>
    <xf numFmtId="0" fontId="26" fillId="25" borderId="0" xfId="0" applyFont="1" applyFill="1"/>
    <xf numFmtId="4" fontId="26" fillId="32" borderId="10" xfId="0" applyNumberFormat="1" applyFont="1" applyFill="1" applyBorder="1" applyAlignment="1">
      <alignment horizontal="right" vertical="top" wrapText="1"/>
    </xf>
    <xf numFmtId="2" fontId="26" fillId="32" borderId="10" xfId="0" applyNumberFormat="1" applyFont="1" applyFill="1" applyBorder="1" applyAlignment="1">
      <alignment vertical="top" wrapText="1"/>
    </xf>
    <xf numFmtId="4" fontId="26" fillId="31" borderId="10" xfId="0" applyNumberFormat="1" applyFont="1" applyFill="1" applyBorder="1" applyAlignment="1">
      <alignment horizontal="right" vertical="top" wrapText="1"/>
    </xf>
    <xf numFmtId="2" fontId="26" fillId="31" borderId="10" xfId="0" applyNumberFormat="1" applyFont="1" applyFill="1" applyBorder="1" applyAlignment="1">
      <alignment vertical="top" wrapText="1"/>
    </xf>
    <xf numFmtId="164" fontId="37" fillId="24" borderId="0" xfId="0" applyNumberFormat="1" applyFont="1" applyFill="1" applyBorder="1" applyAlignment="1">
      <alignment horizontal="left" vertical="top" wrapText="1"/>
    </xf>
    <xf numFmtId="0" fontId="30" fillId="32" borderId="10" xfId="0" applyFont="1" applyFill="1" applyBorder="1" applyAlignment="1">
      <alignment horizontal="center" vertical="top" wrapText="1"/>
    </xf>
    <xf numFmtId="0" fontId="30" fillId="31" borderId="10" xfId="0" applyFont="1" applyFill="1" applyBorder="1" applyAlignment="1">
      <alignment horizontal="center" vertical="top" wrapText="1"/>
    </xf>
    <xf numFmtId="0" fontId="30" fillId="33" borderId="15" xfId="122" applyNumberFormat="1" applyFont="1" applyFill="1" applyBorder="1" applyAlignment="1">
      <alignment horizontal="center" vertical="top" wrapText="1"/>
    </xf>
    <xf numFmtId="0" fontId="40" fillId="32" borderId="10" xfId="0" applyFont="1" applyFill="1" applyBorder="1" applyAlignment="1">
      <alignment horizontal="center" vertical="top" wrapText="1"/>
    </xf>
    <xf numFmtId="0" fontId="40" fillId="31" borderId="0" xfId="0" applyFont="1" applyFill="1" applyAlignment="1">
      <alignment horizontal="center" wrapText="1"/>
    </xf>
    <xf numFmtId="0" fontId="43" fillId="32" borderId="10" xfId="0" applyFont="1" applyFill="1" applyBorder="1" applyAlignment="1">
      <alignment horizontal="center" vertical="top" wrapText="1"/>
    </xf>
    <xf numFmtId="0" fontId="40" fillId="31" borderId="0" xfId="0" applyFont="1" applyFill="1" applyAlignment="1">
      <alignment horizontal="center" vertical="top" wrapText="1"/>
    </xf>
    <xf numFmtId="0" fontId="23" fillId="0" borderId="15" xfId="122" applyNumberFormat="1" applyFont="1" applyFill="1" applyBorder="1" applyAlignment="1">
      <alignment horizontal="left" vertical="top" wrapText="1" indent="5"/>
    </xf>
    <xf numFmtId="0" fontId="40" fillId="32" borderId="15" xfId="0" applyFont="1" applyFill="1" applyBorder="1" applyAlignment="1">
      <alignment horizontal="center" vertical="top" wrapText="1"/>
    </xf>
    <xf numFmtId="0" fontId="40" fillId="31" borderId="15" xfId="0" applyFont="1" applyFill="1" applyBorder="1" applyAlignment="1">
      <alignment horizontal="center" vertical="top" wrapText="1"/>
    </xf>
    <xf numFmtId="0" fontId="35" fillId="24" borderId="15" xfId="1" applyFont="1" applyFill="1" applyBorder="1" applyAlignment="1">
      <alignment horizontal="center" vertical="center" wrapText="1"/>
    </xf>
    <xf numFmtId="0" fontId="23" fillId="24" borderId="15" xfId="122" applyNumberFormat="1" applyFont="1" applyFill="1" applyBorder="1" applyAlignment="1">
      <alignment horizontal="left" vertical="top" wrapText="1" indent="5"/>
    </xf>
    <xf numFmtId="0" fontId="23" fillId="0" borderId="10" xfId="0" applyFont="1" applyBorder="1" applyAlignment="1">
      <alignment vertical="center" wrapText="1"/>
    </xf>
    <xf numFmtId="0" fontId="23" fillId="0" borderId="15" xfId="122" applyNumberFormat="1" applyFont="1" applyFill="1" applyBorder="1" applyAlignment="1">
      <alignment horizontal="center" vertical="top" wrapText="1"/>
    </xf>
    <xf numFmtId="0" fontId="35" fillId="0" borderId="15" xfId="1" applyFont="1" applyFill="1" applyBorder="1" applyAlignment="1">
      <alignment horizontal="center" vertical="center" wrapText="1"/>
    </xf>
    <xf numFmtId="0" fontId="35" fillId="24" borderId="15" xfId="1" applyFont="1" applyFill="1" applyBorder="1" applyAlignment="1">
      <alignment horizontal="left" vertical="top" wrapText="1"/>
    </xf>
    <xf numFmtId="0" fontId="35" fillId="0" borderId="15" xfId="1" applyFont="1" applyFill="1" applyBorder="1" applyAlignment="1">
      <alignment vertical="top" wrapText="1"/>
    </xf>
    <xf numFmtId="0" fontId="23" fillId="24" borderId="10" xfId="0" applyNumberFormat="1" applyFont="1" applyFill="1" applyBorder="1" applyAlignment="1">
      <alignment horizontal="center" vertical="top" wrapText="1"/>
    </xf>
    <xf numFmtId="0" fontId="35" fillId="24" borderId="15" xfId="1" applyFont="1" applyFill="1" applyBorder="1" applyAlignment="1">
      <alignment vertical="top" wrapText="1"/>
    </xf>
    <xf numFmtId="0" fontId="35" fillId="0" borderId="15" xfId="1" applyFont="1" applyFill="1" applyBorder="1" applyAlignment="1">
      <alignment horizontal="center" vertical="top" wrapText="1"/>
    </xf>
    <xf numFmtId="0" fontId="35" fillId="24" borderId="15" xfId="1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 horizontal="center" vertical="top" wrapText="1"/>
    </xf>
    <xf numFmtId="0" fontId="29" fillId="32" borderId="15" xfId="1" applyFont="1" applyFill="1" applyBorder="1" applyAlignment="1">
      <alignment horizontal="center" vertical="top" wrapText="1"/>
    </xf>
    <xf numFmtId="0" fontId="29" fillId="28" borderId="15" xfId="1" applyFont="1" applyFill="1" applyBorder="1" applyAlignment="1">
      <alignment horizontal="center" vertical="top" wrapText="1"/>
    </xf>
    <xf numFmtId="164" fontId="39" fillId="24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top"/>
    </xf>
    <xf numFmtId="0" fontId="26" fillId="28" borderId="10" xfId="0" applyFont="1" applyFill="1" applyBorder="1" applyAlignment="1">
      <alignment horizontal="center" vertical="top"/>
    </xf>
    <xf numFmtId="0" fontId="30" fillId="24" borderId="10" xfId="0" applyFont="1" applyFill="1" applyBorder="1" applyAlignment="1">
      <alignment horizontal="center" vertical="top"/>
    </xf>
    <xf numFmtId="0" fontId="27" fillId="25" borderId="10" xfId="0" applyFont="1" applyFill="1" applyBorder="1" applyAlignment="1">
      <alignment horizontal="center" vertical="top"/>
    </xf>
    <xf numFmtId="0" fontId="30" fillId="27" borderId="10" xfId="0" applyFont="1" applyFill="1" applyBorder="1" applyAlignment="1">
      <alignment horizontal="center" vertical="top"/>
    </xf>
    <xf numFmtId="0" fontId="30" fillId="28" borderId="10" xfId="0" applyFont="1" applyFill="1" applyBorder="1" applyAlignment="1">
      <alignment horizontal="center" vertical="top"/>
    </xf>
    <xf numFmtId="0" fontId="30" fillId="31" borderId="10" xfId="0" applyFont="1" applyFill="1" applyBorder="1" applyAlignment="1">
      <alignment horizontal="center" vertical="top"/>
    </xf>
    <xf numFmtId="0" fontId="25" fillId="27" borderId="10" xfId="0" applyFont="1" applyFill="1" applyBorder="1" applyAlignment="1">
      <alignment horizontal="center" vertical="top"/>
    </xf>
    <xf numFmtId="0" fontId="30" fillId="33" borderId="10" xfId="0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0" fontId="26" fillId="27" borderId="10" xfId="0" applyFont="1" applyFill="1" applyBorder="1" applyAlignment="1">
      <alignment horizontal="center" vertical="top"/>
    </xf>
    <xf numFmtId="0" fontId="30" fillId="32" borderId="10" xfId="0" applyFont="1" applyFill="1" applyBorder="1" applyAlignment="1">
      <alignment horizontal="center" vertical="top"/>
    </xf>
    <xf numFmtId="0" fontId="26" fillId="32" borderId="10" xfId="0" applyFont="1" applyFill="1" applyBorder="1" applyAlignment="1">
      <alignment horizontal="center" vertical="top"/>
    </xf>
    <xf numFmtId="0" fontId="26" fillId="31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6" fillId="34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6" fillId="25" borderId="10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left" vertical="center" wrapText="1"/>
    </xf>
    <xf numFmtId="14" fontId="30" fillId="32" borderId="10" xfId="0" applyNumberFormat="1" applyFont="1" applyFill="1" applyBorder="1" applyAlignment="1">
      <alignment vertical="top" wrapText="1"/>
    </xf>
    <xf numFmtId="166" fontId="29" fillId="32" borderId="10" xfId="1" applyNumberFormat="1" applyFont="1" applyFill="1" applyBorder="1" applyAlignment="1">
      <alignment horizontal="right" vertical="top" wrapText="1"/>
    </xf>
    <xf numFmtId="4" fontId="38" fillId="24" borderId="10" xfId="0" applyNumberFormat="1" applyFont="1" applyFill="1" applyBorder="1" applyAlignment="1">
      <alignment horizontal="right" vertical="top" wrapText="1"/>
    </xf>
    <xf numFmtId="167" fontId="25" fillId="24" borderId="10" xfId="0" applyNumberFormat="1" applyFont="1" applyFill="1" applyBorder="1" applyAlignment="1">
      <alignment horizontal="center" vertical="top" wrapText="1"/>
    </xf>
    <xf numFmtId="0" fontId="25" fillId="0" borderId="15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left" vertical="top" wrapText="1"/>
    </xf>
    <xf numFmtId="4" fontId="38" fillId="0" borderId="10" xfId="0" applyNumberFormat="1" applyFont="1" applyFill="1" applyBorder="1" applyAlignment="1">
      <alignment horizontal="center" vertical="top"/>
    </xf>
    <xf numFmtId="0" fontId="38" fillId="0" borderId="10" xfId="0" applyNumberFormat="1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top" wrapText="1"/>
    </xf>
    <xf numFmtId="4" fontId="26" fillId="24" borderId="10" xfId="0" applyNumberFormat="1" applyFont="1" applyFill="1" applyBorder="1" applyAlignment="1">
      <alignment horizontal="center" vertical="top"/>
    </xf>
    <xf numFmtId="0" fontId="26" fillId="24" borderId="10" xfId="0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166" fontId="4" fillId="0" borderId="10" xfId="1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67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top"/>
    </xf>
    <xf numFmtId="0" fontId="30" fillId="24" borderId="10" xfId="0" applyFont="1" applyFill="1" applyBorder="1" applyAlignment="1">
      <alignment vertical="top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center" vertical="top" wrapText="1"/>
    </xf>
    <xf numFmtId="2" fontId="26" fillId="0" borderId="11" xfId="0" applyNumberFormat="1" applyFont="1" applyFill="1" applyBorder="1" applyAlignment="1">
      <alignment horizontal="center" vertical="top" wrapText="1"/>
    </xf>
    <xf numFmtId="2" fontId="26" fillId="0" borderId="12" xfId="0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center" vertical="top" wrapText="1"/>
    </xf>
    <xf numFmtId="0" fontId="26" fillId="0" borderId="12" xfId="0" applyNumberFormat="1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/>
    </xf>
    <xf numFmtId="0" fontId="26" fillId="24" borderId="12" xfId="0" applyFont="1" applyFill="1" applyBorder="1" applyAlignment="1">
      <alignment horizontal="center" vertical="top"/>
    </xf>
    <xf numFmtId="0" fontId="38" fillId="0" borderId="16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top" wrapText="1"/>
    </xf>
    <xf numFmtId="166" fontId="4" fillId="0" borderId="11" xfId="1" applyNumberFormat="1" applyFont="1" applyFill="1" applyBorder="1" applyAlignment="1">
      <alignment horizontal="center" vertical="top" wrapText="1"/>
    </xf>
    <xf numFmtId="166" fontId="4" fillId="0" borderId="12" xfId="1" applyNumberFormat="1" applyFont="1" applyFill="1" applyBorder="1" applyAlignment="1">
      <alignment horizontal="center"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8"/>
  <sheetViews>
    <sheetView showZeros="0" tabSelected="1" view="pageBreakPreview" zoomScale="53" zoomScaleNormal="70" zoomScaleSheetLayoutView="53" workbookViewId="0">
      <pane ySplit="4" topLeftCell="A335" activePane="bottomLeft" state="frozen"/>
      <selection pane="bottomLeft" activeCell="T404" sqref="T404"/>
    </sheetView>
  </sheetViews>
  <sheetFormatPr defaultColWidth="9.140625" defaultRowHeight="15" x14ac:dyDescent="0.2"/>
  <cols>
    <col min="1" max="1" width="7.42578125" style="362" customWidth="1"/>
    <col min="2" max="2" width="53" style="2" customWidth="1"/>
    <col min="3" max="3" width="19.140625" style="28" customWidth="1"/>
    <col min="4" max="4" width="17.28515625" style="6" customWidth="1"/>
    <col min="5" max="5" width="16.5703125" style="2" customWidth="1"/>
    <col min="6" max="7" width="14.85546875" style="2" customWidth="1"/>
    <col min="8" max="8" width="20.5703125" style="2" customWidth="1"/>
    <col min="9" max="9" width="15.42578125" style="7" customWidth="1"/>
    <col min="10" max="11" width="18.42578125" style="3" customWidth="1"/>
    <col min="12" max="12" width="18.42578125" style="24" customWidth="1"/>
    <col min="13" max="13" width="17.140625" style="3" customWidth="1"/>
    <col min="14" max="15" width="19.140625" style="4" customWidth="1"/>
    <col min="16" max="16" width="19.7109375" style="4" customWidth="1"/>
    <col min="17" max="17" width="17.28515625" style="4" customWidth="1"/>
    <col min="18" max="18" width="12.140625" style="3" customWidth="1"/>
    <col min="19" max="19" width="18.7109375" style="3" customWidth="1"/>
    <col min="20" max="20" width="20" style="3" customWidth="1"/>
    <col min="21" max="21" width="17.5703125" style="25" customWidth="1"/>
    <col min="22" max="22" width="16.140625" style="3" customWidth="1"/>
    <col min="23" max="23" width="12.28515625" style="3" customWidth="1"/>
    <col min="24" max="24" width="9.140625" style="1" customWidth="1"/>
    <col min="25" max="16384" width="9.140625" style="1"/>
  </cols>
  <sheetData>
    <row r="1" spans="1:23" ht="44.25" customHeight="1" x14ac:dyDescent="0.2">
      <c r="B1" s="425" t="s">
        <v>604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</row>
    <row r="2" spans="1:23" ht="69.75" customHeight="1" x14ac:dyDescent="0.2">
      <c r="A2" s="379"/>
      <c r="B2" s="426" t="s">
        <v>0</v>
      </c>
      <c r="C2" s="426" t="s">
        <v>92</v>
      </c>
      <c r="D2" s="429" t="s">
        <v>58</v>
      </c>
      <c r="E2" s="429" t="s">
        <v>59</v>
      </c>
      <c r="F2" s="429" t="s">
        <v>60</v>
      </c>
      <c r="G2" s="429" t="s">
        <v>72</v>
      </c>
      <c r="H2" s="429" t="s">
        <v>61</v>
      </c>
      <c r="I2" s="429" t="s">
        <v>62</v>
      </c>
      <c r="J2" s="430" t="s">
        <v>1</v>
      </c>
      <c r="K2" s="430"/>
      <c r="L2" s="430"/>
      <c r="M2" s="430"/>
      <c r="N2" s="430" t="s">
        <v>63</v>
      </c>
      <c r="O2" s="430"/>
      <c r="P2" s="430"/>
      <c r="Q2" s="430"/>
      <c r="R2" s="430"/>
      <c r="S2" s="430" t="s">
        <v>111</v>
      </c>
      <c r="T2" s="430"/>
      <c r="U2" s="430"/>
      <c r="V2" s="430"/>
      <c r="W2" s="431" t="s">
        <v>2</v>
      </c>
    </row>
    <row r="3" spans="1:23" ht="69.75" customHeight="1" x14ac:dyDescent="0.2">
      <c r="A3" s="379"/>
      <c r="B3" s="427"/>
      <c r="C3" s="428"/>
      <c r="D3" s="429"/>
      <c r="E3" s="429"/>
      <c r="F3" s="429"/>
      <c r="G3" s="429"/>
      <c r="H3" s="429"/>
      <c r="I3" s="429"/>
      <c r="J3" s="402" t="s">
        <v>3</v>
      </c>
      <c r="K3" s="402" t="s">
        <v>4</v>
      </c>
      <c r="L3" s="23" t="s">
        <v>5</v>
      </c>
      <c r="M3" s="402" t="s">
        <v>6</v>
      </c>
      <c r="N3" s="20" t="s">
        <v>64</v>
      </c>
      <c r="O3" s="402" t="s">
        <v>4</v>
      </c>
      <c r="P3" s="402" t="s">
        <v>5</v>
      </c>
      <c r="Q3" s="402" t="s">
        <v>6</v>
      </c>
      <c r="R3" s="20" t="s">
        <v>498</v>
      </c>
      <c r="S3" s="402" t="s">
        <v>3</v>
      </c>
      <c r="T3" s="402" t="s">
        <v>7</v>
      </c>
      <c r="U3" s="23" t="s">
        <v>8</v>
      </c>
      <c r="V3" s="402" t="s">
        <v>6</v>
      </c>
      <c r="W3" s="432"/>
    </row>
    <row r="4" spans="1:23" s="131" customFormat="1" ht="36" customHeight="1" x14ac:dyDescent="0.25">
      <c r="A4" s="368"/>
      <c r="B4" s="8" t="s">
        <v>9</v>
      </c>
      <c r="C4" s="130"/>
      <c r="D4" s="9"/>
      <c r="E4" s="8"/>
      <c r="F4" s="8"/>
      <c r="G4" s="8"/>
      <c r="H4" s="8"/>
      <c r="I4" s="10"/>
      <c r="J4" s="11">
        <f>K4+L4+M4</f>
        <v>7408536.2046511201</v>
      </c>
      <c r="K4" s="11">
        <f>K6+K7+K8+K9+K10+K11+K12+K13+K14+K15</f>
        <v>4589910.8000000007</v>
      </c>
      <c r="L4" s="11">
        <f>L6+L7+L8+L9+L10+L11+L12+L13+L14+L15</f>
        <v>2728102.8</v>
      </c>
      <c r="M4" s="11">
        <f>M6+M7+M8+M9+M10+M11+M12+M13+M14+M15</f>
        <v>90522.604651119997</v>
      </c>
      <c r="N4" s="11">
        <f>O4+P4+Q4</f>
        <v>1055049.8899999999</v>
      </c>
      <c r="O4" s="11">
        <f>O6+O7+O8+O9+O10+O11+O12+O13+O14+O15</f>
        <v>723872.37</v>
      </c>
      <c r="P4" s="11">
        <f t="shared" ref="P4:Q4" si="0">P6+P7+P8+P9+P10+P11+P12+P13+P14+P15</f>
        <v>324665.83999999997</v>
      </c>
      <c r="Q4" s="11">
        <f t="shared" si="0"/>
        <v>6511.68</v>
      </c>
      <c r="R4" s="11">
        <f>N4/J4*100</f>
        <v>14.241003362278686</v>
      </c>
      <c r="S4" s="11">
        <f>T4+U4+V4</f>
        <v>1055197.79</v>
      </c>
      <c r="T4" s="11">
        <f>T6+T7+T8+T9+T10+T11+T12+T13+T14+T15</f>
        <v>723872.3</v>
      </c>
      <c r="U4" s="11">
        <f t="shared" ref="U4:V4" si="1">U6+U7+U8+U9+U10+U11+U12+U13+U14+U15</f>
        <v>324665.76</v>
      </c>
      <c r="V4" s="11">
        <f t="shared" si="1"/>
        <v>6659.73</v>
      </c>
      <c r="W4" s="11">
        <f>S4/J4*100</f>
        <v>14.242999708060292</v>
      </c>
    </row>
    <row r="5" spans="1:23" s="39" customFormat="1" ht="18.75" customHeight="1" x14ac:dyDescent="0.25">
      <c r="A5" s="363"/>
      <c r="B5" s="26" t="s">
        <v>10</v>
      </c>
      <c r="C5" s="132"/>
      <c r="D5" s="12"/>
      <c r="E5" s="26"/>
      <c r="F5" s="26"/>
      <c r="G5" s="26"/>
      <c r="H5" s="26"/>
      <c r="I5" s="13"/>
      <c r="J5" s="14"/>
      <c r="K5" s="14"/>
      <c r="L5" s="21"/>
      <c r="M5" s="14"/>
      <c r="N5" s="14"/>
      <c r="O5" s="14"/>
      <c r="P5" s="14"/>
      <c r="Q5" s="14"/>
      <c r="R5" s="30"/>
      <c r="S5" s="14"/>
      <c r="T5" s="14"/>
      <c r="U5" s="21"/>
      <c r="V5" s="14"/>
      <c r="W5" s="30"/>
    </row>
    <row r="6" spans="1:23" s="39" customFormat="1" ht="29.25" customHeight="1" x14ac:dyDescent="0.25">
      <c r="A6" s="363">
        <v>1</v>
      </c>
      <c r="B6" s="26" t="s">
        <v>11</v>
      </c>
      <c r="C6" s="132"/>
      <c r="D6" s="12"/>
      <c r="E6" s="26"/>
      <c r="F6" s="26"/>
      <c r="G6" s="41"/>
      <c r="H6" s="41"/>
      <c r="I6" s="13"/>
      <c r="J6" s="14">
        <f>J17</f>
        <v>1932973.4100000001</v>
      </c>
      <c r="K6" s="14">
        <f t="shared" ref="K6:Q6" si="2">K17</f>
        <v>1674710.2000000002</v>
      </c>
      <c r="L6" s="14">
        <f t="shared" si="2"/>
        <v>194823.9</v>
      </c>
      <c r="M6" s="14">
        <f t="shared" si="2"/>
        <v>63439.31</v>
      </c>
      <c r="N6" s="14">
        <f t="shared" si="2"/>
        <v>596038.09000000008</v>
      </c>
      <c r="O6" s="14">
        <f t="shared" si="2"/>
        <v>581380</v>
      </c>
      <c r="P6" s="14">
        <f t="shared" si="2"/>
        <v>10843.3</v>
      </c>
      <c r="Q6" s="14">
        <f t="shared" si="2"/>
        <v>3814.79</v>
      </c>
      <c r="R6" s="42">
        <f t="shared" ref="R6:R67" si="3">N6/J6*100</f>
        <v>30.835296901471605</v>
      </c>
      <c r="S6" s="14">
        <f>S17</f>
        <v>596186.09</v>
      </c>
      <c r="T6" s="14">
        <f t="shared" ref="T6:V6" si="4">T17</f>
        <v>581380</v>
      </c>
      <c r="U6" s="14">
        <f>U17</f>
        <v>10843.25</v>
      </c>
      <c r="V6" s="14">
        <f t="shared" si="4"/>
        <v>3962.8399999999997</v>
      </c>
      <c r="W6" s="42">
        <f t="shared" ref="W6:W68" si="5">S6/J6*100</f>
        <v>30.842953499293085</v>
      </c>
    </row>
    <row r="7" spans="1:23" s="39" customFormat="1" ht="27.75" customHeight="1" x14ac:dyDescent="0.25">
      <c r="A7" s="363">
        <v>2</v>
      </c>
      <c r="B7" s="26" t="s">
        <v>12</v>
      </c>
      <c r="C7" s="132"/>
      <c r="D7" s="12"/>
      <c r="E7" s="26"/>
      <c r="F7" s="26"/>
      <c r="G7" s="41"/>
      <c r="H7" s="41"/>
      <c r="I7" s="13"/>
      <c r="J7" s="14">
        <f t="shared" ref="J7:Q7" si="6">J52</f>
        <v>971720.99765111995</v>
      </c>
      <c r="K7" s="14">
        <f t="shared" si="6"/>
        <v>761814.7</v>
      </c>
      <c r="L7" s="14">
        <f t="shared" si="6"/>
        <v>199041.50000000003</v>
      </c>
      <c r="M7" s="14">
        <f t="shared" si="6"/>
        <v>10864.79765112</v>
      </c>
      <c r="N7" s="14">
        <f t="shared" si="6"/>
        <v>44032.99</v>
      </c>
      <c r="O7" s="14">
        <f t="shared" si="6"/>
        <v>36006.770000000004</v>
      </c>
      <c r="P7" s="14">
        <f t="shared" si="6"/>
        <v>7647.84</v>
      </c>
      <c r="Q7" s="14">
        <f t="shared" si="6"/>
        <v>378.38</v>
      </c>
      <c r="R7" s="42">
        <f t="shared" si="3"/>
        <v>4.5314437072408822</v>
      </c>
      <c r="S7" s="14">
        <f t="shared" ref="S7:V7" si="7">S52</f>
        <v>44032.99</v>
      </c>
      <c r="T7" s="14">
        <f t="shared" si="7"/>
        <v>36006.800000000003</v>
      </c>
      <c r="U7" s="14">
        <f t="shared" si="7"/>
        <v>7647.81</v>
      </c>
      <c r="V7" s="14">
        <f t="shared" si="7"/>
        <v>378.38</v>
      </c>
      <c r="W7" s="42">
        <f t="shared" si="5"/>
        <v>4.5314437072408822</v>
      </c>
    </row>
    <row r="8" spans="1:23" s="39" customFormat="1" ht="24" customHeight="1" x14ac:dyDescent="0.25">
      <c r="A8" s="363">
        <v>3</v>
      </c>
      <c r="B8" s="26" t="s">
        <v>13</v>
      </c>
      <c r="C8" s="132"/>
      <c r="D8" s="12"/>
      <c r="E8" s="26"/>
      <c r="F8" s="26"/>
      <c r="G8" s="41"/>
      <c r="H8" s="41"/>
      <c r="I8" s="13"/>
      <c r="J8" s="14">
        <f>J112</f>
        <v>594541.60000000021</v>
      </c>
      <c r="K8" s="14">
        <f t="shared" ref="K8:Q8" si="8">K112</f>
        <v>398654.10000000021</v>
      </c>
      <c r="L8" s="14">
        <f t="shared" si="8"/>
        <v>195887.5</v>
      </c>
      <c r="M8" s="14">
        <f t="shared" si="8"/>
        <v>0</v>
      </c>
      <c r="N8" s="14">
        <f t="shared" si="8"/>
        <v>13620.2</v>
      </c>
      <c r="O8" s="14">
        <f t="shared" si="8"/>
        <v>0</v>
      </c>
      <c r="P8" s="14">
        <f t="shared" si="8"/>
        <v>13620.2</v>
      </c>
      <c r="Q8" s="14">
        <f t="shared" si="8"/>
        <v>0</v>
      </c>
      <c r="R8" s="42">
        <f t="shared" si="3"/>
        <v>2.2908741793677674</v>
      </c>
      <c r="S8" s="14">
        <f>S112</f>
        <v>13620.2</v>
      </c>
      <c r="T8" s="14">
        <f t="shared" ref="T8:V8" si="9">T112</f>
        <v>0</v>
      </c>
      <c r="U8" s="14">
        <f t="shared" si="9"/>
        <v>13620.2</v>
      </c>
      <c r="V8" s="14">
        <f t="shared" si="9"/>
        <v>0</v>
      </c>
      <c r="W8" s="42">
        <f t="shared" si="5"/>
        <v>2.2908741793677674</v>
      </c>
    </row>
    <row r="9" spans="1:23" s="39" customFormat="1" ht="27" customHeight="1" x14ac:dyDescent="0.25">
      <c r="A9" s="363">
        <v>4</v>
      </c>
      <c r="B9" s="26" t="s">
        <v>53</v>
      </c>
      <c r="C9" s="132"/>
      <c r="D9" s="12"/>
      <c r="E9" s="26"/>
      <c r="F9" s="26"/>
      <c r="G9" s="41"/>
      <c r="H9" s="41"/>
      <c r="I9" s="13"/>
      <c r="J9" s="14">
        <f>J236</f>
        <v>242720.8</v>
      </c>
      <c r="K9" s="14">
        <f t="shared" ref="K9:N9" si="10">K236</f>
        <v>239633.4</v>
      </c>
      <c r="L9" s="14">
        <f t="shared" si="10"/>
        <v>3087.4</v>
      </c>
      <c r="M9" s="14">
        <f t="shared" si="10"/>
        <v>0</v>
      </c>
      <c r="N9" s="14">
        <f t="shared" si="10"/>
        <v>0</v>
      </c>
      <c r="O9" s="14">
        <f>O236</f>
        <v>0</v>
      </c>
      <c r="P9" s="14">
        <f t="shared" ref="P9:Q9" si="11">P236</f>
        <v>0</v>
      </c>
      <c r="Q9" s="14">
        <f t="shared" si="11"/>
        <v>0</v>
      </c>
      <c r="R9" s="42">
        <f t="shared" si="3"/>
        <v>0</v>
      </c>
      <c r="S9" s="14">
        <f>S236</f>
        <v>0</v>
      </c>
      <c r="T9" s="14">
        <f t="shared" ref="T9:V9" si="12">T236</f>
        <v>0</v>
      </c>
      <c r="U9" s="14">
        <f t="shared" si="12"/>
        <v>0</v>
      </c>
      <c r="V9" s="14">
        <f t="shared" si="12"/>
        <v>0</v>
      </c>
      <c r="W9" s="42">
        <f t="shared" si="5"/>
        <v>0</v>
      </c>
    </row>
    <row r="10" spans="1:23" s="39" customFormat="1" ht="29.25" customHeight="1" x14ac:dyDescent="0.25">
      <c r="A10" s="363">
        <v>5</v>
      </c>
      <c r="B10" s="26" t="s">
        <v>14</v>
      </c>
      <c r="C10" s="132"/>
      <c r="D10" s="12"/>
      <c r="E10" s="26"/>
      <c r="F10" s="26"/>
      <c r="G10" s="41"/>
      <c r="H10" s="41"/>
      <c r="I10" s="13"/>
      <c r="J10" s="14">
        <f>J205</f>
        <v>747046.10000000009</v>
      </c>
      <c r="K10" s="14">
        <f t="shared" ref="K10:Q10" si="13">K205</f>
        <v>355789.9</v>
      </c>
      <c r="L10" s="14">
        <f t="shared" si="13"/>
        <v>391256.20000000007</v>
      </c>
      <c r="M10" s="14">
        <f t="shared" si="13"/>
        <v>0</v>
      </c>
      <c r="N10" s="14">
        <f t="shared" si="13"/>
        <v>181143.61</v>
      </c>
      <c r="O10" s="14">
        <f t="shared" si="13"/>
        <v>0</v>
      </c>
      <c r="P10" s="14">
        <f t="shared" si="13"/>
        <v>178890.4</v>
      </c>
      <c r="Q10" s="14">
        <f t="shared" si="13"/>
        <v>2253.21</v>
      </c>
      <c r="R10" s="42">
        <f t="shared" si="3"/>
        <v>24.247982821943648</v>
      </c>
      <c r="S10" s="14">
        <f>S205</f>
        <v>181143.61</v>
      </c>
      <c r="T10" s="14">
        <f t="shared" ref="T10:V10" si="14">T205</f>
        <v>0</v>
      </c>
      <c r="U10" s="14">
        <f t="shared" si="14"/>
        <v>178890.4</v>
      </c>
      <c r="V10" s="14">
        <f t="shared" si="14"/>
        <v>2253.21</v>
      </c>
      <c r="W10" s="42">
        <f t="shared" si="5"/>
        <v>24.247982821943648</v>
      </c>
    </row>
    <row r="11" spans="1:23" s="39" customFormat="1" ht="27" customHeight="1" x14ac:dyDescent="0.25">
      <c r="A11" s="363">
        <v>6</v>
      </c>
      <c r="B11" s="26" t="s">
        <v>15</v>
      </c>
      <c r="C11" s="132"/>
      <c r="D11" s="12"/>
      <c r="E11" s="26"/>
      <c r="F11" s="26"/>
      <c r="G11" s="41"/>
      <c r="H11" s="41"/>
      <c r="I11" s="13"/>
      <c r="J11" s="14">
        <f>J244</f>
        <v>1049502.297</v>
      </c>
      <c r="K11" s="14">
        <f t="shared" ref="K11:Q11" si="15">K244</f>
        <v>356639.9</v>
      </c>
      <c r="L11" s="14">
        <f t="shared" si="15"/>
        <v>676709.2</v>
      </c>
      <c r="M11" s="14">
        <f t="shared" si="15"/>
        <v>16153.196999999998</v>
      </c>
      <c r="N11" s="14">
        <f t="shared" si="15"/>
        <v>157794</v>
      </c>
      <c r="O11" s="14">
        <f t="shared" si="15"/>
        <v>74141</v>
      </c>
      <c r="P11" s="14">
        <f t="shared" si="15"/>
        <v>83653</v>
      </c>
      <c r="Q11" s="14">
        <f t="shared" si="15"/>
        <v>0</v>
      </c>
      <c r="R11" s="42">
        <f t="shared" si="3"/>
        <v>15.035126693009992</v>
      </c>
      <c r="S11" s="14">
        <f>S244</f>
        <v>157794</v>
      </c>
      <c r="T11" s="14">
        <f t="shared" ref="T11:V11" si="16">T244</f>
        <v>74141</v>
      </c>
      <c r="U11" s="14">
        <f t="shared" si="16"/>
        <v>83653</v>
      </c>
      <c r="V11" s="14">
        <f t="shared" si="16"/>
        <v>0</v>
      </c>
      <c r="W11" s="42">
        <f t="shared" si="5"/>
        <v>15.035126693009992</v>
      </c>
    </row>
    <row r="12" spans="1:23" s="134" customFormat="1" ht="29.25" customHeight="1" x14ac:dyDescent="0.25">
      <c r="A12" s="364">
        <v>7</v>
      </c>
      <c r="B12" s="32" t="s">
        <v>16</v>
      </c>
      <c r="C12" s="133"/>
      <c r="D12" s="29"/>
      <c r="E12" s="32"/>
      <c r="F12" s="32"/>
      <c r="G12" s="129"/>
      <c r="H12" s="129"/>
      <c r="I12" s="33"/>
      <c r="J12" s="21">
        <f>J270</f>
        <v>1181734.1000000001</v>
      </c>
      <c r="K12" s="21">
        <f t="shared" ref="K12:Q12" si="17">K270</f>
        <v>518313.4</v>
      </c>
      <c r="L12" s="21">
        <f t="shared" si="17"/>
        <v>663355.4</v>
      </c>
      <c r="M12" s="21">
        <f t="shared" si="17"/>
        <v>65.3</v>
      </c>
      <c r="N12" s="21">
        <f t="shared" si="17"/>
        <v>62421.000000000007</v>
      </c>
      <c r="O12" s="21">
        <f t="shared" si="17"/>
        <v>32344.6</v>
      </c>
      <c r="P12" s="21">
        <f t="shared" si="17"/>
        <v>30011.100000000006</v>
      </c>
      <c r="Q12" s="21">
        <f t="shared" si="17"/>
        <v>65.3</v>
      </c>
      <c r="R12" s="30">
        <f t="shared" si="3"/>
        <v>5.282152727927544</v>
      </c>
      <c r="S12" s="21">
        <f>S270</f>
        <v>62420.900000000009</v>
      </c>
      <c r="T12" s="21">
        <f t="shared" ref="T12:V12" si="18">T270</f>
        <v>32344.5</v>
      </c>
      <c r="U12" s="21">
        <f t="shared" si="18"/>
        <v>30011.100000000006</v>
      </c>
      <c r="V12" s="21">
        <f t="shared" si="18"/>
        <v>65.3</v>
      </c>
      <c r="W12" s="30">
        <f t="shared" si="5"/>
        <v>5.282144265787033</v>
      </c>
    </row>
    <row r="13" spans="1:23" s="39" customFormat="1" ht="29.25" customHeight="1" x14ac:dyDescent="0.25">
      <c r="A13" s="363">
        <v>8</v>
      </c>
      <c r="B13" s="26" t="s">
        <v>30</v>
      </c>
      <c r="C13" s="132"/>
      <c r="D13" s="12"/>
      <c r="E13" s="26"/>
      <c r="F13" s="26"/>
      <c r="G13" s="41"/>
      <c r="H13" s="41"/>
      <c r="I13" s="13"/>
      <c r="J13" s="14">
        <f>J385</f>
        <v>20722.599999999999</v>
      </c>
      <c r="K13" s="14">
        <f t="shared" ref="K13:M13" si="19">K385</f>
        <v>13671.3</v>
      </c>
      <c r="L13" s="14">
        <f t="shared" si="19"/>
        <v>7051.3</v>
      </c>
      <c r="M13" s="14">
        <f t="shared" si="19"/>
        <v>0</v>
      </c>
      <c r="N13" s="14">
        <f>N385</f>
        <v>0</v>
      </c>
      <c r="O13" s="14">
        <f t="shared" ref="O13:Q13" si="20">O385</f>
        <v>0</v>
      </c>
      <c r="P13" s="14">
        <f t="shared" si="20"/>
        <v>0</v>
      </c>
      <c r="Q13" s="14">
        <f t="shared" si="20"/>
        <v>0</v>
      </c>
      <c r="R13" s="42">
        <f t="shared" si="3"/>
        <v>0</v>
      </c>
      <c r="S13" s="14">
        <f>S385</f>
        <v>0</v>
      </c>
      <c r="T13" s="14">
        <f t="shared" ref="T13:V13" si="21">T385</f>
        <v>0</v>
      </c>
      <c r="U13" s="14">
        <f t="shared" si="21"/>
        <v>0</v>
      </c>
      <c r="V13" s="14">
        <f t="shared" si="21"/>
        <v>0</v>
      </c>
      <c r="W13" s="42">
        <f t="shared" si="5"/>
        <v>0</v>
      </c>
    </row>
    <row r="14" spans="1:23" s="135" customFormat="1" ht="27" customHeight="1" x14ac:dyDescent="0.25">
      <c r="A14" s="374">
        <v>9</v>
      </c>
      <c r="B14" s="32" t="s">
        <v>83</v>
      </c>
      <c r="C14" s="133"/>
      <c r="D14" s="29"/>
      <c r="E14" s="32"/>
      <c r="F14" s="32"/>
      <c r="G14" s="32"/>
      <c r="H14" s="32"/>
      <c r="I14" s="33"/>
      <c r="J14" s="21">
        <f>J396</f>
        <v>289786.7</v>
      </c>
      <c r="K14" s="21">
        <f t="shared" ref="K14:Q14" si="22">K396</f>
        <v>270683.90000000002</v>
      </c>
      <c r="L14" s="21">
        <f t="shared" si="22"/>
        <v>19102.8</v>
      </c>
      <c r="M14" s="21">
        <f t="shared" si="22"/>
        <v>0</v>
      </c>
      <c r="N14" s="21">
        <f t="shared" si="22"/>
        <v>0</v>
      </c>
      <c r="O14" s="21">
        <f t="shared" si="22"/>
        <v>0</v>
      </c>
      <c r="P14" s="21">
        <f t="shared" si="22"/>
        <v>0</v>
      </c>
      <c r="Q14" s="21">
        <f t="shared" si="22"/>
        <v>0</v>
      </c>
      <c r="R14" s="30">
        <f t="shared" si="3"/>
        <v>0</v>
      </c>
      <c r="S14" s="21">
        <f>S396</f>
        <v>0</v>
      </c>
      <c r="T14" s="21">
        <f t="shared" ref="T14:V14" si="23">T396</f>
        <v>0</v>
      </c>
      <c r="U14" s="21">
        <f t="shared" si="23"/>
        <v>0</v>
      </c>
      <c r="V14" s="21">
        <f t="shared" si="23"/>
        <v>0</v>
      </c>
      <c r="W14" s="30">
        <f t="shared" si="5"/>
        <v>0</v>
      </c>
    </row>
    <row r="15" spans="1:23" s="135" customFormat="1" ht="27" customHeight="1" x14ac:dyDescent="0.25">
      <c r="A15" s="374">
        <v>10</v>
      </c>
      <c r="B15" s="32" t="s">
        <v>304</v>
      </c>
      <c r="C15" s="133"/>
      <c r="D15" s="29"/>
      <c r="E15" s="32"/>
      <c r="F15" s="32"/>
      <c r="G15" s="32"/>
      <c r="H15" s="32"/>
      <c r="I15" s="33"/>
      <c r="J15" s="21">
        <f>K15+L15+M15</f>
        <v>377787.6</v>
      </c>
      <c r="K15" s="21">
        <f>K410</f>
        <v>0</v>
      </c>
      <c r="L15" s="21">
        <f>L410</f>
        <v>377787.6</v>
      </c>
      <c r="M15" s="21">
        <f>M410</f>
        <v>0</v>
      </c>
      <c r="N15" s="21"/>
      <c r="O15" s="21"/>
      <c r="P15" s="21"/>
      <c r="Q15" s="21"/>
      <c r="R15" s="30">
        <f t="shared" si="3"/>
        <v>0</v>
      </c>
      <c r="S15" s="21"/>
      <c r="T15" s="21"/>
      <c r="U15" s="21"/>
      <c r="V15" s="21"/>
      <c r="W15" s="30"/>
    </row>
    <row r="16" spans="1:23" s="39" customFormat="1" ht="22.5" customHeight="1" x14ac:dyDescent="0.25">
      <c r="A16" s="363"/>
      <c r="B16" s="43" t="s">
        <v>10</v>
      </c>
      <c r="C16" s="132"/>
      <c r="D16" s="12"/>
      <c r="E16" s="26"/>
      <c r="F16" s="26"/>
      <c r="G16" s="26"/>
      <c r="H16" s="26"/>
      <c r="I16" s="13"/>
      <c r="J16" s="14"/>
      <c r="K16" s="14"/>
      <c r="L16" s="21"/>
      <c r="M16" s="14"/>
      <c r="N16" s="14">
        <f t="shared" ref="N16:Q16" si="24">S16</f>
        <v>0</v>
      </c>
      <c r="O16" s="14">
        <f t="shared" si="24"/>
        <v>0</v>
      </c>
      <c r="P16" s="14">
        <f t="shared" si="24"/>
        <v>0</v>
      </c>
      <c r="Q16" s="14">
        <f t="shared" si="24"/>
        <v>0</v>
      </c>
      <c r="R16" s="30"/>
      <c r="S16" s="14"/>
      <c r="T16" s="14"/>
      <c r="U16" s="21"/>
      <c r="V16" s="14"/>
      <c r="W16" s="30"/>
    </row>
    <row r="17" spans="1:23" s="131" customFormat="1" ht="29.25" customHeight="1" x14ac:dyDescent="0.25">
      <c r="A17" s="368">
        <v>1</v>
      </c>
      <c r="B17" s="27" t="s">
        <v>17</v>
      </c>
      <c r="C17" s="130">
        <v>12</v>
      </c>
      <c r="D17" s="9"/>
      <c r="E17" s="8"/>
      <c r="F17" s="8"/>
      <c r="G17" s="8"/>
      <c r="H17" s="8"/>
      <c r="I17" s="10"/>
      <c r="J17" s="11">
        <f>K17+L17+M17</f>
        <v>1932973.4100000001</v>
      </c>
      <c r="K17" s="11">
        <f>K19</f>
        <v>1674710.2000000002</v>
      </c>
      <c r="L17" s="11">
        <f t="shared" ref="L17:M17" si="25">L19</f>
        <v>194823.9</v>
      </c>
      <c r="M17" s="11">
        <f t="shared" si="25"/>
        <v>63439.31</v>
      </c>
      <c r="N17" s="11">
        <f>O17+P17+Q17</f>
        <v>596038.09000000008</v>
      </c>
      <c r="O17" s="11">
        <f>O19</f>
        <v>581380</v>
      </c>
      <c r="P17" s="11">
        <f>P19</f>
        <v>10843.3</v>
      </c>
      <c r="Q17" s="11">
        <f>Q19</f>
        <v>3814.79</v>
      </c>
      <c r="R17" s="11">
        <f t="shared" si="3"/>
        <v>30.835296901471605</v>
      </c>
      <c r="S17" s="11">
        <f>T17+U17+V17</f>
        <v>596186.09</v>
      </c>
      <c r="T17" s="11">
        <f t="shared" ref="T17:V17" si="26">T19</f>
        <v>581380</v>
      </c>
      <c r="U17" s="11">
        <f t="shared" si="26"/>
        <v>10843.25</v>
      </c>
      <c r="V17" s="11">
        <f t="shared" si="26"/>
        <v>3962.8399999999997</v>
      </c>
      <c r="W17" s="11">
        <f t="shared" si="5"/>
        <v>30.842953499293085</v>
      </c>
    </row>
    <row r="18" spans="1:23" s="136" customFormat="1" ht="25.5" customHeight="1" x14ac:dyDescent="0.25">
      <c r="A18" s="365"/>
      <c r="B18" s="43" t="s">
        <v>19</v>
      </c>
      <c r="C18" s="137"/>
      <c r="D18" s="16"/>
      <c r="E18" s="15"/>
      <c r="F18" s="15"/>
      <c r="G18" s="15"/>
      <c r="H18" s="15"/>
      <c r="I18" s="17"/>
      <c r="J18" s="18"/>
      <c r="K18" s="18"/>
      <c r="L18" s="22"/>
      <c r="M18" s="18"/>
      <c r="N18" s="18"/>
      <c r="O18" s="18"/>
      <c r="P18" s="18"/>
      <c r="Q18" s="18"/>
      <c r="R18" s="30"/>
      <c r="S18" s="18"/>
      <c r="T18" s="18"/>
      <c r="U18" s="22"/>
      <c r="V18" s="18"/>
      <c r="W18" s="30"/>
    </row>
    <row r="19" spans="1:23" s="272" customFormat="1" ht="69.75" customHeight="1" x14ac:dyDescent="0.25">
      <c r="A19" s="376"/>
      <c r="B19" s="265" t="s">
        <v>39</v>
      </c>
      <c r="C19" s="265"/>
      <c r="D19" s="266"/>
      <c r="E19" s="115"/>
      <c r="F19" s="115"/>
      <c r="G19" s="115"/>
      <c r="H19" s="115"/>
      <c r="I19" s="386"/>
      <c r="J19" s="387">
        <f>K19+L19+M19</f>
        <v>1932973.4100000001</v>
      </c>
      <c r="K19" s="387">
        <f>K20+K41</f>
        <v>1674710.2000000002</v>
      </c>
      <c r="L19" s="387">
        <f>L20+L41</f>
        <v>194823.9</v>
      </c>
      <c r="M19" s="387">
        <f>M20+M41</f>
        <v>63439.31</v>
      </c>
      <c r="N19" s="387">
        <f>O19+P19+Q19</f>
        <v>596038.09000000008</v>
      </c>
      <c r="O19" s="387">
        <f>O20+O41</f>
        <v>581380</v>
      </c>
      <c r="P19" s="387">
        <f>P20+P41</f>
        <v>10843.3</v>
      </c>
      <c r="Q19" s="387">
        <f>Q20+Q41</f>
        <v>3814.79</v>
      </c>
      <c r="R19" s="271">
        <f t="shared" si="3"/>
        <v>30.835296901471605</v>
      </c>
      <c r="S19" s="387">
        <f>T19+U19+V19</f>
        <v>596186.09</v>
      </c>
      <c r="T19" s="387">
        <f>T20+T41</f>
        <v>581380</v>
      </c>
      <c r="U19" s="387">
        <f>U20+U41</f>
        <v>10843.25</v>
      </c>
      <c r="V19" s="387">
        <f>V20+V41</f>
        <v>3962.8399999999997</v>
      </c>
      <c r="W19" s="271">
        <f t="shared" si="5"/>
        <v>30.842953499293085</v>
      </c>
    </row>
    <row r="20" spans="1:23" s="139" customFormat="1" ht="69.75" customHeight="1" x14ac:dyDescent="0.25">
      <c r="A20" s="370"/>
      <c r="B20" s="44" t="s">
        <v>41</v>
      </c>
      <c r="C20" s="44">
        <v>9</v>
      </c>
      <c r="D20" s="45"/>
      <c r="E20" s="46"/>
      <c r="F20" s="46"/>
      <c r="G20" s="46"/>
      <c r="H20" s="46"/>
      <c r="I20" s="140"/>
      <c r="J20" s="47">
        <f>K20+L20+M20</f>
        <v>1183197.51</v>
      </c>
      <c r="K20" s="47">
        <f>K23+K25+K27+K29+K31+K32+K33+K34+K35+K36+K39</f>
        <v>1007504.4</v>
      </c>
      <c r="L20" s="47">
        <f>L23+L25+L27+L29+L31+L32+L33+L34+L35+L36+L39</f>
        <v>118690.7</v>
      </c>
      <c r="M20" s="47">
        <f>M23+M25+M27+M29+M31+M32+M33+M34+M35+M36+M39</f>
        <v>57002.409999999996</v>
      </c>
      <c r="N20" s="47">
        <f>O20+P20+Q20</f>
        <v>207675.28</v>
      </c>
      <c r="O20" s="47">
        <f>O23+O25+O27+O29+O31+O32+O33+O34+O35+O36+O39</f>
        <v>196900.9</v>
      </c>
      <c r="P20" s="47">
        <f>P23+P25+P27+P29+P31+P32+P33+P34+P35+P36+P39</f>
        <v>7658.9</v>
      </c>
      <c r="Q20" s="47">
        <f>Q23+Q25+Q27+Q29+Q31+Q32+Q33+Q34+Q35+Q36+Q39</f>
        <v>3115.48</v>
      </c>
      <c r="R20" s="38">
        <f t="shared" si="3"/>
        <v>17.552038289870978</v>
      </c>
      <c r="S20" s="47">
        <f>T20+U20+V20</f>
        <v>207823.28</v>
      </c>
      <c r="T20" s="47">
        <f>T23+T25+T27+T29+T31+T32+T33+T34+T35+T36+T39</f>
        <v>196900.9</v>
      </c>
      <c r="U20" s="47">
        <f>U23+U25+U27+O29+U31+U32+U33+U34+U35+U36+O39</f>
        <v>7658.85</v>
      </c>
      <c r="V20" s="47">
        <f>V23+V25+V27+V29+V31+V32+V33+V34+V35+V36+V39</f>
        <v>3263.5299999999997</v>
      </c>
      <c r="W20" s="38">
        <f t="shared" si="5"/>
        <v>17.564546767851123</v>
      </c>
    </row>
    <row r="21" spans="1:23" s="142" customFormat="1" ht="69.75" customHeight="1" x14ac:dyDescent="0.25">
      <c r="A21" s="210"/>
      <c r="B21" s="88" t="s">
        <v>31</v>
      </c>
      <c r="C21" s="141"/>
      <c r="D21" s="89"/>
      <c r="E21" s="90"/>
      <c r="F21" s="90"/>
      <c r="G21" s="90"/>
      <c r="H21" s="90"/>
      <c r="I21" s="91"/>
      <c r="J21" s="92">
        <f t="shared" ref="J21:J97" si="27">K21+L21+M21</f>
        <v>0</v>
      </c>
      <c r="K21" s="93"/>
      <c r="L21" s="93"/>
      <c r="M21" s="93"/>
      <c r="N21" s="92">
        <f t="shared" ref="N21:N97" si="28">O21+P21+Q21</f>
        <v>0</v>
      </c>
      <c r="O21" s="93"/>
      <c r="P21" s="93"/>
      <c r="Q21" s="93"/>
      <c r="R21" s="94"/>
      <c r="S21" s="92">
        <f t="shared" ref="S21:S30" si="29">T21+U21+V21</f>
        <v>0</v>
      </c>
      <c r="T21" s="93"/>
      <c r="U21" s="95"/>
      <c r="V21" s="93"/>
      <c r="W21" s="94"/>
    </row>
    <row r="22" spans="1:23" s="39" customFormat="1" ht="29.25" customHeight="1" x14ac:dyDescent="0.25">
      <c r="A22" s="363"/>
      <c r="B22" s="350" t="s">
        <v>33</v>
      </c>
      <c r="C22" s="132"/>
      <c r="D22" s="12"/>
      <c r="E22" s="19"/>
      <c r="F22" s="19"/>
      <c r="G22" s="19"/>
      <c r="H22" s="19"/>
      <c r="I22" s="143"/>
      <c r="J22" s="14"/>
      <c r="K22" s="144"/>
      <c r="L22" s="144"/>
      <c r="M22" s="144"/>
      <c r="N22" s="14"/>
      <c r="O22" s="144"/>
      <c r="P22" s="144"/>
      <c r="Q22" s="144"/>
      <c r="R22" s="42"/>
      <c r="S22" s="14"/>
      <c r="T22" s="144"/>
      <c r="U22" s="145"/>
      <c r="V22" s="144"/>
      <c r="W22" s="42"/>
    </row>
    <row r="23" spans="1:23" s="134" customFormat="1" ht="66" customHeight="1" x14ac:dyDescent="0.25">
      <c r="A23" s="364">
        <v>1</v>
      </c>
      <c r="B23" s="54" t="s">
        <v>75</v>
      </c>
      <c r="C23" s="132" t="s">
        <v>94</v>
      </c>
      <c r="D23" s="29">
        <v>218666.2</v>
      </c>
      <c r="E23" s="146" t="s">
        <v>97</v>
      </c>
      <c r="F23" s="146"/>
      <c r="G23" s="146"/>
      <c r="H23" s="146"/>
      <c r="I23" s="147"/>
      <c r="J23" s="21">
        <f>K23+L23+M23</f>
        <v>149906.96</v>
      </c>
      <c r="K23" s="148">
        <v>144238.29999999999</v>
      </c>
      <c r="L23" s="148">
        <v>4729.6000000000004</v>
      </c>
      <c r="M23" s="149">
        <v>939.06</v>
      </c>
      <c r="N23" s="21"/>
      <c r="O23" s="148"/>
      <c r="P23" s="148"/>
      <c r="Q23" s="148"/>
      <c r="R23" s="30">
        <f t="shared" si="3"/>
        <v>0</v>
      </c>
      <c r="S23" s="21"/>
      <c r="T23" s="148"/>
      <c r="U23" s="149"/>
      <c r="V23" s="148"/>
      <c r="W23" s="30">
        <f t="shared" si="5"/>
        <v>0</v>
      </c>
    </row>
    <row r="24" spans="1:23" s="39" customFormat="1" ht="30.75" customHeight="1" x14ac:dyDescent="0.25">
      <c r="A24" s="363"/>
      <c r="B24" s="350" t="s">
        <v>45</v>
      </c>
      <c r="C24" s="132"/>
      <c r="D24" s="12"/>
      <c r="E24" s="19"/>
      <c r="F24" s="19"/>
      <c r="G24" s="19"/>
      <c r="H24" s="19"/>
      <c r="I24" s="143"/>
      <c r="J24" s="14"/>
      <c r="K24" s="144"/>
      <c r="L24" s="144"/>
      <c r="M24" s="145"/>
      <c r="N24" s="14"/>
      <c r="O24" s="144"/>
      <c r="P24" s="144"/>
      <c r="Q24" s="144"/>
      <c r="R24" s="42"/>
      <c r="S24" s="14"/>
      <c r="T24" s="144"/>
      <c r="U24" s="145"/>
      <c r="V24" s="144"/>
      <c r="W24" s="42"/>
    </row>
    <row r="25" spans="1:23" s="39" customFormat="1" ht="75.75" customHeight="1" x14ac:dyDescent="0.25">
      <c r="A25" s="363">
        <v>2</v>
      </c>
      <c r="B25" s="55" t="s">
        <v>76</v>
      </c>
      <c r="C25" s="132" t="s">
        <v>94</v>
      </c>
      <c r="D25" s="12">
        <v>159596</v>
      </c>
      <c r="E25" s="19" t="s">
        <v>96</v>
      </c>
      <c r="F25" s="19"/>
      <c r="G25" s="19"/>
      <c r="H25" s="19"/>
      <c r="I25" s="143"/>
      <c r="J25" s="14">
        <f>K25+L25+M25</f>
        <v>96262.33</v>
      </c>
      <c r="K25" s="144">
        <v>89584.4</v>
      </c>
      <c r="L25" s="144">
        <v>5879.1</v>
      </c>
      <c r="M25" s="145">
        <v>798.83</v>
      </c>
      <c r="N25" s="14">
        <f>SUM(O25:Q25)</f>
        <v>56107.4</v>
      </c>
      <c r="O25" s="150">
        <v>55615.6</v>
      </c>
      <c r="P25" s="150">
        <v>280.89999999999998</v>
      </c>
      <c r="Q25" s="388">
        <v>210.9</v>
      </c>
      <c r="R25" s="42">
        <f t="shared" si="3"/>
        <v>58.285935941920371</v>
      </c>
      <c r="S25" s="14">
        <f>T25+U25+V25</f>
        <v>56177.38</v>
      </c>
      <c r="T25" s="150">
        <v>55615.6</v>
      </c>
      <c r="U25" s="150">
        <v>280.89</v>
      </c>
      <c r="V25" s="388">
        <v>280.89</v>
      </c>
      <c r="W25" s="42">
        <f t="shared" si="5"/>
        <v>58.358633122634785</v>
      </c>
    </row>
    <row r="26" spans="1:23" s="39" customFormat="1" ht="29.25" customHeight="1" x14ac:dyDescent="0.25">
      <c r="A26" s="363"/>
      <c r="B26" s="350" t="s">
        <v>29</v>
      </c>
      <c r="C26" s="132"/>
      <c r="D26" s="12"/>
      <c r="E26" s="19"/>
      <c r="F26" s="19"/>
      <c r="G26" s="19"/>
      <c r="H26" s="19"/>
      <c r="I26" s="143"/>
      <c r="J26" s="14"/>
      <c r="K26" s="144"/>
      <c r="L26" s="144"/>
      <c r="M26" s="145"/>
      <c r="N26" s="14"/>
      <c r="O26" s="144"/>
      <c r="P26" s="144"/>
      <c r="Q26" s="144"/>
      <c r="R26" s="42"/>
      <c r="S26" s="14"/>
      <c r="T26" s="144"/>
      <c r="U26" s="145"/>
      <c r="V26" s="148"/>
      <c r="W26" s="42"/>
    </row>
    <row r="27" spans="1:23" s="134" customFormat="1" ht="62.25" customHeight="1" x14ac:dyDescent="0.25">
      <c r="A27" s="364">
        <v>3</v>
      </c>
      <c r="B27" s="54" t="s">
        <v>77</v>
      </c>
      <c r="C27" s="132" t="s">
        <v>94</v>
      </c>
      <c r="D27" s="29">
        <v>218666.6</v>
      </c>
      <c r="E27" s="151" t="s">
        <v>103</v>
      </c>
      <c r="F27" s="146"/>
      <c r="G27" s="146"/>
      <c r="H27" s="146"/>
      <c r="I27" s="147"/>
      <c r="J27" s="21">
        <f>K27+L27+M27</f>
        <v>157653.59</v>
      </c>
      <c r="K27" s="148">
        <v>140322.5</v>
      </c>
      <c r="L27" s="148">
        <v>15349.3</v>
      </c>
      <c r="M27" s="149">
        <v>1981.79</v>
      </c>
      <c r="N27" s="21">
        <f>O27+P27+Q27</f>
        <v>47653.299999999996</v>
      </c>
      <c r="O27" s="148">
        <v>47254</v>
      </c>
      <c r="P27" s="149">
        <v>238.7</v>
      </c>
      <c r="Q27" s="148">
        <v>160.6</v>
      </c>
      <c r="R27" s="30">
        <f t="shared" si="3"/>
        <v>30.226587291795891</v>
      </c>
      <c r="S27" s="14">
        <f t="shared" ref="S27" si="30">T27+U27+V27</f>
        <v>47731.320000000007</v>
      </c>
      <c r="T27" s="148">
        <v>47254</v>
      </c>
      <c r="U27" s="149">
        <v>238.66</v>
      </c>
      <c r="V27" s="148">
        <v>238.66</v>
      </c>
      <c r="W27" s="30">
        <f t="shared" si="5"/>
        <v>30.27607554004955</v>
      </c>
    </row>
    <row r="28" spans="1:23" s="39" customFormat="1" ht="27" customHeight="1" x14ac:dyDescent="0.25">
      <c r="A28" s="363"/>
      <c r="B28" s="350" t="s">
        <v>43</v>
      </c>
      <c r="C28" s="132"/>
      <c r="D28" s="12"/>
      <c r="E28" s="19"/>
      <c r="F28" s="19"/>
      <c r="G28" s="19"/>
      <c r="H28" s="19"/>
      <c r="I28" s="143"/>
      <c r="J28" s="14"/>
      <c r="K28" s="144"/>
      <c r="L28" s="144"/>
      <c r="M28" s="145"/>
      <c r="N28" s="14"/>
      <c r="O28" s="144"/>
      <c r="P28" s="144"/>
      <c r="Q28" s="144"/>
      <c r="R28" s="42"/>
      <c r="S28" s="14"/>
      <c r="T28" s="144"/>
      <c r="U28" s="145"/>
      <c r="V28" s="148"/>
      <c r="W28" s="42"/>
    </row>
    <row r="29" spans="1:23" s="39" customFormat="1" ht="105.75" customHeight="1" x14ac:dyDescent="0.25">
      <c r="A29" s="363">
        <v>4</v>
      </c>
      <c r="B29" s="48" t="s">
        <v>179</v>
      </c>
      <c r="C29" s="133"/>
      <c r="D29" s="12"/>
      <c r="E29" s="19"/>
      <c r="F29" s="19"/>
      <c r="G29" s="19"/>
      <c r="H29" s="19"/>
      <c r="I29" s="143"/>
      <c r="J29" s="14">
        <f>SUM(K29:M29)</f>
        <v>2036.6999999999998</v>
      </c>
      <c r="K29" s="144"/>
      <c r="L29" s="144">
        <v>1894.1</v>
      </c>
      <c r="M29" s="152">
        <v>142.6</v>
      </c>
      <c r="N29" s="14"/>
      <c r="O29" s="144"/>
      <c r="P29" s="144"/>
      <c r="Q29" s="144"/>
      <c r="R29" s="42"/>
      <c r="S29" s="14">
        <f>SUM(T29:V29)</f>
        <v>0</v>
      </c>
      <c r="T29" s="144"/>
      <c r="U29" s="149"/>
      <c r="V29" s="389"/>
      <c r="W29" s="42">
        <f t="shared" ref="W29" si="31">S29/J29*100</f>
        <v>0</v>
      </c>
    </row>
    <row r="30" spans="1:23" s="136" customFormat="1" ht="24" customHeight="1" x14ac:dyDescent="0.25">
      <c r="A30" s="365"/>
      <c r="B30" s="355" t="s">
        <v>18</v>
      </c>
      <c r="C30" s="137"/>
      <c r="D30" s="16"/>
      <c r="E30" s="15"/>
      <c r="F30" s="15"/>
      <c r="G30" s="15"/>
      <c r="H30" s="26"/>
      <c r="I30" s="13"/>
      <c r="J30" s="14">
        <f t="shared" si="27"/>
        <v>0</v>
      </c>
      <c r="K30" s="14"/>
      <c r="L30" s="14"/>
      <c r="M30" s="14"/>
      <c r="N30" s="14">
        <f t="shared" si="28"/>
        <v>0</v>
      </c>
      <c r="O30" s="14"/>
      <c r="P30" s="14"/>
      <c r="Q30" s="14"/>
      <c r="R30" s="42"/>
      <c r="S30" s="14">
        <f t="shared" si="29"/>
        <v>0</v>
      </c>
      <c r="T30" s="14"/>
      <c r="U30" s="14"/>
      <c r="V30" s="21"/>
      <c r="W30" s="42"/>
    </row>
    <row r="31" spans="1:23" s="134" customFormat="1" ht="55.5" customHeight="1" x14ac:dyDescent="0.25">
      <c r="A31" s="364">
        <v>5</v>
      </c>
      <c r="B31" s="54" t="s">
        <v>153</v>
      </c>
      <c r="C31" s="133" t="s">
        <v>94</v>
      </c>
      <c r="D31" s="29">
        <v>140315.29999999999</v>
      </c>
      <c r="E31" s="32" t="s">
        <v>74</v>
      </c>
      <c r="F31" s="146"/>
      <c r="G31" s="154" t="s">
        <v>73</v>
      </c>
      <c r="H31" s="155"/>
      <c r="I31" s="156">
        <v>2020</v>
      </c>
      <c r="J31" s="21">
        <f>K31+L31+M31</f>
        <v>93042.65</v>
      </c>
      <c r="K31" s="149">
        <v>77257.399999999994</v>
      </c>
      <c r="L31" s="149">
        <v>7892.6</v>
      </c>
      <c r="M31" s="149">
        <v>7892.65</v>
      </c>
      <c r="N31" s="21">
        <f>O31+P31+Q31</f>
        <v>0</v>
      </c>
      <c r="O31" s="148"/>
      <c r="P31" s="148"/>
      <c r="Q31" s="148"/>
      <c r="R31" s="30">
        <f t="shared" si="3"/>
        <v>0</v>
      </c>
      <c r="S31" s="21">
        <f>T31+U31+V31</f>
        <v>0</v>
      </c>
      <c r="T31" s="148"/>
      <c r="U31" s="149"/>
      <c r="V31" s="148"/>
      <c r="W31" s="30">
        <f t="shared" si="5"/>
        <v>0</v>
      </c>
    </row>
    <row r="32" spans="1:23" s="39" customFormat="1" ht="90" customHeight="1" x14ac:dyDescent="0.25">
      <c r="A32" s="363">
        <v>6</v>
      </c>
      <c r="B32" s="55" t="s">
        <v>149</v>
      </c>
      <c r="C32" s="132" t="s">
        <v>94</v>
      </c>
      <c r="D32" s="12">
        <v>249145.42</v>
      </c>
      <c r="E32" s="26" t="s">
        <v>98</v>
      </c>
      <c r="F32" s="157" t="s">
        <v>104</v>
      </c>
      <c r="G32" s="157" t="s">
        <v>105</v>
      </c>
      <c r="H32" s="158">
        <v>222566</v>
      </c>
      <c r="I32" s="159" t="s">
        <v>620</v>
      </c>
      <c r="J32" s="14">
        <f t="shared" si="27"/>
        <v>164586.21999999997</v>
      </c>
      <c r="K32" s="145">
        <v>146868.9</v>
      </c>
      <c r="L32" s="145">
        <v>13728.8</v>
      </c>
      <c r="M32" s="145">
        <v>3988.52</v>
      </c>
      <c r="N32" s="14">
        <f>SUM(O32:Q32)</f>
        <v>83793.8</v>
      </c>
      <c r="O32" s="144">
        <v>77483.899999999994</v>
      </c>
      <c r="P32" s="145">
        <v>4534.8</v>
      </c>
      <c r="Q32" s="148">
        <v>1775.1</v>
      </c>
      <c r="R32" s="42">
        <f>N32/J32*100</f>
        <v>50.911795653366376</v>
      </c>
      <c r="S32" s="14">
        <f>SUM(T32:V32)</f>
        <v>83793.8</v>
      </c>
      <c r="T32" s="144">
        <v>77483.899999999994</v>
      </c>
      <c r="U32" s="145">
        <v>4534.8</v>
      </c>
      <c r="V32" s="148">
        <v>1775.1</v>
      </c>
      <c r="W32" s="42">
        <f t="shared" si="5"/>
        <v>50.911795653366376</v>
      </c>
    </row>
    <row r="33" spans="1:23" s="134" customFormat="1" ht="86.25" customHeight="1" x14ac:dyDescent="0.25">
      <c r="A33" s="364">
        <v>7</v>
      </c>
      <c r="B33" s="54" t="s">
        <v>180</v>
      </c>
      <c r="C33" s="132" t="s">
        <v>94</v>
      </c>
      <c r="D33" s="29">
        <v>218350.6</v>
      </c>
      <c r="E33" s="32"/>
      <c r="F33" s="146" t="s">
        <v>158</v>
      </c>
      <c r="G33" s="160" t="s">
        <v>159</v>
      </c>
      <c r="H33" s="155"/>
      <c r="I33" s="161"/>
      <c r="J33" s="21">
        <f t="shared" si="27"/>
        <v>121880.40999999999</v>
      </c>
      <c r="K33" s="149">
        <v>109928.5</v>
      </c>
      <c r="L33" s="149">
        <v>9228.4</v>
      </c>
      <c r="M33" s="149">
        <v>2723.51</v>
      </c>
      <c r="N33" s="21"/>
      <c r="O33" s="148"/>
      <c r="P33" s="148"/>
      <c r="Q33" s="148"/>
      <c r="R33" s="30">
        <f t="shared" si="3"/>
        <v>0</v>
      </c>
      <c r="S33" s="21"/>
      <c r="T33" s="148"/>
      <c r="U33" s="149"/>
      <c r="V33" s="148"/>
      <c r="W33" s="30">
        <f t="shared" si="5"/>
        <v>0</v>
      </c>
    </row>
    <row r="34" spans="1:23" s="134" customFormat="1" ht="57.75" customHeight="1" x14ac:dyDescent="0.25">
      <c r="A34" s="364">
        <v>8</v>
      </c>
      <c r="B34" s="54" t="s">
        <v>150</v>
      </c>
      <c r="C34" s="132" t="s">
        <v>94</v>
      </c>
      <c r="D34" s="29">
        <v>200000.1</v>
      </c>
      <c r="E34" s="32"/>
      <c r="F34" s="146"/>
      <c r="G34" s="160" t="s">
        <v>160</v>
      </c>
      <c r="H34" s="155"/>
      <c r="I34" s="161"/>
      <c r="J34" s="21">
        <f t="shared" si="27"/>
        <v>227624.41</v>
      </c>
      <c r="K34" s="149">
        <v>162701</v>
      </c>
      <c r="L34" s="149">
        <v>32461.7</v>
      </c>
      <c r="M34" s="149">
        <v>32461.71</v>
      </c>
      <c r="N34" s="21"/>
      <c r="O34" s="148"/>
      <c r="P34" s="148"/>
      <c r="Q34" s="148"/>
      <c r="R34" s="30">
        <f t="shared" si="3"/>
        <v>0</v>
      </c>
      <c r="S34" s="21"/>
      <c r="T34" s="148"/>
      <c r="U34" s="149"/>
      <c r="V34" s="148"/>
      <c r="W34" s="30">
        <f t="shared" si="5"/>
        <v>0</v>
      </c>
    </row>
    <row r="35" spans="1:23" s="134" customFormat="1" ht="58.5" customHeight="1" x14ac:dyDescent="0.25">
      <c r="A35" s="364">
        <v>9</v>
      </c>
      <c r="B35" s="54" t="s">
        <v>151</v>
      </c>
      <c r="C35" s="132" t="s">
        <v>94</v>
      </c>
      <c r="D35" s="29">
        <v>140010</v>
      </c>
      <c r="E35" s="32"/>
      <c r="F35" s="146"/>
      <c r="G35" s="160" t="s">
        <v>161</v>
      </c>
      <c r="H35" s="155"/>
      <c r="I35" s="161"/>
      <c r="J35" s="21">
        <f t="shared" si="27"/>
        <v>133511.6</v>
      </c>
      <c r="K35" s="149">
        <v>118466.6</v>
      </c>
      <c r="L35" s="149">
        <v>11677</v>
      </c>
      <c r="M35" s="149">
        <v>3368</v>
      </c>
      <c r="N35" s="21"/>
      <c r="O35" s="148"/>
      <c r="P35" s="148"/>
      <c r="Q35" s="148"/>
      <c r="R35" s="30">
        <f t="shared" si="3"/>
        <v>0</v>
      </c>
      <c r="S35" s="21"/>
      <c r="T35" s="148"/>
      <c r="U35" s="149"/>
      <c r="V35" s="148"/>
      <c r="W35" s="30">
        <f t="shared" si="5"/>
        <v>0</v>
      </c>
    </row>
    <row r="36" spans="1:23" s="134" customFormat="1" ht="86.25" customHeight="1" x14ac:dyDescent="0.25">
      <c r="A36" s="364">
        <v>10</v>
      </c>
      <c r="B36" s="54" t="s">
        <v>152</v>
      </c>
      <c r="C36" s="133" t="s">
        <v>94</v>
      </c>
      <c r="D36" s="29">
        <v>93981.53</v>
      </c>
      <c r="E36" s="32" t="s">
        <v>99</v>
      </c>
      <c r="F36" s="151" t="s">
        <v>107</v>
      </c>
      <c r="G36" s="151" t="s">
        <v>108</v>
      </c>
      <c r="H36" s="162">
        <v>80233.259999999995</v>
      </c>
      <c r="I36" s="163" t="s">
        <v>106</v>
      </c>
      <c r="J36" s="21">
        <f t="shared" si="27"/>
        <v>31390.739999999998</v>
      </c>
      <c r="K36" s="149">
        <v>18136.8</v>
      </c>
      <c r="L36" s="149">
        <v>10548.2</v>
      </c>
      <c r="M36" s="149">
        <v>2705.74</v>
      </c>
      <c r="N36" s="21">
        <f>SUM(O36:Q36)</f>
        <v>20120.780000000002</v>
      </c>
      <c r="O36" s="148">
        <v>16547.400000000001</v>
      </c>
      <c r="P36" s="149">
        <v>2604.5</v>
      </c>
      <c r="Q36" s="148">
        <v>968.88</v>
      </c>
      <c r="R36" s="30">
        <f t="shared" si="3"/>
        <v>64.097819930336158</v>
      </c>
      <c r="S36" s="21">
        <f>SUM(T36:V36)</f>
        <v>20120.780000000002</v>
      </c>
      <c r="T36" s="148">
        <v>16547.400000000001</v>
      </c>
      <c r="U36" s="149">
        <v>2604.5</v>
      </c>
      <c r="V36" s="148">
        <v>968.88</v>
      </c>
      <c r="W36" s="30">
        <f t="shared" si="5"/>
        <v>64.097819930336158</v>
      </c>
    </row>
    <row r="37" spans="1:23" s="142" customFormat="1" ht="62.25" customHeight="1" x14ac:dyDescent="0.25">
      <c r="A37" s="210"/>
      <c r="B37" s="357" t="s">
        <v>27</v>
      </c>
      <c r="C37" s="141"/>
      <c r="D37" s="89"/>
      <c r="E37" s="126"/>
      <c r="F37" s="164"/>
      <c r="G37" s="164"/>
      <c r="H37" s="165"/>
      <c r="I37" s="166"/>
      <c r="J37" s="128"/>
      <c r="K37" s="95"/>
      <c r="L37" s="95"/>
      <c r="M37" s="95"/>
      <c r="N37" s="128"/>
      <c r="O37" s="93"/>
      <c r="P37" s="95"/>
      <c r="Q37" s="93"/>
      <c r="R37" s="94"/>
      <c r="S37" s="128"/>
      <c r="T37" s="93"/>
      <c r="U37" s="95"/>
      <c r="V37" s="93"/>
      <c r="W37" s="94"/>
    </row>
    <row r="38" spans="1:23" s="142" customFormat="1" ht="40.5" customHeight="1" x14ac:dyDescent="0.25">
      <c r="A38" s="210"/>
      <c r="B38" s="357" t="s">
        <v>181</v>
      </c>
      <c r="C38" s="141"/>
      <c r="D38" s="89"/>
      <c r="E38" s="126"/>
      <c r="F38" s="164"/>
      <c r="G38" s="164"/>
      <c r="H38" s="165"/>
      <c r="I38" s="166"/>
      <c r="J38" s="128"/>
      <c r="K38" s="95"/>
      <c r="L38" s="95"/>
      <c r="M38" s="95"/>
      <c r="N38" s="128"/>
      <c r="O38" s="93"/>
      <c r="P38" s="95"/>
      <c r="Q38" s="93"/>
      <c r="R38" s="94"/>
      <c r="S38" s="128"/>
      <c r="T38" s="93"/>
      <c r="U38" s="95"/>
      <c r="V38" s="93"/>
      <c r="W38" s="94"/>
    </row>
    <row r="39" spans="1:23" s="134" customFormat="1" ht="60" customHeight="1" x14ac:dyDescent="0.25">
      <c r="A39" s="364">
        <v>11</v>
      </c>
      <c r="B39" s="56" t="s">
        <v>182</v>
      </c>
      <c r="C39" s="133"/>
      <c r="D39" s="29"/>
      <c r="E39" s="32"/>
      <c r="F39" s="401" t="s">
        <v>621</v>
      </c>
      <c r="G39" s="401" t="s">
        <v>622</v>
      </c>
      <c r="H39" s="399">
        <v>3440</v>
      </c>
      <c r="I39" s="411" t="s">
        <v>623</v>
      </c>
      <c r="J39" s="21">
        <f>K39+L39+M39</f>
        <v>5301.9</v>
      </c>
      <c r="K39" s="149"/>
      <c r="L39" s="149">
        <v>5301.9</v>
      </c>
      <c r="M39" s="149"/>
      <c r="N39" s="21"/>
      <c r="O39" s="148"/>
      <c r="P39" s="149"/>
      <c r="Q39" s="148"/>
      <c r="R39" s="30"/>
      <c r="S39" s="21"/>
      <c r="T39" s="148"/>
      <c r="U39" s="149"/>
      <c r="V39" s="148"/>
      <c r="W39" s="30"/>
    </row>
    <row r="40" spans="1:23" s="39" customFormat="1" ht="25.5" customHeight="1" x14ac:dyDescent="0.25">
      <c r="A40" s="363"/>
      <c r="B40" s="355" t="s">
        <v>172</v>
      </c>
      <c r="C40" s="132"/>
      <c r="D40" s="12"/>
      <c r="E40" s="26"/>
      <c r="F40" s="157"/>
      <c r="G40" s="157"/>
      <c r="H40" s="158"/>
      <c r="I40" s="159"/>
      <c r="J40" s="14">
        <f>K40+L40+M40</f>
        <v>5301.9</v>
      </c>
      <c r="K40" s="145"/>
      <c r="L40" s="149">
        <v>5301.9</v>
      </c>
      <c r="M40" s="145"/>
      <c r="N40" s="14"/>
      <c r="O40" s="144"/>
      <c r="P40" s="145"/>
      <c r="Q40" s="144"/>
      <c r="R40" s="42"/>
      <c r="S40" s="14"/>
      <c r="T40" s="148"/>
      <c r="U40" s="149"/>
      <c r="V40" s="144"/>
      <c r="W40" s="42"/>
    </row>
    <row r="41" spans="1:23" s="175" customFormat="1" ht="100.5" customHeight="1" x14ac:dyDescent="0.25">
      <c r="A41" s="366"/>
      <c r="B41" s="57" t="s">
        <v>71</v>
      </c>
      <c r="C41" s="168">
        <v>3</v>
      </c>
      <c r="D41" s="169"/>
      <c r="E41" s="170"/>
      <c r="F41" s="171"/>
      <c r="G41" s="171"/>
      <c r="H41" s="171"/>
      <c r="I41" s="172"/>
      <c r="J41" s="173">
        <f t="shared" si="27"/>
        <v>749775.9</v>
      </c>
      <c r="K41" s="174">
        <f>K44+K46+K48+K51</f>
        <v>667205.80000000005</v>
      </c>
      <c r="L41" s="174">
        <f>L44+L46+L48+L51</f>
        <v>76133.2</v>
      </c>
      <c r="M41" s="174">
        <f>M44+M46+M48+M51</f>
        <v>6436.9000000000005</v>
      </c>
      <c r="N41" s="173">
        <f>O41+P41+Q41</f>
        <v>388362.81</v>
      </c>
      <c r="O41" s="174">
        <f>O44+O46+O48+O51</f>
        <v>384479.1</v>
      </c>
      <c r="P41" s="174">
        <f t="shared" ref="P41:Q41" si="32">P44+P46+P48+P51</f>
        <v>3184.4</v>
      </c>
      <c r="Q41" s="174">
        <f t="shared" si="32"/>
        <v>699.31000000000006</v>
      </c>
      <c r="R41" s="38">
        <f t="shared" si="3"/>
        <v>51.797184998877668</v>
      </c>
      <c r="S41" s="173">
        <f>T41+U41+V41</f>
        <v>388362.81</v>
      </c>
      <c r="T41" s="174">
        <f>T44+T46+T48+T51</f>
        <v>384479.1</v>
      </c>
      <c r="U41" s="174">
        <f t="shared" ref="U41:V41" si="33">U44+U46+U48+U51</f>
        <v>3184.4</v>
      </c>
      <c r="V41" s="174">
        <f t="shared" si="33"/>
        <v>699.31000000000006</v>
      </c>
      <c r="W41" s="38">
        <f t="shared" si="5"/>
        <v>51.797184998877668</v>
      </c>
    </row>
    <row r="42" spans="1:23" s="142" customFormat="1" ht="69.75" customHeight="1" x14ac:dyDescent="0.25">
      <c r="A42" s="210"/>
      <c r="B42" s="88" t="s">
        <v>31</v>
      </c>
      <c r="C42" s="141"/>
      <c r="D42" s="89"/>
      <c r="E42" s="176"/>
      <c r="F42" s="176"/>
      <c r="G42" s="177"/>
      <c r="H42" s="177"/>
      <c r="I42" s="178"/>
      <c r="J42" s="128"/>
      <c r="K42" s="93"/>
      <c r="L42" s="93"/>
      <c r="M42" s="93"/>
      <c r="N42" s="128">
        <f t="shared" si="28"/>
        <v>0</v>
      </c>
      <c r="O42" s="93"/>
      <c r="P42" s="93"/>
      <c r="Q42" s="93"/>
      <c r="R42" s="94"/>
      <c r="S42" s="128">
        <f t="shared" ref="S42:S58" si="34">T42+U42+V42</f>
        <v>0</v>
      </c>
      <c r="T42" s="93"/>
      <c r="U42" s="95"/>
      <c r="V42" s="93"/>
      <c r="W42" s="94"/>
    </row>
    <row r="43" spans="1:23" s="39" customFormat="1" ht="29.25" customHeight="1" x14ac:dyDescent="0.25">
      <c r="A43" s="363"/>
      <c r="B43" s="350" t="s">
        <v>28</v>
      </c>
      <c r="C43" s="132"/>
      <c r="D43" s="12"/>
      <c r="E43" s="179"/>
      <c r="F43" s="179"/>
      <c r="G43" s="180"/>
      <c r="H43" s="180"/>
      <c r="I43" s="181"/>
      <c r="J43" s="14">
        <f t="shared" si="27"/>
        <v>0</v>
      </c>
      <c r="K43" s="144"/>
      <c r="L43" s="144"/>
      <c r="M43" s="144"/>
      <c r="N43" s="14">
        <f t="shared" si="28"/>
        <v>0</v>
      </c>
      <c r="O43" s="144"/>
      <c r="P43" s="144"/>
      <c r="Q43" s="144"/>
      <c r="R43" s="42"/>
      <c r="S43" s="14">
        <f t="shared" si="34"/>
        <v>0</v>
      </c>
      <c r="T43" s="144"/>
      <c r="U43" s="144"/>
      <c r="V43" s="144"/>
      <c r="W43" s="42"/>
    </row>
    <row r="44" spans="1:23" s="39" customFormat="1" ht="75.75" customHeight="1" x14ac:dyDescent="0.25">
      <c r="A44" s="363">
        <v>12</v>
      </c>
      <c r="B44" s="55" t="s">
        <v>78</v>
      </c>
      <c r="C44" s="132" t="s">
        <v>306</v>
      </c>
      <c r="D44" s="12">
        <v>115846.52</v>
      </c>
      <c r="E44" s="26" t="s">
        <v>100</v>
      </c>
      <c r="F44" s="157" t="s">
        <v>109</v>
      </c>
      <c r="G44" s="26"/>
      <c r="H44" s="182">
        <v>108855.63</v>
      </c>
      <c r="I44" s="13"/>
      <c r="J44" s="14">
        <f t="shared" si="27"/>
        <v>62820.960000000006</v>
      </c>
      <c r="K44" s="14">
        <v>35948.300000000003</v>
      </c>
      <c r="L44" s="14">
        <v>25263.9</v>
      </c>
      <c r="M44" s="14">
        <v>1608.76</v>
      </c>
      <c r="N44" s="14">
        <f t="shared" si="28"/>
        <v>8009.4100000000008</v>
      </c>
      <c r="O44" s="14">
        <v>7929.3</v>
      </c>
      <c r="P44" s="14">
        <v>76.099999999999994</v>
      </c>
      <c r="Q44" s="14">
        <v>4.01</v>
      </c>
      <c r="R44" s="42">
        <f t="shared" si="3"/>
        <v>12.749582305014123</v>
      </c>
      <c r="S44" s="14">
        <f t="shared" si="34"/>
        <v>8009.4100000000008</v>
      </c>
      <c r="T44" s="14">
        <v>7929.3</v>
      </c>
      <c r="U44" s="14">
        <v>76.099999999999994</v>
      </c>
      <c r="V44" s="14">
        <v>4.01</v>
      </c>
      <c r="W44" s="42">
        <f t="shared" si="5"/>
        <v>12.749582305014123</v>
      </c>
    </row>
    <row r="45" spans="1:23" s="136" customFormat="1" ht="27" customHeight="1" x14ac:dyDescent="0.25">
      <c r="A45" s="365"/>
      <c r="B45" s="350" t="s">
        <v>79</v>
      </c>
      <c r="C45" s="137"/>
      <c r="D45" s="16"/>
      <c r="E45" s="183"/>
      <c r="F45" s="183"/>
      <c r="G45" s="183"/>
      <c r="H45" s="19"/>
      <c r="I45" s="143"/>
      <c r="J45" s="14">
        <f t="shared" si="27"/>
        <v>0</v>
      </c>
      <c r="K45" s="144"/>
      <c r="L45" s="144"/>
      <c r="M45" s="145"/>
      <c r="N45" s="14">
        <f t="shared" si="28"/>
        <v>0</v>
      </c>
      <c r="O45" s="144"/>
      <c r="P45" s="144"/>
      <c r="Q45" s="144"/>
      <c r="R45" s="42"/>
      <c r="S45" s="14">
        <f t="shared" si="34"/>
        <v>0</v>
      </c>
      <c r="T45" s="148"/>
      <c r="U45" s="148"/>
      <c r="V45" s="144"/>
      <c r="W45" s="42"/>
    </row>
    <row r="46" spans="1:23" s="134" customFormat="1" ht="87" customHeight="1" x14ac:dyDescent="0.25">
      <c r="A46" s="364">
        <v>13</v>
      </c>
      <c r="B46" s="54" t="s">
        <v>80</v>
      </c>
      <c r="C46" s="132" t="s">
        <v>306</v>
      </c>
      <c r="D46" s="29">
        <v>211000.5</v>
      </c>
      <c r="E46" s="146" t="s">
        <v>101</v>
      </c>
      <c r="F46" s="146" t="s">
        <v>143</v>
      </c>
      <c r="G46" s="146" t="s">
        <v>144</v>
      </c>
      <c r="H46" s="146">
        <v>136917.174</v>
      </c>
      <c r="I46" s="147">
        <v>44440</v>
      </c>
      <c r="J46" s="21">
        <f t="shared" si="27"/>
        <v>146315.81</v>
      </c>
      <c r="K46" s="148">
        <v>113943.8</v>
      </c>
      <c r="L46" s="148">
        <v>30129</v>
      </c>
      <c r="M46" s="148">
        <v>2243.0100000000002</v>
      </c>
      <c r="N46" s="21">
        <f t="shared" si="28"/>
        <v>43625.11</v>
      </c>
      <c r="O46" s="148">
        <v>43188.800000000003</v>
      </c>
      <c r="P46" s="149">
        <v>414.5</v>
      </c>
      <c r="Q46" s="148">
        <v>21.81</v>
      </c>
      <c r="R46" s="30">
        <f t="shared" si="3"/>
        <v>29.815718479089853</v>
      </c>
      <c r="S46" s="21">
        <f t="shared" si="34"/>
        <v>43625.11</v>
      </c>
      <c r="T46" s="148">
        <v>43188.800000000003</v>
      </c>
      <c r="U46" s="149">
        <v>414.5</v>
      </c>
      <c r="V46" s="148">
        <v>21.81</v>
      </c>
      <c r="W46" s="30">
        <f t="shared" si="5"/>
        <v>29.815718479089853</v>
      </c>
    </row>
    <row r="47" spans="1:23" s="134" customFormat="1" ht="29.25" customHeight="1" x14ac:dyDescent="0.25">
      <c r="A47" s="364"/>
      <c r="B47" s="356" t="s">
        <v>29</v>
      </c>
      <c r="C47" s="133"/>
      <c r="D47" s="29"/>
      <c r="E47" s="146"/>
      <c r="F47" s="146"/>
      <c r="G47" s="146"/>
      <c r="H47" s="146"/>
      <c r="I47" s="147"/>
      <c r="J47" s="21"/>
      <c r="K47" s="148"/>
      <c r="L47" s="148"/>
      <c r="M47" s="149"/>
      <c r="N47" s="21"/>
      <c r="O47" s="148"/>
      <c r="P47" s="148"/>
      <c r="Q47" s="148"/>
      <c r="R47" s="30"/>
      <c r="S47" s="21"/>
      <c r="T47" s="148"/>
      <c r="U47" s="149"/>
      <c r="V47" s="148"/>
      <c r="W47" s="30"/>
    </row>
    <row r="48" spans="1:23" s="134" customFormat="1" ht="64.5" customHeight="1" x14ac:dyDescent="0.25">
      <c r="A48" s="364">
        <v>14</v>
      </c>
      <c r="B48" s="56" t="s">
        <v>183</v>
      </c>
      <c r="C48" s="133"/>
      <c r="D48" s="29"/>
      <c r="E48" s="146"/>
      <c r="F48" s="146"/>
      <c r="G48" s="146"/>
      <c r="H48" s="146"/>
      <c r="I48" s="147"/>
      <c r="J48" s="21">
        <f>K48+L48+M48</f>
        <v>18000</v>
      </c>
      <c r="K48" s="148">
        <v>0</v>
      </c>
      <c r="L48" s="148">
        <v>16560</v>
      </c>
      <c r="M48" s="149">
        <v>1440</v>
      </c>
      <c r="N48" s="21"/>
      <c r="O48" s="148"/>
      <c r="P48" s="148"/>
      <c r="Q48" s="148"/>
      <c r="R48" s="30"/>
      <c r="S48" s="21"/>
      <c r="T48" s="148"/>
      <c r="U48" s="149"/>
      <c r="V48" s="148"/>
      <c r="W48" s="30"/>
    </row>
    <row r="49" spans="1:23" s="188" customFormat="1" ht="35.25" customHeight="1" x14ac:dyDescent="0.25">
      <c r="A49" s="367"/>
      <c r="B49" s="354" t="s">
        <v>172</v>
      </c>
      <c r="C49" s="185"/>
      <c r="D49" s="186"/>
      <c r="E49" s="187"/>
      <c r="F49" s="187"/>
      <c r="G49" s="187"/>
      <c r="H49" s="146"/>
      <c r="I49" s="147"/>
      <c r="J49" s="21">
        <f t="shared" si="27"/>
        <v>16560</v>
      </c>
      <c r="K49" s="148"/>
      <c r="L49" s="148">
        <v>16560</v>
      </c>
      <c r="M49" s="149"/>
      <c r="N49" s="21">
        <f t="shared" si="28"/>
        <v>0</v>
      </c>
      <c r="O49" s="148"/>
      <c r="P49" s="148"/>
      <c r="Q49" s="148"/>
      <c r="R49" s="30"/>
      <c r="S49" s="21">
        <f t="shared" si="34"/>
        <v>0</v>
      </c>
      <c r="T49" s="148"/>
      <c r="U49" s="148"/>
      <c r="V49" s="148"/>
      <c r="W49" s="30"/>
    </row>
    <row r="50" spans="1:23" s="134" customFormat="1" ht="24" customHeight="1" x14ac:dyDescent="0.25">
      <c r="A50" s="364"/>
      <c r="B50" s="356" t="s">
        <v>18</v>
      </c>
      <c r="C50" s="133"/>
      <c r="D50" s="29"/>
      <c r="E50" s="146"/>
      <c r="F50" s="146"/>
      <c r="G50" s="146"/>
      <c r="H50" s="189"/>
      <c r="I50" s="161"/>
      <c r="J50" s="21"/>
      <c r="K50" s="148"/>
      <c r="L50" s="148"/>
      <c r="M50" s="149"/>
      <c r="N50" s="21"/>
      <c r="O50" s="148"/>
      <c r="P50" s="149"/>
      <c r="Q50" s="148"/>
      <c r="R50" s="30"/>
      <c r="S50" s="21"/>
      <c r="T50" s="148"/>
      <c r="U50" s="148"/>
      <c r="V50" s="148"/>
      <c r="W50" s="30"/>
    </row>
    <row r="51" spans="1:23" s="39" customFormat="1" ht="73.5" customHeight="1" x14ac:dyDescent="0.25">
      <c r="A51" s="363">
        <v>15</v>
      </c>
      <c r="B51" s="55" t="s">
        <v>84</v>
      </c>
      <c r="C51" s="132" t="s">
        <v>307</v>
      </c>
      <c r="D51" s="12">
        <v>1269091.6000000001</v>
      </c>
      <c r="E51" s="19" t="s">
        <v>102</v>
      </c>
      <c r="F51" s="19" t="s">
        <v>145</v>
      </c>
      <c r="G51" s="19" t="s">
        <v>162</v>
      </c>
      <c r="H51" s="190">
        <v>1092347.43</v>
      </c>
      <c r="I51" s="191" t="s">
        <v>146</v>
      </c>
      <c r="J51" s="14">
        <f t="shared" si="27"/>
        <v>522639.13</v>
      </c>
      <c r="K51" s="144">
        <v>517313.7</v>
      </c>
      <c r="L51" s="144">
        <v>4180.3</v>
      </c>
      <c r="M51" s="145">
        <v>1145.1300000000001</v>
      </c>
      <c r="N51" s="14">
        <f>O51+P51+Q51</f>
        <v>336728.29</v>
      </c>
      <c r="O51" s="144">
        <v>333361</v>
      </c>
      <c r="P51" s="148">
        <v>2693.8</v>
      </c>
      <c r="Q51" s="144">
        <v>673.49</v>
      </c>
      <c r="R51" s="42">
        <f t="shared" si="3"/>
        <v>64.428449894289386</v>
      </c>
      <c r="S51" s="14">
        <f>T51+U51+V51</f>
        <v>336728.29</v>
      </c>
      <c r="T51" s="144">
        <v>333361</v>
      </c>
      <c r="U51" s="148">
        <v>2693.8</v>
      </c>
      <c r="V51" s="144">
        <v>673.49</v>
      </c>
      <c r="W51" s="42">
        <f t="shared" si="5"/>
        <v>64.428449894289386</v>
      </c>
    </row>
    <row r="52" spans="1:23" s="131" customFormat="1" ht="21.75" customHeight="1" x14ac:dyDescent="0.25">
      <c r="A52" s="368">
        <v>2</v>
      </c>
      <c r="B52" s="58" t="s">
        <v>21</v>
      </c>
      <c r="C52" s="130">
        <v>16</v>
      </c>
      <c r="D52" s="9"/>
      <c r="E52" s="192"/>
      <c r="F52" s="192"/>
      <c r="G52" s="192"/>
      <c r="H52" s="192"/>
      <c r="I52" s="193"/>
      <c r="J52" s="11">
        <f>K52+L52+M52</f>
        <v>971720.99765111995</v>
      </c>
      <c r="K52" s="194">
        <f>K56+K55</f>
        <v>761814.7</v>
      </c>
      <c r="L52" s="194">
        <f>L56+L55</f>
        <v>199041.50000000003</v>
      </c>
      <c r="M52" s="194">
        <f>M56+M55</f>
        <v>10864.79765112</v>
      </c>
      <c r="N52" s="11">
        <f>O52+P52+Q52</f>
        <v>44032.99</v>
      </c>
      <c r="O52" s="194">
        <f>O56+O55</f>
        <v>36006.770000000004</v>
      </c>
      <c r="P52" s="194">
        <f t="shared" ref="P52:Q52" si="35">P56+P55</f>
        <v>7647.84</v>
      </c>
      <c r="Q52" s="194">
        <f t="shared" si="35"/>
        <v>378.38</v>
      </c>
      <c r="R52" s="11">
        <f t="shared" si="3"/>
        <v>4.5314437072408822</v>
      </c>
      <c r="S52" s="11">
        <f t="shared" si="34"/>
        <v>44032.99</v>
      </c>
      <c r="T52" s="194">
        <f>T56+T55</f>
        <v>36006.800000000003</v>
      </c>
      <c r="U52" s="194">
        <f t="shared" ref="U52:V52" si="36">U56+U55</f>
        <v>7647.81</v>
      </c>
      <c r="V52" s="194">
        <f t="shared" si="36"/>
        <v>378.38</v>
      </c>
      <c r="W52" s="11">
        <f t="shared" si="5"/>
        <v>4.5314437072408822</v>
      </c>
    </row>
    <row r="53" spans="1:23" s="39" customFormat="1" ht="22.5" customHeight="1" x14ac:dyDescent="0.25">
      <c r="A53" s="363"/>
      <c r="B53" s="352" t="s">
        <v>19</v>
      </c>
      <c r="C53" s="132"/>
      <c r="D53" s="12"/>
      <c r="E53" s="19"/>
      <c r="F53" s="19"/>
      <c r="G53" s="19"/>
      <c r="H53" s="19"/>
      <c r="I53" s="143"/>
      <c r="J53" s="21">
        <f t="shared" si="27"/>
        <v>0</v>
      </c>
      <c r="K53" s="148"/>
      <c r="L53" s="148"/>
      <c r="M53" s="148"/>
      <c r="N53" s="21">
        <f t="shared" si="28"/>
        <v>0</v>
      </c>
      <c r="O53" s="148"/>
      <c r="P53" s="148"/>
      <c r="Q53" s="148"/>
      <c r="R53" s="30"/>
      <c r="S53" s="21">
        <f t="shared" si="34"/>
        <v>0</v>
      </c>
      <c r="T53" s="148"/>
      <c r="U53" s="149"/>
      <c r="V53" s="144"/>
      <c r="W53" s="30"/>
    </row>
    <row r="54" spans="1:23" s="39" customFormat="1" ht="72" customHeight="1" x14ac:dyDescent="0.25">
      <c r="A54" s="363"/>
      <c r="B54" s="109" t="s">
        <v>340</v>
      </c>
      <c r="C54" s="132"/>
      <c r="D54" s="12"/>
      <c r="E54" s="19"/>
      <c r="F54" s="19"/>
      <c r="G54" s="19"/>
      <c r="H54" s="19"/>
      <c r="I54" s="143"/>
      <c r="J54" s="21"/>
      <c r="K54" s="148"/>
      <c r="L54" s="148"/>
      <c r="M54" s="148"/>
      <c r="N54" s="21"/>
      <c r="O54" s="148"/>
      <c r="P54" s="148"/>
      <c r="Q54" s="148"/>
      <c r="R54" s="30"/>
      <c r="S54" s="21"/>
      <c r="T54" s="148"/>
      <c r="U54" s="149"/>
      <c r="V54" s="144"/>
      <c r="W54" s="30"/>
    </row>
    <row r="55" spans="1:23" s="39" customFormat="1" ht="102.75" customHeight="1" x14ac:dyDescent="0.25">
      <c r="A55" s="363">
        <v>16</v>
      </c>
      <c r="B55" s="106" t="s">
        <v>341</v>
      </c>
      <c r="C55" s="132"/>
      <c r="D55" s="12"/>
      <c r="E55" s="19"/>
      <c r="F55" s="19"/>
      <c r="G55" s="19"/>
      <c r="H55" s="19"/>
      <c r="I55" s="143"/>
      <c r="J55" s="21">
        <f>K55+L55+M55</f>
        <v>14642.1</v>
      </c>
      <c r="K55" s="148"/>
      <c r="L55" s="148">
        <v>14642.1</v>
      </c>
      <c r="M55" s="148"/>
      <c r="N55" s="21"/>
      <c r="O55" s="148"/>
      <c r="P55" s="148"/>
      <c r="Q55" s="148"/>
      <c r="R55" s="30"/>
      <c r="S55" s="21"/>
      <c r="T55" s="148"/>
      <c r="U55" s="149"/>
      <c r="V55" s="144"/>
      <c r="W55" s="30"/>
    </row>
    <row r="56" spans="1:23" s="272" customFormat="1" ht="69.75" customHeight="1" x14ac:dyDescent="0.25">
      <c r="A56" s="376"/>
      <c r="B56" s="68" t="s">
        <v>32</v>
      </c>
      <c r="C56" s="265"/>
      <c r="D56" s="266"/>
      <c r="E56" s="115"/>
      <c r="F56" s="115"/>
      <c r="G56" s="115"/>
      <c r="H56" s="267"/>
      <c r="I56" s="268"/>
      <c r="J56" s="269">
        <f t="shared" si="27"/>
        <v>957078.89765111997</v>
      </c>
      <c r="K56" s="270">
        <f>K57+K89</f>
        <v>761814.7</v>
      </c>
      <c r="L56" s="270">
        <f>L57+L89</f>
        <v>184399.40000000002</v>
      </c>
      <c r="M56" s="270">
        <f>M57+M89</f>
        <v>10864.79765112</v>
      </c>
      <c r="N56" s="269">
        <f t="shared" si="28"/>
        <v>44032.99</v>
      </c>
      <c r="O56" s="270">
        <f>O57+O89</f>
        <v>36006.770000000004</v>
      </c>
      <c r="P56" s="270">
        <f>P57+P89</f>
        <v>7647.84</v>
      </c>
      <c r="Q56" s="270">
        <f>Q57+Q89</f>
        <v>378.38</v>
      </c>
      <c r="R56" s="271">
        <f t="shared" si="3"/>
        <v>4.6007690805916361</v>
      </c>
      <c r="S56" s="269">
        <f t="shared" si="34"/>
        <v>44032.99</v>
      </c>
      <c r="T56" s="270">
        <f>T57+T89</f>
        <v>36006.800000000003</v>
      </c>
      <c r="U56" s="270">
        <f>U57+U89</f>
        <v>7647.81</v>
      </c>
      <c r="V56" s="270">
        <f>V57+V89</f>
        <v>378.38</v>
      </c>
      <c r="W56" s="271">
        <f t="shared" si="5"/>
        <v>4.6007690805916361</v>
      </c>
    </row>
    <row r="57" spans="1:23" s="139" customFormat="1" ht="69.75" customHeight="1" x14ac:dyDescent="0.25">
      <c r="A57" s="370"/>
      <c r="B57" s="57" t="s">
        <v>22</v>
      </c>
      <c r="C57" s="44">
        <v>10</v>
      </c>
      <c r="D57" s="45"/>
      <c r="E57" s="46"/>
      <c r="F57" s="46"/>
      <c r="G57" s="46"/>
      <c r="H57" s="171"/>
      <c r="I57" s="172"/>
      <c r="J57" s="173">
        <f t="shared" si="27"/>
        <v>144265.1</v>
      </c>
      <c r="K57" s="174">
        <f>K59+K62+K65+K67+K70+K74+K76+K78+K80+K82+K84+K86+K87</f>
        <v>33020.699999999997</v>
      </c>
      <c r="L57" s="174">
        <f>L59+L62+L65+L67+L70+L74+L76+L78+L80+L82+L84+L86+L87</f>
        <v>109684.40000000001</v>
      </c>
      <c r="M57" s="174">
        <f>M59+M62+M65+M67+M70+M74+M76+M78+M80+M82+M84+M86+M87</f>
        <v>1560</v>
      </c>
      <c r="N57" s="173">
        <f t="shared" si="28"/>
        <v>12501.21</v>
      </c>
      <c r="O57" s="174">
        <f>O59+O62+O65+O67+O70+O74+O76+O78+O80+O82+O84+O86+O87</f>
        <v>6366.9</v>
      </c>
      <c r="P57" s="174">
        <f t="shared" ref="P57:Q57" si="37">P59+P62+P65+P67+P70+P74+P76+P78+P80+P82+P84+P86+P87</f>
        <v>6134.31</v>
      </c>
      <c r="Q57" s="174">
        <f t="shared" si="37"/>
        <v>0</v>
      </c>
      <c r="R57" s="38">
        <f t="shared" si="3"/>
        <v>8.6654429934890675</v>
      </c>
      <c r="S57" s="173">
        <f t="shared" si="34"/>
        <v>12501.21</v>
      </c>
      <c r="T57" s="174">
        <f>T59+T62+T65+T67+T70+T74+T76+T78+T80+T82+T84+T86+T87</f>
        <v>6366.9</v>
      </c>
      <c r="U57" s="174">
        <f t="shared" ref="U57:V57" si="38">U59+U62+U65+U67+U70+U74+U76+U78+U80+U82+U84+U86+U87</f>
        <v>6134.31</v>
      </c>
      <c r="V57" s="174">
        <f t="shared" si="38"/>
        <v>0</v>
      </c>
      <c r="W57" s="38">
        <f t="shared" si="5"/>
        <v>8.6654429934890675</v>
      </c>
    </row>
    <row r="58" spans="1:23" s="142" customFormat="1" ht="69.75" customHeight="1" x14ac:dyDescent="0.25">
      <c r="A58" s="210"/>
      <c r="B58" s="88" t="s">
        <v>44</v>
      </c>
      <c r="C58" s="141"/>
      <c r="D58" s="89"/>
      <c r="E58" s="90"/>
      <c r="F58" s="90"/>
      <c r="G58" s="90"/>
      <c r="H58" s="90"/>
      <c r="I58" s="91"/>
      <c r="J58" s="128">
        <f t="shared" si="27"/>
        <v>0</v>
      </c>
      <c r="K58" s="93"/>
      <c r="L58" s="93"/>
      <c r="M58" s="93"/>
      <c r="N58" s="128">
        <f t="shared" si="28"/>
        <v>0</v>
      </c>
      <c r="O58" s="93"/>
      <c r="P58" s="93"/>
      <c r="Q58" s="93"/>
      <c r="R58" s="94"/>
      <c r="S58" s="128">
        <f t="shared" si="34"/>
        <v>0</v>
      </c>
      <c r="T58" s="93"/>
      <c r="U58" s="95"/>
      <c r="V58" s="93"/>
      <c r="W58" s="94"/>
    </row>
    <row r="59" spans="1:23" s="134" customFormat="1" ht="111" customHeight="1" x14ac:dyDescent="0.25">
      <c r="A59" s="364">
        <v>17</v>
      </c>
      <c r="B59" s="199" t="s">
        <v>342</v>
      </c>
      <c r="C59" s="133" t="s">
        <v>396</v>
      </c>
      <c r="D59" s="200">
        <v>382092.04</v>
      </c>
      <c r="E59" s="201" t="s">
        <v>408</v>
      </c>
      <c r="F59" s="201" t="s">
        <v>409</v>
      </c>
      <c r="G59" s="202" t="s">
        <v>410</v>
      </c>
      <c r="H59" s="203" t="s">
        <v>411</v>
      </c>
      <c r="I59" s="203" t="s">
        <v>412</v>
      </c>
      <c r="J59" s="21">
        <f>K59+L59+M59</f>
        <v>91310.1</v>
      </c>
      <c r="K59" s="148"/>
      <c r="L59" s="148">
        <v>91310.1</v>
      </c>
      <c r="M59" s="148"/>
      <c r="N59" s="21">
        <f>O59+P59+Q59</f>
        <v>6070</v>
      </c>
      <c r="O59" s="148"/>
      <c r="P59" s="149">
        <v>6070</v>
      </c>
      <c r="Q59" s="148"/>
      <c r="R59" s="42">
        <f t="shared" si="3"/>
        <v>6.647676434479866</v>
      </c>
      <c r="S59" s="21">
        <f>T59+U59+V59</f>
        <v>6070</v>
      </c>
      <c r="T59" s="148"/>
      <c r="U59" s="149">
        <v>6070</v>
      </c>
      <c r="V59" s="148"/>
      <c r="W59" s="30">
        <f>S59/J59*100</f>
        <v>6.647676434479866</v>
      </c>
    </row>
    <row r="60" spans="1:23" s="39" customFormat="1" ht="60" customHeight="1" x14ac:dyDescent="0.25">
      <c r="A60" s="363"/>
      <c r="B60" s="352" t="s">
        <v>172</v>
      </c>
      <c r="C60" s="132"/>
      <c r="D60" s="12"/>
      <c r="E60" s="204" t="s">
        <v>408</v>
      </c>
      <c r="F60" s="204" t="s">
        <v>605</v>
      </c>
      <c r="G60" s="407" t="s">
        <v>606</v>
      </c>
      <c r="H60" s="408" t="s">
        <v>607</v>
      </c>
      <c r="I60" s="408"/>
      <c r="J60" s="408">
        <f>K60+L60+M60</f>
        <v>7488.9</v>
      </c>
      <c r="K60" s="408">
        <v>0</v>
      </c>
      <c r="L60" s="408">
        <v>7488.9</v>
      </c>
      <c r="M60" s="408">
        <v>0</v>
      </c>
      <c r="N60" s="408">
        <v>0</v>
      </c>
      <c r="O60" s="408">
        <v>0</v>
      </c>
      <c r="P60" s="408">
        <v>0</v>
      </c>
      <c r="Q60" s="408">
        <v>0</v>
      </c>
      <c r="R60" s="409">
        <v>0</v>
      </c>
      <c r="S60" s="408">
        <v>0</v>
      </c>
      <c r="T60" s="408">
        <v>0</v>
      </c>
      <c r="U60" s="408">
        <v>0</v>
      </c>
      <c r="V60" s="408">
        <v>0</v>
      </c>
      <c r="W60" s="410">
        <v>0</v>
      </c>
    </row>
    <row r="61" spans="1:23" s="134" customFormat="1" ht="29.25" customHeight="1" x14ac:dyDescent="0.25">
      <c r="A61" s="364"/>
      <c r="B61" s="356" t="s">
        <v>33</v>
      </c>
      <c r="C61" s="133"/>
      <c r="D61" s="29"/>
      <c r="E61" s="146"/>
      <c r="F61" s="146"/>
      <c r="G61" s="146"/>
      <c r="H61" s="146"/>
      <c r="I61" s="147"/>
      <c r="J61" s="21"/>
      <c r="K61" s="148"/>
      <c r="L61" s="148"/>
      <c r="M61" s="148"/>
      <c r="N61" s="14"/>
      <c r="O61" s="148"/>
      <c r="P61" s="148"/>
      <c r="Q61" s="148"/>
      <c r="R61" s="42"/>
      <c r="S61" s="21"/>
      <c r="T61" s="148"/>
      <c r="U61" s="149"/>
      <c r="V61" s="148"/>
      <c r="W61" s="30"/>
    </row>
    <row r="62" spans="1:23" s="39" customFormat="1" ht="78.75" customHeight="1" x14ac:dyDescent="0.25">
      <c r="A62" s="363">
        <v>18</v>
      </c>
      <c r="B62" s="55" t="s">
        <v>184</v>
      </c>
      <c r="C62" s="132" t="s">
        <v>305</v>
      </c>
      <c r="D62" s="12"/>
      <c r="E62" s="19" t="s">
        <v>608</v>
      </c>
      <c r="F62" s="19"/>
      <c r="G62" s="204" t="s">
        <v>609</v>
      </c>
      <c r="H62" s="190" t="s">
        <v>610</v>
      </c>
      <c r="I62" s="191" t="s">
        <v>611</v>
      </c>
      <c r="J62" s="14">
        <f t="shared" si="27"/>
        <v>2000</v>
      </c>
      <c r="K62" s="144">
        <v>0</v>
      </c>
      <c r="L62" s="144">
        <v>1900</v>
      </c>
      <c r="M62" s="144">
        <v>100</v>
      </c>
      <c r="N62" s="14">
        <f t="shared" si="28"/>
        <v>0</v>
      </c>
      <c r="O62" s="144"/>
      <c r="P62" s="144"/>
      <c r="Q62" s="144"/>
      <c r="R62" s="42">
        <f t="shared" si="3"/>
        <v>0</v>
      </c>
      <c r="S62" s="14">
        <f>SUM(T62:V62)</f>
        <v>0</v>
      </c>
      <c r="T62" s="144"/>
      <c r="U62" s="144"/>
      <c r="V62" s="144"/>
      <c r="W62" s="42">
        <f t="shared" si="5"/>
        <v>0</v>
      </c>
    </row>
    <row r="63" spans="1:23" s="39" customFormat="1" ht="36" customHeight="1" x14ac:dyDescent="0.25">
      <c r="A63" s="363"/>
      <c r="B63" s="352" t="s">
        <v>172</v>
      </c>
      <c r="C63" s="132"/>
      <c r="D63" s="12"/>
      <c r="E63" s="19"/>
      <c r="F63" s="19"/>
      <c r="G63" s="204"/>
      <c r="H63" s="190"/>
      <c r="I63" s="191"/>
      <c r="J63" s="14"/>
      <c r="K63" s="144"/>
      <c r="L63" s="144"/>
      <c r="M63" s="144"/>
      <c r="N63" s="14"/>
      <c r="O63" s="144"/>
      <c r="P63" s="144"/>
      <c r="Q63" s="144"/>
      <c r="R63" s="42"/>
      <c r="S63" s="14"/>
      <c r="T63" s="144"/>
      <c r="U63" s="144"/>
      <c r="V63" s="144"/>
      <c r="W63" s="42"/>
    </row>
    <row r="64" spans="1:23" s="39" customFormat="1" ht="24" customHeight="1" x14ac:dyDescent="0.25">
      <c r="A64" s="363"/>
      <c r="B64" s="355" t="s">
        <v>171</v>
      </c>
      <c r="C64" s="132"/>
      <c r="D64" s="12"/>
      <c r="E64" s="19"/>
      <c r="F64" s="19"/>
      <c r="G64" s="204"/>
      <c r="H64" s="190"/>
      <c r="I64" s="191"/>
      <c r="J64" s="14"/>
      <c r="K64" s="144"/>
      <c r="L64" s="144"/>
      <c r="M64" s="144"/>
      <c r="N64" s="14"/>
      <c r="O64" s="144"/>
      <c r="P64" s="144"/>
      <c r="Q64" s="144"/>
      <c r="R64" s="42"/>
      <c r="S64" s="14"/>
      <c r="T64" s="144"/>
      <c r="U64" s="144"/>
      <c r="V64" s="144"/>
      <c r="W64" s="42"/>
    </row>
    <row r="65" spans="1:23" s="134" customFormat="1" ht="53.25" customHeight="1" x14ac:dyDescent="0.25">
      <c r="A65" s="364">
        <v>19</v>
      </c>
      <c r="B65" s="54" t="s">
        <v>185</v>
      </c>
      <c r="C65" s="132" t="s">
        <v>305</v>
      </c>
      <c r="D65" s="29"/>
      <c r="E65" s="146"/>
      <c r="F65" s="205" t="s">
        <v>399</v>
      </c>
      <c r="G65" s="205" t="s">
        <v>400</v>
      </c>
      <c r="H65" s="206">
        <v>1737500</v>
      </c>
      <c r="I65" s="205" t="s">
        <v>401</v>
      </c>
      <c r="J65" s="21">
        <f xml:space="preserve"> SUM(K65:M65)</f>
        <v>2500</v>
      </c>
      <c r="K65" s="148"/>
      <c r="L65" s="148">
        <v>2350</v>
      </c>
      <c r="M65" s="148">
        <v>150</v>
      </c>
      <c r="N65" s="21"/>
      <c r="O65" s="148"/>
      <c r="P65" s="148"/>
      <c r="Q65" s="148"/>
      <c r="R65" s="42">
        <f t="shared" si="3"/>
        <v>0</v>
      </c>
      <c r="S65" s="21"/>
      <c r="T65" s="148"/>
      <c r="U65" s="148"/>
      <c r="V65" s="148"/>
      <c r="W65" s="42">
        <f t="shared" si="5"/>
        <v>0</v>
      </c>
    </row>
    <row r="66" spans="1:23" s="39" customFormat="1" ht="33.75" customHeight="1" x14ac:dyDescent="0.25">
      <c r="A66" s="363"/>
      <c r="B66" s="352" t="s">
        <v>172</v>
      </c>
      <c r="C66" s="132"/>
      <c r="D66" s="12"/>
      <c r="E66" s="19"/>
      <c r="F66" s="19"/>
      <c r="G66" s="204"/>
      <c r="H66" s="190"/>
      <c r="I66" s="191"/>
      <c r="J66" s="14"/>
      <c r="K66" s="144"/>
      <c r="L66" s="144"/>
      <c r="M66" s="144"/>
      <c r="N66" s="14"/>
      <c r="O66" s="144"/>
      <c r="P66" s="144"/>
      <c r="Q66" s="144"/>
      <c r="R66" s="42"/>
      <c r="S66" s="14"/>
      <c r="T66" s="144"/>
      <c r="U66" s="144"/>
      <c r="V66" s="144"/>
      <c r="W66" s="42"/>
    </row>
    <row r="67" spans="1:23" s="39" customFormat="1" ht="58.5" customHeight="1" x14ac:dyDescent="0.25">
      <c r="A67" s="363">
        <v>20</v>
      </c>
      <c r="B67" s="49" t="s">
        <v>186</v>
      </c>
      <c r="C67" s="132"/>
      <c r="D67" s="12"/>
      <c r="E67" s="19"/>
      <c r="F67" s="205" t="s">
        <v>402</v>
      </c>
      <c r="G67" s="205" t="s">
        <v>403</v>
      </c>
      <c r="H67" s="206">
        <v>830000</v>
      </c>
      <c r="I67" s="205" t="s">
        <v>404</v>
      </c>
      <c r="J67" s="14">
        <f>K67+L67+M67</f>
        <v>1000</v>
      </c>
      <c r="K67" s="144"/>
      <c r="L67" s="144">
        <v>940</v>
      </c>
      <c r="M67" s="144">
        <v>60</v>
      </c>
      <c r="N67" s="14"/>
      <c r="O67" s="144"/>
      <c r="P67" s="144"/>
      <c r="Q67" s="144"/>
      <c r="R67" s="42">
        <f t="shared" si="3"/>
        <v>0</v>
      </c>
      <c r="S67" s="14"/>
      <c r="T67" s="144"/>
      <c r="U67" s="144"/>
      <c r="V67" s="144"/>
      <c r="W67" s="42">
        <f t="shared" si="5"/>
        <v>0</v>
      </c>
    </row>
    <row r="68" spans="1:23" s="39" customFormat="1" ht="33.75" customHeight="1" x14ac:dyDescent="0.25">
      <c r="A68" s="363"/>
      <c r="B68" s="352" t="s">
        <v>172</v>
      </c>
      <c r="C68" s="132"/>
      <c r="D68" s="12"/>
      <c r="E68" s="19"/>
      <c r="F68" s="19"/>
      <c r="G68" s="204"/>
      <c r="H68" s="190"/>
      <c r="I68" s="191"/>
      <c r="J68" s="14">
        <f>K68+L68+M68</f>
        <v>1000</v>
      </c>
      <c r="K68" s="144"/>
      <c r="L68" s="144">
        <v>940</v>
      </c>
      <c r="M68" s="144">
        <v>60</v>
      </c>
      <c r="N68" s="14"/>
      <c r="O68" s="144"/>
      <c r="P68" s="144"/>
      <c r="Q68" s="144"/>
      <c r="R68" s="42"/>
      <c r="S68" s="14"/>
      <c r="T68" s="144"/>
      <c r="U68" s="144"/>
      <c r="V68" s="144"/>
      <c r="W68" s="42">
        <f t="shared" si="5"/>
        <v>0</v>
      </c>
    </row>
    <row r="69" spans="1:23" s="134" customFormat="1" ht="32.25" customHeight="1" x14ac:dyDescent="0.25">
      <c r="A69" s="364"/>
      <c r="B69" s="346" t="s">
        <v>18</v>
      </c>
      <c r="C69" s="133"/>
      <c r="D69" s="29"/>
      <c r="E69" s="146"/>
      <c r="F69" s="146"/>
      <c r="G69" s="146"/>
      <c r="H69" s="146"/>
      <c r="I69" s="147"/>
      <c r="J69" s="21">
        <f>K69+L69+M69</f>
        <v>0</v>
      </c>
      <c r="K69" s="148"/>
      <c r="L69" s="148"/>
      <c r="M69" s="148"/>
      <c r="N69" s="14">
        <f>O69+P69+Q69</f>
        <v>0</v>
      </c>
      <c r="O69" s="148"/>
      <c r="P69" s="148"/>
      <c r="Q69" s="148"/>
      <c r="R69" s="42"/>
      <c r="S69" s="21">
        <f t="shared" ref="S69:S97" si="39">T69+U69+V69</f>
        <v>0</v>
      </c>
      <c r="T69" s="148"/>
      <c r="U69" s="148"/>
      <c r="V69" s="148"/>
      <c r="W69" s="42"/>
    </row>
    <row r="70" spans="1:23" s="39" customFormat="1" ht="66.75" customHeight="1" x14ac:dyDescent="0.25">
      <c r="A70" s="363">
        <v>21</v>
      </c>
      <c r="B70" s="49" t="s">
        <v>187</v>
      </c>
      <c r="C70" s="132"/>
      <c r="D70" s="12"/>
      <c r="E70" s="157"/>
      <c r="F70" s="205" t="s">
        <v>405</v>
      </c>
      <c r="G70" s="205" t="s">
        <v>406</v>
      </c>
      <c r="H70" s="205">
        <v>2468750</v>
      </c>
      <c r="I70" s="207" t="s">
        <v>407</v>
      </c>
      <c r="J70" s="14">
        <f>K70+L70+M70</f>
        <v>6250</v>
      </c>
      <c r="K70" s="144"/>
      <c r="L70" s="144">
        <v>5000</v>
      </c>
      <c r="M70" s="144">
        <v>1250</v>
      </c>
      <c r="N70" s="14"/>
      <c r="O70" s="144"/>
      <c r="P70" s="144"/>
      <c r="Q70" s="144"/>
      <c r="R70" s="42">
        <f t="shared" ref="R70:R87" si="40">N70/J70*100</f>
        <v>0</v>
      </c>
      <c r="S70" s="14"/>
      <c r="T70" s="144"/>
      <c r="U70" s="144"/>
      <c r="V70" s="144"/>
      <c r="W70" s="42">
        <f t="shared" ref="W70:W87" si="41">S70/J70*100</f>
        <v>0</v>
      </c>
    </row>
    <row r="71" spans="1:23" s="39" customFormat="1" ht="27" customHeight="1" x14ac:dyDescent="0.25">
      <c r="A71" s="363"/>
      <c r="B71" s="352" t="s">
        <v>172</v>
      </c>
      <c r="C71" s="132"/>
      <c r="D71" s="12"/>
      <c r="E71" s="19"/>
      <c r="F71" s="19"/>
      <c r="G71" s="19"/>
      <c r="H71" s="19"/>
      <c r="I71" s="143"/>
      <c r="J71" s="14">
        <f>K71+L71+M71</f>
        <v>6250</v>
      </c>
      <c r="K71" s="144"/>
      <c r="L71" s="144">
        <v>5000</v>
      </c>
      <c r="M71" s="144">
        <v>1250</v>
      </c>
      <c r="N71" s="14"/>
      <c r="O71" s="144"/>
      <c r="P71" s="144"/>
      <c r="Q71" s="144"/>
      <c r="R71" s="42">
        <f t="shared" si="40"/>
        <v>0</v>
      </c>
      <c r="S71" s="14"/>
      <c r="T71" s="144"/>
      <c r="U71" s="144"/>
      <c r="V71" s="144"/>
      <c r="W71" s="42">
        <f t="shared" si="41"/>
        <v>0</v>
      </c>
    </row>
    <row r="72" spans="1:23" s="212" customFormat="1" ht="63.75" customHeight="1" x14ac:dyDescent="0.25">
      <c r="A72" s="210"/>
      <c r="B72" s="357" t="s">
        <v>27</v>
      </c>
      <c r="C72" s="208"/>
      <c r="D72" s="89"/>
      <c r="E72" s="209"/>
      <c r="F72" s="209"/>
      <c r="G72" s="209"/>
      <c r="H72" s="210"/>
      <c r="I72" s="211"/>
      <c r="J72" s="128"/>
      <c r="K72" s="93"/>
      <c r="L72" s="93"/>
      <c r="M72" s="93"/>
      <c r="N72" s="128"/>
      <c r="O72" s="93"/>
      <c r="P72" s="93"/>
      <c r="Q72" s="93"/>
      <c r="R72" s="94"/>
      <c r="S72" s="128"/>
      <c r="T72" s="93"/>
      <c r="U72" s="93"/>
      <c r="V72" s="93"/>
      <c r="W72" s="94"/>
    </row>
    <row r="73" spans="1:23" s="142" customFormat="1" ht="39.75" customHeight="1" x14ac:dyDescent="0.25">
      <c r="A73" s="210"/>
      <c r="B73" s="357" t="s">
        <v>181</v>
      </c>
      <c r="C73" s="141"/>
      <c r="D73" s="89"/>
      <c r="E73" s="90"/>
      <c r="F73" s="90"/>
      <c r="G73" s="90"/>
      <c r="H73" s="213"/>
      <c r="I73" s="214"/>
      <c r="J73" s="128"/>
      <c r="K73" s="93"/>
      <c r="L73" s="93"/>
      <c r="M73" s="93"/>
      <c r="N73" s="128"/>
      <c r="O73" s="93"/>
      <c r="P73" s="93"/>
      <c r="Q73" s="93"/>
      <c r="R73" s="94"/>
      <c r="S73" s="128"/>
      <c r="T73" s="93"/>
      <c r="U73" s="93"/>
      <c r="V73" s="93"/>
      <c r="W73" s="94"/>
    </row>
    <row r="74" spans="1:23" s="134" customFormat="1" ht="67.5" customHeight="1" x14ac:dyDescent="0.25">
      <c r="A74" s="364">
        <v>22</v>
      </c>
      <c r="B74" s="110" t="s">
        <v>188</v>
      </c>
      <c r="C74" s="133"/>
      <c r="D74" s="29"/>
      <c r="E74" s="146"/>
      <c r="F74" s="146"/>
      <c r="G74" s="146"/>
      <c r="H74" s="215"/>
      <c r="I74" s="216"/>
      <c r="J74" s="21">
        <f t="shared" ref="J74:J88" si="42">K74+L74+M74</f>
        <v>1743</v>
      </c>
      <c r="K74" s="148"/>
      <c r="L74" s="148">
        <v>1743</v>
      </c>
      <c r="M74" s="148"/>
      <c r="N74" s="21"/>
      <c r="O74" s="148"/>
      <c r="P74" s="148"/>
      <c r="Q74" s="148"/>
      <c r="R74" s="42">
        <f t="shared" si="40"/>
        <v>0</v>
      </c>
      <c r="S74" s="21"/>
      <c r="T74" s="148"/>
      <c r="U74" s="148"/>
      <c r="V74" s="148"/>
      <c r="W74" s="42">
        <f t="shared" si="41"/>
        <v>0</v>
      </c>
    </row>
    <row r="75" spans="1:23" s="39" customFormat="1" ht="28.5" customHeight="1" x14ac:dyDescent="0.25">
      <c r="A75" s="363"/>
      <c r="B75" s="352" t="s">
        <v>172</v>
      </c>
      <c r="C75" s="132"/>
      <c r="D75" s="12"/>
      <c r="E75" s="19"/>
      <c r="F75" s="19"/>
      <c r="G75" s="19"/>
      <c r="H75" s="190"/>
      <c r="I75" s="217"/>
      <c r="J75" s="21">
        <f t="shared" si="42"/>
        <v>1743</v>
      </c>
      <c r="K75" s="144"/>
      <c r="L75" s="148">
        <v>1743</v>
      </c>
      <c r="M75" s="144"/>
      <c r="N75" s="14"/>
      <c r="O75" s="144"/>
      <c r="P75" s="144"/>
      <c r="Q75" s="144"/>
      <c r="R75" s="42"/>
      <c r="S75" s="14"/>
      <c r="T75" s="144"/>
      <c r="U75" s="144"/>
      <c r="V75" s="144"/>
      <c r="W75" s="42">
        <f t="shared" si="41"/>
        <v>0</v>
      </c>
    </row>
    <row r="76" spans="1:23" s="218" customFormat="1" ht="52.5" customHeight="1" x14ac:dyDescent="0.25">
      <c r="A76" s="364">
        <v>23</v>
      </c>
      <c r="B76" s="60" t="s">
        <v>189</v>
      </c>
      <c r="C76" s="132" t="s">
        <v>305</v>
      </c>
      <c r="D76" s="12"/>
      <c r="E76" s="157"/>
      <c r="F76" s="157"/>
      <c r="G76" s="157"/>
      <c r="H76" s="19"/>
      <c r="I76" s="217"/>
      <c r="J76" s="21">
        <f t="shared" si="42"/>
        <v>1000</v>
      </c>
      <c r="K76" s="144"/>
      <c r="L76" s="144">
        <v>1000</v>
      </c>
      <c r="M76" s="144"/>
      <c r="N76" s="14"/>
      <c r="O76" s="144"/>
      <c r="P76" s="144"/>
      <c r="Q76" s="144"/>
      <c r="R76" s="42">
        <f t="shared" si="40"/>
        <v>0</v>
      </c>
      <c r="S76" s="14"/>
      <c r="T76" s="144"/>
      <c r="U76" s="144"/>
      <c r="V76" s="144"/>
      <c r="W76" s="42">
        <f t="shared" si="41"/>
        <v>0</v>
      </c>
    </row>
    <row r="77" spans="1:23" s="39" customFormat="1" ht="27" customHeight="1" x14ac:dyDescent="0.25">
      <c r="A77" s="363"/>
      <c r="B77" s="352" t="s">
        <v>172</v>
      </c>
      <c r="C77" s="132"/>
      <c r="D77" s="12"/>
      <c r="E77" s="157"/>
      <c r="F77" s="157"/>
      <c r="G77" s="157"/>
      <c r="H77" s="19"/>
      <c r="I77" s="217"/>
      <c r="J77" s="21">
        <f t="shared" si="42"/>
        <v>1000</v>
      </c>
      <c r="K77" s="144"/>
      <c r="L77" s="144">
        <v>1000</v>
      </c>
      <c r="M77" s="144"/>
      <c r="N77" s="14"/>
      <c r="O77" s="144"/>
      <c r="P77" s="144"/>
      <c r="Q77" s="144"/>
      <c r="R77" s="42"/>
      <c r="S77" s="14"/>
      <c r="T77" s="144"/>
      <c r="U77" s="144"/>
      <c r="V77" s="144"/>
      <c r="W77" s="42">
        <f t="shared" si="41"/>
        <v>0</v>
      </c>
    </row>
    <row r="78" spans="1:23" s="39" customFormat="1" ht="72" customHeight="1" x14ac:dyDescent="0.25">
      <c r="A78" s="363">
        <v>24</v>
      </c>
      <c r="B78" s="49" t="s">
        <v>190</v>
      </c>
      <c r="C78" s="132" t="s">
        <v>305</v>
      </c>
      <c r="D78" s="12"/>
      <c r="E78" s="157"/>
      <c r="F78" s="157"/>
      <c r="G78" s="157"/>
      <c r="H78" s="19"/>
      <c r="I78" s="217"/>
      <c r="J78" s="21">
        <f t="shared" si="42"/>
        <v>1500</v>
      </c>
      <c r="K78" s="144"/>
      <c r="L78" s="144">
        <v>1500</v>
      </c>
      <c r="M78" s="144"/>
      <c r="N78" s="14"/>
      <c r="O78" s="144"/>
      <c r="P78" s="144"/>
      <c r="Q78" s="144"/>
      <c r="R78" s="42">
        <f t="shared" si="40"/>
        <v>0</v>
      </c>
      <c r="S78" s="14"/>
      <c r="T78" s="144"/>
      <c r="U78" s="144"/>
      <c r="V78" s="144"/>
      <c r="W78" s="42">
        <f t="shared" si="41"/>
        <v>0</v>
      </c>
    </row>
    <row r="79" spans="1:23" s="39" customFormat="1" ht="31.5" customHeight="1" x14ac:dyDescent="0.25">
      <c r="A79" s="363"/>
      <c r="B79" s="352" t="s">
        <v>172</v>
      </c>
      <c r="C79" s="132"/>
      <c r="D79" s="12"/>
      <c r="E79" s="157"/>
      <c r="F79" s="157"/>
      <c r="G79" s="157"/>
      <c r="H79" s="19"/>
      <c r="I79" s="217"/>
      <c r="J79" s="21">
        <f t="shared" si="42"/>
        <v>1500</v>
      </c>
      <c r="K79" s="144"/>
      <c r="L79" s="144">
        <v>1500</v>
      </c>
      <c r="M79" s="144"/>
      <c r="N79" s="14"/>
      <c r="O79" s="144"/>
      <c r="P79" s="144"/>
      <c r="Q79" s="144"/>
      <c r="R79" s="42"/>
      <c r="S79" s="14"/>
      <c r="T79" s="144"/>
      <c r="U79" s="144"/>
      <c r="V79" s="144"/>
      <c r="W79" s="42">
        <f t="shared" si="41"/>
        <v>0</v>
      </c>
    </row>
    <row r="80" spans="1:23" s="39" customFormat="1" ht="74.25" customHeight="1" x14ac:dyDescent="0.25">
      <c r="A80" s="363">
        <v>25</v>
      </c>
      <c r="B80" s="49" t="s">
        <v>191</v>
      </c>
      <c r="C80" s="132" t="s">
        <v>305</v>
      </c>
      <c r="D80" s="12"/>
      <c r="E80" s="157"/>
      <c r="F80" s="157"/>
      <c r="G80" s="157"/>
      <c r="H80" s="19"/>
      <c r="I80" s="217"/>
      <c r="J80" s="21">
        <f t="shared" si="42"/>
        <v>607.79999999999995</v>
      </c>
      <c r="K80" s="144"/>
      <c r="L80" s="144">
        <v>607.79999999999995</v>
      </c>
      <c r="M80" s="144"/>
      <c r="N80" s="14"/>
      <c r="O80" s="144"/>
      <c r="P80" s="144"/>
      <c r="Q80" s="144"/>
      <c r="R80" s="42">
        <f t="shared" si="40"/>
        <v>0</v>
      </c>
      <c r="S80" s="14"/>
      <c r="T80" s="144"/>
      <c r="U80" s="144"/>
      <c r="V80" s="144"/>
      <c r="W80" s="42">
        <f t="shared" si="41"/>
        <v>0</v>
      </c>
    </row>
    <row r="81" spans="1:23" s="39" customFormat="1" ht="30" customHeight="1" x14ac:dyDescent="0.25">
      <c r="A81" s="363"/>
      <c r="B81" s="352" t="s">
        <v>172</v>
      </c>
      <c r="C81" s="132"/>
      <c r="D81" s="12"/>
      <c r="E81" s="157"/>
      <c r="F81" s="157"/>
      <c r="G81" s="157"/>
      <c r="H81" s="19"/>
      <c r="I81" s="217"/>
      <c r="J81" s="21">
        <f t="shared" si="42"/>
        <v>607.79999999999995</v>
      </c>
      <c r="K81" s="144"/>
      <c r="L81" s="144">
        <v>607.79999999999995</v>
      </c>
      <c r="M81" s="144"/>
      <c r="N81" s="14"/>
      <c r="O81" s="144"/>
      <c r="P81" s="144"/>
      <c r="Q81" s="144"/>
      <c r="R81" s="42"/>
      <c r="S81" s="14"/>
      <c r="T81" s="144"/>
      <c r="U81" s="144"/>
      <c r="V81" s="144"/>
      <c r="W81" s="42"/>
    </row>
    <row r="82" spans="1:23" s="39" customFormat="1" ht="69.75" customHeight="1" x14ac:dyDescent="0.25">
      <c r="A82" s="363">
        <v>26</v>
      </c>
      <c r="B82" s="49" t="s">
        <v>192</v>
      </c>
      <c r="C82" s="132" t="s">
        <v>305</v>
      </c>
      <c r="D82" s="12"/>
      <c r="E82" s="157"/>
      <c r="F82" s="157"/>
      <c r="G82" s="157"/>
      <c r="H82" s="19"/>
      <c r="I82" s="217"/>
      <c r="J82" s="21">
        <f t="shared" si="42"/>
        <v>1000</v>
      </c>
      <c r="K82" s="144"/>
      <c r="L82" s="144">
        <v>1000</v>
      </c>
      <c r="M82" s="144"/>
      <c r="N82" s="14"/>
      <c r="O82" s="144"/>
      <c r="P82" s="144"/>
      <c r="Q82" s="144"/>
      <c r="R82" s="42">
        <f t="shared" si="40"/>
        <v>0</v>
      </c>
      <c r="S82" s="14"/>
      <c r="T82" s="144"/>
      <c r="U82" s="144"/>
      <c r="V82" s="144"/>
      <c r="W82" s="42">
        <f t="shared" si="41"/>
        <v>0</v>
      </c>
    </row>
    <row r="83" spans="1:23" s="134" customFormat="1" ht="30" customHeight="1" x14ac:dyDescent="0.25">
      <c r="A83" s="364"/>
      <c r="B83" s="352" t="s">
        <v>172</v>
      </c>
      <c r="C83" s="133"/>
      <c r="D83" s="29"/>
      <c r="E83" s="151"/>
      <c r="F83" s="151"/>
      <c r="G83" s="151"/>
      <c r="H83" s="146"/>
      <c r="I83" s="216"/>
      <c r="J83" s="21">
        <f t="shared" si="42"/>
        <v>1000</v>
      </c>
      <c r="K83" s="148"/>
      <c r="L83" s="144">
        <v>1000</v>
      </c>
      <c r="M83" s="148"/>
      <c r="N83" s="21"/>
      <c r="O83" s="148"/>
      <c r="P83" s="148"/>
      <c r="Q83" s="148"/>
      <c r="R83" s="42"/>
      <c r="S83" s="21"/>
      <c r="T83" s="148"/>
      <c r="U83" s="148"/>
      <c r="V83" s="148"/>
      <c r="W83" s="42"/>
    </row>
    <row r="84" spans="1:23" s="134" customFormat="1" ht="55.5" customHeight="1" x14ac:dyDescent="0.25">
      <c r="A84" s="364">
        <v>27</v>
      </c>
      <c r="B84" s="49" t="s">
        <v>193</v>
      </c>
      <c r="C84" s="132" t="s">
        <v>305</v>
      </c>
      <c r="D84" s="29"/>
      <c r="E84" s="151"/>
      <c r="F84" s="151"/>
      <c r="G84" s="151"/>
      <c r="H84" s="146"/>
      <c r="I84" s="216"/>
      <c r="J84" s="21">
        <f t="shared" si="42"/>
        <v>1000</v>
      </c>
      <c r="K84" s="148"/>
      <c r="L84" s="144">
        <v>1000</v>
      </c>
      <c r="M84" s="148"/>
      <c r="N84" s="21"/>
      <c r="O84" s="148"/>
      <c r="P84" s="148"/>
      <c r="Q84" s="148"/>
      <c r="R84" s="42">
        <f t="shared" si="40"/>
        <v>0</v>
      </c>
      <c r="S84" s="21"/>
      <c r="T84" s="148"/>
      <c r="U84" s="148"/>
      <c r="V84" s="148"/>
      <c r="W84" s="42">
        <f t="shared" si="41"/>
        <v>0</v>
      </c>
    </row>
    <row r="85" spans="1:23" s="134" customFormat="1" ht="30" customHeight="1" x14ac:dyDescent="0.25">
      <c r="A85" s="364"/>
      <c r="B85" s="352" t="s">
        <v>172</v>
      </c>
      <c r="C85" s="133"/>
      <c r="D85" s="29"/>
      <c r="E85" s="151"/>
      <c r="F85" s="151"/>
      <c r="G85" s="151"/>
      <c r="H85" s="146"/>
      <c r="I85" s="216"/>
      <c r="J85" s="21">
        <f t="shared" si="42"/>
        <v>1000</v>
      </c>
      <c r="K85" s="148"/>
      <c r="L85" s="144">
        <v>1000</v>
      </c>
      <c r="M85" s="148"/>
      <c r="N85" s="21"/>
      <c r="O85" s="148"/>
      <c r="P85" s="148"/>
      <c r="Q85" s="148"/>
      <c r="R85" s="42"/>
      <c r="S85" s="21"/>
      <c r="T85" s="148"/>
      <c r="U85" s="148"/>
      <c r="V85" s="148"/>
      <c r="W85" s="42"/>
    </row>
    <row r="86" spans="1:23" s="134" customFormat="1" ht="69.75" customHeight="1" x14ac:dyDescent="0.25">
      <c r="A86" s="364">
        <v>28</v>
      </c>
      <c r="B86" s="60" t="s">
        <v>195</v>
      </c>
      <c r="C86" s="132" t="s">
        <v>305</v>
      </c>
      <c r="D86" s="220">
        <v>33354.239999999998</v>
      </c>
      <c r="E86" s="167" t="s">
        <v>420</v>
      </c>
      <c r="F86" s="167" t="s">
        <v>421</v>
      </c>
      <c r="G86" s="167" t="s">
        <v>422</v>
      </c>
      <c r="H86" s="221">
        <v>33187.4</v>
      </c>
      <c r="I86" s="222" t="s">
        <v>423</v>
      </c>
      <c r="J86" s="21">
        <f t="shared" si="42"/>
        <v>33354.199999999997</v>
      </c>
      <c r="K86" s="148">
        <v>33020.699999999997</v>
      </c>
      <c r="L86" s="144">
        <v>333.5</v>
      </c>
      <c r="M86" s="148"/>
      <c r="N86" s="21">
        <f>O86+P86+Q86</f>
        <v>6431.21</v>
      </c>
      <c r="O86" s="148">
        <v>6366.9</v>
      </c>
      <c r="P86" s="148">
        <v>64.31</v>
      </c>
      <c r="Q86" s="148"/>
      <c r="R86" s="42">
        <f t="shared" si="40"/>
        <v>19.281559743600507</v>
      </c>
      <c r="S86" s="21">
        <f>T86+U86+V86</f>
        <v>6431.21</v>
      </c>
      <c r="T86" s="148">
        <v>6366.9</v>
      </c>
      <c r="U86" s="148">
        <v>64.31</v>
      </c>
      <c r="V86" s="148"/>
      <c r="W86" s="42">
        <f t="shared" si="41"/>
        <v>19.281559743600507</v>
      </c>
    </row>
    <row r="87" spans="1:23" s="134" customFormat="1" ht="63" customHeight="1" x14ac:dyDescent="0.25">
      <c r="A87" s="364">
        <v>29</v>
      </c>
      <c r="B87" s="60" t="s">
        <v>194</v>
      </c>
      <c r="C87" s="132" t="s">
        <v>305</v>
      </c>
      <c r="D87" s="29"/>
      <c r="E87" s="151"/>
      <c r="F87" s="151"/>
      <c r="G87" s="151"/>
      <c r="H87" s="146"/>
      <c r="I87" s="216"/>
      <c r="J87" s="21">
        <f t="shared" si="42"/>
        <v>1000</v>
      </c>
      <c r="K87" s="148"/>
      <c r="L87" s="144">
        <v>1000</v>
      </c>
      <c r="M87" s="148"/>
      <c r="N87" s="21"/>
      <c r="O87" s="148"/>
      <c r="P87" s="148"/>
      <c r="Q87" s="148"/>
      <c r="R87" s="42">
        <f t="shared" si="40"/>
        <v>0</v>
      </c>
      <c r="S87" s="21"/>
      <c r="T87" s="148"/>
      <c r="U87" s="148"/>
      <c r="V87" s="148"/>
      <c r="W87" s="42">
        <f t="shared" si="41"/>
        <v>0</v>
      </c>
    </row>
    <row r="88" spans="1:23" s="134" customFormat="1" ht="33.75" customHeight="1" x14ac:dyDescent="0.25">
      <c r="A88" s="364"/>
      <c r="B88" s="352" t="s">
        <v>172</v>
      </c>
      <c r="C88" s="133"/>
      <c r="D88" s="29"/>
      <c r="E88" s="151"/>
      <c r="F88" s="151"/>
      <c r="G88" s="151"/>
      <c r="H88" s="146"/>
      <c r="I88" s="216"/>
      <c r="J88" s="21">
        <f t="shared" si="42"/>
        <v>1000</v>
      </c>
      <c r="K88" s="148"/>
      <c r="L88" s="144">
        <v>1000</v>
      </c>
      <c r="M88" s="148"/>
      <c r="N88" s="21"/>
      <c r="O88" s="148"/>
      <c r="P88" s="148"/>
      <c r="Q88" s="148"/>
      <c r="R88" s="30"/>
      <c r="S88" s="21"/>
      <c r="T88" s="148"/>
      <c r="U88" s="148"/>
      <c r="V88" s="148"/>
      <c r="W88" s="30"/>
    </row>
    <row r="89" spans="1:23" s="230" customFormat="1" ht="69.75" customHeight="1" x14ac:dyDescent="0.25">
      <c r="A89" s="371"/>
      <c r="B89" s="61" t="s">
        <v>196</v>
      </c>
      <c r="C89" s="223"/>
      <c r="D89" s="224"/>
      <c r="E89" s="116"/>
      <c r="F89" s="116"/>
      <c r="G89" s="116"/>
      <c r="H89" s="225"/>
      <c r="I89" s="226"/>
      <c r="J89" s="227">
        <f t="shared" si="27"/>
        <v>812813.79765112</v>
      </c>
      <c r="K89" s="228">
        <f>K97</f>
        <v>728794</v>
      </c>
      <c r="L89" s="228">
        <f>L92+L94+L97</f>
        <v>74715</v>
      </c>
      <c r="M89" s="228">
        <f>M92+M94+M97</f>
        <v>9304.7976511199995</v>
      </c>
      <c r="N89" s="227">
        <f t="shared" si="28"/>
        <v>31531.780000000002</v>
      </c>
      <c r="O89" s="228">
        <f>O92+O94+O97</f>
        <v>29639.870000000003</v>
      </c>
      <c r="P89" s="228">
        <f t="shared" ref="P89:Q89" si="43">P92+P94+P97</f>
        <v>1513.53</v>
      </c>
      <c r="Q89" s="228">
        <f t="shared" si="43"/>
        <v>378.38</v>
      </c>
      <c r="R89" s="229">
        <f t="shared" ref="R89:R208" si="44">N89/J89*100</f>
        <v>3.8793362134256277</v>
      </c>
      <c r="S89" s="227">
        <f t="shared" si="39"/>
        <v>31531.780000000002</v>
      </c>
      <c r="T89" s="228">
        <f>T92+T94+T97</f>
        <v>29639.9</v>
      </c>
      <c r="U89" s="228">
        <f t="shared" ref="U89:V89" si="45">U92+U94+U97</f>
        <v>1513.5</v>
      </c>
      <c r="V89" s="228">
        <f t="shared" si="45"/>
        <v>378.38</v>
      </c>
      <c r="W89" s="229">
        <f t="shared" ref="W89:W208" si="46">S89/J89*100</f>
        <v>3.8793362134256277</v>
      </c>
    </row>
    <row r="90" spans="1:23" s="142" customFormat="1" ht="69.75" customHeight="1" x14ac:dyDescent="0.25">
      <c r="A90" s="210"/>
      <c r="B90" s="357" t="s">
        <v>27</v>
      </c>
      <c r="C90" s="141"/>
      <c r="D90" s="89"/>
      <c r="E90" s="90"/>
      <c r="F90" s="90"/>
      <c r="G90" s="90"/>
      <c r="H90" s="90"/>
      <c r="I90" s="91"/>
      <c r="J90" s="128">
        <f t="shared" si="27"/>
        <v>728794</v>
      </c>
      <c r="K90" s="93">
        <f>K92+K94+K97</f>
        <v>728794</v>
      </c>
      <c r="L90" s="93"/>
      <c r="M90" s="93"/>
      <c r="N90" s="128">
        <f t="shared" si="28"/>
        <v>0</v>
      </c>
      <c r="O90" s="93"/>
      <c r="P90" s="93"/>
      <c r="Q90" s="93"/>
      <c r="R90" s="94"/>
      <c r="S90" s="128">
        <f t="shared" si="39"/>
        <v>0</v>
      </c>
      <c r="T90" s="93"/>
      <c r="U90" s="95"/>
      <c r="V90" s="93"/>
      <c r="W90" s="94"/>
    </row>
    <row r="91" spans="1:23" s="142" customFormat="1" ht="42.75" customHeight="1" x14ac:dyDescent="0.25">
      <c r="A91" s="210"/>
      <c r="B91" s="357" t="s">
        <v>181</v>
      </c>
      <c r="C91" s="164"/>
      <c r="D91" s="231"/>
      <c r="E91" s="90"/>
      <c r="F91" s="90"/>
      <c r="G91" s="90"/>
      <c r="H91" s="90"/>
      <c r="I91" s="91"/>
      <c r="J91" s="128">
        <f t="shared" si="27"/>
        <v>0</v>
      </c>
      <c r="K91" s="93"/>
      <c r="L91" s="93"/>
      <c r="M91" s="93"/>
      <c r="N91" s="128">
        <f t="shared" si="28"/>
        <v>0</v>
      </c>
      <c r="O91" s="93"/>
      <c r="P91" s="93"/>
      <c r="Q91" s="93"/>
      <c r="R91" s="94"/>
      <c r="S91" s="128">
        <f t="shared" si="39"/>
        <v>0</v>
      </c>
      <c r="T91" s="93"/>
      <c r="U91" s="93"/>
      <c r="V91" s="93"/>
      <c r="W91" s="94"/>
    </row>
    <row r="92" spans="1:23" s="39" customFormat="1" ht="74.25" customHeight="1" x14ac:dyDescent="0.25">
      <c r="A92" s="363">
        <v>30</v>
      </c>
      <c r="B92" s="49" t="s">
        <v>197</v>
      </c>
      <c r="C92" s="151"/>
      <c r="D92" s="232"/>
      <c r="E92" s="19"/>
      <c r="F92" s="19" t="s">
        <v>624</v>
      </c>
      <c r="G92" s="19" t="s">
        <v>625</v>
      </c>
      <c r="H92" s="19">
        <v>17850</v>
      </c>
      <c r="I92" s="143" t="s">
        <v>626</v>
      </c>
      <c r="J92" s="21">
        <f>K92+L92+M92</f>
        <v>19500</v>
      </c>
      <c r="K92" s="144">
        <v>0</v>
      </c>
      <c r="L92" s="148">
        <v>19500</v>
      </c>
      <c r="M92" s="144"/>
      <c r="N92" s="14"/>
      <c r="O92" s="144"/>
      <c r="P92" s="144"/>
      <c r="Q92" s="144"/>
      <c r="R92" s="30">
        <f>N92/J92*1100</f>
        <v>0</v>
      </c>
      <c r="S92" s="21"/>
      <c r="T92" s="148"/>
      <c r="U92" s="148"/>
      <c r="V92" s="148"/>
      <c r="W92" s="30">
        <f>S92/J92*100</f>
        <v>0</v>
      </c>
    </row>
    <row r="93" spans="1:23" s="39" customFormat="1" ht="27" customHeight="1" x14ac:dyDescent="0.25">
      <c r="A93" s="363"/>
      <c r="B93" s="352" t="s">
        <v>172</v>
      </c>
      <c r="C93" s="151"/>
      <c r="D93" s="232"/>
      <c r="E93" s="19"/>
      <c r="F93" s="19"/>
      <c r="G93" s="19"/>
      <c r="H93" s="19"/>
      <c r="I93" s="143"/>
      <c r="J93" s="21">
        <f>K93+L93+M93</f>
        <v>19500</v>
      </c>
      <c r="K93" s="144"/>
      <c r="L93" s="148">
        <v>19500</v>
      </c>
      <c r="M93" s="144"/>
      <c r="N93" s="14"/>
      <c r="O93" s="144"/>
      <c r="P93" s="144"/>
      <c r="Q93" s="144"/>
      <c r="R93" s="30"/>
      <c r="S93" s="21"/>
      <c r="T93" s="148"/>
      <c r="U93" s="148"/>
      <c r="V93" s="148"/>
      <c r="W93" s="30"/>
    </row>
    <row r="94" spans="1:23" s="39" customFormat="1" ht="71.25" customHeight="1" x14ac:dyDescent="0.25">
      <c r="A94" s="363">
        <v>31</v>
      </c>
      <c r="B94" s="49" t="s">
        <v>198</v>
      </c>
      <c r="C94" s="151"/>
      <c r="D94" s="232"/>
      <c r="E94" s="19"/>
      <c r="F94" s="19" t="s">
        <v>624</v>
      </c>
      <c r="G94" s="19" t="s">
        <v>627</v>
      </c>
      <c r="H94" s="19">
        <v>16740</v>
      </c>
      <c r="I94" s="143" t="s">
        <v>628</v>
      </c>
      <c r="J94" s="21">
        <f>K94+L94+M94</f>
        <v>18000</v>
      </c>
      <c r="K94" s="144"/>
      <c r="L94" s="148">
        <v>18000</v>
      </c>
      <c r="M94" s="144"/>
      <c r="N94" s="14"/>
      <c r="O94" s="144"/>
      <c r="P94" s="144"/>
      <c r="Q94" s="144"/>
      <c r="R94" s="30">
        <f t="shared" ref="R94" si="47">N94/J94*1100</f>
        <v>0</v>
      </c>
      <c r="S94" s="21"/>
      <c r="T94" s="148"/>
      <c r="U94" s="148"/>
      <c r="V94" s="148"/>
      <c r="W94" s="30">
        <f t="shared" ref="W94" si="48">S94/J94*100</f>
        <v>0</v>
      </c>
    </row>
    <row r="95" spans="1:23" s="39" customFormat="1" ht="30" customHeight="1" x14ac:dyDescent="0.25">
      <c r="A95" s="363"/>
      <c r="B95" s="352" t="s">
        <v>172</v>
      </c>
      <c r="C95" s="151"/>
      <c r="D95" s="232"/>
      <c r="E95" s="19"/>
      <c r="F95" s="19"/>
      <c r="G95" s="19"/>
      <c r="H95" s="19"/>
      <c r="I95" s="143"/>
      <c r="J95" s="21">
        <f>K95+L95+M95</f>
        <v>18000</v>
      </c>
      <c r="K95" s="144"/>
      <c r="L95" s="148">
        <v>18000</v>
      </c>
      <c r="M95" s="144"/>
      <c r="N95" s="14"/>
      <c r="O95" s="144"/>
      <c r="P95" s="144"/>
      <c r="Q95" s="144"/>
      <c r="R95" s="30"/>
      <c r="S95" s="21"/>
      <c r="T95" s="148"/>
      <c r="U95" s="148"/>
      <c r="V95" s="148"/>
      <c r="W95" s="30"/>
    </row>
    <row r="96" spans="1:23" s="142" customFormat="1" ht="60" customHeight="1" x14ac:dyDescent="0.25">
      <c r="A96" s="210"/>
      <c r="B96" s="358" t="s">
        <v>112</v>
      </c>
      <c r="C96" s="164">
        <v>6</v>
      </c>
      <c r="D96" s="231"/>
      <c r="E96" s="90"/>
      <c r="F96" s="90"/>
      <c r="G96" s="90"/>
      <c r="H96" s="90"/>
      <c r="I96" s="91"/>
      <c r="J96" s="128"/>
      <c r="K96" s="93"/>
      <c r="L96" s="93"/>
      <c r="M96" s="93"/>
      <c r="N96" s="128"/>
      <c r="O96" s="93"/>
      <c r="P96" s="93"/>
      <c r="Q96" s="93"/>
      <c r="R96" s="94"/>
      <c r="S96" s="128"/>
      <c r="T96" s="93"/>
      <c r="U96" s="93"/>
      <c r="V96" s="93"/>
      <c r="W96" s="94"/>
    </row>
    <row r="97" spans="1:23" s="237" customFormat="1" ht="138" customHeight="1" x14ac:dyDescent="0.25">
      <c r="A97" s="372"/>
      <c r="B97" s="101" t="s">
        <v>147</v>
      </c>
      <c r="C97" s="233" t="s">
        <v>318</v>
      </c>
      <c r="D97" s="234">
        <v>361203.1</v>
      </c>
      <c r="E97" s="235"/>
      <c r="F97" s="235"/>
      <c r="G97" s="235"/>
      <c r="H97" s="235"/>
      <c r="I97" s="235"/>
      <c r="J97" s="196">
        <f t="shared" si="27"/>
        <v>775313.79765112</v>
      </c>
      <c r="K97" s="236">
        <v>728794</v>
      </c>
      <c r="L97" s="236">
        <v>37215</v>
      </c>
      <c r="M97" s="236">
        <f>M106+M107+M108+M109</f>
        <v>9304.7976511199995</v>
      </c>
      <c r="N97" s="196">
        <f t="shared" si="28"/>
        <v>31531.780000000002</v>
      </c>
      <c r="O97" s="236">
        <f>O106+O107+O108+O109+O110+O111</f>
        <v>29639.870000000003</v>
      </c>
      <c r="P97" s="236">
        <f t="shared" ref="P97:Q97" si="49">P106+P107+P108+P109+P110+P111</f>
        <v>1513.53</v>
      </c>
      <c r="Q97" s="236">
        <f t="shared" si="49"/>
        <v>378.38</v>
      </c>
      <c r="R97" s="34">
        <f t="shared" si="44"/>
        <v>4.0669700572243457</v>
      </c>
      <c r="S97" s="196">
        <f t="shared" si="39"/>
        <v>31531.780000000002</v>
      </c>
      <c r="T97" s="236">
        <v>29639.9</v>
      </c>
      <c r="U97" s="236">
        <v>1513.5</v>
      </c>
      <c r="V97" s="236">
        <f t="shared" ref="V97" si="50">V106+V107+V108+V109+V110+V111</f>
        <v>378.38</v>
      </c>
      <c r="W97" s="34">
        <f t="shared" si="46"/>
        <v>4.0669700572243457</v>
      </c>
    </row>
    <row r="98" spans="1:23" s="39" customFormat="1" ht="25.5" customHeight="1" x14ac:dyDescent="0.25">
      <c r="A98" s="363"/>
      <c r="B98" s="118" t="s">
        <v>19</v>
      </c>
      <c r="C98" s="132"/>
      <c r="D98" s="12"/>
      <c r="E98" s="19"/>
      <c r="F98" s="19"/>
      <c r="G98" s="19"/>
      <c r="H98" s="19"/>
      <c r="I98" s="143"/>
      <c r="J98" s="14"/>
      <c r="K98" s="144"/>
      <c r="L98" s="144"/>
      <c r="M98" s="144"/>
      <c r="N98" s="14"/>
      <c r="O98" s="144"/>
      <c r="P98" s="144"/>
      <c r="Q98" s="144"/>
      <c r="R98" s="42"/>
      <c r="S98" s="14"/>
      <c r="T98" s="144"/>
      <c r="U98" s="145"/>
      <c r="V98" s="144"/>
      <c r="W98" s="42"/>
    </row>
    <row r="99" spans="1:23" s="39" customFormat="1" ht="3" customHeight="1" x14ac:dyDescent="0.25">
      <c r="A99" s="363"/>
      <c r="B99" s="62" t="s">
        <v>113</v>
      </c>
      <c r="C99" s="238"/>
      <c r="D99" s="238" t="s">
        <v>114</v>
      </c>
      <c r="E99" s="219" t="s">
        <v>115</v>
      </c>
      <c r="F99" s="219" t="s">
        <v>116</v>
      </c>
      <c r="G99" s="219" t="s">
        <v>117</v>
      </c>
      <c r="H99" s="238">
        <v>104515.67</v>
      </c>
      <c r="I99" s="239" t="s">
        <v>118</v>
      </c>
      <c r="J99" s="238">
        <f t="shared" ref="J99:J100" si="51">K99+L99+M99</f>
        <v>21032.902999999998</v>
      </c>
      <c r="K99" s="238">
        <f>8836+11273.123</f>
        <v>20109.123</v>
      </c>
      <c r="L99" s="238">
        <f>451.2+359.78</f>
        <v>810.98</v>
      </c>
      <c r="M99" s="238">
        <v>112.8</v>
      </c>
      <c r="N99" s="238">
        <f t="shared" ref="N99" si="52">O99+P99+Q99</f>
        <v>5427.33</v>
      </c>
      <c r="O99" s="238">
        <v>5154.33</v>
      </c>
      <c r="P99" s="238">
        <v>207.87</v>
      </c>
      <c r="Q99" s="238">
        <v>65.13</v>
      </c>
      <c r="R99" s="240">
        <f t="shared" ref="R99:R100" si="53">N99/J99*100</f>
        <v>25.80399862063739</v>
      </c>
      <c r="S99" s="238">
        <f t="shared" ref="S99:S100" si="54">T99+U99+V99</f>
        <v>5427.33</v>
      </c>
      <c r="T99" s="238">
        <v>5154.33</v>
      </c>
      <c r="U99" s="238">
        <v>207.87</v>
      </c>
      <c r="V99" s="238">
        <v>65.13</v>
      </c>
      <c r="W99" s="42">
        <f t="shared" si="46"/>
        <v>25.80399862063739</v>
      </c>
    </row>
    <row r="100" spans="1:23" s="39" customFormat="1" ht="69.75" hidden="1" customHeight="1" x14ac:dyDescent="0.25">
      <c r="A100" s="363"/>
      <c r="B100" s="421" t="s">
        <v>119</v>
      </c>
      <c r="C100" s="413"/>
      <c r="D100" s="413" t="s">
        <v>120</v>
      </c>
      <c r="E100" s="423" t="s">
        <v>121</v>
      </c>
      <c r="F100" s="423" t="s">
        <v>122</v>
      </c>
      <c r="G100" s="405" t="s">
        <v>123</v>
      </c>
      <c r="H100" s="403">
        <v>1283609.3600000001</v>
      </c>
      <c r="I100" s="417" t="s">
        <v>124</v>
      </c>
      <c r="J100" s="413">
        <f t="shared" si="51"/>
        <v>276600.54000000004</v>
      </c>
      <c r="K100" s="413">
        <v>260004.5</v>
      </c>
      <c r="L100" s="413">
        <v>13276.83</v>
      </c>
      <c r="M100" s="413">
        <v>3319.21</v>
      </c>
      <c r="N100" s="413">
        <f>SUM(O100:Q101)</f>
        <v>214604.41000000003</v>
      </c>
      <c r="O100" s="413">
        <v>201728.14</v>
      </c>
      <c r="P100" s="413">
        <v>10301.01</v>
      </c>
      <c r="Q100" s="413">
        <v>2575.2600000000002</v>
      </c>
      <c r="R100" s="415">
        <f t="shared" si="53"/>
        <v>77.5864031212665</v>
      </c>
      <c r="S100" s="413">
        <f t="shared" si="54"/>
        <v>214604.41000000003</v>
      </c>
      <c r="T100" s="413">
        <v>201728.14</v>
      </c>
      <c r="U100" s="413">
        <v>10301.01</v>
      </c>
      <c r="V100" s="413">
        <v>2575.2600000000002</v>
      </c>
      <c r="W100" s="415">
        <f>S100/J100*100</f>
        <v>77.5864031212665</v>
      </c>
    </row>
    <row r="101" spans="1:23" s="39" customFormat="1" ht="69.75" hidden="1" customHeight="1" x14ac:dyDescent="0.25">
      <c r="A101" s="363"/>
      <c r="B101" s="422"/>
      <c r="C101" s="414"/>
      <c r="D101" s="414"/>
      <c r="E101" s="424"/>
      <c r="F101" s="424"/>
      <c r="G101" s="406"/>
      <c r="H101" s="404"/>
      <c r="I101" s="418"/>
      <c r="J101" s="414"/>
      <c r="K101" s="414"/>
      <c r="L101" s="414"/>
      <c r="M101" s="414"/>
      <c r="N101" s="414"/>
      <c r="O101" s="414"/>
      <c r="P101" s="414"/>
      <c r="Q101" s="414"/>
      <c r="R101" s="416"/>
      <c r="S101" s="414"/>
      <c r="T101" s="414"/>
      <c r="U101" s="414"/>
      <c r="V101" s="414"/>
      <c r="W101" s="416"/>
    </row>
    <row r="102" spans="1:23" s="39" customFormat="1" ht="24" hidden="1" customHeight="1" x14ac:dyDescent="0.25">
      <c r="A102" s="363"/>
      <c r="B102" s="63" t="s">
        <v>125</v>
      </c>
      <c r="C102" s="219"/>
      <c r="D102" s="219" t="s">
        <v>126</v>
      </c>
      <c r="E102" s="219" t="s">
        <v>127</v>
      </c>
      <c r="F102" s="219" t="s">
        <v>116</v>
      </c>
      <c r="G102" s="219" t="s">
        <v>128</v>
      </c>
      <c r="H102" s="238">
        <v>201358.18100000001</v>
      </c>
      <c r="I102" s="219" t="s">
        <v>129</v>
      </c>
      <c r="J102" s="238">
        <f t="shared" ref="J102:J105" si="55">K102+L102+M102</f>
        <v>67815.429999999993</v>
      </c>
      <c r="K102" s="238">
        <v>63746.5</v>
      </c>
      <c r="L102" s="238">
        <v>3255.14</v>
      </c>
      <c r="M102" s="238">
        <v>813.79</v>
      </c>
      <c r="N102" s="238">
        <f t="shared" ref="N102:N105" si="56">O102+P102+Q102</f>
        <v>0</v>
      </c>
      <c r="O102" s="238"/>
      <c r="P102" s="238"/>
      <c r="Q102" s="238"/>
      <c r="R102" s="240">
        <f>N102/J102*100</f>
        <v>0</v>
      </c>
      <c r="S102" s="238">
        <f t="shared" ref="S102:S105" si="57">T102+U102+V102</f>
        <v>0</v>
      </c>
      <c r="T102" s="238"/>
      <c r="U102" s="238"/>
      <c r="V102" s="238"/>
      <c r="W102" s="240">
        <f t="shared" ref="W102" si="58">S102/J102*100</f>
        <v>0</v>
      </c>
    </row>
    <row r="103" spans="1:23" s="39" customFormat="1" ht="69.75" hidden="1" customHeight="1" x14ac:dyDescent="0.25">
      <c r="A103" s="363"/>
      <c r="B103" s="63" t="s">
        <v>130</v>
      </c>
      <c r="C103" s="219"/>
      <c r="D103" s="219" t="s">
        <v>131</v>
      </c>
      <c r="E103" s="219" t="s">
        <v>132</v>
      </c>
      <c r="F103" s="219"/>
      <c r="G103" s="219" t="s">
        <v>133</v>
      </c>
      <c r="H103" s="242">
        <v>81285106.379999995</v>
      </c>
      <c r="I103" s="219" t="s">
        <v>134</v>
      </c>
      <c r="J103" s="238">
        <f t="shared" si="55"/>
        <v>0</v>
      </c>
      <c r="K103" s="238"/>
      <c r="L103" s="238"/>
      <c r="M103" s="238"/>
      <c r="N103" s="238">
        <f t="shared" si="56"/>
        <v>0</v>
      </c>
      <c r="O103" s="238"/>
      <c r="P103" s="238"/>
      <c r="Q103" s="238"/>
      <c r="R103" s="240">
        <v>0</v>
      </c>
      <c r="S103" s="238">
        <f t="shared" si="57"/>
        <v>0</v>
      </c>
      <c r="T103" s="238"/>
      <c r="U103" s="238"/>
      <c r="V103" s="238"/>
      <c r="W103" s="240">
        <v>0</v>
      </c>
    </row>
    <row r="104" spans="1:23" s="39" customFormat="1" ht="69.75" hidden="1" customHeight="1" x14ac:dyDescent="0.25">
      <c r="A104" s="363"/>
      <c r="B104" s="63" t="s">
        <v>135</v>
      </c>
      <c r="C104" s="219"/>
      <c r="D104" s="219" t="s">
        <v>136</v>
      </c>
      <c r="E104" s="219" t="s">
        <v>137</v>
      </c>
      <c r="F104" s="219"/>
      <c r="G104" s="219" t="s">
        <v>133</v>
      </c>
      <c r="H104" s="242">
        <v>80624468.090000004</v>
      </c>
      <c r="I104" s="219" t="s">
        <v>138</v>
      </c>
      <c r="J104" s="238">
        <f t="shared" si="55"/>
        <v>0</v>
      </c>
      <c r="K104" s="238"/>
      <c r="L104" s="238"/>
      <c r="M104" s="238"/>
      <c r="N104" s="238">
        <f t="shared" si="56"/>
        <v>0</v>
      </c>
      <c r="O104" s="238"/>
      <c r="P104" s="238"/>
      <c r="Q104" s="238"/>
      <c r="R104" s="240">
        <v>0</v>
      </c>
      <c r="S104" s="238">
        <f t="shared" si="57"/>
        <v>0</v>
      </c>
      <c r="T104" s="238"/>
      <c r="U104" s="238"/>
      <c r="V104" s="238"/>
      <c r="W104" s="240">
        <v>0</v>
      </c>
    </row>
    <row r="105" spans="1:23" s="39" customFormat="1" ht="50.25" hidden="1" customHeight="1" x14ac:dyDescent="0.25">
      <c r="A105" s="363"/>
      <c r="B105" s="63" t="s">
        <v>139</v>
      </c>
      <c r="C105" s="219"/>
      <c r="D105" s="219" t="s">
        <v>140</v>
      </c>
      <c r="E105" s="219" t="s">
        <v>141</v>
      </c>
      <c r="F105" s="219"/>
      <c r="G105" s="219" t="s">
        <v>133</v>
      </c>
      <c r="H105" s="242">
        <v>179037234.03999999</v>
      </c>
      <c r="I105" s="219" t="s">
        <v>138</v>
      </c>
      <c r="J105" s="238">
        <f t="shared" si="55"/>
        <v>0</v>
      </c>
      <c r="K105" s="238"/>
      <c r="L105" s="238"/>
      <c r="M105" s="238"/>
      <c r="N105" s="238">
        <f t="shared" si="56"/>
        <v>0</v>
      </c>
      <c r="O105" s="238"/>
      <c r="P105" s="238"/>
      <c r="Q105" s="238"/>
      <c r="R105" s="240">
        <v>0</v>
      </c>
      <c r="S105" s="238">
        <f t="shared" si="57"/>
        <v>0</v>
      </c>
      <c r="T105" s="238"/>
      <c r="U105" s="238"/>
      <c r="V105" s="238"/>
      <c r="W105" s="240">
        <v>0</v>
      </c>
    </row>
    <row r="106" spans="1:23" s="39" customFormat="1" ht="40.5" customHeight="1" x14ac:dyDescent="0.25">
      <c r="A106" s="363">
        <v>32</v>
      </c>
      <c r="B106" s="100" t="s">
        <v>311</v>
      </c>
      <c r="C106" s="133" t="s">
        <v>318</v>
      </c>
      <c r="D106" s="219" t="s">
        <v>520</v>
      </c>
      <c r="E106" s="219" t="s">
        <v>518</v>
      </c>
      <c r="F106" s="219" t="s">
        <v>603</v>
      </c>
      <c r="G106" s="219" t="s">
        <v>519</v>
      </c>
      <c r="H106" s="242">
        <v>131753.60999999999</v>
      </c>
      <c r="I106" s="191">
        <v>44803</v>
      </c>
      <c r="J106" s="238">
        <f>K106+L106+M106</f>
        <v>54063.625199999995</v>
      </c>
      <c r="K106" s="243">
        <v>50831.5</v>
      </c>
      <c r="L106" s="243">
        <v>2595.6999999999998</v>
      </c>
      <c r="M106" s="243">
        <f>56942.1*1.2/100-46.88</f>
        <v>636.4251999999999</v>
      </c>
      <c r="N106" s="238"/>
      <c r="O106" s="238"/>
      <c r="P106" s="238"/>
      <c r="Q106" s="238"/>
      <c r="R106" s="240"/>
      <c r="S106" s="238"/>
      <c r="T106" s="238"/>
      <c r="U106" s="238"/>
      <c r="V106" s="238"/>
      <c r="W106" s="240"/>
    </row>
    <row r="107" spans="1:23" s="39" customFormat="1" ht="89.25" customHeight="1" x14ac:dyDescent="0.25">
      <c r="A107" s="363">
        <v>33</v>
      </c>
      <c r="B107" s="100" t="s">
        <v>312</v>
      </c>
      <c r="C107" s="133" t="s">
        <v>318</v>
      </c>
      <c r="D107" s="219"/>
      <c r="E107" s="219"/>
      <c r="F107" s="219"/>
      <c r="G107" s="219"/>
      <c r="H107" s="242"/>
      <c r="I107" s="219"/>
      <c r="J107" s="238">
        <f>K107+L107+M107</f>
        <v>21290.151600000001</v>
      </c>
      <c r="K107" s="243">
        <v>20000</v>
      </c>
      <c r="L107" s="243">
        <v>1021.3</v>
      </c>
      <c r="M107" s="243">
        <f>(22404.3*1.2/100)</f>
        <v>268.85160000000002</v>
      </c>
      <c r="N107" s="238"/>
      <c r="O107" s="238"/>
      <c r="P107" s="238"/>
      <c r="Q107" s="238"/>
      <c r="R107" s="240">
        <f>N107/J107*100</f>
        <v>0</v>
      </c>
      <c r="S107" s="238"/>
      <c r="T107" s="238"/>
      <c r="U107" s="238"/>
      <c r="V107" s="238"/>
      <c r="W107" s="240">
        <f>S107/J107*100</f>
        <v>0</v>
      </c>
    </row>
    <row r="108" spans="1:23" s="39" customFormat="1" ht="62.25" customHeight="1" x14ac:dyDescent="0.25">
      <c r="A108" s="363">
        <v>34</v>
      </c>
      <c r="B108" s="100" t="s">
        <v>313</v>
      </c>
      <c r="C108" s="133" t="s">
        <v>318</v>
      </c>
      <c r="D108" s="219" t="s">
        <v>521</v>
      </c>
      <c r="E108" s="219" t="s">
        <v>522</v>
      </c>
      <c r="F108" s="219" t="s">
        <v>523</v>
      </c>
      <c r="G108" s="219" t="s">
        <v>524</v>
      </c>
      <c r="H108" s="242">
        <v>1252353.31</v>
      </c>
      <c r="I108" s="191">
        <v>44515</v>
      </c>
      <c r="J108" s="238">
        <f>K108+L108+M108</f>
        <v>536423.40085111989</v>
      </c>
      <c r="K108" s="243">
        <v>504238</v>
      </c>
      <c r="L108" s="243">
        <v>25748.32</v>
      </c>
      <c r="M108" s="243">
        <v>6437.0808511200003</v>
      </c>
      <c r="N108" s="238">
        <f>O108+P108+Q108</f>
        <v>10315.129999999999</v>
      </c>
      <c r="O108" s="238">
        <v>9696.2199999999993</v>
      </c>
      <c r="P108" s="238">
        <v>495.13</v>
      </c>
      <c r="Q108" s="238">
        <v>123.78</v>
      </c>
      <c r="R108" s="240">
        <f>N108/J108*100</f>
        <v>1.9229455656918446</v>
      </c>
      <c r="S108" s="238">
        <f>T108+U108+V108</f>
        <v>10315.129999999999</v>
      </c>
      <c r="T108" s="238">
        <v>9696.2199999999993</v>
      </c>
      <c r="U108" s="238">
        <v>495.13</v>
      </c>
      <c r="V108" s="238">
        <v>123.78</v>
      </c>
      <c r="W108" s="240">
        <f>S108/J108*100</f>
        <v>1.9229455656918446</v>
      </c>
    </row>
    <row r="109" spans="1:23" s="39" customFormat="1" ht="89.25" customHeight="1" x14ac:dyDescent="0.25">
      <c r="A109" s="363">
        <v>35</v>
      </c>
      <c r="B109" s="100" t="s">
        <v>314</v>
      </c>
      <c r="C109" s="133" t="s">
        <v>318</v>
      </c>
      <c r="D109" s="219" t="s">
        <v>525</v>
      </c>
      <c r="E109" s="219" t="s">
        <v>522</v>
      </c>
      <c r="F109" s="219" t="s">
        <v>526</v>
      </c>
      <c r="G109" s="219" t="s">
        <v>527</v>
      </c>
      <c r="H109" s="242">
        <v>201358.18100000001</v>
      </c>
      <c r="I109" s="219" t="s">
        <v>528</v>
      </c>
      <c r="J109" s="103">
        <f t="shared" ref="J109" si="59">K109+L109</f>
        <v>131940.29999999999</v>
      </c>
      <c r="K109" s="103">
        <v>125530.2</v>
      </c>
      <c r="L109" s="103">
        <v>6410.1</v>
      </c>
      <c r="M109" s="104">
        <v>1962.44</v>
      </c>
      <c r="N109" s="238">
        <f t="shared" ref="N109:N111" si="60">O109+P109+Q109</f>
        <v>21216.65</v>
      </c>
      <c r="O109" s="238">
        <v>19943.650000000001</v>
      </c>
      <c r="P109" s="238">
        <v>1018.4</v>
      </c>
      <c r="Q109" s="238">
        <v>254.6</v>
      </c>
      <c r="R109" s="240">
        <f t="shared" ref="R109:R111" si="61">N109/J109*100</f>
        <v>16.080492465152801</v>
      </c>
      <c r="S109" s="238">
        <f t="shared" ref="S109:S119" si="62">T109+U109+V109</f>
        <v>21216.65</v>
      </c>
      <c r="T109" s="238">
        <v>19943.650000000001</v>
      </c>
      <c r="U109" s="238">
        <v>1018.4</v>
      </c>
      <c r="V109" s="238">
        <v>254.6</v>
      </c>
      <c r="W109" s="240">
        <f t="shared" ref="W109:W111" si="63">S109/J109*100</f>
        <v>16.080492465152801</v>
      </c>
    </row>
    <row r="110" spans="1:23" s="39" customFormat="1" ht="50.25" hidden="1" customHeight="1" x14ac:dyDescent="0.25">
      <c r="A110" s="363"/>
      <c r="B110" s="102" t="s">
        <v>316</v>
      </c>
      <c r="C110" s="133" t="s">
        <v>318</v>
      </c>
      <c r="D110" s="219"/>
      <c r="E110" s="219"/>
      <c r="F110" s="219" t="s">
        <v>526</v>
      </c>
      <c r="G110" s="219" t="s">
        <v>529</v>
      </c>
      <c r="H110" s="242">
        <v>107982.2993</v>
      </c>
      <c r="I110" s="219"/>
      <c r="J110" s="103">
        <f>K110+L110</f>
        <v>7371.2000000000007</v>
      </c>
      <c r="K110" s="103">
        <v>7013.1</v>
      </c>
      <c r="L110" s="103">
        <v>358.1</v>
      </c>
      <c r="M110" s="243"/>
      <c r="N110" s="238">
        <f t="shared" si="60"/>
        <v>0</v>
      </c>
      <c r="O110" s="238"/>
      <c r="P110" s="238"/>
      <c r="Q110" s="238"/>
      <c r="R110" s="240">
        <f t="shared" si="61"/>
        <v>0</v>
      </c>
      <c r="S110" s="238">
        <f t="shared" si="62"/>
        <v>0</v>
      </c>
      <c r="T110" s="238"/>
      <c r="U110" s="238"/>
      <c r="V110" s="238"/>
      <c r="W110" s="240">
        <f t="shared" si="63"/>
        <v>0</v>
      </c>
    </row>
    <row r="111" spans="1:23" s="39" customFormat="1" ht="0.75" customHeight="1" x14ac:dyDescent="0.25">
      <c r="A111" s="363"/>
      <c r="B111" s="102" t="s">
        <v>317</v>
      </c>
      <c r="C111" s="133" t="s">
        <v>318</v>
      </c>
      <c r="D111" s="219"/>
      <c r="E111" s="219"/>
      <c r="F111" s="219"/>
      <c r="G111" s="219"/>
      <c r="H111" s="242"/>
      <c r="I111" s="219"/>
      <c r="J111" s="103">
        <f>K111+L111</f>
        <v>22665.1</v>
      </c>
      <c r="K111" s="103">
        <v>21564</v>
      </c>
      <c r="L111" s="103">
        <v>1101.0999999999999</v>
      </c>
      <c r="M111" s="243"/>
      <c r="N111" s="238">
        <f t="shared" si="60"/>
        <v>0</v>
      </c>
      <c r="O111" s="238"/>
      <c r="P111" s="238"/>
      <c r="Q111" s="238"/>
      <c r="R111" s="240">
        <f t="shared" si="61"/>
        <v>0</v>
      </c>
      <c r="S111" s="238">
        <f t="shared" si="62"/>
        <v>0</v>
      </c>
      <c r="T111" s="238"/>
      <c r="U111" s="238"/>
      <c r="V111" s="238"/>
      <c r="W111" s="240">
        <f t="shared" si="63"/>
        <v>0</v>
      </c>
    </row>
    <row r="112" spans="1:23" s="131" customFormat="1" ht="25.5" customHeight="1" x14ac:dyDescent="0.25">
      <c r="A112" s="368">
        <v>3</v>
      </c>
      <c r="B112" s="64" t="s">
        <v>23</v>
      </c>
      <c r="C112" s="130">
        <v>1</v>
      </c>
      <c r="D112" s="9"/>
      <c r="E112" s="8"/>
      <c r="F112" s="8"/>
      <c r="G112" s="8"/>
      <c r="H112" s="8"/>
      <c r="I112" s="10"/>
      <c r="J112" s="11">
        <f t="shared" ref="J112:J132" si="64">K112+L112+M112</f>
        <v>594541.60000000021</v>
      </c>
      <c r="K112" s="11">
        <f>K114</f>
        <v>398654.10000000021</v>
      </c>
      <c r="L112" s="11">
        <f>L114</f>
        <v>195887.5</v>
      </c>
      <c r="M112" s="11">
        <f t="shared" ref="M112" si="65">M114</f>
        <v>0</v>
      </c>
      <c r="N112" s="11">
        <f>O112+P112+Q112</f>
        <v>13620.2</v>
      </c>
      <c r="O112" s="11">
        <f t="shared" ref="O112:Q112" si="66">O114</f>
        <v>0</v>
      </c>
      <c r="P112" s="11">
        <f>P114</f>
        <v>13620.2</v>
      </c>
      <c r="Q112" s="11">
        <f t="shared" si="66"/>
        <v>0</v>
      </c>
      <c r="R112" s="11">
        <f t="shared" si="44"/>
        <v>2.2908741793677674</v>
      </c>
      <c r="S112" s="11">
        <f t="shared" si="62"/>
        <v>13620.2</v>
      </c>
      <c r="T112" s="11">
        <f t="shared" ref="T112:V112" si="67">T114</f>
        <v>0</v>
      </c>
      <c r="U112" s="11">
        <f t="shared" si="67"/>
        <v>13620.2</v>
      </c>
      <c r="V112" s="11">
        <f t="shared" si="67"/>
        <v>0</v>
      </c>
      <c r="W112" s="11">
        <f t="shared" si="46"/>
        <v>2.2908741793677674</v>
      </c>
    </row>
    <row r="113" spans="1:23" s="39" customFormat="1" ht="24" customHeight="1" x14ac:dyDescent="0.25">
      <c r="A113" s="363"/>
      <c r="B113" s="352" t="s">
        <v>19</v>
      </c>
      <c r="C113" s="132"/>
      <c r="D113" s="12"/>
      <c r="E113" s="26"/>
      <c r="F113" s="26"/>
      <c r="G113" s="26"/>
      <c r="H113" s="26"/>
      <c r="I113" s="13"/>
      <c r="J113" s="21">
        <f t="shared" si="64"/>
        <v>0</v>
      </c>
      <c r="K113" s="21"/>
      <c r="L113" s="21"/>
      <c r="M113" s="21"/>
      <c r="N113" s="21">
        <f t="shared" ref="N113:N195" si="68">O113+P113+Q113</f>
        <v>0</v>
      </c>
      <c r="O113" s="21"/>
      <c r="P113" s="21"/>
      <c r="Q113" s="21"/>
      <c r="R113" s="30"/>
      <c r="S113" s="21">
        <f t="shared" si="62"/>
        <v>0</v>
      </c>
      <c r="T113" s="14"/>
      <c r="U113" s="21"/>
      <c r="V113" s="14"/>
      <c r="W113" s="30"/>
    </row>
    <row r="114" spans="1:23" s="272" customFormat="1" ht="69.75" customHeight="1" x14ac:dyDescent="0.25">
      <c r="A114" s="376"/>
      <c r="B114" s="68" t="s">
        <v>34</v>
      </c>
      <c r="C114" s="265"/>
      <c r="D114" s="266"/>
      <c r="E114" s="115"/>
      <c r="F114" s="115"/>
      <c r="G114" s="115"/>
      <c r="H114" s="267"/>
      <c r="I114" s="268"/>
      <c r="J114" s="269">
        <f t="shared" si="64"/>
        <v>594541.60000000021</v>
      </c>
      <c r="K114" s="270">
        <f>K115+K202</f>
        <v>398654.10000000021</v>
      </c>
      <c r="L114" s="270">
        <f>L115+L202</f>
        <v>195887.5</v>
      </c>
      <c r="M114" s="270">
        <f>M115+M202</f>
        <v>0</v>
      </c>
      <c r="N114" s="269">
        <f t="shared" si="68"/>
        <v>13620.2</v>
      </c>
      <c r="O114" s="270">
        <f>O115+O202</f>
        <v>0</v>
      </c>
      <c r="P114" s="270">
        <f t="shared" ref="P114:Q114" si="69">P115+P202</f>
        <v>13620.2</v>
      </c>
      <c r="Q114" s="270">
        <f t="shared" si="69"/>
        <v>0</v>
      </c>
      <c r="R114" s="271">
        <f t="shared" si="44"/>
        <v>2.2908741793677674</v>
      </c>
      <c r="S114" s="269">
        <f t="shared" si="62"/>
        <v>13620.2</v>
      </c>
      <c r="T114" s="270">
        <f>T115</f>
        <v>0</v>
      </c>
      <c r="U114" s="270">
        <f>U115</f>
        <v>13620.2</v>
      </c>
      <c r="V114" s="270">
        <f>V115</f>
        <v>0</v>
      </c>
      <c r="W114" s="271">
        <f t="shared" si="46"/>
        <v>2.2908741793677674</v>
      </c>
    </row>
    <row r="115" spans="1:23" s="139" customFormat="1" ht="83.25" customHeight="1" x14ac:dyDescent="0.25">
      <c r="A115" s="370"/>
      <c r="B115" s="57" t="s">
        <v>46</v>
      </c>
      <c r="C115" s="44"/>
      <c r="D115" s="45"/>
      <c r="E115" s="46"/>
      <c r="F115" s="46"/>
      <c r="G115" s="46"/>
      <c r="H115" s="171"/>
      <c r="I115" s="172"/>
      <c r="J115" s="173">
        <f t="shared" si="64"/>
        <v>559223.50000000023</v>
      </c>
      <c r="K115" s="174">
        <f>K118+K119+K121+K122+K123+K125+K127+K129+K131+K187+K196+K198+K201</f>
        <v>398654.10000000021</v>
      </c>
      <c r="L115" s="174">
        <f t="shared" ref="L115:M115" si="70">L118+L119+L121+L122+L123+L125+L127+L129+L131+L187+L196+L198+L201</f>
        <v>160569.4</v>
      </c>
      <c r="M115" s="174">
        <f t="shared" si="70"/>
        <v>0</v>
      </c>
      <c r="N115" s="173">
        <f t="shared" si="68"/>
        <v>13620.2</v>
      </c>
      <c r="O115" s="174">
        <f>O118+O119+O121+O122+O123+O125+O127+O129+O131+O187+O196+O198+O201</f>
        <v>0</v>
      </c>
      <c r="P115" s="174">
        <f t="shared" ref="P115:Q115" si="71">P118+P119+P121+P122+P123+P125+P127+P129+P131+P187+P196+P198+P201</f>
        <v>13620.2</v>
      </c>
      <c r="Q115" s="174">
        <f t="shared" si="71"/>
        <v>0</v>
      </c>
      <c r="R115" s="38">
        <f t="shared" si="44"/>
        <v>2.4355557304011715</v>
      </c>
      <c r="S115" s="173">
        <f t="shared" si="62"/>
        <v>13620.2</v>
      </c>
      <c r="T115" s="174">
        <f>T118+T119+T121+T125+T127+T129+T131+T187+T197</f>
        <v>0</v>
      </c>
      <c r="U115" s="174">
        <f t="shared" ref="U115:V115" si="72">U118+U119+U121+U125+U127+U129+U131+U187+U197</f>
        <v>13620.2</v>
      </c>
      <c r="V115" s="174">
        <f t="shared" si="72"/>
        <v>0</v>
      </c>
      <c r="W115" s="38">
        <f t="shared" si="46"/>
        <v>2.4355557304011715</v>
      </c>
    </row>
    <row r="116" spans="1:23" s="247" customFormat="1" ht="59.25" customHeight="1" x14ac:dyDescent="0.25">
      <c r="A116" s="373"/>
      <c r="B116" s="357" t="s">
        <v>27</v>
      </c>
      <c r="C116" s="244"/>
      <c r="D116" s="245"/>
      <c r="E116" s="246"/>
      <c r="F116" s="246"/>
      <c r="G116" s="246"/>
      <c r="H116" s="90"/>
      <c r="I116" s="91"/>
      <c r="J116" s="128"/>
      <c r="K116" s="93"/>
      <c r="L116" s="93"/>
      <c r="M116" s="93"/>
      <c r="N116" s="128"/>
      <c r="O116" s="93"/>
      <c r="P116" s="93"/>
      <c r="Q116" s="93"/>
      <c r="R116" s="94"/>
      <c r="S116" s="128"/>
      <c r="T116" s="93"/>
      <c r="U116" s="93"/>
      <c r="V116" s="93"/>
      <c r="W116" s="94"/>
    </row>
    <row r="117" spans="1:23" s="247" customFormat="1" ht="39" customHeight="1" x14ac:dyDescent="0.25">
      <c r="A117" s="373"/>
      <c r="B117" s="357" t="s">
        <v>181</v>
      </c>
      <c r="C117" s="244"/>
      <c r="D117" s="245"/>
      <c r="E117" s="246"/>
      <c r="F117" s="246"/>
      <c r="G117" s="246"/>
      <c r="H117" s="90"/>
      <c r="I117" s="91"/>
      <c r="J117" s="128"/>
      <c r="K117" s="93"/>
      <c r="L117" s="93"/>
      <c r="M117" s="93"/>
      <c r="N117" s="128"/>
      <c r="O117" s="93"/>
      <c r="P117" s="93"/>
      <c r="Q117" s="93"/>
      <c r="R117" s="94"/>
      <c r="S117" s="128"/>
      <c r="T117" s="93"/>
      <c r="U117" s="93"/>
      <c r="V117" s="93"/>
      <c r="W117" s="94"/>
    </row>
    <row r="118" spans="1:23" s="136" customFormat="1" ht="149.25" customHeight="1" x14ac:dyDescent="0.25">
      <c r="A118" s="365">
        <v>36</v>
      </c>
      <c r="B118" s="65" t="s">
        <v>81</v>
      </c>
      <c r="C118" s="137"/>
      <c r="D118" s="248" t="s">
        <v>418</v>
      </c>
      <c r="E118" s="249" t="s">
        <v>419</v>
      </c>
      <c r="F118" s="183" t="s">
        <v>629</v>
      </c>
      <c r="G118" s="183" t="s">
        <v>630</v>
      </c>
      <c r="H118" s="19">
        <v>31675</v>
      </c>
      <c r="I118" s="143" t="s">
        <v>631</v>
      </c>
      <c r="J118" s="14">
        <f>K118+L118+M118</f>
        <v>34834.5</v>
      </c>
      <c r="K118" s="144"/>
      <c r="L118" s="144">
        <v>34834.5</v>
      </c>
      <c r="M118" s="144"/>
      <c r="N118" s="14">
        <f>SUM(O118:Q118)</f>
        <v>0</v>
      </c>
      <c r="O118" s="144"/>
      <c r="P118" s="144"/>
      <c r="Q118" s="144"/>
      <c r="R118" s="42">
        <f t="shared" si="44"/>
        <v>0</v>
      </c>
      <c r="S118" s="14">
        <f>T118+U118+V118</f>
        <v>0</v>
      </c>
      <c r="T118" s="145"/>
      <c r="U118" s="145">
        <v>0</v>
      </c>
      <c r="V118" s="144"/>
      <c r="W118" s="42">
        <f t="shared" si="46"/>
        <v>0</v>
      </c>
    </row>
    <row r="119" spans="1:23" s="39" customFormat="1" ht="167.25" customHeight="1" x14ac:dyDescent="0.25">
      <c r="A119" s="363">
        <v>37</v>
      </c>
      <c r="B119" s="60" t="s">
        <v>199</v>
      </c>
      <c r="C119" s="132"/>
      <c r="D119" s="12">
        <v>19917</v>
      </c>
      <c r="E119" s="19" t="s">
        <v>65</v>
      </c>
      <c r="F119" s="19" t="s">
        <v>632</v>
      </c>
      <c r="G119" s="19" t="s">
        <v>633</v>
      </c>
      <c r="H119" s="19">
        <v>5255.95</v>
      </c>
      <c r="I119" s="143" t="s">
        <v>634</v>
      </c>
      <c r="J119" s="14">
        <f t="shared" si="64"/>
        <v>7942</v>
      </c>
      <c r="K119" s="144">
        <v>0</v>
      </c>
      <c r="L119" s="144">
        <v>7942</v>
      </c>
      <c r="M119" s="144"/>
      <c r="N119" s="14">
        <f t="shared" si="68"/>
        <v>0</v>
      </c>
      <c r="O119" s="144"/>
      <c r="P119" s="144"/>
      <c r="Q119" s="144"/>
      <c r="R119" s="42">
        <f t="shared" si="44"/>
        <v>0</v>
      </c>
      <c r="S119" s="14">
        <f t="shared" si="62"/>
        <v>0</v>
      </c>
      <c r="T119" s="144"/>
      <c r="U119" s="144"/>
      <c r="V119" s="144"/>
      <c r="W119" s="42">
        <f t="shared" si="46"/>
        <v>0</v>
      </c>
    </row>
    <row r="120" spans="1:23" s="136" customFormat="1" ht="30" customHeight="1" x14ac:dyDescent="0.25">
      <c r="A120" s="365"/>
      <c r="B120" s="352" t="s">
        <v>172</v>
      </c>
      <c r="C120" s="137"/>
      <c r="D120" s="12">
        <v>21633.599999999999</v>
      </c>
      <c r="E120" s="19" t="s">
        <v>110</v>
      </c>
      <c r="F120" s="153"/>
      <c r="G120" s="19" t="s">
        <v>67</v>
      </c>
      <c r="H120" s="190">
        <v>554</v>
      </c>
      <c r="I120" s="143" t="s">
        <v>70</v>
      </c>
      <c r="J120" s="14">
        <f>K120+L120+M120</f>
        <v>7942</v>
      </c>
      <c r="K120" s="144"/>
      <c r="L120" s="144">
        <v>7942</v>
      </c>
      <c r="M120" s="144"/>
      <c r="N120" s="14">
        <f>O120+P120+Q120</f>
        <v>0</v>
      </c>
      <c r="O120" s="144"/>
      <c r="P120" s="145"/>
      <c r="Q120" s="144"/>
      <c r="R120" s="42">
        <f t="shared" si="44"/>
        <v>0</v>
      </c>
      <c r="S120" s="14">
        <f>T120+U120+V120</f>
        <v>0</v>
      </c>
      <c r="T120" s="144"/>
      <c r="U120" s="144">
        <v>0</v>
      </c>
      <c r="V120" s="144"/>
      <c r="W120" s="42"/>
    </row>
    <row r="121" spans="1:23" s="136" customFormat="1" ht="155.25" customHeight="1" x14ac:dyDescent="0.25">
      <c r="A121" s="365">
        <v>38</v>
      </c>
      <c r="B121" s="49" t="s">
        <v>200</v>
      </c>
      <c r="C121" s="137"/>
      <c r="D121" s="221" t="s">
        <v>413</v>
      </c>
      <c r="E121" s="167" t="s">
        <v>414</v>
      </c>
      <c r="F121" s="167" t="s">
        <v>415</v>
      </c>
      <c r="G121" s="167" t="s">
        <v>416</v>
      </c>
      <c r="H121" s="220">
        <v>17634.400000000001</v>
      </c>
      <c r="I121" s="222" t="s">
        <v>417</v>
      </c>
      <c r="J121" s="14">
        <f>SUM(K121:M121)</f>
        <v>18562.5</v>
      </c>
      <c r="K121" s="144"/>
      <c r="L121" s="145">
        <v>18562.5</v>
      </c>
      <c r="M121" s="144"/>
      <c r="N121" s="14">
        <f>O121+P121+Q121</f>
        <v>13620.2</v>
      </c>
      <c r="O121" s="144"/>
      <c r="P121" s="145">
        <v>13620.2</v>
      </c>
      <c r="Q121" s="144"/>
      <c r="R121" s="42">
        <f t="shared" si="44"/>
        <v>73.374814814814812</v>
      </c>
      <c r="S121" s="14">
        <f>T121+U121+V121</f>
        <v>13620.2</v>
      </c>
      <c r="T121" s="144"/>
      <c r="U121" s="144">
        <v>13620.2</v>
      </c>
      <c r="V121" s="144"/>
      <c r="W121" s="42">
        <f t="shared" si="46"/>
        <v>73.374814814814812</v>
      </c>
    </row>
    <row r="122" spans="1:23" s="136" customFormat="1" ht="117" customHeight="1" x14ac:dyDescent="0.25">
      <c r="A122" s="365">
        <v>39</v>
      </c>
      <c r="B122" s="111" t="s">
        <v>319</v>
      </c>
      <c r="C122" s="137"/>
      <c r="D122" s="12" t="s">
        <v>635</v>
      </c>
      <c r="E122" s="19" t="s">
        <v>636</v>
      </c>
      <c r="F122" s="153"/>
      <c r="G122" s="19"/>
      <c r="H122" s="190"/>
      <c r="I122" s="143"/>
      <c r="J122" s="14">
        <f>SUM(K122:M122)</f>
        <v>6360.9</v>
      </c>
      <c r="K122" s="144"/>
      <c r="L122" s="145">
        <v>6360.9</v>
      </c>
      <c r="M122" s="144"/>
      <c r="N122" s="14"/>
      <c r="O122" s="144"/>
      <c r="P122" s="145"/>
      <c r="Q122" s="144"/>
      <c r="R122" s="42">
        <f t="shared" si="44"/>
        <v>0</v>
      </c>
      <c r="S122" s="14"/>
      <c r="T122" s="144"/>
      <c r="U122" s="144"/>
      <c r="V122" s="144"/>
      <c r="W122" s="42">
        <f t="shared" si="46"/>
        <v>0</v>
      </c>
    </row>
    <row r="123" spans="1:23" s="136" customFormat="1" ht="75.75" customHeight="1" x14ac:dyDescent="0.25">
      <c r="A123" s="365">
        <v>40</v>
      </c>
      <c r="B123" s="111" t="s">
        <v>321</v>
      </c>
      <c r="C123" s="137"/>
      <c r="D123" s="12"/>
      <c r="E123" s="19"/>
      <c r="F123" s="183" t="s">
        <v>637</v>
      </c>
      <c r="G123" s="19" t="s">
        <v>638</v>
      </c>
      <c r="H123" s="190">
        <v>2844.1</v>
      </c>
      <c r="I123" s="143" t="s">
        <v>639</v>
      </c>
      <c r="J123" s="14">
        <f>SUM(K123:M123)</f>
        <v>3041.9</v>
      </c>
      <c r="K123" s="144"/>
      <c r="L123" s="149">
        <v>3041.9</v>
      </c>
      <c r="M123" s="144"/>
      <c r="N123" s="14"/>
      <c r="O123" s="144"/>
      <c r="P123" s="145"/>
      <c r="Q123" s="144"/>
      <c r="R123" s="42">
        <f t="shared" si="44"/>
        <v>0</v>
      </c>
      <c r="S123" s="14"/>
      <c r="T123" s="144"/>
      <c r="U123" s="144"/>
      <c r="V123" s="144"/>
      <c r="W123" s="42">
        <f t="shared" si="46"/>
        <v>0</v>
      </c>
    </row>
    <row r="124" spans="1:23" s="136" customFormat="1" ht="35.25" customHeight="1" x14ac:dyDescent="0.25">
      <c r="A124" s="365"/>
      <c r="B124" s="351" t="s">
        <v>173</v>
      </c>
      <c r="C124" s="137"/>
      <c r="D124" s="12"/>
      <c r="E124" s="19"/>
      <c r="F124" s="153"/>
      <c r="G124" s="19"/>
      <c r="H124" s="190"/>
      <c r="I124" s="143"/>
      <c r="J124" s="14"/>
      <c r="K124" s="144"/>
      <c r="L124" s="149"/>
      <c r="M124" s="144"/>
      <c r="N124" s="14"/>
      <c r="O124" s="144"/>
      <c r="P124" s="145"/>
      <c r="Q124" s="144"/>
      <c r="R124" s="42"/>
      <c r="S124" s="14"/>
      <c r="T124" s="144"/>
      <c r="U124" s="144"/>
      <c r="V124" s="144"/>
      <c r="W124" s="42"/>
    </row>
    <row r="125" spans="1:23" s="188" customFormat="1" ht="69.75" customHeight="1" x14ac:dyDescent="0.25">
      <c r="A125" s="367">
        <v>41</v>
      </c>
      <c r="B125" s="66" t="s">
        <v>170</v>
      </c>
      <c r="C125" s="185"/>
      <c r="D125" s="186"/>
      <c r="E125" s="187"/>
      <c r="F125" s="187"/>
      <c r="G125" s="187"/>
      <c r="H125" s="146"/>
      <c r="I125" s="147"/>
      <c r="J125" s="21">
        <f>K125+L125+M125</f>
        <v>14826.5</v>
      </c>
      <c r="K125" s="148"/>
      <c r="L125" s="148">
        <v>14826.5</v>
      </c>
      <c r="M125" s="148"/>
      <c r="N125" s="21">
        <f>SUM(O125:Q125)</f>
        <v>0</v>
      </c>
      <c r="O125" s="148"/>
      <c r="P125" s="148"/>
      <c r="Q125" s="148"/>
      <c r="R125" s="42">
        <f t="shared" si="44"/>
        <v>0</v>
      </c>
      <c r="S125" s="21">
        <f>SUM(T125:V125)</f>
        <v>0</v>
      </c>
      <c r="T125" s="148"/>
      <c r="U125" s="149"/>
      <c r="V125" s="148"/>
      <c r="W125" s="42">
        <f t="shared" si="46"/>
        <v>0</v>
      </c>
    </row>
    <row r="126" spans="1:23" s="188" customFormat="1" ht="32.25" customHeight="1" x14ac:dyDescent="0.25">
      <c r="A126" s="367"/>
      <c r="B126" s="119" t="s">
        <v>173</v>
      </c>
      <c r="C126" s="185"/>
      <c r="D126" s="186"/>
      <c r="E126" s="187"/>
      <c r="F126" s="187"/>
      <c r="G126" s="187"/>
      <c r="H126" s="146"/>
      <c r="I126" s="147"/>
      <c r="J126" s="21">
        <f>K126+L126+M126</f>
        <v>14826.5</v>
      </c>
      <c r="K126" s="148"/>
      <c r="L126" s="148">
        <v>14826.5</v>
      </c>
      <c r="M126" s="148"/>
      <c r="N126" s="21"/>
      <c r="O126" s="148"/>
      <c r="P126" s="148"/>
      <c r="Q126" s="148"/>
      <c r="R126" s="42"/>
      <c r="S126" s="21"/>
      <c r="T126" s="148"/>
      <c r="U126" s="149"/>
      <c r="V126" s="148"/>
      <c r="W126" s="42"/>
    </row>
    <row r="127" spans="1:23" s="188" customFormat="1" ht="69.75" customHeight="1" x14ac:dyDescent="0.25">
      <c r="A127" s="367">
        <v>42</v>
      </c>
      <c r="B127" s="54" t="s">
        <v>174</v>
      </c>
      <c r="C127" s="185"/>
      <c r="D127" s="29"/>
      <c r="E127" s="146"/>
      <c r="F127" s="184"/>
      <c r="G127" s="146"/>
      <c r="H127" s="215"/>
      <c r="I127" s="147"/>
      <c r="J127" s="21">
        <f t="shared" ref="J127:J130" si="73">SUM(K127:M127)</f>
        <v>7525.1</v>
      </c>
      <c r="K127" s="148"/>
      <c r="L127" s="149">
        <v>7525.1</v>
      </c>
      <c r="M127" s="148"/>
      <c r="N127" s="21"/>
      <c r="O127" s="148"/>
      <c r="P127" s="149"/>
      <c r="Q127" s="148"/>
      <c r="R127" s="42">
        <f t="shared" si="44"/>
        <v>0</v>
      </c>
      <c r="S127" s="21"/>
      <c r="T127" s="148"/>
      <c r="U127" s="149"/>
      <c r="V127" s="148"/>
      <c r="W127" s="42">
        <f t="shared" si="46"/>
        <v>0</v>
      </c>
    </row>
    <row r="128" spans="1:23" s="188" customFormat="1" ht="30.75" customHeight="1" x14ac:dyDescent="0.25">
      <c r="A128" s="367"/>
      <c r="B128" s="351" t="s">
        <v>173</v>
      </c>
      <c r="C128" s="185"/>
      <c r="D128" s="29"/>
      <c r="E128" s="146"/>
      <c r="F128" s="184"/>
      <c r="G128" s="146"/>
      <c r="H128" s="215"/>
      <c r="I128" s="147"/>
      <c r="J128" s="21">
        <f t="shared" si="73"/>
        <v>7525.1</v>
      </c>
      <c r="K128" s="148"/>
      <c r="L128" s="149">
        <v>7525.1</v>
      </c>
      <c r="M128" s="148"/>
      <c r="N128" s="21"/>
      <c r="O128" s="148"/>
      <c r="P128" s="149"/>
      <c r="Q128" s="148"/>
      <c r="R128" s="42"/>
      <c r="S128" s="21"/>
      <c r="T128" s="148"/>
      <c r="U128" s="149"/>
      <c r="V128" s="148"/>
      <c r="W128" s="42">
        <f t="shared" si="46"/>
        <v>0</v>
      </c>
    </row>
    <row r="129" spans="1:23" s="188" customFormat="1" ht="101.25" customHeight="1" x14ac:dyDescent="0.25">
      <c r="A129" s="367">
        <v>43</v>
      </c>
      <c r="B129" s="49" t="s">
        <v>201</v>
      </c>
      <c r="C129" s="185"/>
      <c r="D129" s="29"/>
      <c r="F129" s="146" t="s">
        <v>640</v>
      </c>
      <c r="G129" s="412" t="s">
        <v>641</v>
      </c>
      <c r="H129" s="146">
        <v>4700</v>
      </c>
      <c r="I129" s="215" t="s">
        <v>642</v>
      </c>
      <c r="J129" s="21">
        <f t="shared" si="73"/>
        <v>5875.5</v>
      </c>
      <c r="K129" s="148"/>
      <c r="L129" s="149">
        <v>5875.5</v>
      </c>
      <c r="M129" s="148"/>
      <c r="N129" s="21"/>
      <c r="O129" s="148"/>
      <c r="P129" s="149"/>
      <c r="Q129" s="148"/>
      <c r="R129" s="42">
        <f t="shared" si="44"/>
        <v>0</v>
      </c>
      <c r="S129" s="21"/>
      <c r="T129" s="148"/>
      <c r="U129" s="149"/>
      <c r="V129" s="148"/>
      <c r="W129" s="42">
        <f t="shared" si="46"/>
        <v>0</v>
      </c>
    </row>
    <row r="130" spans="1:23" s="136" customFormat="1" ht="28.5" customHeight="1" x14ac:dyDescent="0.25">
      <c r="A130" s="365"/>
      <c r="B130" s="120" t="s">
        <v>173</v>
      </c>
      <c r="C130" s="137"/>
      <c r="D130" s="12"/>
      <c r="E130" s="19"/>
      <c r="F130" s="153"/>
      <c r="G130" s="19"/>
      <c r="H130" s="190"/>
      <c r="I130" s="143"/>
      <c r="J130" s="14">
        <f t="shared" si="73"/>
        <v>0</v>
      </c>
      <c r="K130" s="144"/>
      <c r="L130" s="149">
        <v>0</v>
      </c>
      <c r="M130" s="144"/>
      <c r="N130" s="14"/>
      <c r="O130" s="144"/>
      <c r="P130" s="145"/>
      <c r="Q130" s="144"/>
      <c r="R130" s="42"/>
      <c r="S130" s="14"/>
      <c r="T130" s="144"/>
      <c r="U130" s="145"/>
      <c r="V130" s="144"/>
      <c r="W130" s="42"/>
    </row>
    <row r="131" spans="1:23" s="135" customFormat="1" ht="87.75" customHeight="1" x14ac:dyDescent="0.25">
      <c r="A131" s="374"/>
      <c r="B131" s="54" t="s">
        <v>370</v>
      </c>
      <c r="C131" s="133"/>
      <c r="D131" s="29"/>
      <c r="E131" s="250"/>
      <c r="F131" s="250"/>
      <c r="G131" s="250"/>
      <c r="H131" s="250">
        <v>13344</v>
      </c>
      <c r="I131" s="251"/>
      <c r="J131" s="21">
        <f>K131+L131+M131</f>
        <v>261394.20000000022</v>
      </c>
      <c r="K131" s="149">
        <f>SUM(K133:K186)</f>
        <v>255506.0000000002</v>
      </c>
      <c r="L131" s="149">
        <f>SUM(L133:L186)</f>
        <v>5888.1999999999989</v>
      </c>
      <c r="M131" s="149">
        <f>SUM(M133:M186)</f>
        <v>0</v>
      </c>
      <c r="N131" s="21">
        <f t="shared" si="68"/>
        <v>0</v>
      </c>
      <c r="O131" s="149">
        <f>SUM(O133:O186)</f>
        <v>0</v>
      </c>
      <c r="P131" s="149">
        <f t="shared" ref="P131:Q131" si="74">SUM(P133:P186)</f>
        <v>0</v>
      </c>
      <c r="Q131" s="149">
        <f t="shared" si="74"/>
        <v>0</v>
      </c>
      <c r="R131" s="42">
        <f t="shared" si="44"/>
        <v>0</v>
      </c>
      <c r="S131" s="21">
        <f t="shared" ref="S131:S195" si="75">T131+U131+V131</f>
        <v>0</v>
      </c>
      <c r="T131" s="149">
        <f>SUM(T133:T186)</f>
        <v>0</v>
      </c>
      <c r="U131" s="149">
        <f t="shared" ref="U131:V131" si="76">SUM(U133:U186)</f>
        <v>0</v>
      </c>
      <c r="V131" s="149">
        <f t="shared" si="76"/>
        <v>0</v>
      </c>
      <c r="W131" s="42">
        <f t="shared" si="46"/>
        <v>0</v>
      </c>
    </row>
    <row r="132" spans="1:23" s="134" customFormat="1" ht="19.5" customHeight="1" x14ac:dyDescent="0.25">
      <c r="A132" s="364"/>
      <c r="B132" s="354" t="s">
        <v>47</v>
      </c>
      <c r="C132" s="133"/>
      <c r="D132" s="29"/>
      <c r="E132" s="146"/>
      <c r="F132" s="146"/>
      <c r="G132" s="146"/>
      <c r="H132" s="146"/>
      <c r="I132" s="147"/>
      <c r="J132" s="21">
        <f t="shared" si="64"/>
        <v>0</v>
      </c>
      <c r="K132" s="148"/>
      <c r="L132" s="148"/>
      <c r="M132" s="148"/>
      <c r="N132" s="21">
        <f t="shared" si="68"/>
        <v>0</v>
      </c>
      <c r="O132" s="148"/>
      <c r="P132" s="148"/>
      <c r="Q132" s="148"/>
      <c r="R132" s="42"/>
      <c r="S132" s="21">
        <f t="shared" si="75"/>
        <v>0</v>
      </c>
      <c r="T132" s="148"/>
      <c r="U132" s="149"/>
      <c r="V132" s="148"/>
      <c r="W132" s="42"/>
    </row>
    <row r="133" spans="1:23" s="254" customFormat="1" ht="33.75" customHeight="1" x14ac:dyDescent="0.25">
      <c r="A133" s="375">
        <v>44</v>
      </c>
      <c r="B133" s="84" t="s">
        <v>202</v>
      </c>
      <c r="C133" s="233"/>
      <c r="D133" s="252" t="s">
        <v>424</v>
      </c>
      <c r="E133" s="253" t="s">
        <v>425</v>
      </c>
      <c r="F133" s="86" t="s">
        <v>643</v>
      </c>
      <c r="G133" s="86" t="s">
        <v>644</v>
      </c>
      <c r="H133" s="86">
        <v>4533.277</v>
      </c>
      <c r="I133" s="195" t="s">
        <v>645</v>
      </c>
      <c r="J133" s="196">
        <f>K133+L133+M133</f>
        <v>4840.6000000000004</v>
      </c>
      <c r="K133" s="197">
        <v>4731.5</v>
      </c>
      <c r="L133" s="197">
        <v>109.1</v>
      </c>
      <c r="M133" s="197"/>
      <c r="N133" s="196"/>
      <c r="O133" s="197"/>
      <c r="P133" s="197"/>
      <c r="Q133" s="197"/>
      <c r="R133" s="34">
        <f t="shared" si="44"/>
        <v>0</v>
      </c>
      <c r="S133" s="196"/>
      <c r="T133" s="197"/>
      <c r="U133" s="236"/>
      <c r="V133" s="197"/>
      <c r="W133" s="34">
        <f t="shared" si="46"/>
        <v>0</v>
      </c>
    </row>
    <row r="134" spans="1:23" s="254" customFormat="1" ht="29.25" customHeight="1" x14ac:dyDescent="0.25">
      <c r="A134" s="375">
        <v>45</v>
      </c>
      <c r="B134" s="85" t="s">
        <v>203</v>
      </c>
      <c r="C134" s="233"/>
      <c r="D134" s="252" t="s">
        <v>424</v>
      </c>
      <c r="E134" s="253" t="s">
        <v>426</v>
      </c>
      <c r="F134" s="86" t="s">
        <v>648</v>
      </c>
      <c r="G134" s="86" t="s">
        <v>649</v>
      </c>
      <c r="H134" s="86">
        <v>4442.1559999999999</v>
      </c>
      <c r="I134" s="195" t="s">
        <v>650</v>
      </c>
      <c r="J134" s="196">
        <f t="shared" ref="J134:J186" si="77">K134+L134+M134</f>
        <v>4840.6000000000004</v>
      </c>
      <c r="K134" s="197">
        <v>4731.5</v>
      </c>
      <c r="L134" s="197">
        <v>109.1</v>
      </c>
      <c r="M134" s="197"/>
      <c r="N134" s="196"/>
      <c r="O134" s="197"/>
      <c r="P134" s="197"/>
      <c r="Q134" s="197"/>
      <c r="R134" s="34">
        <f t="shared" si="44"/>
        <v>0</v>
      </c>
      <c r="S134" s="196"/>
      <c r="T134" s="197"/>
      <c r="U134" s="236"/>
      <c r="V134" s="197"/>
      <c r="W134" s="34">
        <f t="shared" si="46"/>
        <v>0</v>
      </c>
    </row>
    <row r="135" spans="1:23" s="254" customFormat="1" ht="36" customHeight="1" x14ac:dyDescent="0.25">
      <c r="A135" s="375">
        <v>46</v>
      </c>
      <c r="B135" s="85" t="s">
        <v>345</v>
      </c>
      <c r="C135" s="233"/>
      <c r="D135" s="252" t="s">
        <v>424</v>
      </c>
      <c r="E135" s="253" t="s">
        <v>427</v>
      </c>
      <c r="F135" s="86" t="s">
        <v>646</v>
      </c>
      <c r="G135" s="86" t="s">
        <v>647</v>
      </c>
      <c r="H135" s="86">
        <v>4533.277</v>
      </c>
      <c r="I135" s="195" t="s">
        <v>645</v>
      </c>
      <c r="J135" s="196">
        <f t="shared" si="77"/>
        <v>4840.6000000000004</v>
      </c>
      <c r="K135" s="197">
        <v>4731.5</v>
      </c>
      <c r="L135" s="197">
        <v>109.1</v>
      </c>
      <c r="M135" s="197"/>
      <c r="N135" s="196"/>
      <c r="O135" s="197"/>
      <c r="P135" s="197"/>
      <c r="Q135" s="197"/>
      <c r="R135" s="34">
        <f t="shared" si="44"/>
        <v>0</v>
      </c>
      <c r="S135" s="196"/>
      <c r="T135" s="197"/>
      <c r="U135" s="236"/>
      <c r="V135" s="197"/>
      <c r="W135" s="34">
        <f t="shared" si="46"/>
        <v>0</v>
      </c>
    </row>
    <row r="136" spans="1:23" s="254" customFormat="1" ht="35.25" customHeight="1" x14ac:dyDescent="0.25">
      <c r="A136" s="375">
        <v>47</v>
      </c>
      <c r="B136" s="85" t="s">
        <v>371</v>
      </c>
      <c r="C136" s="233"/>
      <c r="D136" s="252" t="s">
        <v>424</v>
      </c>
      <c r="E136" s="253" t="s">
        <v>425</v>
      </c>
      <c r="F136" s="86" t="s">
        <v>658</v>
      </c>
      <c r="G136" s="86" t="s">
        <v>659</v>
      </c>
      <c r="H136" s="86">
        <v>4168.7929999999997</v>
      </c>
      <c r="I136" s="195" t="s">
        <v>650</v>
      </c>
      <c r="J136" s="196">
        <f t="shared" si="77"/>
        <v>4840.7000000000007</v>
      </c>
      <c r="K136" s="197">
        <v>4731.6000000000004</v>
      </c>
      <c r="L136" s="197">
        <v>109.1</v>
      </c>
      <c r="M136" s="197"/>
      <c r="N136" s="196"/>
      <c r="O136" s="197"/>
      <c r="P136" s="197"/>
      <c r="Q136" s="197"/>
      <c r="R136" s="34">
        <f t="shared" si="44"/>
        <v>0</v>
      </c>
      <c r="S136" s="196"/>
      <c r="T136" s="197"/>
      <c r="U136" s="236"/>
      <c r="V136" s="197"/>
      <c r="W136" s="34">
        <f t="shared" si="46"/>
        <v>0</v>
      </c>
    </row>
    <row r="137" spans="1:23" s="254" customFormat="1" ht="38.25" customHeight="1" x14ac:dyDescent="0.25">
      <c r="A137" s="375">
        <v>48</v>
      </c>
      <c r="B137" s="85" t="s">
        <v>346</v>
      </c>
      <c r="C137" s="233"/>
      <c r="D137" s="252" t="s">
        <v>424</v>
      </c>
      <c r="E137" s="253" t="s">
        <v>425</v>
      </c>
      <c r="F137" s="86" t="s">
        <v>657</v>
      </c>
      <c r="G137" s="86" t="s">
        <v>158</v>
      </c>
      <c r="H137" s="86">
        <v>4146.0119999999997</v>
      </c>
      <c r="I137" s="195" t="s">
        <v>650</v>
      </c>
      <c r="J137" s="196">
        <f t="shared" si="77"/>
        <v>4840.6000000000004</v>
      </c>
      <c r="K137" s="197">
        <v>4731.5</v>
      </c>
      <c r="L137" s="197">
        <v>109.1</v>
      </c>
      <c r="M137" s="197"/>
      <c r="N137" s="196"/>
      <c r="O137" s="197"/>
      <c r="P137" s="197"/>
      <c r="Q137" s="197"/>
      <c r="R137" s="34">
        <f t="shared" si="44"/>
        <v>0</v>
      </c>
      <c r="S137" s="196"/>
      <c r="T137" s="197"/>
      <c r="U137" s="236"/>
      <c r="V137" s="197"/>
      <c r="W137" s="34">
        <f t="shared" si="46"/>
        <v>0</v>
      </c>
    </row>
    <row r="138" spans="1:23" s="254" customFormat="1" ht="43.5" customHeight="1" x14ac:dyDescent="0.25">
      <c r="A138" s="375">
        <v>49</v>
      </c>
      <c r="B138" s="85" t="s">
        <v>347</v>
      </c>
      <c r="C138" s="233"/>
      <c r="D138" s="252" t="s">
        <v>424</v>
      </c>
      <c r="E138" s="253" t="s">
        <v>425</v>
      </c>
      <c r="F138" s="86" t="s">
        <v>658</v>
      </c>
      <c r="G138" s="86" t="s">
        <v>660</v>
      </c>
      <c r="H138" s="86">
        <v>4533.277</v>
      </c>
      <c r="I138" s="195" t="s">
        <v>661</v>
      </c>
      <c r="J138" s="196">
        <f t="shared" si="77"/>
        <v>4840.7000000000007</v>
      </c>
      <c r="K138" s="197">
        <v>4731.6000000000004</v>
      </c>
      <c r="L138" s="197">
        <v>109.1</v>
      </c>
      <c r="M138" s="197"/>
      <c r="N138" s="196"/>
      <c r="O138" s="197"/>
      <c r="P138" s="197"/>
      <c r="Q138" s="197"/>
      <c r="R138" s="34">
        <f t="shared" si="44"/>
        <v>0</v>
      </c>
      <c r="S138" s="196"/>
      <c r="T138" s="197"/>
      <c r="U138" s="236"/>
      <c r="V138" s="197"/>
      <c r="W138" s="34">
        <f t="shared" si="46"/>
        <v>0</v>
      </c>
    </row>
    <row r="139" spans="1:23" s="254" customFormat="1" ht="36" customHeight="1" x14ac:dyDescent="0.25">
      <c r="A139" s="375">
        <v>50</v>
      </c>
      <c r="B139" s="85" t="s">
        <v>348</v>
      </c>
      <c r="C139" s="233"/>
      <c r="D139" s="252" t="s">
        <v>424</v>
      </c>
      <c r="E139" s="253" t="s">
        <v>428</v>
      </c>
      <c r="F139" s="86" t="s">
        <v>662</v>
      </c>
      <c r="G139" s="86" t="s">
        <v>663</v>
      </c>
      <c r="H139" s="86">
        <v>4533.277</v>
      </c>
      <c r="I139" s="195" t="s">
        <v>650</v>
      </c>
      <c r="J139" s="196">
        <f t="shared" si="77"/>
        <v>4840.7000000000007</v>
      </c>
      <c r="K139" s="197">
        <v>4731.6000000000004</v>
      </c>
      <c r="L139" s="197">
        <v>109.1</v>
      </c>
      <c r="M139" s="197"/>
      <c r="N139" s="196"/>
      <c r="O139" s="197"/>
      <c r="P139" s="197"/>
      <c r="Q139" s="197"/>
      <c r="R139" s="34">
        <f t="shared" si="44"/>
        <v>0</v>
      </c>
      <c r="S139" s="196"/>
      <c r="T139" s="197"/>
      <c r="U139" s="236"/>
      <c r="V139" s="197"/>
      <c r="W139" s="34">
        <f t="shared" si="46"/>
        <v>0</v>
      </c>
    </row>
    <row r="140" spans="1:23" s="254" customFormat="1" ht="36" customHeight="1" x14ac:dyDescent="0.25">
      <c r="A140" s="375">
        <v>51</v>
      </c>
      <c r="B140" s="85" t="s">
        <v>204</v>
      </c>
      <c r="C140" s="233"/>
      <c r="D140" s="252" t="s">
        <v>424</v>
      </c>
      <c r="E140" s="253" t="s">
        <v>429</v>
      </c>
      <c r="F140" s="86" t="s">
        <v>658</v>
      </c>
      <c r="G140" s="86" t="s">
        <v>664</v>
      </c>
      <c r="H140" s="86">
        <v>4533.277</v>
      </c>
      <c r="I140" s="195" t="s">
        <v>661</v>
      </c>
      <c r="J140" s="196">
        <f t="shared" si="77"/>
        <v>4840.7000000000007</v>
      </c>
      <c r="K140" s="197">
        <v>4731.6000000000004</v>
      </c>
      <c r="L140" s="197">
        <v>109.1</v>
      </c>
      <c r="M140" s="197"/>
      <c r="N140" s="196"/>
      <c r="O140" s="197"/>
      <c r="P140" s="197"/>
      <c r="Q140" s="197"/>
      <c r="R140" s="34">
        <f t="shared" si="44"/>
        <v>0</v>
      </c>
      <c r="S140" s="196"/>
      <c r="T140" s="197"/>
      <c r="U140" s="236"/>
      <c r="V140" s="197"/>
      <c r="W140" s="34">
        <f t="shared" si="46"/>
        <v>0</v>
      </c>
    </row>
    <row r="141" spans="1:23" s="254" customFormat="1" ht="33.75" customHeight="1" x14ac:dyDescent="0.25">
      <c r="A141" s="375">
        <v>52</v>
      </c>
      <c r="B141" s="85" t="s">
        <v>205</v>
      </c>
      <c r="C141" s="233"/>
      <c r="D141" s="252" t="s">
        <v>424</v>
      </c>
      <c r="E141" s="253" t="s">
        <v>430</v>
      </c>
      <c r="F141" s="86" t="s">
        <v>643</v>
      </c>
      <c r="G141" s="86" t="s">
        <v>665</v>
      </c>
      <c r="H141" s="86">
        <v>4533.277</v>
      </c>
      <c r="I141" s="195" t="s">
        <v>661</v>
      </c>
      <c r="J141" s="196">
        <f t="shared" si="77"/>
        <v>4840.7000000000007</v>
      </c>
      <c r="K141" s="197">
        <v>4731.6000000000004</v>
      </c>
      <c r="L141" s="197">
        <v>109.1</v>
      </c>
      <c r="M141" s="197"/>
      <c r="N141" s="196"/>
      <c r="O141" s="197"/>
      <c r="P141" s="197"/>
      <c r="Q141" s="197"/>
      <c r="R141" s="34">
        <f t="shared" si="44"/>
        <v>0</v>
      </c>
      <c r="S141" s="196"/>
      <c r="T141" s="197"/>
      <c r="U141" s="236"/>
      <c r="V141" s="197"/>
      <c r="W141" s="34">
        <f t="shared" si="46"/>
        <v>0</v>
      </c>
    </row>
    <row r="142" spans="1:23" s="254" customFormat="1" ht="36" customHeight="1" x14ac:dyDescent="0.25">
      <c r="A142" s="375">
        <v>53</v>
      </c>
      <c r="B142" s="85" t="s">
        <v>206</v>
      </c>
      <c r="C142" s="233"/>
      <c r="D142" s="252" t="s">
        <v>424</v>
      </c>
      <c r="E142" s="253" t="s">
        <v>431</v>
      </c>
      <c r="F142" s="86" t="s">
        <v>658</v>
      </c>
      <c r="G142" s="86" t="s">
        <v>666</v>
      </c>
      <c r="H142" s="86">
        <v>4533.277</v>
      </c>
      <c r="I142" s="195" t="s">
        <v>661</v>
      </c>
      <c r="J142" s="196">
        <f t="shared" si="77"/>
        <v>4840.7000000000007</v>
      </c>
      <c r="K142" s="197">
        <v>4731.6000000000004</v>
      </c>
      <c r="L142" s="197">
        <v>109.1</v>
      </c>
      <c r="M142" s="197"/>
      <c r="N142" s="196"/>
      <c r="O142" s="197"/>
      <c r="P142" s="197"/>
      <c r="Q142" s="197"/>
      <c r="R142" s="34">
        <f t="shared" si="44"/>
        <v>0</v>
      </c>
      <c r="S142" s="196"/>
      <c r="T142" s="197"/>
      <c r="U142" s="236"/>
      <c r="V142" s="197"/>
      <c r="W142" s="34">
        <f t="shared" si="46"/>
        <v>0</v>
      </c>
    </row>
    <row r="143" spans="1:23" s="254" customFormat="1" ht="39" customHeight="1" x14ac:dyDescent="0.25">
      <c r="A143" s="375">
        <v>54</v>
      </c>
      <c r="B143" s="85" t="s">
        <v>207</v>
      </c>
      <c r="C143" s="233"/>
      <c r="D143" s="252" t="s">
        <v>424</v>
      </c>
      <c r="E143" s="253" t="s">
        <v>432</v>
      </c>
      <c r="F143" s="86" t="s">
        <v>667</v>
      </c>
      <c r="G143" s="86" t="s">
        <v>668</v>
      </c>
      <c r="H143" s="86">
        <v>4533.277</v>
      </c>
      <c r="I143" s="195" t="s">
        <v>650</v>
      </c>
      <c r="J143" s="196">
        <f t="shared" si="77"/>
        <v>4840.7000000000007</v>
      </c>
      <c r="K143" s="197">
        <v>4731.6000000000004</v>
      </c>
      <c r="L143" s="197">
        <v>109.1</v>
      </c>
      <c r="M143" s="197"/>
      <c r="N143" s="196"/>
      <c r="O143" s="197"/>
      <c r="P143" s="197"/>
      <c r="Q143" s="197"/>
      <c r="R143" s="34">
        <f t="shared" si="44"/>
        <v>0</v>
      </c>
      <c r="S143" s="196"/>
      <c r="T143" s="197"/>
      <c r="U143" s="236"/>
      <c r="V143" s="197"/>
      <c r="W143" s="34">
        <f t="shared" si="46"/>
        <v>0</v>
      </c>
    </row>
    <row r="144" spans="1:23" s="254" customFormat="1" ht="36" customHeight="1" x14ac:dyDescent="0.25">
      <c r="A144" s="375">
        <v>55</v>
      </c>
      <c r="B144" s="85" t="s">
        <v>349</v>
      </c>
      <c r="C144" s="233"/>
      <c r="D144" s="252" t="s">
        <v>424</v>
      </c>
      <c r="E144" s="253" t="s">
        <v>433</v>
      </c>
      <c r="F144" s="86" t="s">
        <v>669</v>
      </c>
      <c r="G144" s="86" t="s">
        <v>670</v>
      </c>
      <c r="H144" s="86">
        <v>4533.277</v>
      </c>
      <c r="I144" s="195" t="s">
        <v>671</v>
      </c>
      <c r="J144" s="196">
        <f t="shared" si="77"/>
        <v>4840.7000000000007</v>
      </c>
      <c r="K144" s="197">
        <v>4731.6000000000004</v>
      </c>
      <c r="L144" s="197">
        <v>109.1</v>
      </c>
      <c r="M144" s="197"/>
      <c r="N144" s="196"/>
      <c r="O144" s="197"/>
      <c r="P144" s="197"/>
      <c r="Q144" s="197"/>
      <c r="R144" s="34">
        <f t="shared" si="44"/>
        <v>0</v>
      </c>
      <c r="S144" s="196"/>
      <c r="T144" s="197"/>
      <c r="U144" s="236"/>
      <c r="V144" s="197"/>
      <c r="W144" s="34">
        <f t="shared" si="46"/>
        <v>0</v>
      </c>
    </row>
    <row r="145" spans="1:23" s="254" customFormat="1" ht="39" customHeight="1" x14ac:dyDescent="0.25">
      <c r="A145" s="375">
        <v>56</v>
      </c>
      <c r="B145" s="85" t="s">
        <v>208</v>
      </c>
      <c r="C145" s="233"/>
      <c r="D145" s="252" t="s">
        <v>424</v>
      </c>
      <c r="E145" s="253" t="s">
        <v>434</v>
      </c>
      <c r="F145" s="86" t="s">
        <v>672</v>
      </c>
      <c r="G145" s="86" t="s">
        <v>673</v>
      </c>
      <c r="H145" s="86">
        <v>4328.2550000000001</v>
      </c>
      <c r="I145" s="195" t="s">
        <v>650</v>
      </c>
      <c r="J145" s="196">
        <f t="shared" si="77"/>
        <v>4840.7000000000007</v>
      </c>
      <c r="K145" s="197">
        <v>4731.6000000000004</v>
      </c>
      <c r="L145" s="197">
        <v>109.1</v>
      </c>
      <c r="M145" s="197"/>
      <c r="N145" s="196"/>
      <c r="O145" s="197"/>
      <c r="P145" s="197"/>
      <c r="Q145" s="197"/>
      <c r="R145" s="34">
        <f t="shared" si="44"/>
        <v>0</v>
      </c>
      <c r="S145" s="196"/>
      <c r="T145" s="197"/>
      <c r="U145" s="236"/>
      <c r="V145" s="197"/>
      <c r="W145" s="34">
        <f t="shared" si="46"/>
        <v>0</v>
      </c>
    </row>
    <row r="146" spans="1:23" s="254" customFormat="1" ht="37.5" customHeight="1" x14ac:dyDescent="0.25">
      <c r="A146" s="375">
        <v>57</v>
      </c>
      <c r="B146" s="85" t="s">
        <v>350</v>
      </c>
      <c r="C146" s="233"/>
      <c r="D146" s="252" t="s">
        <v>424</v>
      </c>
      <c r="E146" s="253" t="s">
        <v>435</v>
      </c>
      <c r="F146" s="86" t="s">
        <v>672</v>
      </c>
      <c r="G146" s="86" t="s">
        <v>674</v>
      </c>
      <c r="H146" s="86">
        <v>4191.5730000000003</v>
      </c>
      <c r="I146" s="195" t="s">
        <v>650</v>
      </c>
      <c r="J146" s="196">
        <f t="shared" si="77"/>
        <v>4840.7000000000007</v>
      </c>
      <c r="K146" s="197">
        <v>4731.6000000000004</v>
      </c>
      <c r="L146" s="197">
        <v>109.1</v>
      </c>
      <c r="M146" s="197"/>
      <c r="N146" s="196"/>
      <c r="O146" s="197"/>
      <c r="P146" s="197"/>
      <c r="Q146" s="197"/>
      <c r="R146" s="34">
        <f t="shared" si="44"/>
        <v>0</v>
      </c>
      <c r="S146" s="196"/>
      <c r="T146" s="197"/>
      <c r="U146" s="236"/>
      <c r="V146" s="197"/>
      <c r="W146" s="34">
        <f t="shared" si="46"/>
        <v>0</v>
      </c>
    </row>
    <row r="147" spans="1:23" s="254" customFormat="1" ht="31.5" customHeight="1" x14ac:dyDescent="0.25">
      <c r="A147" s="375">
        <v>58</v>
      </c>
      <c r="B147" s="85" t="s">
        <v>351</v>
      </c>
      <c r="C147" s="233"/>
      <c r="D147" s="252" t="s">
        <v>424</v>
      </c>
      <c r="E147" s="253" t="s">
        <v>436</v>
      </c>
      <c r="F147" s="86" t="s">
        <v>675</v>
      </c>
      <c r="G147" s="86" t="s">
        <v>676</v>
      </c>
      <c r="H147" s="86">
        <v>4533.277</v>
      </c>
      <c r="I147" s="195" t="s">
        <v>645</v>
      </c>
      <c r="J147" s="196">
        <f t="shared" si="77"/>
        <v>4840.7000000000007</v>
      </c>
      <c r="K147" s="197">
        <v>4731.6000000000004</v>
      </c>
      <c r="L147" s="197">
        <v>109.1</v>
      </c>
      <c r="M147" s="197"/>
      <c r="N147" s="196"/>
      <c r="O147" s="197"/>
      <c r="P147" s="197"/>
      <c r="Q147" s="197"/>
      <c r="R147" s="34">
        <f t="shared" si="44"/>
        <v>0</v>
      </c>
      <c r="S147" s="196"/>
      <c r="T147" s="197"/>
      <c r="U147" s="236"/>
      <c r="V147" s="197"/>
      <c r="W147" s="34">
        <f t="shared" si="46"/>
        <v>0</v>
      </c>
    </row>
    <row r="148" spans="1:23" s="254" customFormat="1" ht="39" customHeight="1" x14ac:dyDescent="0.25">
      <c r="A148" s="375">
        <v>59</v>
      </c>
      <c r="B148" s="85" t="s">
        <v>209</v>
      </c>
      <c r="C148" s="233"/>
      <c r="D148" s="252" t="s">
        <v>424</v>
      </c>
      <c r="E148" s="253" t="s">
        <v>437</v>
      </c>
      <c r="F148" s="86" t="s">
        <v>677</v>
      </c>
      <c r="G148" s="86" t="s">
        <v>678</v>
      </c>
      <c r="H148" s="86">
        <v>4533.277</v>
      </c>
      <c r="I148" s="195" t="s">
        <v>650</v>
      </c>
      <c r="J148" s="196">
        <f t="shared" si="77"/>
        <v>4840.7000000000007</v>
      </c>
      <c r="K148" s="197">
        <v>4731.6000000000004</v>
      </c>
      <c r="L148" s="197">
        <v>109.1</v>
      </c>
      <c r="M148" s="197"/>
      <c r="N148" s="196"/>
      <c r="O148" s="197"/>
      <c r="P148" s="197"/>
      <c r="Q148" s="197"/>
      <c r="R148" s="34">
        <f t="shared" si="44"/>
        <v>0</v>
      </c>
      <c r="S148" s="196"/>
      <c r="T148" s="197"/>
      <c r="U148" s="236"/>
      <c r="V148" s="197"/>
      <c r="W148" s="34">
        <f t="shared" si="46"/>
        <v>0</v>
      </c>
    </row>
    <row r="149" spans="1:23" s="254" customFormat="1" ht="35.25" customHeight="1" x14ac:dyDescent="0.25">
      <c r="A149" s="375">
        <v>60</v>
      </c>
      <c r="B149" s="85" t="s">
        <v>352</v>
      </c>
      <c r="C149" s="233"/>
      <c r="D149" s="252" t="s">
        <v>424</v>
      </c>
      <c r="E149" s="253" t="s">
        <v>438</v>
      </c>
      <c r="F149" s="86" t="s">
        <v>164</v>
      </c>
      <c r="G149" s="86" t="s">
        <v>679</v>
      </c>
      <c r="H149" s="86">
        <v>4533.277</v>
      </c>
      <c r="I149" s="195" t="s">
        <v>645</v>
      </c>
      <c r="J149" s="196">
        <f t="shared" si="77"/>
        <v>4840.7000000000007</v>
      </c>
      <c r="K149" s="197">
        <v>4731.6000000000004</v>
      </c>
      <c r="L149" s="197">
        <v>109.1</v>
      </c>
      <c r="M149" s="197"/>
      <c r="N149" s="196"/>
      <c r="O149" s="197"/>
      <c r="P149" s="197"/>
      <c r="Q149" s="197"/>
      <c r="R149" s="34">
        <f t="shared" si="44"/>
        <v>0</v>
      </c>
      <c r="S149" s="196"/>
      <c r="T149" s="197"/>
      <c r="U149" s="236"/>
      <c r="V149" s="197"/>
      <c r="W149" s="34">
        <f t="shared" si="46"/>
        <v>0</v>
      </c>
    </row>
    <row r="150" spans="1:23" s="138" customFormat="1" ht="30.75" customHeight="1" x14ac:dyDescent="0.25">
      <c r="A150" s="375">
        <v>61</v>
      </c>
      <c r="B150" s="85" t="s">
        <v>210</v>
      </c>
      <c r="C150" s="37"/>
      <c r="D150" s="252" t="s">
        <v>424</v>
      </c>
      <c r="E150" s="253" t="s">
        <v>439</v>
      </c>
      <c r="F150" s="253" t="s">
        <v>648</v>
      </c>
      <c r="G150" s="255" t="s">
        <v>680</v>
      </c>
      <c r="H150" s="256">
        <v>4510.4970000000003</v>
      </c>
      <c r="I150" s="257" t="s">
        <v>650</v>
      </c>
      <c r="J150" s="196">
        <f t="shared" si="77"/>
        <v>4840.7000000000007</v>
      </c>
      <c r="K150" s="197">
        <v>4731.6000000000004</v>
      </c>
      <c r="L150" s="197">
        <v>109.1</v>
      </c>
      <c r="M150" s="197"/>
      <c r="N150" s="196"/>
      <c r="O150" s="197"/>
      <c r="P150" s="197"/>
      <c r="Q150" s="197"/>
      <c r="R150" s="34">
        <f t="shared" si="44"/>
        <v>0</v>
      </c>
      <c r="S150" s="196">
        <f t="shared" si="75"/>
        <v>0</v>
      </c>
      <c r="T150" s="197"/>
      <c r="U150" s="197"/>
      <c r="V150" s="197"/>
      <c r="W150" s="34">
        <f t="shared" si="46"/>
        <v>0</v>
      </c>
    </row>
    <row r="151" spans="1:23" s="138" customFormat="1" ht="35.25" customHeight="1" x14ac:dyDescent="0.25">
      <c r="A151" s="375">
        <v>62</v>
      </c>
      <c r="B151" s="87" t="s">
        <v>211</v>
      </c>
      <c r="C151" s="37"/>
      <c r="D151" s="252" t="s">
        <v>424</v>
      </c>
      <c r="E151" s="253" t="s">
        <v>440</v>
      </c>
      <c r="F151" s="253" t="s">
        <v>677</v>
      </c>
      <c r="G151" s="255" t="s">
        <v>681</v>
      </c>
      <c r="H151" s="256">
        <v>4533.277</v>
      </c>
      <c r="I151" s="257" t="s">
        <v>650</v>
      </c>
      <c r="J151" s="196">
        <f t="shared" si="77"/>
        <v>4840.7000000000007</v>
      </c>
      <c r="K151" s="197">
        <v>4731.6000000000004</v>
      </c>
      <c r="L151" s="197">
        <v>109.1</v>
      </c>
      <c r="M151" s="197"/>
      <c r="N151" s="196"/>
      <c r="O151" s="197"/>
      <c r="P151" s="197"/>
      <c r="Q151" s="197"/>
      <c r="R151" s="34">
        <f t="shared" si="44"/>
        <v>0</v>
      </c>
      <c r="S151" s="196"/>
      <c r="T151" s="197"/>
      <c r="U151" s="197"/>
      <c r="V151" s="197"/>
      <c r="W151" s="34">
        <f t="shared" si="46"/>
        <v>0</v>
      </c>
    </row>
    <row r="152" spans="1:23" s="138" customFormat="1" ht="35.25" customHeight="1" x14ac:dyDescent="0.25">
      <c r="A152" s="375">
        <v>63</v>
      </c>
      <c r="B152" s="87" t="s">
        <v>353</v>
      </c>
      <c r="C152" s="37"/>
      <c r="D152" s="252" t="s">
        <v>424</v>
      </c>
      <c r="E152" s="253" t="s">
        <v>441</v>
      </c>
      <c r="F152" s="253" t="s">
        <v>682</v>
      </c>
      <c r="G152" s="255" t="s">
        <v>683</v>
      </c>
      <c r="H152" s="256">
        <v>4533.277</v>
      </c>
      <c r="I152" s="257" t="s">
        <v>661</v>
      </c>
      <c r="J152" s="196">
        <f t="shared" si="77"/>
        <v>4840.7000000000007</v>
      </c>
      <c r="K152" s="197">
        <v>4731.6000000000004</v>
      </c>
      <c r="L152" s="197">
        <v>109.1</v>
      </c>
      <c r="M152" s="197"/>
      <c r="N152" s="196"/>
      <c r="O152" s="197"/>
      <c r="P152" s="197"/>
      <c r="Q152" s="197"/>
      <c r="R152" s="34">
        <f t="shared" si="44"/>
        <v>0</v>
      </c>
      <c r="S152" s="196"/>
      <c r="T152" s="197"/>
      <c r="U152" s="197"/>
      <c r="V152" s="197"/>
      <c r="W152" s="34">
        <f t="shared" si="46"/>
        <v>0</v>
      </c>
    </row>
    <row r="153" spans="1:23" s="138" customFormat="1" ht="34.5" customHeight="1" x14ac:dyDescent="0.25">
      <c r="A153" s="375">
        <v>64</v>
      </c>
      <c r="B153" s="87" t="s">
        <v>354</v>
      </c>
      <c r="C153" s="37"/>
      <c r="D153" s="252" t="s">
        <v>424</v>
      </c>
      <c r="E153" s="253" t="s">
        <v>442</v>
      </c>
      <c r="F153" s="253" t="s">
        <v>164</v>
      </c>
      <c r="G153" s="255" t="s">
        <v>684</v>
      </c>
      <c r="H153" s="256">
        <v>4533.277</v>
      </c>
      <c r="I153" s="257" t="s">
        <v>645</v>
      </c>
      <c r="J153" s="196">
        <f t="shared" si="77"/>
        <v>4840.7000000000007</v>
      </c>
      <c r="K153" s="197">
        <v>4731.6000000000004</v>
      </c>
      <c r="L153" s="197">
        <v>109.1</v>
      </c>
      <c r="M153" s="197"/>
      <c r="N153" s="196"/>
      <c r="O153" s="197"/>
      <c r="P153" s="197"/>
      <c r="Q153" s="197"/>
      <c r="R153" s="34">
        <f t="shared" si="44"/>
        <v>0</v>
      </c>
      <c r="S153" s="196"/>
      <c r="T153" s="197"/>
      <c r="U153" s="197"/>
      <c r="V153" s="197"/>
      <c r="W153" s="34">
        <f t="shared" si="46"/>
        <v>0</v>
      </c>
    </row>
    <row r="154" spans="1:23" s="138" customFormat="1" ht="34.5" customHeight="1" x14ac:dyDescent="0.25">
      <c r="A154" s="375">
        <v>65</v>
      </c>
      <c r="B154" s="87" t="s">
        <v>212</v>
      </c>
      <c r="C154" s="37"/>
      <c r="D154" s="252" t="s">
        <v>424</v>
      </c>
      <c r="E154" s="253" t="s">
        <v>443</v>
      </c>
      <c r="F154" s="253" t="s">
        <v>658</v>
      </c>
      <c r="G154" s="255" t="s">
        <v>685</v>
      </c>
      <c r="H154" s="256">
        <v>4487.7169999999996</v>
      </c>
      <c r="I154" s="257" t="s">
        <v>661</v>
      </c>
      <c r="J154" s="196">
        <f t="shared" si="77"/>
        <v>4840.7000000000007</v>
      </c>
      <c r="K154" s="197">
        <v>4731.6000000000004</v>
      </c>
      <c r="L154" s="197">
        <v>109.1</v>
      </c>
      <c r="M154" s="197"/>
      <c r="N154" s="196"/>
      <c r="O154" s="197"/>
      <c r="P154" s="197"/>
      <c r="Q154" s="197"/>
      <c r="R154" s="34">
        <f t="shared" si="44"/>
        <v>0</v>
      </c>
      <c r="S154" s="196"/>
      <c r="T154" s="197"/>
      <c r="U154" s="197"/>
      <c r="V154" s="197"/>
      <c r="W154" s="34">
        <f t="shared" si="46"/>
        <v>0</v>
      </c>
    </row>
    <row r="155" spans="1:23" s="138" customFormat="1" ht="34.5" customHeight="1" x14ac:dyDescent="0.25">
      <c r="A155" s="375">
        <v>66</v>
      </c>
      <c r="B155" s="87" t="s">
        <v>357</v>
      </c>
      <c r="C155" s="37"/>
      <c r="D155" s="252" t="s">
        <v>424</v>
      </c>
      <c r="E155" s="253" t="s">
        <v>444</v>
      </c>
      <c r="F155" s="253" t="s">
        <v>686</v>
      </c>
      <c r="G155" s="255" t="s">
        <v>687</v>
      </c>
      <c r="H155" s="256">
        <v>4533.277</v>
      </c>
      <c r="I155" s="257" t="s">
        <v>661</v>
      </c>
      <c r="J155" s="196">
        <f t="shared" si="77"/>
        <v>4840.6000000000004</v>
      </c>
      <c r="K155" s="197">
        <v>4731.6000000000004</v>
      </c>
      <c r="L155" s="197">
        <v>109</v>
      </c>
      <c r="M155" s="197"/>
      <c r="N155" s="196"/>
      <c r="O155" s="197"/>
      <c r="P155" s="197"/>
      <c r="Q155" s="197"/>
      <c r="R155" s="34">
        <f t="shared" si="44"/>
        <v>0</v>
      </c>
      <c r="S155" s="196"/>
      <c r="T155" s="197"/>
      <c r="U155" s="197"/>
      <c r="V155" s="197"/>
      <c r="W155" s="34">
        <f t="shared" si="46"/>
        <v>0</v>
      </c>
    </row>
    <row r="156" spans="1:23" s="138" customFormat="1" ht="42.75" customHeight="1" x14ac:dyDescent="0.25">
      <c r="A156" s="375">
        <v>67</v>
      </c>
      <c r="B156" s="87" t="s">
        <v>213</v>
      </c>
      <c r="C156" s="37"/>
      <c r="D156" s="252" t="s">
        <v>424</v>
      </c>
      <c r="E156" s="253" t="s">
        <v>445</v>
      </c>
      <c r="F156" s="253" t="s">
        <v>657</v>
      </c>
      <c r="G156" s="255" t="s">
        <v>691</v>
      </c>
      <c r="H156" s="256">
        <v>4464.9359999999997</v>
      </c>
      <c r="I156" s="257" t="s">
        <v>645</v>
      </c>
      <c r="J156" s="196">
        <f t="shared" si="77"/>
        <v>4840.6000000000004</v>
      </c>
      <c r="K156" s="197">
        <v>4731.6000000000004</v>
      </c>
      <c r="L156" s="197">
        <v>109</v>
      </c>
      <c r="M156" s="197"/>
      <c r="N156" s="196"/>
      <c r="O156" s="197"/>
      <c r="P156" s="197"/>
      <c r="Q156" s="197"/>
      <c r="R156" s="34">
        <f t="shared" si="44"/>
        <v>0</v>
      </c>
      <c r="S156" s="196"/>
      <c r="T156" s="197"/>
      <c r="U156" s="197"/>
      <c r="V156" s="197"/>
      <c r="W156" s="34">
        <f t="shared" si="46"/>
        <v>0</v>
      </c>
    </row>
    <row r="157" spans="1:23" s="138" customFormat="1" ht="38.25" customHeight="1" x14ac:dyDescent="0.25">
      <c r="A157" s="375">
        <v>68</v>
      </c>
      <c r="B157" s="87" t="s">
        <v>355</v>
      </c>
      <c r="C157" s="37"/>
      <c r="D157" s="252" t="s">
        <v>424</v>
      </c>
      <c r="E157" s="253" t="s">
        <v>446</v>
      </c>
      <c r="F157" s="253" t="s">
        <v>686</v>
      </c>
      <c r="G157" s="255" t="s">
        <v>689</v>
      </c>
      <c r="H157" s="256">
        <v>4534.277</v>
      </c>
      <c r="I157" s="257" t="s">
        <v>690</v>
      </c>
      <c r="J157" s="196">
        <f t="shared" si="77"/>
        <v>4840.6000000000004</v>
      </c>
      <c r="K157" s="197">
        <v>4731.6000000000004</v>
      </c>
      <c r="L157" s="197">
        <v>109</v>
      </c>
      <c r="M157" s="197"/>
      <c r="N157" s="196"/>
      <c r="O157" s="197"/>
      <c r="P157" s="197"/>
      <c r="Q157" s="197"/>
      <c r="R157" s="34">
        <f t="shared" si="44"/>
        <v>0</v>
      </c>
      <c r="S157" s="196"/>
      <c r="T157" s="197"/>
      <c r="U157" s="197"/>
      <c r="V157" s="197"/>
      <c r="W157" s="34">
        <f t="shared" si="46"/>
        <v>0</v>
      </c>
    </row>
    <row r="158" spans="1:23" s="138" customFormat="1" ht="38.25" customHeight="1" x14ac:dyDescent="0.25">
      <c r="A158" s="375">
        <v>69</v>
      </c>
      <c r="B158" s="87" t="s">
        <v>356</v>
      </c>
      <c r="C158" s="37"/>
      <c r="D158" s="252" t="s">
        <v>424</v>
      </c>
      <c r="E158" s="253" t="s">
        <v>447</v>
      </c>
      <c r="F158" s="253" t="s">
        <v>682</v>
      </c>
      <c r="G158" s="255" t="s">
        <v>692</v>
      </c>
      <c r="H158" s="256">
        <v>4077.6709999999998</v>
      </c>
      <c r="I158" s="257" t="s">
        <v>688</v>
      </c>
      <c r="J158" s="196">
        <f t="shared" si="77"/>
        <v>4840.6000000000004</v>
      </c>
      <c r="K158" s="197">
        <v>4731.6000000000004</v>
      </c>
      <c r="L158" s="197">
        <v>109</v>
      </c>
      <c r="M158" s="197"/>
      <c r="N158" s="196"/>
      <c r="O158" s="197"/>
      <c r="P158" s="197"/>
      <c r="Q158" s="197"/>
      <c r="R158" s="34">
        <f t="shared" si="44"/>
        <v>0</v>
      </c>
      <c r="S158" s="196"/>
      <c r="T158" s="197"/>
      <c r="U158" s="197"/>
      <c r="V158" s="197"/>
      <c r="W158" s="34">
        <f t="shared" si="46"/>
        <v>0</v>
      </c>
    </row>
    <row r="159" spans="1:23" s="138" customFormat="1" ht="36.75" customHeight="1" x14ac:dyDescent="0.25">
      <c r="A159" s="375">
        <v>70</v>
      </c>
      <c r="B159" s="87" t="s">
        <v>214</v>
      </c>
      <c r="C159" s="37"/>
      <c r="D159" s="252" t="s">
        <v>424</v>
      </c>
      <c r="E159" s="253" t="s">
        <v>448</v>
      </c>
      <c r="F159" s="253" t="s">
        <v>693</v>
      </c>
      <c r="G159" s="255" t="s">
        <v>694</v>
      </c>
      <c r="H159" s="256">
        <v>4533.277</v>
      </c>
      <c r="I159" s="257" t="s">
        <v>645</v>
      </c>
      <c r="J159" s="196">
        <f t="shared" si="77"/>
        <v>4840.6000000000004</v>
      </c>
      <c r="K159" s="197">
        <v>4731.6000000000004</v>
      </c>
      <c r="L159" s="197">
        <v>109</v>
      </c>
      <c r="M159" s="197"/>
      <c r="N159" s="196"/>
      <c r="O159" s="197"/>
      <c r="P159" s="197"/>
      <c r="Q159" s="197"/>
      <c r="R159" s="34">
        <f t="shared" si="44"/>
        <v>0</v>
      </c>
      <c r="S159" s="196"/>
      <c r="T159" s="197"/>
      <c r="U159" s="197"/>
      <c r="V159" s="197"/>
      <c r="W159" s="34">
        <f t="shared" si="46"/>
        <v>0</v>
      </c>
    </row>
    <row r="160" spans="1:23" s="138" customFormat="1" ht="30.75" customHeight="1" x14ac:dyDescent="0.25">
      <c r="A160" s="375">
        <v>71</v>
      </c>
      <c r="B160" s="87" t="s">
        <v>215</v>
      </c>
      <c r="C160" s="37"/>
      <c r="D160" s="252" t="s">
        <v>424</v>
      </c>
      <c r="E160" s="253" t="s">
        <v>449</v>
      </c>
      <c r="F160" s="253" t="s">
        <v>662</v>
      </c>
      <c r="G160" s="255" t="s">
        <v>695</v>
      </c>
      <c r="H160" s="256">
        <v>4533.277</v>
      </c>
      <c r="I160" s="257" t="s">
        <v>645</v>
      </c>
      <c r="J160" s="196">
        <f t="shared" si="77"/>
        <v>4840.6000000000004</v>
      </c>
      <c r="K160" s="197">
        <v>4731.6000000000004</v>
      </c>
      <c r="L160" s="197">
        <v>109</v>
      </c>
      <c r="M160" s="197"/>
      <c r="N160" s="196"/>
      <c r="O160" s="197"/>
      <c r="P160" s="197"/>
      <c r="Q160" s="197"/>
      <c r="R160" s="34">
        <f t="shared" si="44"/>
        <v>0</v>
      </c>
      <c r="S160" s="196"/>
      <c r="T160" s="197"/>
      <c r="U160" s="197"/>
      <c r="V160" s="197"/>
      <c r="W160" s="34">
        <f t="shared" si="46"/>
        <v>0</v>
      </c>
    </row>
    <row r="161" spans="1:23" s="138" customFormat="1" ht="38.25" customHeight="1" x14ac:dyDescent="0.25">
      <c r="A161" s="375">
        <v>72</v>
      </c>
      <c r="B161" s="87" t="s">
        <v>216</v>
      </c>
      <c r="C161" s="37"/>
      <c r="D161" s="252" t="s">
        <v>424</v>
      </c>
      <c r="E161" s="253" t="s">
        <v>450</v>
      </c>
      <c r="F161" s="253" t="s">
        <v>662</v>
      </c>
      <c r="G161" s="255" t="s">
        <v>696</v>
      </c>
      <c r="H161" s="256">
        <v>4487.7169999999996</v>
      </c>
      <c r="I161" s="257" t="s">
        <v>650</v>
      </c>
      <c r="J161" s="196">
        <f t="shared" si="77"/>
        <v>4840.6000000000004</v>
      </c>
      <c r="K161" s="197">
        <v>4731.6000000000004</v>
      </c>
      <c r="L161" s="197">
        <v>109</v>
      </c>
      <c r="M161" s="197"/>
      <c r="N161" s="196"/>
      <c r="O161" s="197"/>
      <c r="P161" s="197"/>
      <c r="Q161" s="197"/>
      <c r="R161" s="34">
        <f t="shared" si="44"/>
        <v>0</v>
      </c>
      <c r="S161" s="196"/>
      <c r="T161" s="197"/>
      <c r="U161" s="197"/>
      <c r="V161" s="197"/>
      <c r="W161" s="34">
        <f t="shared" si="46"/>
        <v>0</v>
      </c>
    </row>
    <row r="162" spans="1:23" s="138" customFormat="1" ht="42.75" customHeight="1" x14ac:dyDescent="0.25">
      <c r="A162" s="375">
        <v>73</v>
      </c>
      <c r="B162" s="87" t="s">
        <v>358</v>
      </c>
      <c r="C162" s="37"/>
      <c r="D162" s="252" t="s">
        <v>424</v>
      </c>
      <c r="E162" s="253" t="s">
        <v>451</v>
      </c>
      <c r="F162" s="253" t="s">
        <v>662</v>
      </c>
      <c r="G162" s="255" t="s">
        <v>697</v>
      </c>
      <c r="H162" s="256">
        <v>4533.277</v>
      </c>
      <c r="I162" s="257" t="s">
        <v>645</v>
      </c>
      <c r="J162" s="196">
        <f t="shared" si="77"/>
        <v>4840.6000000000004</v>
      </c>
      <c r="K162" s="197">
        <v>4731.6000000000004</v>
      </c>
      <c r="L162" s="197">
        <v>109</v>
      </c>
      <c r="M162" s="197"/>
      <c r="N162" s="196"/>
      <c r="O162" s="197"/>
      <c r="P162" s="197"/>
      <c r="Q162" s="197"/>
      <c r="R162" s="34">
        <f t="shared" si="44"/>
        <v>0</v>
      </c>
      <c r="S162" s="196"/>
      <c r="T162" s="197"/>
      <c r="U162" s="197"/>
      <c r="V162" s="197"/>
      <c r="W162" s="34">
        <f t="shared" si="46"/>
        <v>0</v>
      </c>
    </row>
    <row r="163" spans="1:23" s="138" customFormat="1" ht="45" customHeight="1" x14ac:dyDescent="0.25">
      <c r="A163" s="375">
        <v>74</v>
      </c>
      <c r="B163" s="87" t="s">
        <v>217</v>
      </c>
      <c r="C163" s="37"/>
      <c r="D163" s="252" t="s">
        <v>424</v>
      </c>
      <c r="E163" s="253" t="s">
        <v>452</v>
      </c>
      <c r="F163" s="253" t="s">
        <v>698</v>
      </c>
      <c r="G163" s="255" t="s">
        <v>699</v>
      </c>
      <c r="H163" s="256">
        <v>4533.277</v>
      </c>
      <c r="I163" s="257" t="s">
        <v>645</v>
      </c>
      <c r="J163" s="196">
        <f t="shared" si="77"/>
        <v>4840.6000000000004</v>
      </c>
      <c r="K163" s="197">
        <v>4731.6000000000004</v>
      </c>
      <c r="L163" s="197">
        <v>109</v>
      </c>
      <c r="M163" s="197"/>
      <c r="N163" s="196"/>
      <c r="O163" s="197"/>
      <c r="P163" s="197"/>
      <c r="Q163" s="197"/>
      <c r="R163" s="34">
        <f t="shared" si="44"/>
        <v>0</v>
      </c>
      <c r="S163" s="196"/>
      <c r="T163" s="197"/>
      <c r="U163" s="197"/>
      <c r="V163" s="197"/>
      <c r="W163" s="34">
        <f t="shared" si="46"/>
        <v>0</v>
      </c>
    </row>
    <row r="164" spans="1:23" s="138" customFormat="1" ht="34.5" customHeight="1" x14ac:dyDescent="0.25">
      <c r="A164" s="375">
        <v>75</v>
      </c>
      <c r="B164" s="87" t="s">
        <v>218</v>
      </c>
      <c r="C164" s="37"/>
      <c r="D164" s="252" t="s">
        <v>424</v>
      </c>
      <c r="E164" s="253" t="s">
        <v>453</v>
      </c>
      <c r="F164" s="253" t="s">
        <v>667</v>
      </c>
      <c r="G164" s="255" t="s">
        <v>700</v>
      </c>
      <c r="H164" s="256">
        <v>4533.277</v>
      </c>
      <c r="I164" s="257" t="s">
        <v>671</v>
      </c>
      <c r="J164" s="196">
        <f t="shared" si="77"/>
        <v>4840.6000000000004</v>
      </c>
      <c r="K164" s="197">
        <v>4731.6000000000004</v>
      </c>
      <c r="L164" s="197">
        <v>109</v>
      </c>
      <c r="M164" s="197"/>
      <c r="N164" s="196"/>
      <c r="O164" s="197"/>
      <c r="P164" s="197"/>
      <c r="Q164" s="197"/>
      <c r="R164" s="34">
        <f t="shared" si="44"/>
        <v>0</v>
      </c>
      <c r="S164" s="196"/>
      <c r="T164" s="197"/>
      <c r="U164" s="197"/>
      <c r="V164" s="197"/>
      <c r="W164" s="34">
        <f t="shared" si="46"/>
        <v>0</v>
      </c>
    </row>
    <row r="165" spans="1:23" s="138" customFormat="1" ht="34.5" customHeight="1" x14ac:dyDescent="0.25">
      <c r="A165" s="375">
        <v>76</v>
      </c>
      <c r="B165" s="87" t="s">
        <v>359</v>
      </c>
      <c r="C165" s="37"/>
      <c r="D165" s="252" t="s">
        <v>424</v>
      </c>
      <c r="E165" s="253" t="s">
        <v>454</v>
      </c>
      <c r="F165" s="253" t="s">
        <v>701</v>
      </c>
      <c r="G165" s="255" t="s">
        <v>702</v>
      </c>
      <c r="H165" s="256">
        <v>4533.277</v>
      </c>
      <c r="I165" s="257" t="s">
        <v>688</v>
      </c>
      <c r="J165" s="196">
        <f t="shared" si="77"/>
        <v>4840.6000000000004</v>
      </c>
      <c r="K165" s="197">
        <v>4731.6000000000004</v>
      </c>
      <c r="L165" s="197">
        <v>109</v>
      </c>
      <c r="M165" s="197"/>
      <c r="N165" s="196"/>
      <c r="O165" s="197"/>
      <c r="P165" s="197"/>
      <c r="Q165" s="197"/>
      <c r="R165" s="34">
        <f t="shared" si="44"/>
        <v>0</v>
      </c>
      <c r="S165" s="196"/>
      <c r="T165" s="197"/>
      <c r="U165" s="197"/>
      <c r="V165" s="197"/>
      <c r="W165" s="34">
        <f t="shared" si="46"/>
        <v>0</v>
      </c>
    </row>
    <row r="166" spans="1:23" s="138" customFormat="1" ht="34.5" customHeight="1" x14ac:dyDescent="0.25">
      <c r="A166" s="375">
        <v>77</v>
      </c>
      <c r="B166" s="87" t="s">
        <v>360</v>
      </c>
      <c r="C166" s="37"/>
      <c r="D166" s="252" t="s">
        <v>424</v>
      </c>
      <c r="E166" s="253" t="s">
        <v>455</v>
      </c>
      <c r="F166" s="253" t="s">
        <v>703</v>
      </c>
      <c r="G166" s="255" t="s">
        <v>704</v>
      </c>
      <c r="H166" s="256">
        <v>4533.277</v>
      </c>
      <c r="I166" s="257" t="s">
        <v>671</v>
      </c>
      <c r="J166" s="196">
        <f t="shared" si="77"/>
        <v>4840.6000000000004</v>
      </c>
      <c r="K166" s="197">
        <v>4731.6000000000004</v>
      </c>
      <c r="L166" s="197">
        <v>109</v>
      </c>
      <c r="M166" s="197"/>
      <c r="N166" s="196"/>
      <c r="O166" s="197"/>
      <c r="P166" s="197"/>
      <c r="Q166" s="197"/>
      <c r="R166" s="34">
        <f t="shared" si="44"/>
        <v>0</v>
      </c>
      <c r="S166" s="196"/>
      <c r="T166" s="197"/>
      <c r="U166" s="197"/>
      <c r="V166" s="197"/>
      <c r="W166" s="34">
        <f t="shared" si="46"/>
        <v>0</v>
      </c>
    </row>
    <row r="167" spans="1:23" s="138" customFormat="1" ht="34.5" customHeight="1" x14ac:dyDescent="0.25">
      <c r="A167" s="375">
        <v>78</v>
      </c>
      <c r="B167" s="87" t="s">
        <v>219</v>
      </c>
      <c r="C167" s="37"/>
      <c r="D167" s="252" t="s">
        <v>424</v>
      </c>
      <c r="E167" s="253" t="s">
        <v>456</v>
      </c>
      <c r="F167" s="253" t="s">
        <v>669</v>
      </c>
      <c r="G167" s="255" t="s">
        <v>705</v>
      </c>
      <c r="H167" s="256">
        <v>4487.7169999999996</v>
      </c>
      <c r="I167" s="257" t="s">
        <v>671</v>
      </c>
      <c r="J167" s="196">
        <f t="shared" si="77"/>
        <v>4840.6000000000004</v>
      </c>
      <c r="K167" s="197">
        <v>4731.6000000000004</v>
      </c>
      <c r="L167" s="197">
        <v>109</v>
      </c>
      <c r="M167" s="197"/>
      <c r="N167" s="196"/>
      <c r="O167" s="197"/>
      <c r="P167" s="197"/>
      <c r="Q167" s="197"/>
      <c r="R167" s="34">
        <f t="shared" si="44"/>
        <v>0</v>
      </c>
      <c r="S167" s="196"/>
      <c r="T167" s="197"/>
      <c r="U167" s="197"/>
      <c r="V167" s="197"/>
      <c r="W167" s="34">
        <f t="shared" si="46"/>
        <v>0</v>
      </c>
    </row>
    <row r="168" spans="1:23" s="138" customFormat="1" ht="34.5" customHeight="1" x14ac:dyDescent="0.25">
      <c r="A168" s="375">
        <v>79</v>
      </c>
      <c r="B168" s="87" t="s">
        <v>220</v>
      </c>
      <c r="C168" s="37"/>
      <c r="D168" s="252" t="s">
        <v>424</v>
      </c>
      <c r="E168" s="253" t="s">
        <v>457</v>
      </c>
      <c r="F168" s="253" t="s">
        <v>669</v>
      </c>
      <c r="G168" s="255" t="s">
        <v>706</v>
      </c>
      <c r="H168" s="256">
        <v>4533.277</v>
      </c>
      <c r="I168" s="257" t="s">
        <v>671</v>
      </c>
      <c r="J168" s="196">
        <f t="shared" si="77"/>
        <v>4840.6000000000004</v>
      </c>
      <c r="K168" s="197">
        <v>4731.6000000000004</v>
      </c>
      <c r="L168" s="197">
        <v>109</v>
      </c>
      <c r="M168" s="197"/>
      <c r="N168" s="196"/>
      <c r="O168" s="197"/>
      <c r="P168" s="197"/>
      <c r="Q168" s="197"/>
      <c r="R168" s="34">
        <f t="shared" si="44"/>
        <v>0</v>
      </c>
      <c r="S168" s="196"/>
      <c r="T168" s="197"/>
      <c r="U168" s="197"/>
      <c r="V168" s="197"/>
      <c r="W168" s="34">
        <f t="shared" si="46"/>
        <v>0</v>
      </c>
    </row>
    <row r="169" spans="1:23" s="138" customFormat="1" ht="34.5" customHeight="1" x14ac:dyDescent="0.25">
      <c r="A169" s="375">
        <v>80</v>
      </c>
      <c r="B169" s="87" t="s">
        <v>361</v>
      </c>
      <c r="C169" s="37"/>
      <c r="D169" s="252" t="s">
        <v>424</v>
      </c>
      <c r="E169" s="253" t="s">
        <v>458</v>
      </c>
      <c r="F169" s="253" t="s">
        <v>646</v>
      </c>
      <c r="G169" s="255" t="s">
        <v>707</v>
      </c>
      <c r="H169" s="256">
        <v>4533.277</v>
      </c>
      <c r="I169" s="257" t="s">
        <v>645</v>
      </c>
      <c r="J169" s="196">
        <f t="shared" si="77"/>
        <v>4840.6000000000004</v>
      </c>
      <c r="K169" s="197">
        <v>4731.6000000000004</v>
      </c>
      <c r="L169" s="197">
        <v>109</v>
      </c>
      <c r="M169" s="197"/>
      <c r="N169" s="196"/>
      <c r="O169" s="197"/>
      <c r="P169" s="197"/>
      <c r="Q169" s="197"/>
      <c r="R169" s="34">
        <f t="shared" si="44"/>
        <v>0</v>
      </c>
      <c r="S169" s="196"/>
      <c r="T169" s="197"/>
      <c r="U169" s="197"/>
      <c r="V169" s="197"/>
      <c r="W169" s="34">
        <f t="shared" si="46"/>
        <v>0</v>
      </c>
    </row>
    <row r="170" spans="1:23" s="138" customFormat="1" ht="34.5" customHeight="1" x14ac:dyDescent="0.25">
      <c r="A170" s="375">
        <v>81</v>
      </c>
      <c r="B170" s="87" t="s">
        <v>362</v>
      </c>
      <c r="C170" s="37"/>
      <c r="D170" s="252" t="s">
        <v>424</v>
      </c>
      <c r="E170" s="253" t="s">
        <v>459</v>
      </c>
      <c r="F170" s="253" t="s">
        <v>646</v>
      </c>
      <c r="G170" s="255" t="s">
        <v>708</v>
      </c>
      <c r="H170" s="256">
        <v>4533.277</v>
      </c>
      <c r="I170" s="257" t="s">
        <v>645</v>
      </c>
      <c r="J170" s="196">
        <f t="shared" si="77"/>
        <v>4840.6000000000004</v>
      </c>
      <c r="K170" s="197">
        <v>4731.6000000000004</v>
      </c>
      <c r="L170" s="197">
        <v>109</v>
      </c>
      <c r="M170" s="197"/>
      <c r="N170" s="196"/>
      <c r="O170" s="197"/>
      <c r="P170" s="197"/>
      <c r="Q170" s="197"/>
      <c r="R170" s="34">
        <f t="shared" si="44"/>
        <v>0</v>
      </c>
      <c r="S170" s="196"/>
      <c r="T170" s="197"/>
      <c r="U170" s="197"/>
      <c r="V170" s="197"/>
      <c r="W170" s="34">
        <f t="shared" si="46"/>
        <v>0</v>
      </c>
    </row>
    <row r="171" spans="1:23" s="138" customFormat="1" ht="34.5" customHeight="1" x14ac:dyDescent="0.25">
      <c r="A171" s="375">
        <v>82</v>
      </c>
      <c r="B171" s="87" t="s">
        <v>221</v>
      </c>
      <c r="C171" s="37"/>
      <c r="D171" s="252" t="s">
        <v>424</v>
      </c>
      <c r="E171" s="253" t="s">
        <v>460</v>
      </c>
      <c r="F171" s="253" t="s">
        <v>709</v>
      </c>
      <c r="G171" s="255" t="s">
        <v>710</v>
      </c>
      <c r="H171" s="256">
        <v>4533.277</v>
      </c>
      <c r="I171" s="257" t="s">
        <v>645</v>
      </c>
      <c r="J171" s="196">
        <f t="shared" si="77"/>
        <v>4840.6000000000004</v>
      </c>
      <c r="K171" s="197">
        <v>4731.6000000000004</v>
      </c>
      <c r="L171" s="197">
        <v>109</v>
      </c>
      <c r="M171" s="197"/>
      <c r="N171" s="196"/>
      <c r="O171" s="197"/>
      <c r="P171" s="197"/>
      <c r="Q171" s="197"/>
      <c r="R171" s="34">
        <f t="shared" si="44"/>
        <v>0</v>
      </c>
      <c r="S171" s="196"/>
      <c r="T171" s="197"/>
      <c r="U171" s="197"/>
      <c r="V171" s="197"/>
      <c r="W171" s="34">
        <f t="shared" si="46"/>
        <v>0</v>
      </c>
    </row>
    <row r="172" spans="1:23" s="138" customFormat="1" ht="39.75" customHeight="1" x14ac:dyDescent="0.25">
      <c r="A172" s="375">
        <v>83</v>
      </c>
      <c r="B172" s="87" t="s">
        <v>222</v>
      </c>
      <c r="C172" s="37"/>
      <c r="D172" s="252" t="s">
        <v>424</v>
      </c>
      <c r="E172" s="253" t="s">
        <v>461</v>
      </c>
      <c r="F172" s="253" t="s">
        <v>164</v>
      </c>
      <c r="G172" s="255" t="s">
        <v>711</v>
      </c>
      <c r="H172" s="256">
        <v>4464.9359999999997</v>
      </c>
      <c r="I172" s="257" t="s">
        <v>645</v>
      </c>
      <c r="J172" s="196">
        <f t="shared" si="77"/>
        <v>4840.6000000000004</v>
      </c>
      <c r="K172" s="197">
        <v>4731.6000000000004</v>
      </c>
      <c r="L172" s="197">
        <v>109</v>
      </c>
      <c r="M172" s="197"/>
      <c r="N172" s="196"/>
      <c r="O172" s="197"/>
      <c r="P172" s="197"/>
      <c r="Q172" s="197"/>
      <c r="R172" s="34">
        <f t="shared" si="44"/>
        <v>0</v>
      </c>
      <c r="S172" s="196"/>
      <c r="T172" s="197"/>
      <c r="U172" s="197"/>
      <c r="V172" s="197"/>
      <c r="W172" s="34">
        <f t="shared" si="46"/>
        <v>0</v>
      </c>
    </row>
    <row r="173" spans="1:23" s="138" customFormat="1" ht="42.75" customHeight="1" x14ac:dyDescent="0.25">
      <c r="A173" s="375">
        <v>84</v>
      </c>
      <c r="B173" s="87" t="s">
        <v>223</v>
      </c>
      <c r="C173" s="37"/>
      <c r="D173" s="252" t="s">
        <v>424</v>
      </c>
      <c r="E173" s="253" t="s">
        <v>462</v>
      </c>
      <c r="F173" s="253" t="s">
        <v>712</v>
      </c>
      <c r="G173" s="255" t="s">
        <v>713</v>
      </c>
      <c r="H173" s="256">
        <v>4533.277</v>
      </c>
      <c r="I173" s="257" t="s">
        <v>645</v>
      </c>
      <c r="J173" s="196">
        <f t="shared" si="77"/>
        <v>4840.6000000000004</v>
      </c>
      <c r="K173" s="197">
        <v>4731.6000000000004</v>
      </c>
      <c r="L173" s="197">
        <v>109</v>
      </c>
      <c r="M173" s="197"/>
      <c r="N173" s="196"/>
      <c r="O173" s="197"/>
      <c r="P173" s="197"/>
      <c r="Q173" s="197"/>
      <c r="R173" s="34">
        <f t="shared" si="44"/>
        <v>0</v>
      </c>
      <c r="S173" s="196"/>
      <c r="T173" s="197"/>
      <c r="U173" s="197"/>
      <c r="V173" s="197"/>
      <c r="W173" s="34">
        <f t="shared" si="46"/>
        <v>0</v>
      </c>
    </row>
    <row r="174" spans="1:23" s="138" customFormat="1" ht="39.75" customHeight="1" x14ac:dyDescent="0.25">
      <c r="A174" s="375">
        <v>85</v>
      </c>
      <c r="B174" s="87" t="s">
        <v>224</v>
      </c>
      <c r="C174" s="37"/>
      <c r="D174" s="252" t="s">
        <v>424</v>
      </c>
      <c r="E174" s="253" t="s">
        <v>463</v>
      </c>
      <c r="F174" s="253" t="s">
        <v>643</v>
      </c>
      <c r="G174" s="255" t="s">
        <v>714</v>
      </c>
      <c r="H174" s="256">
        <v>4533.277</v>
      </c>
      <c r="I174" s="257" t="s">
        <v>645</v>
      </c>
      <c r="J174" s="196">
        <f t="shared" si="77"/>
        <v>4840.6000000000004</v>
      </c>
      <c r="K174" s="197">
        <v>4731.6000000000004</v>
      </c>
      <c r="L174" s="197">
        <v>109</v>
      </c>
      <c r="M174" s="197"/>
      <c r="N174" s="196"/>
      <c r="O174" s="197"/>
      <c r="P174" s="197"/>
      <c r="Q174" s="197"/>
      <c r="R174" s="34">
        <f t="shared" si="44"/>
        <v>0</v>
      </c>
      <c r="S174" s="196"/>
      <c r="T174" s="197"/>
      <c r="U174" s="197"/>
      <c r="V174" s="197"/>
      <c r="W174" s="34">
        <f t="shared" si="46"/>
        <v>0</v>
      </c>
    </row>
    <row r="175" spans="1:23" s="138" customFormat="1" ht="38.25" customHeight="1" x14ac:dyDescent="0.25">
      <c r="A175" s="375">
        <v>86</v>
      </c>
      <c r="B175" s="87" t="s">
        <v>363</v>
      </c>
      <c r="C175" s="37"/>
      <c r="D175" s="252" t="s">
        <v>424</v>
      </c>
      <c r="E175" s="253" t="s">
        <v>464</v>
      </c>
      <c r="F175" s="253" t="s">
        <v>669</v>
      </c>
      <c r="G175" s="255" t="s">
        <v>715</v>
      </c>
      <c r="H175" s="256">
        <v>4533.277</v>
      </c>
      <c r="I175" s="257" t="s">
        <v>671</v>
      </c>
      <c r="J175" s="196">
        <f t="shared" si="77"/>
        <v>4840.6000000000004</v>
      </c>
      <c r="K175" s="197">
        <v>4731.6000000000004</v>
      </c>
      <c r="L175" s="197">
        <v>109</v>
      </c>
      <c r="M175" s="197"/>
      <c r="N175" s="196"/>
      <c r="O175" s="197"/>
      <c r="P175" s="197"/>
      <c r="Q175" s="197"/>
      <c r="R175" s="34">
        <f t="shared" si="44"/>
        <v>0</v>
      </c>
      <c r="S175" s="196"/>
      <c r="T175" s="197"/>
      <c r="U175" s="197"/>
      <c r="V175" s="197"/>
      <c r="W175" s="34">
        <f t="shared" si="46"/>
        <v>0</v>
      </c>
    </row>
    <row r="176" spans="1:23" s="138" customFormat="1" ht="37.5" customHeight="1" x14ac:dyDescent="0.25">
      <c r="A176" s="375">
        <v>87</v>
      </c>
      <c r="B176" s="87" t="s">
        <v>225</v>
      </c>
      <c r="C176" s="37"/>
      <c r="D176" s="252" t="s">
        <v>424</v>
      </c>
      <c r="E176" s="253" t="s">
        <v>465</v>
      </c>
      <c r="F176" s="253" t="s">
        <v>643</v>
      </c>
      <c r="G176" s="255" t="s">
        <v>716</v>
      </c>
      <c r="H176" s="256">
        <v>4533.277</v>
      </c>
      <c r="I176" s="257" t="s">
        <v>645</v>
      </c>
      <c r="J176" s="196">
        <f t="shared" si="77"/>
        <v>4840.6000000000004</v>
      </c>
      <c r="K176" s="197">
        <v>4731.6000000000004</v>
      </c>
      <c r="L176" s="197">
        <v>109</v>
      </c>
      <c r="M176" s="197"/>
      <c r="N176" s="196"/>
      <c r="O176" s="197"/>
      <c r="P176" s="197"/>
      <c r="Q176" s="197"/>
      <c r="R176" s="34">
        <f t="shared" si="44"/>
        <v>0</v>
      </c>
      <c r="S176" s="196"/>
      <c r="T176" s="197"/>
      <c r="U176" s="197"/>
      <c r="V176" s="197"/>
      <c r="W176" s="34">
        <f t="shared" si="46"/>
        <v>0</v>
      </c>
    </row>
    <row r="177" spans="1:23" s="138" customFormat="1" ht="36.75" customHeight="1" x14ac:dyDescent="0.25">
      <c r="A177" s="375">
        <v>88</v>
      </c>
      <c r="B177" s="87" t="s">
        <v>226</v>
      </c>
      <c r="C177" s="37"/>
      <c r="D177" s="252" t="s">
        <v>424</v>
      </c>
      <c r="E177" s="253" t="s">
        <v>466</v>
      </c>
      <c r="F177" s="253" t="s">
        <v>712</v>
      </c>
      <c r="G177" s="255" t="s">
        <v>717</v>
      </c>
      <c r="H177" s="256">
        <v>4533.277</v>
      </c>
      <c r="I177" s="257" t="s">
        <v>645</v>
      </c>
      <c r="J177" s="196">
        <f t="shared" si="77"/>
        <v>4840.6000000000004</v>
      </c>
      <c r="K177" s="197">
        <v>4731.6000000000004</v>
      </c>
      <c r="L177" s="197">
        <v>109</v>
      </c>
      <c r="M177" s="197"/>
      <c r="N177" s="196"/>
      <c r="O177" s="197"/>
      <c r="P177" s="197"/>
      <c r="Q177" s="197"/>
      <c r="R177" s="34">
        <f t="shared" si="44"/>
        <v>0</v>
      </c>
      <c r="S177" s="196"/>
      <c r="T177" s="197"/>
      <c r="U177" s="197"/>
      <c r="V177" s="197"/>
      <c r="W177" s="34">
        <f t="shared" si="46"/>
        <v>0</v>
      </c>
    </row>
    <row r="178" spans="1:23" s="138" customFormat="1" ht="34.5" customHeight="1" x14ac:dyDescent="0.25">
      <c r="A178" s="375">
        <v>89</v>
      </c>
      <c r="B178" s="87" t="s">
        <v>227</v>
      </c>
      <c r="C178" s="37"/>
      <c r="D178" s="252" t="s">
        <v>424</v>
      </c>
      <c r="E178" s="253" t="s">
        <v>467</v>
      </c>
      <c r="F178" s="253" t="s">
        <v>643</v>
      </c>
      <c r="G178" s="255" t="s">
        <v>718</v>
      </c>
      <c r="H178" s="256">
        <v>4533.277</v>
      </c>
      <c r="I178" s="257" t="s">
        <v>645</v>
      </c>
      <c r="J178" s="196">
        <f t="shared" si="77"/>
        <v>4840.6000000000004</v>
      </c>
      <c r="K178" s="197">
        <v>4731.6000000000004</v>
      </c>
      <c r="L178" s="197">
        <v>109</v>
      </c>
      <c r="M178" s="197"/>
      <c r="N178" s="196"/>
      <c r="O178" s="197"/>
      <c r="P178" s="197"/>
      <c r="Q178" s="197"/>
      <c r="R178" s="34">
        <f t="shared" si="44"/>
        <v>0</v>
      </c>
      <c r="S178" s="196"/>
      <c r="T178" s="197"/>
      <c r="U178" s="197"/>
      <c r="V178" s="197"/>
      <c r="W178" s="34">
        <f t="shared" si="46"/>
        <v>0</v>
      </c>
    </row>
    <row r="179" spans="1:23" s="138" customFormat="1" ht="32.25" customHeight="1" x14ac:dyDescent="0.25">
      <c r="A179" s="375">
        <v>90</v>
      </c>
      <c r="B179" s="87" t="s">
        <v>228</v>
      </c>
      <c r="C179" s="37"/>
      <c r="D179" s="252" t="s">
        <v>424</v>
      </c>
      <c r="E179" s="253" t="s">
        <v>468</v>
      </c>
      <c r="F179" s="253" t="s">
        <v>658</v>
      </c>
      <c r="G179" s="255" t="s">
        <v>719</v>
      </c>
      <c r="H179" s="256">
        <v>4533.277</v>
      </c>
      <c r="I179" s="257" t="s">
        <v>688</v>
      </c>
      <c r="J179" s="196">
        <f t="shared" si="77"/>
        <v>4840.6000000000004</v>
      </c>
      <c r="K179" s="197">
        <v>4731.6000000000004</v>
      </c>
      <c r="L179" s="197">
        <v>109</v>
      </c>
      <c r="M179" s="197"/>
      <c r="N179" s="196"/>
      <c r="O179" s="197"/>
      <c r="P179" s="197"/>
      <c r="Q179" s="197"/>
      <c r="R179" s="34">
        <f t="shared" si="44"/>
        <v>0</v>
      </c>
      <c r="S179" s="196"/>
      <c r="T179" s="197"/>
      <c r="U179" s="197"/>
      <c r="V179" s="197"/>
      <c r="W179" s="34">
        <f t="shared" si="46"/>
        <v>0</v>
      </c>
    </row>
    <row r="180" spans="1:23" s="138" customFormat="1" ht="41.25" customHeight="1" x14ac:dyDescent="0.25">
      <c r="A180" s="375">
        <v>91</v>
      </c>
      <c r="B180" s="87" t="s">
        <v>229</v>
      </c>
      <c r="C180" s="37"/>
      <c r="D180" s="252" t="s">
        <v>424</v>
      </c>
      <c r="E180" s="253" t="s">
        <v>469</v>
      </c>
      <c r="F180" s="253" t="s">
        <v>720</v>
      </c>
      <c r="G180" s="255" t="s">
        <v>721</v>
      </c>
      <c r="H180" s="256">
        <v>4510.4970000000003</v>
      </c>
      <c r="I180" s="257" t="s">
        <v>722</v>
      </c>
      <c r="J180" s="196">
        <f t="shared" si="77"/>
        <v>4840.6000000000004</v>
      </c>
      <c r="K180" s="197">
        <v>4731.6000000000004</v>
      </c>
      <c r="L180" s="197">
        <v>109</v>
      </c>
      <c r="M180" s="197"/>
      <c r="N180" s="196"/>
      <c r="O180" s="197"/>
      <c r="P180" s="197"/>
      <c r="Q180" s="197"/>
      <c r="R180" s="34">
        <f t="shared" si="44"/>
        <v>0</v>
      </c>
      <c r="S180" s="196"/>
      <c r="T180" s="197"/>
      <c r="U180" s="197"/>
      <c r="V180" s="197"/>
      <c r="W180" s="34">
        <f t="shared" si="46"/>
        <v>0</v>
      </c>
    </row>
    <row r="181" spans="1:23" s="138" customFormat="1" ht="42.75" customHeight="1" x14ac:dyDescent="0.25">
      <c r="A181" s="375">
        <v>92</v>
      </c>
      <c r="B181" s="87" t="s">
        <v>230</v>
      </c>
      <c r="C181" s="37"/>
      <c r="D181" s="252" t="s">
        <v>424</v>
      </c>
      <c r="E181" s="253" t="s">
        <v>470</v>
      </c>
      <c r="F181" s="253" t="s">
        <v>667</v>
      </c>
      <c r="G181" s="255" t="s">
        <v>723</v>
      </c>
      <c r="H181" s="256">
        <v>4533.277</v>
      </c>
      <c r="I181" s="257" t="s">
        <v>650</v>
      </c>
      <c r="J181" s="196">
        <f t="shared" si="77"/>
        <v>4840.6000000000004</v>
      </c>
      <c r="K181" s="197">
        <v>4731.6000000000004</v>
      </c>
      <c r="L181" s="197">
        <v>109</v>
      </c>
      <c r="M181" s="197"/>
      <c r="N181" s="196"/>
      <c r="O181" s="197"/>
      <c r="P181" s="236"/>
      <c r="Q181" s="197"/>
      <c r="R181" s="34">
        <f t="shared" si="44"/>
        <v>0</v>
      </c>
      <c r="S181" s="196">
        <f t="shared" si="75"/>
        <v>0</v>
      </c>
      <c r="T181" s="197"/>
      <c r="U181" s="236"/>
      <c r="V181" s="197"/>
      <c r="W181" s="34">
        <f t="shared" si="46"/>
        <v>0</v>
      </c>
    </row>
    <row r="182" spans="1:23" s="138" customFormat="1" ht="41.25" customHeight="1" x14ac:dyDescent="0.25">
      <c r="A182" s="375">
        <v>93</v>
      </c>
      <c r="B182" s="87" t="s">
        <v>231</v>
      </c>
      <c r="C182" s="37"/>
      <c r="D182" s="252" t="s">
        <v>424</v>
      </c>
      <c r="E182" s="253" t="s">
        <v>471</v>
      </c>
      <c r="F182" s="253" t="s">
        <v>693</v>
      </c>
      <c r="G182" s="255" t="s">
        <v>724</v>
      </c>
      <c r="H182" s="256">
        <v>4510.4970000000003</v>
      </c>
      <c r="I182" s="257" t="s">
        <v>722</v>
      </c>
      <c r="J182" s="196">
        <f t="shared" si="77"/>
        <v>4840.6000000000004</v>
      </c>
      <c r="K182" s="197">
        <v>4731.6000000000004</v>
      </c>
      <c r="L182" s="197">
        <v>109</v>
      </c>
      <c r="M182" s="197"/>
      <c r="N182" s="196"/>
      <c r="O182" s="197"/>
      <c r="P182" s="236"/>
      <c r="Q182" s="197"/>
      <c r="R182" s="34">
        <f t="shared" si="44"/>
        <v>0</v>
      </c>
      <c r="S182" s="196"/>
      <c r="T182" s="197"/>
      <c r="U182" s="236"/>
      <c r="V182" s="197"/>
      <c r="W182" s="34">
        <f t="shared" si="46"/>
        <v>0</v>
      </c>
    </row>
    <row r="183" spans="1:23" s="138" customFormat="1" ht="36.75" customHeight="1" x14ac:dyDescent="0.25">
      <c r="A183" s="375">
        <v>94</v>
      </c>
      <c r="B183" s="87" t="s">
        <v>364</v>
      </c>
      <c r="C183" s="37"/>
      <c r="D183" s="252" t="s">
        <v>424</v>
      </c>
      <c r="E183" s="253" t="s">
        <v>472</v>
      </c>
      <c r="F183" s="253" t="s">
        <v>725</v>
      </c>
      <c r="G183" s="255" t="s">
        <v>726</v>
      </c>
      <c r="H183" s="256">
        <v>4533.277</v>
      </c>
      <c r="I183" s="257" t="s">
        <v>688</v>
      </c>
      <c r="J183" s="196">
        <f t="shared" si="77"/>
        <v>4840.6000000000004</v>
      </c>
      <c r="K183" s="197">
        <v>4731.6000000000004</v>
      </c>
      <c r="L183" s="197">
        <v>109</v>
      </c>
      <c r="M183" s="197"/>
      <c r="N183" s="196"/>
      <c r="O183" s="197"/>
      <c r="P183" s="236"/>
      <c r="Q183" s="197"/>
      <c r="R183" s="34">
        <f t="shared" si="44"/>
        <v>0</v>
      </c>
      <c r="S183" s="196"/>
      <c r="T183" s="197"/>
      <c r="U183" s="236"/>
      <c r="V183" s="197"/>
      <c r="W183" s="34">
        <f t="shared" si="46"/>
        <v>0</v>
      </c>
    </row>
    <row r="184" spans="1:23" s="138" customFormat="1" ht="41.25" customHeight="1" x14ac:dyDescent="0.25">
      <c r="A184" s="375">
        <v>95</v>
      </c>
      <c r="B184" s="87" t="s">
        <v>232</v>
      </c>
      <c r="C184" s="37"/>
      <c r="D184" s="252" t="s">
        <v>424</v>
      </c>
      <c r="E184" s="253" t="s">
        <v>473</v>
      </c>
      <c r="F184" s="253" t="s">
        <v>648</v>
      </c>
      <c r="G184" s="255" t="s">
        <v>729</v>
      </c>
      <c r="H184" s="256">
        <v>4533.277</v>
      </c>
      <c r="I184" s="257" t="s">
        <v>650</v>
      </c>
      <c r="J184" s="196">
        <v>4840.6000000000004</v>
      </c>
      <c r="K184" s="197">
        <v>4731.6000000000004</v>
      </c>
      <c r="L184" s="197">
        <v>109</v>
      </c>
      <c r="M184" s="197"/>
      <c r="N184" s="196"/>
      <c r="O184" s="197"/>
      <c r="P184" s="236"/>
      <c r="Q184" s="197"/>
      <c r="R184" s="34">
        <f t="shared" si="44"/>
        <v>0</v>
      </c>
      <c r="S184" s="196"/>
      <c r="T184" s="197"/>
      <c r="U184" s="236"/>
      <c r="V184" s="197"/>
      <c r="W184" s="34">
        <f t="shared" si="46"/>
        <v>0</v>
      </c>
    </row>
    <row r="185" spans="1:23" s="138" customFormat="1" ht="41.25" customHeight="1" x14ac:dyDescent="0.25">
      <c r="A185" s="375">
        <v>96</v>
      </c>
      <c r="B185" s="87" t="s">
        <v>233</v>
      </c>
      <c r="C185" s="37"/>
      <c r="D185" s="252" t="s">
        <v>424</v>
      </c>
      <c r="E185" s="253" t="s">
        <v>474</v>
      </c>
      <c r="F185" s="253" t="s">
        <v>648</v>
      </c>
      <c r="G185" s="255" t="s">
        <v>727</v>
      </c>
      <c r="H185" s="256">
        <v>4442.1559999999999</v>
      </c>
      <c r="I185" s="257" t="s">
        <v>650</v>
      </c>
      <c r="J185" s="196">
        <f t="shared" si="77"/>
        <v>4840.6000000000004</v>
      </c>
      <c r="K185" s="197">
        <v>4731.6000000000004</v>
      </c>
      <c r="L185" s="197">
        <v>109</v>
      </c>
      <c r="M185" s="197"/>
      <c r="N185" s="196"/>
      <c r="O185" s="197"/>
      <c r="P185" s="236"/>
      <c r="Q185" s="197"/>
      <c r="R185" s="34">
        <f t="shared" si="44"/>
        <v>0</v>
      </c>
      <c r="S185" s="196"/>
      <c r="T185" s="197"/>
      <c r="U185" s="236"/>
      <c r="V185" s="197"/>
      <c r="W185" s="34">
        <f t="shared" si="46"/>
        <v>0</v>
      </c>
    </row>
    <row r="186" spans="1:23" s="138" customFormat="1" ht="47.25" customHeight="1" x14ac:dyDescent="0.25">
      <c r="A186" s="375">
        <v>97</v>
      </c>
      <c r="B186" s="87" t="s">
        <v>234</v>
      </c>
      <c r="C186" s="37"/>
      <c r="D186" s="252" t="s">
        <v>424</v>
      </c>
      <c r="E186" s="253" t="s">
        <v>475</v>
      </c>
      <c r="F186" s="253" t="s">
        <v>164</v>
      </c>
      <c r="G186" s="255" t="s">
        <v>728</v>
      </c>
      <c r="H186" s="256">
        <v>4464.9359999999997</v>
      </c>
      <c r="I186" s="257" t="s">
        <v>645</v>
      </c>
      <c r="J186" s="196">
        <f t="shared" si="77"/>
        <v>4840.6000000000004</v>
      </c>
      <c r="K186" s="197">
        <v>4731.6000000000004</v>
      </c>
      <c r="L186" s="197">
        <v>109</v>
      </c>
      <c r="M186" s="197"/>
      <c r="N186" s="196"/>
      <c r="O186" s="197"/>
      <c r="P186" s="236"/>
      <c r="Q186" s="197"/>
      <c r="R186" s="34">
        <f t="shared" si="44"/>
        <v>0</v>
      </c>
      <c r="S186" s="196"/>
      <c r="T186" s="197"/>
      <c r="U186" s="236"/>
      <c r="V186" s="197"/>
      <c r="W186" s="34">
        <f t="shared" si="46"/>
        <v>0</v>
      </c>
    </row>
    <row r="187" spans="1:23" s="136" customFormat="1" ht="72" customHeight="1" x14ac:dyDescent="0.25">
      <c r="A187" s="365"/>
      <c r="B187" s="49" t="s">
        <v>369</v>
      </c>
      <c r="C187" s="137"/>
      <c r="D187" s="221" t="s">
        <v>167</v>
      </c>
      <c r="E187" s="167" t="s">
        <v>163</v>
      </c>
      <c r="F187" s="167" t="s">
        <v>168</v>
      </c>
      <c r="G187" s="258" t="s">
        <v>169</v>
      </c>
      <c r="H187" s="220">
        <v>3400</v>
      </c>
      <c r="I187" s="222"/>
      <c r="J187" s="14">
        <f>K187+L187+M187</f>
        <v>142363.4</v>
      </c>
      <c r="K187" s="144">
        <f>K189+K190+K191+K192+K193+K194+K195</f>
        <v>139156.5</v>
      </c>
      <c r="L187" s="144">
        <f>L189+L190+L191+L192+L193+L194+L195</f>
        <v>3206.8999999999996</v>
      </c>
      <c r="M187" s="144">
        <f>M189+M190+M191+M192+M193+M194+M195</f>
        <v>0</v>
      </c>
      <c r="N187" s="14"/>
      <c r="O187" s="144">
        <f>SUM(O189:O195)</f>
        <v>0</v>
      </c>
      <c r="P187" s="144">
        <f t="shared" ref="P187:Q187" si="78">SUM(P189:P195)</f>
        <v>0</v>
      </c>
      <c r="Q187" s="144">
        <f t="shared" si="78"/>
        <v>0</v>
      </c>
      <c r="R187" s="30">
        <f t="shared" si="44"/>
        <v>0</v>
      </c>
      <c r="S187" s="21">
        <f>T187+U187+V187</f>
        <v>0</v>
      </c>
      <c r="T187" s="148">
        <f>SUM(T189:T195)</f>
        <v>0</v>
      </c>
      <c r="U187" s="148">
        <f t="shared" ref="U187:V187" si="79">SUM(U189:U195)</f>
        <v>0</v>
      </c>
      <c r="V187" s="148">
        <f t="shared" si="79"/>
        <v>0</v>
      </c>
      <c r="W187" s="42">
        <f t="shared" si="46"/>
        <v>0</v>
      </c>
    </row>
    <row r="188" spans="1:23" s="136" customFormat="1" ht="24" customHeight="1" x14ac:dyDescent="0.25">
      <c r="A188" s="365"/>
      <c r="B188" s="352" t="s">
        <v>19</v>
      </c>
      <c r="C188" s="137"/>
      <c r="D188" s="238"/>
      <c r="E188" s="241"/>
      <c r="F188" s="241"/>
      <c r="G188" s="259"/>
      <c r="H188" s="260"/>
      <c r="I188" s="239"/>
      <c r="J188" s="14">
        <f>K188+L188+M188</f>
        <v>0</v>
      </c>
      <c r="K188" s="144"/>
      <c r="L188" s="144"/>
      <c r="M188" s="144"/>
      <c r="N188" s="14"/>
      <c r="O188" s="144"/>
      <c r="P188" s="144"/>
      <c r="Q188" s="144"/>
      <c r="R188" s="30"/>
      <c r="S188" s="14"/>
      <c r="T188" s="144"/>
      <c r="U188" s="145"/>
      <c r="V188" s="144"/>
      <c r="W188" s="42"/>
    </row>
    <row r="189" spans="1:23" s="138" customFormat="1" ht="33" customHeight="1" x14ac:dyDescent="0.25">
      <c r="A189" s="369">
        <v>98</v>
      </c>
      <c r="B189" s="87" t="s">
        <v>235</v>
      </c>
      <c r="C189" s="37"/>
      <c r="D189" s="252"/>
      <c r="E189" s="253"/>
      <c r="F189" s="253"/>
      <c r="G189" s="255"/>
      <c r="H189" s="256"/>
      <c r="I189" s="257"/>
      <c r="J189" s="196">
        <f>K189+L189+M189</f>
        <v>20337.7</v>
      </c>
      <c r="K189" s="197">
        <v>19879.5</v>
      </c>
      <c r="L189" s="261">
        <v>458.2</v>
      </c>
      <c r="M189" s="197"/>
      <c r="N189" s="196"/>
      <c r="O189" s="197"/>
      <c r="P189" s="197"/>
      <c r="Q189" s="197"/>
      <c r="R189" s="34">
        <f t="shared" si="44"/>
        <v>0</v>
      </c>
      <c r="S189" s="196"/>
      <c r="T189" s="197"/>
      <c r="U189" s="236"/>
      <c r="V189" s="197"/>
      <c r="W189" s="34">
        <f t="shared" si="46"/>
        <v>0</v>
      </c>
    </row>
    <row r="190" spans="1:23" s="138" customFormat="1" ht="41.25" customHeight="1" x14ac:dyDescent="0.25">
      <c r="A190" s="369">
        <v>99</v>
      </c>
      <c r="B190" s="87" t="s">
        <v>236</v>
      </c>
      <c r="C190" s="37"/>
      <c r="D190" s="252" t="s">
        <v>476</v>
      </c>
      <c r="E190" s="253" t="s">
        <v>477</v>
      </c>
      <c r="F190" s="253" t="s">
        <v>730</v>
      </c>
      <c r="G190" s="255" t="s">
        <v>731</v>
      </c>
      <c r="H190" s="256">
        <v>17203.03</v>
      </c>
      <c r="I190" s="257" t="s">
        <v>732</v>
      </c>
      <c r="J190" s="196">
        <f t="shared" ref="J190:J195" si="80">K190+L190+M190</f>
        <v>20337.7</v>
      </c>
      <c r="K190" s="197">
        <v>19879.5</v>
      </c>
      <c r="L190" s="261">
        <v>458.2</v>
      </c>
      <c r="M190" s="197"/>
      <c r="N190" s="196"/>
      <c r="O190" s="197"/>
      <c r="P190" s="197"/>
      <c r="Q190" s="197"/>
      <c r="R190" s="34">
        <f t="shared" si="44"/>
        <v>0</v>
      </c>
      <c r="S190" s="196"/>
      <c r="T190" s="197"/>
      <c r="U190" s="236"/>
      <c r="V190" s="197"/>
      <c r="W190" s="34">
        <f t="shared" si="46"/>
        <v>0</v>
      </c>
    </row>
    <row r="191" spans="1:23" s="138" customFormat="1" ht="42.75" customHeight="1" x14ac:dyDescent="0.25">
      <c r="A191" s="369">
        <v>100</v>
      </c>
      <c r="B191" s="87" t="s">
        <v>237</v>
      </c>
      <c r="C191" s="37"/>
      <c r="D191" s="252" t="s">
        <v>476</v>
      </c>
      <c r="E191" s="253" t="s">
        <v>479</v>
      </c>
      <c r="F191" s="253"/>
      <c r="G191" s="255"/>
      <c r="H191" s="256"/>
      <c r="I191" s="257"/>
      <c r="J191" s="196">
        <f t="shared" si="80"/>
        <v>20337.599999999999</v>
      </c>
      <c r="K191" s="197">
        <v>19879.5</v>
      </c>
      <c r="L191" s="261">
        <v>458.1</v>
      </c>
      <c r="M191" s="197"/>
      <c r="N191" s="196"/>
      <c r="O191" s="197"/>
      <c r="P191" s="197"/>
      <c r="Q191" s="197"/>
      <c r="R191" s="34">
        <f t="shared" si="44"/>
        <v>0</v>
      </c>
      <c r="S191" s="196"/>
      <c r="T191" s="197"/>
      <c r="U191" s="236"/>
      <c r="V191" s="197"/>
      <c r="W191" s="34">
        <f t="shared" si="46"/>
        <v>0</v>
      </c>
    </row>
    <row r="192" spans="1:23" s="138" customFormat="1" ht="36" customHeight="1" x14ac:dyDescent="0.25">
      <c r="A192" s="369">
        <v>101</v>
      </c>
      <c r="B192" s="87" t="s">
        <v>365</v>
      </c>
      <c r="C192" s="37"/>
      <c r="D192" s="252" t="s">
        <v>476</v>
      </c>
      <c r="E192" s="253" t="s">
        <v>480</v>
      </c>
      <c r="F192" s="253"/>
      <c r="G192" s="255"/>
      <c r="H192" s="256"/>
      <c r="I192" s="257"/>
      <c r="J192" s="196">
        <f t="shared" si="80"/>
        <v>20337.599999999999</v>
      </c>
      <c r="K192" s="197">
        <v>19879.5</v>
      </c>
      <c r="L192" s="261">
        <v>458.1</v>
      </c>
      <c r="M192" s="197"/>
      <c r="N192" s="196"/>
      <c r="O192" s="197"/>
      <c r="P192" s="197"/>
      <c r="Q192" s="197"/>
      <c r="R192" s="34">
        <f t="shared" si="44"/>
        <v>0</v>
      </c>
      <c r="S192" s="196"/>
      <c r="T192" s="197"/>
      <c r="U192" s="236"/>
      <c r="V192" s="197"/>
      <c r="W192" s="34">
        <f t="shared" si="46"/>
        <v>0</v>
      </c>
    </row>
    <row r="193" spans="1:23" s="138" customFormat="1" ht="27" customHeight="1" x14ac:dyDescent="0.25">
      <c r="A193" s="369">
        <v>102</v>
      </c>
      <c r="B193" s="87" t="s">
        <v>238</v>
      </c>
      <c r="C193" s="37"/>
      <c r="D193" s="252" t="s">
        <v>476</v>
      </c>
      <c r="E193" s="253" t="s">
        <v>481</v>
      </c>
      <c r="F193" s="253"/>
      <c r="G193" s="255"/>
      <c r="H193" s="256"/>
      <c r="I193" s="257"/>
      <c r="J193" s="196">
        <f t="shared" si="80"/>
        <v>20337.599999999999</v>
      </c>
      <c r="K193" s="197">
        <v>19879.5</v>
      </c>
      <c r="L193" s="261">
        <v>458.1</v>
      </c>
      <c r="M193" s="197"/>
      <c r="N193" s="196"/>
      <c r="O193" s="197"/>
      <c r="P193" s="197"/>
      <c r="Q193" s="197"/>
      <c r="R193" s="34">
        <f t="shared" si="44"/>
        <v>0</v>
      </c>
      <c r="S193" s="196"/>
      <c r="T193" s="197"/>
      <c r="U193" s="236"/>
      <c r="V193" s="197"/>
      <c r="W193" s="34">
        <f t="shared" si="46"/>
        <v>0</v>
      </c>
    </row>
    <row r="194" spans="1:23" s="138" customFormat="1" ht="31.5" customHeight="1" x14ac:dyDescent="0.25">
      <c r="A194" s="369">
        <v>103</v>
      </c>
      <c r="B194" s="87" t="s">
        <v>239</v>
      </c>
      <c r="C194" s="37"/>
      <c r="D194" s="252" t="s">
        <v>476</v>
      </c>
      <c r="E194" s="253" t="s">
        <v>482</v>
      </c>
      <c r="F194" s="253"/>
      <c r="G194" s="255"/>
      <c r="H194" s="256"/>
      <c r="I194" s="257"/>
      <c r="J194" s="196">
        <f t="shared" si="80"/>
        <v>20337.599999999999</v>
      </c>
      <c r="K194" s="197">
        <v>19879.5</v>
      </c>
      <c r="L194" s="261">
        <v>458.1</v>
      </c>
      <c r="M194" s="197"/>
      <c r="N194" s="196"/>
      <c r="O194" s="197"/>
      <c r="P194" s="197"/>
      <c r="Q194" s="197"/>
      <c r="R194" s="34">
        <f t="shared" si="44"/>
        <v>0</v>
      </c>
      <c r="S194" s="196"/>
      <c r="T194" s="197"/>
      <c r="U194" s="236"/>
      <c r="V194" s="197"/>
      <c r="W194" s="34">
        <f t="shared" si="46"/>
        <v>0</v>
      </c>
    </row>
    <row r="195" spans="1:23" s="254" customFormat="1" ht="30.75" customHeight="1" x14ac:dyDescent="0.25">
      <c r="A195" s="375">
        <v>104</v>
      </c>
      <c r="B195" s="87" t="s">
        <v>240</v>
      </c>
      <c r="C195" s="233"/>
      <c r="D195" s="252" t="s">
        <v>476</v>
      </c>
      <c r="E195" s="253" t="s">
        <v>483</v>
      </c>
      <c r="F195" s="86"/>
      <c r="G195" s="86"/>
      <c r="H195" s="86"/>
      <c r="I195" s="195"/>
      <c r="J195" s="196">
        <f t="shared" si="80"/>
        <v>20337.599999999999</v>
      </c>
      <c r="K195" s="197">
        <v>19879.5</v>
      </c>
      <c r="L195" s="261">
        <v>458.1</v>
      </c>
      <c r="M195" s="197"/>
      <c r="N195" s="196">
        <f t="shared" si="68"/>
        <v>0</v>
      </c>
      <c r="O195" s="197"/>
      <c r="P195" s="236"/>
      <c r="Q195" s="197"/>
      <c r="R195" s="34">
        <f t="shared" si="44"/>
        <v>0</v>
      </c>
      <c r="S195" s="196">
        <f t="shared" si="75"/>
        <v>0</v>
      </c>
      <c r="T195" s="197"/>
      <c r="U195" s="236"/>
      <c r="V195" s="197"/>
      <c r="W195" s="34">
        <f t="shared" si="46"/>
        <v>0</v>
      </c>
    </row>
    <row r="196" spans="1:23" s="39" customFormat="1" ht="72" customHeight="1" x14ac:dyDescent="0.25">
      <c r="A196" s="363">
        <v>105</v>
      </c>
      <c r="B196" s="102" t="s">
        <v>322</v>
      </c>
      <c r="C196" s="137"/>
      <c r="D196" s="12"/>
      <c r="E196" s="19"/>
      <c r="F196" s="153" t="s">
        <v>736</v>
      </c>
      <c r="G196" s="19" t="s">
        <v>737</v>
      </c>
      <c r="H196" s="190">
        <v>9009.2000000000007</v>
      </c>
      <c r="I196" s="143" t="s">
        <v>738</v>
      </c>
      <c r="J196" s="14">
        <f>SUM(K196:M196)</f>
        <v>9879.1</v>
      </c>
      <c r="K196" s="144"/>
      <c r="L196" s="149">
        <v>9879.1</v>
      </c>
      <c r="M196" s="144"/>
      <c r="N196" s="14"/>
      <c r="O196" s="144"/>
      <c r="P196" s="145"/>
      <c r="Q196" s="144"/>
      <c r="R196" s="30">
        <f t="shared" si="44"/>
        <v>0</v>
      </c>
      <c r="S196" s="14"/>
      <c r="T196" s="144"/>
      <c r="U196" s="145"/>
      <c r="V196" s="144"/>
      <c r="W196" s="42">
        <f t="shared" si="46"/>
        <v>0</v>
      </c>
    </row>
    <row r="197" spans="1:23" s="39" customFormat="1" ht="27" customHeight="1" x14ac:dyDescent="0.25">
      <c r="A197" s="363"/>
      <c r="B197" s="105" t="s">
        <v>315</v>
      </c>
      <c r="C197" s="137"/>
      <c r="D197" s="12"/>
      <c r="E197" s="19"/>
      <c r="F197" s="153"/>
      <c r="G197" s="19"/>
      <c r="H197" s="190"/>
      <c r="I197" s="143"/>
      <c r="J197" s="14"/>
      <c r="K197" s="144"/>
      <c r="L197" s="149"/>
      <c r="M197" s="144"/>
      <c r="N197" s="14"/>
      <c r="O197" s="144"/>
      <c r="P197" s="144"/>
      <c r="Q197" s="144"/>
      <c r="R197" s="30"/>
      <c r="S197" s="14">
        <f>T197+U197+V197</f>
        <v>0</v>
      </c>
      <c r="T197" s="145"/>
      <c r="U197" s="145">
        <v>0</v>
      </c>
      <c r="V197" s="144"/>
      <c r="W197" s="42"/>
    </row>
    <row r="198" spans="1:23" s="39" customFormat="1" ht="83.25" customHeight="1" x14ac:dyDescent="0.25">
      <c r="A198" s="363"/>
      <c r="B198" s="117" t="s">
        <v>343</v>
      </c>
      <c r="C198" s="137" t="s">
        <v>397</v>
      </c>
      <c r="D198" s="12"/>
      <c r="E198" s="19"/>
      <c r="F198" s="153"/>
      <c r="G198" s="19"/>
      <c r="H198" s="190"/>
      <c r="I198" s="143"/>
      <c r="J198" s="14">
        <f>K198+L198+M198</f>
        <v>4031.9</v>
      </c>
      <c r="K198" s="144">
        <v>3991.6</v>
      </c>
      <c r="L198" s="149">
        <v>40.299999999999997</v>
      </c>
      <c r="M198" s="144"/>
      <c r="N198" s="14"/>
      <c r="O198" s="144"/>
      <c r="P198" s="144"/>
      <c r="Q198" s="144"/>
      <c r="R198" s="30">
        <f t="shared" si="44"/>
        <v>0</v>
      </c>
      <c r="S198" s="14"/>
      <c r="T198" s="145"/>
      <c r="U198" s="145"/>
      <c r="V198" s="144"/>
      <c r="W198" s="42">
        <f t="shared" si="46"/>
        <v>0</v>
      </c>
    </row>
    <row r="199" spans="1:23" s="39" customFormat="1" ht="22.5" customHeight="1" x14ac:dyDescent="0.25">
      <c r="A199" s="363"/>
      <c r="B199" s="105" t="s">
        <v>19</v>
      </c>
      <c r="C199" s="137"/>
      <c r="D199" s="12"/>
      <c r="E199" s="19"/>
      <c r="F199" s="153"/>
      <c r="G199" s="19"/>
      <c r="H199" s="190"/>
      <c r="I199" s="143"/>
      <c r="J199" s="14"/>
      <c r="K199" s="144"/>
      <c r="L199" s="149"/>
      <c r="M199" s="144"/>
      <c r="N199" s="14"/>
      <c r="O199" s="144"/>
      <c r="P199" s="144"/>
      <c r="Q199" s="144"/>
      <c r="R199" s="30"/>
      <c r="S199" s="14"/>
      <c r="T199" s="145"/>
      <c r="U199" s="145"/>
      <c r="V199" s="144"/>
      <c r="W199" s="42"/>
    </row>
    <row r="200" spans="1:23" s="39" customFormat="1" ht="42.75" customHeight="1" x14ac:dyDescent="0.25">
      <c r="A200" s="363">
        <v>106</v>
      </c>
      <c r="B200" s="102" t="s">
        <v>366</v>
      </c>
      <c r="C200" s="137"/>
      <c r="D200" s="221" t="s">
        <v>165</v>
      </c>
      <c r="E200" s="167" t="s">
        <v>163</v>
      </c>
      <c r="F200" s="167" t="s">
        <v>164</v>
      </c>
      <c r="G200" s="258" t="s">
        <v>166</v>
      </c>
      <c r="H200" s="220">
        <v>3642.9</v>
      </c>
      <c r="I200" s="262" t="s">
        <v>478</v>
      </c>
      <c r="J200" s="14">
        <f t="shared" ref="J200:J201" si="81">K200+L200+M200</f>
        <v>4031.9</v>
      </c>
      <c r="K200" s="144">
        <v>3991.6</v>
      </c>
      <c r="L200" s="149">
        <v>40.299999999999997</v>
      </c>
      <c r="M200" s="144"/>
      <c r="N200" s="14"/>
      <c r="O200" s="144"/>
      <c r="P200" s="144"/>
      <c r="Q200" s="144"/>
      <c r="R200" s="30"/>
      <c r="S200" s="14"/>
      <c r="T200" s="145"/>
      <c r="U200" s="145"/>
      <c r="V200" s="144"/>
      <c r="W200" s="42"/>
    </row>
    <row r="201" spans="1:23" s="39" customFormat="1" ht="115.5" customHeight="1" x14ac:dyDescent="0.25">
      <c r="A201" s="363">
        <v>107</v>
      </c>
      <c r="B201" s="49" t="s">
        <v>367</v>
      </c>
      <c r="C201" s="137"/>
      <c r="D201" s="238" t="s">
        <v>484</v>
      </c>
      <c r="E201" s="241" t="s">
        <v>485</v>
      </c>
      <c r="F201" s="153" t="s">
        <v>733</v>
      </c>
      <c r="G201" s="19" t="s">
        <v>734</v>
      </c>
      <c r="H201" s="190">
        <v>42586</v>
      </c>
      <c r="I201" s="143" t="s">
        <v>735</v>
      </c>
      <c r="J201" s="14">
        <f t="shared" si="81"/>
        <v>42586</v>
      </c>
      <c r="K201" s="144">
        <v>0</v>
      </c>
      <c r="L201" s="149">
        <v>42586</v>
      </c>
      <c r="M201" s="144"/>
      <c r="N201" s="14"/>
      <c r="O201" s="144"/>
      <c r="P201" s="144"/>
      <c r="Q201" s="144"/>
      <c r="R201" s="30">
        <f t="shared" si="44"/>
        <v>0</v>
      </c>
      <c r="S201" s="14"/>
      <c r="T201" s="145"/>
      <c r="U201" s="145"/>
      <c r="V201" s="144"/>
      <c r="W201" s="42">
        <f t="shared" si="46"/>
        <v>0</v>
      </c>
    </row>
    <row r="202" spans="1:23" s="175" customFormat="1" ht="40.5" customHeight="1" x14ac:dyDescent="0.25">
      <c r="A202" s="366"/>
      <c r="B202" s="46" t="s">
        <v>368</v>
      </c>
      <c r="C202" s="44"/>
      <c r="D202" s="169"/>
      <c r="E202" s="171"/>
      <c r="F202" s="198"/>
      <c r="G202" s="171"/>
      <c r="H202" s="263"/>
      <c r="I202" s="172"/>
      <c r="J202" s="173">
        <f>K202+L202+M202</f>
        <v>35318.1</v>
      </c>
      <c r="K202" s="174">
        <f>K203</f>
        <v>0</v>
      </c>
      <c r="L202" s="264">
        <f>L203</f>
        <v>35318.1</v>
      </c>
      <c r="M202" s="174">
        <f>M203</f>
        <v>0</v>
      </c>
      <c r="N202" s="173"/>
      <c r="O202" s="174">
        <f>O203</f>
        <v>0</v>
      </c>
      <c r="P202" s="174">
        <f t="shared" ref="P202:Q202" si="82">P203</f>
        <v>0</v>
      </c>
      <c r="Q202" s="174">
        <f t="shared" si="82"/>
        <v>0</v>
      </c>
      <c r="R202" s="38"/>
      <c r="S202" s="173"/>
      <c r="T202" s="264">
        <f>T203</f>
        <v>0</v>
      </c>
      <c r="U202" s="264">
        <f t="shared" ref="U202:V202" si="83">U203</f>
        <v>0</v>
      </c>
      <c r="V202" s="264">
        <f t="shared" si="83"/>
        <v>0</v>
      </c>
      <c r="W202" s="38"/>
    </row>
    <row r="203" spans="1:23" s="39" customFormat="1" ht="105" customHeight="1" x14ac:dyDescent="0.25">
      <c r="A203" s="363">
        <v>108</v>
      </c>
      <c r="B203" s="111" t="s">
        <v>320</v>
      </c>
      <c r="C203" s="137"/>
      <c r="D203" s="12"/>
      <c r="E203" s="19"/>
      <c r="F203" s="153"/>
      <c r="G203" s="19"/>
      <c r="H203" s="190"/>
      <c r="I203" s="143"/>
      <c r="J203" s="14">
        <f>SUM(K203:M203)</f>
        <v>35318.1</v>
      </c>
      <c r="K203" s="144"/>
      <c r="L203" s="149">
        <v>35318.1</v>
      </c>
      <c r="M203" s="144"/>
      <c r="N203" s="14"/>
      <c r="O203" s="144"/>
      <c r="P203" s="144"/>
      <c r="Q203" s="144"/>
      <c r="R203" s="42">
        <f>N203/J203*100</f>
        <v>0</v>
      </c>
      <c r="S203" s="14"/>
      <c r="T203" s="145"/>
      <c r="U203" s="145"/>
      <c r="V203" s="144"/>
      <c r="W203" s="42"/>
    </row>
    <row r="204" spans="1:23" s="39" customFormat="1" ht="24" customHeight="1" x14ac:dyDescent="0.25">
      <c r="A204" s="363"/>
      <c r="B204" s="105" t="s">
        <v>315</v>
      </c>
      <c r="C204" s="137"/>
      <c r="D204" s="12"/>
      <c r="E204" s="19"/>
      <c r="F204" s="153"/>
      <c r="G204" s="19"/>
      <c r="H204" s="190"/>
      <c r="I204" s="143"/>
      <c r="J204" s="14">
        <f>SUM(K204:M204)</f>
        <v>35318.1</v>
      </c>
      <c r="K204" s="144"/>
      <c r="L204" s="149">
        <v>35318.1</v>
      </c>
      <c r="M204" s="144"/>
      <c r="N204" s="14"/>
      <c r="O204" s="144"/>
      <c r="P204" s="144"/>
      <c r="Q204" s="144"/>
      <c r="R204" s="42"/>
      <c r="S204" s="14"/>
      <c r="T204" s="145"/>
      <c r="U204" s="145"/>
      <c r="V204" s="144"/>
      <c r="W204" s="42"/>
    </row>
    <row r="205" spans="1:23" s="131" customFormat="1" ht="37.5" customHeight="1" x14ac:dyDescent="0.25">
      <c r="A205" s="368">
        <v>5</v>
      </c>
      <c r="B205" s="58" t="s">
        <v>24</v>
      </c>
      <c r="C205" s="130">
        <v>4</v>
      </c>
      <c r="D205" s="9"/>
      <c r="E205" s="192"/>
      <c r="F205" s="192"/>
      <c r="G205" s="192"/>
      <c r="H205" s="192"/>
      <c r="I205" s="193"/>
      <c r="J205" s="11">
        <f t="shared" ref="J205:J269" si="84">K205+L205+M205</f>
        <v>747046.10000000009</v>
      </c>
      <c r="K205" s="194">
        <f>K207</f>
        <v>355789.9</v>
      </c>
      <c r="L205" s="194">
        <f t="shared" ref="L205:M205" si="85">L207</f>
        <v>391256.20000000007</v>
      </c>
      <c r="M205" s="194">
        <f t="shared" si="85"/>
        <v>0</v>
      </c>
      <c r="N205" s="11">
        <f t="shared" ref="N205:N269" si="86">O205+P205+Q205</f>
        <v>181143.61</v>
      </c>
      <c r="O205" s="194">
        <f t="shared" ref="O205:Q205" si="87">O207</f>
        <v>0</v>
      </c>
      <c r="P205" s="194">
        <f t="shared" si="87"/>
        <v>178890.4</v>
      </c>
      <c r="Q205" s="194">
        <f t="shared" si="87"/>
        <v>2253.21</v>
      </c>
      <c r="R205" s="11">
        <f t="shared" si="44"/>
        <v>24.247982821943648</v>
      </c>
      <c r="S205" s="11">
        <f t="shared" ref="S205:S262" si="88">T205+U205+V205</f>
        <v>181143.61</v>
      </c>
      <c r="T205" s="194">
        <f t="shared" ref="T205:V205" si="89">T207</f>
        <v>0</v>
      </c>
      <c r="U205" s="194">
        <f t="shared" si="89"/>
        <v>178890.4</v>
      </c>
      <c r="V205" s="194">
        <f t="shared" si="89"/>
        <v>2253.21</v>
      </c>
      <c r="W205" s="11">
        <f t="shared" si="46"/>
        <v>24.247982821943648</v>
      </c>
    </row>
    <row r="206" spans="1:23" s="39" customFormat="1" ht="22.5" customHeight="1" x14ac:dyDescent="0.25">
      <c r="A206" s="363"/>
      <c r="B206" s="118" t="s">
        <v>19</v>
      </c>
      <c r="C206" s="132"/>
      <c r="D206" s="12"/>
      <c r="E206" s="19"/>
      <c r="F206" s="19"/>
      <c r="G206" s="19"/>
      <c r="H206" s="19"/>
      <c r="I206" s="143"/>
      <c r="J206" s="14"/>
      <c r="K206" s="144"/>
      <c r="L206" s="148"/>
      <c r="M206" s="144"/>
      <c r="N206" s="14"/>
      <c r="O206" s="144"/>
      <c r="P206" s="144"/>
      <c r="Q206" s="144"/>
      <c r="R206" s="30"/>
      <c r="S206" s="14"/>
      <c r="T206" s="144"/>
      <c r="U206" s="148"/>
      <c r="V206" s="144"/>
      <c r="W206" s="30"/>
    </row>
    <row r="207" spans="1:23" s="272" customFormat="1" ht="69.75" customHeight="1" x14ac:dyDescent="0.25">
      <c r="A207" s="376"/>
      <c r="B207" s="68" t="s">
        <v>35</v>
      </c>
      <c r="C207" s="265"/>
      <c r="D207" s="266"/>
      <c r="E207" s="115"/>
      <c r="F207" s="115"/>
      <c r="G207" s="115"/>
      <c r="H207" s="267"/>
      <c r="I207" s="268"/>
      <c r="J207" s="269">
        <f t="shared" si="84"/>
        <v>747046.10000000009</v>
      </c>
      <c r="K207" s="270">
        <f>K208</f>
        <v>355789.9</v>
      </c>
      <c r="L207" s="270">
        <f t="shared" ref="L207:M207" si="90">L208</f>
        <v>391256.20000000007</v>
      </c>
      <c r="M207" s="270">
        <f t="shared" si="90"/>
        <v>0</v>
      </c>
      <c r="N207" s="269">
        <f t="shared" si="86"/>
        <v>181143.61</v>
      </c>
      <c r="O207" s="270">
        <f t="shared" ref="O207:Q207" si="91">O208</f>
        <v>0</v>
      </c>
      <c r="P207" s="270">
        <f t="shared" si="91"/>
        <v>178890.4</v>
      </c>
      <c r="Q207" s="270">
        <f t="shared" si="91"/>
        <v>2253.21</v>
      </c>
      <c r="R207" s="271">
        <f t="shared" si="44"/>
        <v>24.247982821943648</v>
      </c>
      <c r="S207" s="269">
        <f t="shared" si="88"/>
        <v>181143.61</v>
      </c>
      <c r="T207" s="270">
        <f t="shared" ref="T207:V207" si="92">T208</f>
        <v>0</v>
      </c>
      <c r="U207" s="270">
        <f t="shared" si="92"/>
        <v>178890.4</v>
      </c>
      <c r="V207" s="270">
        <f t="shared" si="92"/>
        <v>2253.21</v>
      </c>
      <c r="W207" s="271">
        <f t="shared" si="46"/>
        <v>24.247982821943648</v>
      </c>
    </row>
    <row r="208" spans="1:23" s="139" customFormat="1" ht="52.5" customHeight="1" x14ac:dyDescent="0.25">
      <c r="A208" s="370"/>
      <c r="B208" s="57" t="s">
        <v>40</v>
      </c>
      <c r="C208" s="44">
        <v>4</v>
      </c>
      <c r="D208" s="45"/>
      <c r="E208" s="46"/>
      <c r="F208" s="46"/>
      <c r="G208" s="46"/>
      <c r="H208" s="171"/>
      <c r="I208" s="172"/>
      <c r="J208" s="173">
        <f t="shared" si="84"/>
        <v>747046.10000000009</v>
      </c>
      <c r="K208" s="174">
        <f>K210+K211+K212+K213+K214+K215+K216+K217+K218+K220+K223+K225+K227+K229+K231+K233+K234+K235</f>
        <v>355789.9</v>
      </c>
      <c r="L208" s="174">
        <f t="shared" ref="L208:M208" si="93">L210+L211+L212+L213+L214+L215+L216+L217+L218+L220+L223+L225+L227+L229+L231+L233+L234+L235</f>
        <v>391256.20000000007</v>
      </c>
      <c r="M208" s="174">
        <f t="shared" si="93"/>
        <v>0</v>
      </c>
      <c r="N208" s="173">
        <f t="shared" si="86"/>
        <v>181143.61</v>
      </c>
      <c r="O208" s="174">
        <f>O210+O211+O212+O213+O214+O215+O216+O217+O218+O220+O223+O225+O227+O229+O231+O233+O234+O235</f>
        <v>0</v>
      </c>
      <c r="P208" s="174">
        <f t="shared" ref="P208:V208" si="94">P210+P211+P212+P213+P214+P215+P216+P217+P218+P220+P223+P225+P227+P229+P231+P233+P234+P235</f>
        <v>178890.4</v>
      </c>
      <c r="Q208" s="174">
        <f t="shared" si="94"/>
        <v>2253.21</v>
      </c>
      <c r="R208" s="38">
        <f t="shared" si="44"/>
        <v>24.247982821943648</v>
      </c>
      <c r="S208" s="174">
        <f>T208+U208+V208</f>
        <v>181143.61</v>
      </c>
      <c r="T208" s="174">
        <f t="shared" si="94"/>
        <v>0</v>
      </c>
      <c r="U208" s="174">
        <f t="shared" si="94"/>
        <v>178890.4</v>
      </c>
      <c r="V208" s="174">
        <f t="shared" si="94"/>
        <v>2253.21</v>
      </c>
      <c r="W208" s="38">
        <f t="shared" si="46"/>
        <v>24.247982821943648</v>
      </c>
    </row>
    <row r="209" spans="1:23" s="247" customFormat="1" ht="54" customHeight="1" x14ac:dyDescent="0.25">
      <c r="A209" s="373"/>
      <c r="B209" s="88" t="s">
        <v>48</v>
      </c>
      <c r="C209" s="244"/>
      <c r="D209" s="245"/>
      <c r="E209" s="273"/>
      <c r="F209" s="273"/>
      <c r="G209" s="273"/>
      <c r="H209" s="126"/>
      <c r="I209" s="127"/>
      <c r="J209" s="128">
        <f t="shared" si="84"/>
        <v>0</v>
      </c>
      <c r="K209" s="128"/>
      <c r="L209" s="128"/>
      <c r="M209" s="128"/>
      <c r="N209" s="128">
        <f t="shared" si="86"/>
        <v>0</v>
      </c>
      <c r="O209" s="128"/>
      <c r="P209" s="128"/>
      <c r="Q209" s="128"/>
      <c r="R209" s="94"/>
      <c r="S209" s="128">
        <f t="shared" si="88"/>
        <v>0</v>
      </c>
      <c r="T209" s="128"/>
      <c r="U209" s="128"/>
      <c r="V209" s="128"/>
      <c r="W209" s="94"/>
    </row>
    <row r="210" spans="1:23" s="136" customFormat="1" ht="65.25" customHeight="1" x14ac:dyDescent="0.25">
      <c r="A210" s="365">
        <v>109</v>
      </c>
      <c r="B210" s="69" t="s">
        <v>241</v>
      </c>
      <c r="C210" s="132"/>
      <c r="D210" s="12"/>
      <c r="E210" s="19"/>
      <c r="F210" s="219" t="s">
        <v>532</v>
      </c>
      <c r="G210" s="219" t="s">
        <v>533</v>
      </c>
      <c r="H210" s="238">
        <v>271000</v>
      </c>
      <c r="I210" s="239" t="s">
        <v>534</v>
      </c>
      <c r="J210" s="14">
        <f>K210+L210+M210</f>
        <v>142983.4</v>
      </c>
      <c r="K210" s="14"/>
      <c r="L210" s="14">
        <v>142983.4</v>
      </c>
      <c r="M210" s="14"/>
      <c r="N210" s="14">
        <f>O210+P210+Q210</f>
        <v>142983.4</v>
      </c>
      <c r="O210" s="14"/>
      <c r="P210" s="14">
        <v>142983.4</v>
      </c>
      <c r="Q210" s="14"/>
      <c r="R210" s="30">
        <f t="shared" ref="R210:R220" si="95">N210/J210*100</f>
        <v>100</v>
      </c>
      <c r="S210" s="14">
        <f>T210+U210+V210</f>
        <v>142983.4</v>
      </c>
      <c r="T210" s="14">
        <v>0</v>
      </c>
      <c r="U210" s="14">
        <v>142983.4</v>
      </c>
      <c r="V210" s="14"/>
      <c r="W210" s="30">
        <f t="shared" ref="W210:W220" si="96">S210/J210*100</f>
        <v>100</v>
      </c>
    </row>
    <row r="211" spans="1:23" s="136" customFormat="1" ht="59.25" customHeight="1" x14ac:dyDescent="0.25">
      <c r="A211" s="365">
        <v>110</v>
      </c>
      <c r="B211" s="107" t="s">
        <v>324</v>
      </c>
      <c r="C211" s="132" t="s">
        <v>309</v>
      </c>
      <c r="D211" s="12"/>
      <c r="E211" s="19"/>
      <c r="F211" s="157" t="s">
        <v>535</v>
      </c>
      <c r="G211" s="157" t="s">
        <v>536</v>
      </c>
      <c r="H211" s="392">
        <v>110152.55499999999</v>
      </c>
      <c r="I211" s="393" t="s">
        <v>537</v>
      </c>
      <c r="J211" s="14">
        <f>K211+L211+M211</f>
        <v>5479.3</v>
      </c>
      <c r="K211" s="14"/>
      <c r="L211" s="14">
        <v>5479.3</v>
      </c>
      <c r="M211" s="14"/>
      <c r="N211" s="14">
        <f t="shared" ref="N211:N235" si="97">O211+P211+Q211</f>
        <v>0</v>
      </c>
      <c r="O211" s="14"/>
      <c r="P211" s="14"/>
      <c r="Q211" s="14"/>
      <c r="R211" s="30">
        <f t="shared" si="95"/>
        <v>0</v>
      </c>
      <c r="S211" s="14">
        <f t="shared" ref="S211:S220" si="98">T211+U211+V211</f>
        <v>0</v>
      </c>
      <c r="T211" s="14"/>
      <c r="U211" s="14"/>
      <c r="V211" s="14"/>
      <c r="W211" s="30">
        <f t="shared" si="96"/>
        <v>0</v>
      </c>
    </row>
    <row r="212" spans="1:23" s="136" customFormat="1" ht="44.25" customHeight="1" x14ac:dyDescent="0.25">
      <c r="A212" s="365">
        <v>111</v>
      </c>
      <c r="B212" s="107" t="s">
        <v>325</v>
      </c>
      <c r="C212" s="132"/>
      <c r="D212" s="12"/>
      <c r="E212" s="19"/>
      <c r="F212" s="219" t="s">
        <v>538</v>
      </c>
      <c r="G212" s="219" t="s">
        <v>539</v>
      </c>
      <c r="H212" s="238">
        <v>32000</v>
      </c>
      <c r="I212" s="239" t="s">
        <v>540</v>
      </c>
      <c r="J212" s="14">
        <f t="shared" ref="J212:J218" si="99">K212+L212+M212</f>
        <v>1410</v>
      </c>
      <c r="K212" s="14"/>
      <c r="L212" s="14">
        <v>1410</v>
      </c>
      <c r="M212" s="14"/>
      <c r="N212" s="14">
        <f t="shared" si="97"/>
        <v>0</v>
      </c>
      <c r="O212" s="14"/>
      <c r="P212" s="14"/>
      <c r="Q212" s="14"/>
      <c r="R212" s="30">
        <f t="shared" si="95"/>
        <v>0</v>
      </c>
      <c r="S212" s="14">
        <f t="shared" si="98"/>
        <v>0</v>
      </c>
      <c r="T212" s="14"/>
      <c r="U212" s="14"/>
      <c r="V212" s="14"/>
      <c r="W212" s="30">
        <f t="shared" si="96"/>
        <v>0</v>
      </c>
    </row>
    <row r="213" spans="1:23" s="136" customFormat="1" ht="60" customHeight="1" x14ac:dyDescent="0.25">
      <c r="A213" s="365">
        <v>112</v>
      </c>
      <c r="B213" s="107" t="s">
        <v>326</v>
      </c>
      <c r="C213" s="132"/>
      <c r="D213" s="12"/>
      <c r="E213" s="19"/>
      <c r="F213" s="157" t="s">
        <v>541</v>
      </c>
      <c r="G213" s="157" t="s">
        <v>542</v>
      </c>
      <c r="H213" s="392">
        <v>22607.140479999998</v>
      </c>
      <c r="I213" s="157" t="s">
        <v>543</v>
      </c>
      <c r="J213" s="14">
        <f t="shared" si="99"/>
        <v>21584.7</v>
      </c>
      <c r="K213" s="14"/>
      <c r="L213" s="14">
        <v>21584.7</v>
      </c>
      <c r="M213" s="14"/>
      <c r="N213" s="14">
        <f t="shared" si="97"/>
        <v>20584.63</v>
      </c>
      <c r="O213" s="14"/>
      <c r="P213" s="14">
        <v>19555.400000000001</v>
      </c>
      <c r="Q213" s="14">
        <v>1029.23</v>
      </c>
      <c r="R213" s="30">
        <f t="shared" si="95"/>
        <v>95.366764421094572</v>
      </c>
      <c r="S213" s="14">
        <f t="shared" si="98"/>
        <v>20584.63</v>
      </c>
      <c r="T213" s="14"/>
      <c r="U213" s="14">
        <v>19555.400000000001</v>
      </c>
      <c r="V213" s="14">
        <v>1029.23</v>
      </c>
      <c r="W213" s="30">
        <f t="shared" si="96"/>
        <v>95.366764421094572</v>
      </c>
    </row>
    <row r="214" spans="1:23" s="136" customFormat="1" ht="43.5" customHeight="1" x14ac:dyDescent="0.25">
      <c r="A214" s="365">
        <v>113</v>
      </c>
      <c r="B214" s="107" t="s">
        <v>327</v>
      </c>
      <c r="C214" s="132"/>
      <c r="D214" s="12"/>
      <c r="E214" s="19"/>
      <c r="F214" s="219" t="s">
        <v>550</v>
      </c>
      <c r="G214" s="219" t="s">
        <v>551</v>
      </c>
      <c r="H214" s="238">
        <v>26858.240000000002</v>
      </c>
      <c r="I214" s="239" t="s">
        <v>552</v>
      </c>
      <c r="J214" s="14">
        <f t="shared" si="99"/>
        <v>2377</v>
      </c>
      <c r="K214" s="14"/>
      <c r="L214" s="14">
        <v>2377</v>
      </c>
      <c r="M214" s="14"/>
      <c r="N214" s="14">
        <f t="shared" si="97"/>
        <v>0</v>
      </c>
      <c r="O214" s="14"/>
      <c r="P214" s="14"/>
      <c r="Q214" s="14"/>
      <c r="R214" s="30">
        <f t="shared" si="95"/>
        <v>0</v>
      </c>
      <c r="S214" s="14">
        <f t="shared" si="98"/>
        <v>0</v>
      </c>
      <c r="T214" s="14"/>
      <c r="U214" s="14"/>
      <c r="V214" s="14"/>
      <c r="W214" s="30">
        <f t="shared" si="96"/>
        <v>0</v>
      </c>
    </row>
    <row r="215" spans="1:23" s="136" customFormat="1" ht="54.75" customHeight="1" x14ac:dyDescent="0.25">
      <c r="A215" s="365">
        <v>114</v>
      </c>
      <c r="B215" s="107" t="s">
        <v>328</v>
      </c>
      <c r="C215" s="132"/>
      <c r="D215" s="12"/>
      <c r="E215" s="19"/>
      <c r="F215" s="219" t="s">
        <v>547</v>
      </c>
      <c r="G215" s="219" t="s">
        <v>548</v>
      </c>
      <c r="H215" s="238">
        <v>32000</v>
      </c>
      <c r="I215" s="239" t="s">
        <v>549</v>
      </c>
      <c r="J215" s="14">
        <f t="shared" si="99"/>
        <v>7148.4</v>
      </c>
      <c r="K215" s="14"/>
      <c r="L215" s="14">
        <v>7148.4</v>
      </c>
      <c r="M215" s="14"/>
      <c r="N215" s="14">
        <f t="shared" si="97"/>
        <v>0</v>
      </c>
      <c r="O215" s="14"/>
      <c r="P215" s="14"/>
      <c r="Q215" s="14"/>
      <c r="R215" s="30">
        <f t="shared" si="95"/>
        <v>0</v>
      </c>
      <c r="S215" s="14">
        <f t="shared" si="98"/>
        <v>0</v>
      </c>
      <c r="T215" s="14"/>
      <c r="U215" s="14"/>
      <c r="V215" s="14"/>
      <c r="W215" s="30">
        <f t="shared" si="96"/>
        <v>0</v>
      </c>
    </row>
    <row r="216" spans="1:23" s="136" customFormat="1" ht="58.5" customHeight="1" x14ac:dyDescent="0.25">
      <c r="A216" s="365">
        <v>115</v>
      </c>
      <c r="B216" s="107" t="s">
        <v>329</v>
      </c>
      <c r="C216" s="132"/>
      <c r="D216" s="12"/>
      <c r="E216" s="19"/>
      <c r="F216" s="19"/>
      <c r="G216" s="19"/>
      <c r="H216" s="19"/>
      <c r="I216" s="143"/>
      <c r="J216" s="14">
        <f t="shared" si="99"/>
        <v>20863.099999999999</v>
      </c>
      <c r="K216" s="14"/>
      <c r="L216" s="14">
        <v>20863.099999999999</v>
      </c>
      <c r="M216" s="14"/>
      <c r="N216" s="14">
        <f t="shared" si="97"/>
        <v>0</v>
      </c>
      <c r="O216" s="14"/>
      <c r="P216" s="14"/>
      <c r="Q216" s="14"/>
      <c r="R216" s="30">
        <f t="shared" si="95"/>
        <v>0</v>
      </c>
      <c r="S216" s="14">
        <f t="shared" si="98"/>
        <v>0</v>
      </c>
      <c r="T216" s="14"/>
      <c r="U216" s="14"/>
      <c r="V216" s="14"/>
      <c r="W216" s="30">
        <f t="shared" si="96"/>
        <v>0</v>
      </c>
    </row>
    <row r="217" spans="1:23" s="136" customFormat="1" ht="67.5" customHeight="1" x14ac:dyDescent="0.25">
      <c r="A217" s="365">
        <v>116</v>
      </c>
      <c r="B217" s="107" t="s">
        <v>330</v>
      </c>
      <c r="C217" s="132"/>
      <c r="D217" s="12"/>
      <c r="E217" s="19"/>
      <c r="F217" s="157" t="s">
        <v>544</v>
      </c>
      <c r="G217" s="157" t="s">
        <v>545</v>
      </c>
      <c r="H217" s="392">
        <v>31014.27</v>
      </c>
      <c r="I217" s="393" t="s">
        <v>546</v>
      </c>
      <c r="J217" s="14">
        <f>K217+L217+M217</f>
        <v>23840.2</v>
      </c>
      <c r="K217" s="14"/>
      <c r="L217" s="14">
        <v>23840.2</v>
      </c>
      <c r="M217" s="14"/>
      <c r="N217" s="14">
        <f t="shared" si="97"/>
        <v>17485.48</v>
      </c>
      <c r="O217" s="14"/>
      <c r="P217" s="14">
        <v>16261.5</v>
      </c>
      <c r="Q217" s="14">
        <v>1223.98</v>
      </c>
      <c r="R217" s="30">
        <f t="shared" si="95"/>
        <v>73.34451892182112</v>
      </c>
      <c r="S217" s="14">
        <f t="shared" si="98"/>
        <v>17485.48</v>
      </c>
      <c r="T217" s="14"/>
      <c r="U217" s="14">
        <v>16261.5</v>
      </c>
      <c r="V217" s="14">
        <v>1223.98</v>
      </c>
      <c r="W217" s="30">
        <f t="shared" si="96"/>
        <v>73.34451892182112</v>
      </c>
    </row>
    <row r="218" spans="1:23" s="136" customFormat="1" ht="56.25" customHeight="1" x14ac:dyDescent="0.25">
      <c r="A218" s="365">
        <v>117</v>
      </c>
      <c r="B218" s="107" t="s">
        <v>331</v>
      </c>
      <c r="C218" s="132"/>
      <c r="D218" s="12"/>
      <c r="E218" s="19"/>
      <c r="F218" s="19"/>
      <c r="G218" s="19"/>
      <c r="H218" s="19"/>
      <c r="I218" s="143"/>
      <c r="J218" s="14">
        <f t="shared" si="99"/>
        <v>14098.3</v>
      </c>
      <c r="K218" s="14"/>
      <c r="L218" s="14">
        <v>14098.3</v>
      </c>
      <c r="M218" s="14"/>
      <c r="N218" s="14">
        <f t="shared" si="97"/>
        <v>0</v>
      </c>
      <c r="O218" s="14"/>
      <c r="P218" s="14"/>
      <c r="Q218" s="14"/>
      <c r="R218" s="30">
        <f t="shared" si="95"/>
        <v>0</v>
      </c>
      <c r="S218" s="14">
        <f t="shared" si="98"/>
        <v>0</v>
      </c>
      <c r="T218" s="14"/>
      <c r="U218" s="14"/>
      <c r="V218" s="14"/>
      <c r="W218" s="30">
        <f t="shared" si="96"/>
        <v>0</v>
      </c>
    </row>
    <row r="219" spans="1:23" s="136" customFormat="1" ht="20.25" customHeight="1" x14ac:dyDescent="0.25">
      <c r="A219" s="365"/>
      <c r="B219" s="353" t="s">
        <v>18</v>
      </c>
      <c r="C219" s="132"/>
      <c r="D219" s="12"/>
      <c r="E219" s="19"/>
      <c r="F219" s="19"/>
      <c r="G219" s="19"/>
      <c r="H219" s="19"/>
      <c r="I219" s="143"/>
      <c r="J219" s="14"/>
      <c r="K219" s="14"/>
      <c r="L219" s="14"/>
      <c r="M219" s="14"/>
      <c r="N219" s="14">
        <f t="shared" si="97"/>
        <v>0</v>
      </c>
      <c r="O219" s="14"/>
      <c r="P219" s="14"/>
      <c r="Q219" s="14"/>
      <c r="R219" s="30"/>
      <c r="S219" s="14"/>
      <c r="T219" s="14"/>
      <c r="U219" s="14"/>
      <c r="V219" s="14"/>
      <c r="W219" s="30"/>
    </row>
    <row r="220" spans="1:23" s="136" customFormat="1" ht="56.25" customHeight="1" x14ac:dyDescent="0.25">
      <c r="A220" s="365">
        <v>118</v>
      </c>
      <c r="B220" s="112" t="s">
        <v>323</v>
      </c>
      <c r="C220" s="132"/>
      <c r="D220" s="12"/>
      <c r="E220" s="19"/>
      <c r="F220" s="219" t="s">
        <v>553</v>
      </c>
      <c r="G220" s="219" t="s">
        <v>554</v>
      </c>
      <c r="H220" s="238" t="s">
        <v>555</v>
      </c>
      <c r="I220" s="239" t="s">
        <v>556</v>
      </c>
      <c r="J220" s="14">
        <f>K220+L220+M220</f>
        <v>12980.1</v>
      </c>
      <c r="K220" s="14"/>
      <c r="L220" s="14">
        <v>12980.1</v>
      </c>
      <c r="M220" s="14"/>
      <c r="N220" s="14">
        <f t="shared" si="97"/>
        <v>0</v>
      </c>
      <c r="O220" s="14"/>
      <c r="P220" s="14"/>
      <c r="Q220" s="14"/>
      <c r="R220" s="30">
        <f t="shared" si="95"/>
        <v>0</v>
      </c>
      <c r="S220" s="14">
        <f t="shared" si="98"/>
        <v>0</v>
      </c>
      <c r="T220" s="14"/>
      <c r="U220" s="14"/>
      <c r="V220" s="14"/>
      <c r="W220" s="30">
        <f t="shared" si="96"/>
        <v>0</v>
      </c>
    </row>
    <row r="221" spans="1:23" s="247" customFormat="1" ht="60" customHeight="1" x14ac:dyDescent="0.25">
      <c r="A221" s="373"/>
      <c r="B221" s="357" t="s">
        <v>27</v>
      </c>
      <c r="C221" s="141"/>
      <c r="D221" s="245"/>
      <c r="E221" s="274"/>
      <c r="F221" s="275"/>
      <c r="G221" s="273"/>
      <c r="H221" s="276"/>
      <c r="I221" s="127"/>
      <c r="J221" s="128"/>
      <c r="K221" s="277"/>
      <c r="L221" s="128"/>
      <c r="M221" s="128"/>
      <c r="N221" s="128">
        <f t="shared" si="97"/>
        <v>0</v>
      </c>
      <c r="O221" s="128"/>
      <c r="P221" s="128"/>
      <c r="Q221" s="128"/>
      <c r="R221" s="94"/>
      <c r="S221" s="128"/>
      <c r="T221" s="128"/>
      <c r="U221" s="128"/>
      <c r="V221" s="128"/>
      <c r="W221" s="94"/>
    </row>
    <row r="222" spans="1:23" s="247" customFormat="1" ht="21.75" customHeight="1" x14ac:dyDescent="0.25">
      <c r="A222" s="373"/>
      <c r="B222" s="357" t="s">
        <v>181</v>
      </c>
      <c r="C222" s="141"/>
      <c r="D222" s="89"/>
      <c r="E222" s="90"/>
      <c r="F222" s="90"/>
      <c r="G222" s="90"/>
      <c r="H222" s="90"/>
      <c r="I222" s="91"/>
      <c r="J222" s="128">
        <f t="shared" ref="J222" si="100">K222+L222+M222</f>
        <v>0</v>
      </c>
      <c r="K222" s="128"/>
      <c r="L222" s="128"/>
      <c r="M222" s="128"/>
      <c r="N222" s="128">
        <f t="shared" si="97"/>
        <v>0</v>
      </c>
      <c r="O222" s="128"/>
      <c r="P222" s="128"/>
      <c r="Q222" s="128"/>
      <c r="R222" s="94"/>
      <c r="S222" s="128"/>
      <c r="T222" s="128"/>
      <c r="U222" s="128"/>
      <c r="V222" s="128"/>
      <c r="W222" s="94"/>
    </row>
    <row r="223" spans="1:23" s="188" customFormat="1" ht="104.25" customHeight="1" x14ac:dyDescent="0.25">
      <c r="A223" s="367">
        <v>119</v>
      </c>
      <c r="B223" s="69" t="s">
        <v>246</v>
      </c>
      <c r="C223" s="133"/>
      <c r="D223" s="186"/>
      <c r="E223" s="278"/>
      <c r="F223" s="279" t="s">
        <v>582</v>
      </c>
      <c r="G223" s="280"/>
      <c r="H223" s="281">
        <v>9999</v>
      </c>
      <c r="I223" s="33" t="s">
        <v>739</v>
      </c>
      <c r="J223" s="14">
        <f>K223+L223+M223</f>
        <v>15439.3</v>
      </c>
      <c r="K223" s="282"/>
      <c r="L223" s="14">
        <v>15439.3</v>
      </c>
      <c r="M223" s="21"/>
      <c r="N223" s="14">
        <f t="shared" si="97"/>
        <v>0</v>
      </c>
      <c r="O223" s="283"/>
      <c r="P223" s="21"/>
      <c r="Q223" s="21"/>
      <c r="R223" s="30">
        <f>N223/J223*100</f>
        <v>0</v>
      </c>
      <c r="S223" s="21">
        <f>T223+U223+V223</f>
        <v>0</v>
      </c>
      <c r="T223" s="21"/>
      <c r="U223" s="21"/>
      <c r="V223" s="21"/>
      <c r="W223" s="42">
        <f>S223/J223*100</f>
        <v>0</v>
      </c>
    </row>
    <row r="224" spans="1:23" s="188" customFormat="1" ht="31.5" customHeight="1" x14ac:dyDescent="0.25">
      <c r="A224" s="367"/>
      <c r="B224" s="120" t="s">
        <v>173</v>
      </c>
      <c r="C224" s="133"/>
      <c r="D224" s="186"/>
      <c r="E224" s="278"/>
      <c r="F224" s="279"/>
      <c r="G224" s="280"/>
      <c r="H224" s="281"/>
      <c r="I224" s="33"/>
      <c r="J224" s="14">
        <f t="shared" ref="J224:J235" si="101">K224+L224+M224</f>
        <v>15439.3</v>
      </c>
      <c r="K224" s="282"/>
      <c r="L224" s="14">
        <v>15439.3</v>
      </c>
      <c r="M224" s="21"/>
      <c r="N224" s="14"/>
      <c r="O224" s="283"/>
      <c r="P224" s="21"/>
      <c r="Q224" s="21"/>
      <c r="R224" s="30"/>
      <c r="S224" s="21"/>
      <c r="T224" s="21"/>
      <c r="U224" s="21"/>
      <c r="V224" s="21"/>
      <c r="W224" s="42"/>
    </row>
    <row r="225" spans="1:26" s="188" customFormat="1" ht="70.5" customHeight="1" x14ac:dyDescent="0.25">
      <c r="A225" s="367">
        <v>120</v>
      </c>
      <c r="B225" s="107" t="s">
        <v>333</v>
      </c>
      <c r="C225" s="132"/>
      <c r="D225" s="16"/>
      <c r="E225" s="238"/>
      <c r="F225" s="238" t="s">
        <v>740</v>
      </c>
      <c r="G225" s="238" t="s">
        <v>741</v>
      </c>
      <c r="H225" s="260" t="s">
        <v>742</v>
      </c>
      <c r="I225" s="238" t="s">
        <v>743</v>
      </c>
      <c r="J225" s="14">
        <f t="shared" si="101"/>
        <v>17186.900000000001</v>
      </c>
      <c r="K225" s="14"/>
      <c r="L225" s="14">
        <v>17186.900000000001</v>
      </c>
      <c r="M225" s="21"/>
      <c r="N225" s="14">
        <f t="shared" si="97"/>
        <v>0</v>
      </c>
      <c r="O225" s="283"/>
      <c r="P225" s="21"/>
      <c r="Q225" s="21"/>
      <c r="R225" s="30">
        <f t="shared" ref="R225:R266" si="102">N225/J225*100</f>
        <v>0</v>
      </c>
      <c r="S225" s="21"/>
      <c r="T225" s="21"/>
      <c r="U225" s="21"/>
      <c r="V225" s="21"/>
      <c r="W225" s="42">
        <f t="shared" ref="W225:W266" si="103">S225/J225*100</f>
        <v>0</v>
      </c>
    </row>
    <row r="226" spans="1:26" s="188" customFormat="1" ht="36" customHeight="1" x14ac:dyDescent="0.25">
      <c r="A226" s="367"/>
      <c r="B226" s="105" t="s">
        <v>315</v>
      </c>
      <c r="C226" s="132"/>
      <c r="D226" s="16"/>
      <c r="E226" s="238"/>
      <c r="F226" s="238"/>
      <c r="G226" s="238"/>
      <c r="H226" s="260"/>
      <c r="I226" s="238"/>
      <c r="J226" s="14">
        <f t="shared" si="101"/>
        <v>17186.900000000001</v>
      </c>
      <c r="K226" s="14"/>
      <c r="L226" s="14">
        <v>17186.900000000001</v>
      </c>
      <c r="M226" s="21"/>
      <c r="N226" s="14"/>
      <c r="O226" s="283"/>
      <c r="P226" s="21"/>
      <c r="Q226" s="21"/>
      <c r="R226" s="30"/>
      <c r="S226" s="21"/>
      <c r="T226" s="21"/>
      <c r="U226" s="21"/>
      <c r="V226" s="21"/>
      <c r="W226" s="42">
        <f t="shared" si="103"/>
        <v>0</v>
      </c>
    </row>
    <row r="227" spans="1:26" s="188" customFormat="1" ht="53.25" customHeight="1" x14ac:dyDescent="0.25">
      <c r="A227" s="367">
        <v>121</v>
      </c>
      <c r="B227" s="69" t="s">
        <v>242</v>
      </c>
      <c r="C227" s="185"/>
      <c r="D227" s="186"/>
      <c r="E227" s="280"/>
      <c r="F227" s="280" t="s">
        <v>744</v>
      </c>
      <c r="G227" s="280"/>
      <c r="H227" s="32">
        <v>29599.377</v>
      </c>
      <c r="I227" s="33"/>
      <c r="J227" s="14">
        <f t="shared" si="101"/>
        <v>40003.4</v>
      </c>
      <c r="K227" s="21"/>
      <c r="L227" s="21">
        <v>40003.4</v>
      </c>
      <c r="M227" s="21"/>
      <c r="N227" s="14">
        <f t="shared" si="97"/>
        <v>0</v>
      </c>
      <c r="O227" s="21"/>
      <c r="P227" s="21"/>
      <c r="Q227" s="21"/>
      <c r="R227" s="30">
        <f t="shared" si="102"/>
        <v>0</v>
      </c>
      <c r="S227" s="21"/>
      <c r="T227" s="21"/>
      <c r="U227" s="21"/>
      <c r="V227" s="21"/>
      <c r="W227" s="42">
        <f t="shared" si="103"/>
        <v>0</v>
      </c>
    </row>
    <row r="228" spans="1:26" s="188" customFormat="1" ht="34.5" customHeight="1" x14ac:dyDescent="0.25">
      <c r="A228" s="367"/>
      <c r="B228" s="120" t="s">
        <v>173</v>
      </c>
      <c r="C228" s="185"/>
      <c r="D228" s="186"/>
      <c r="E228" s="280"/>
      <c r="F228" s="280"/>
      <c r="G228" s="280"/>
      <c r="H228" s="32"/>
      <c r="I228" s="33"/>
      <c r="J228" s="14">
        <f t="shared" si="101"/>
        <v>40003.4</v>
      </c>
      <c r="K228" s="21"/>
      <c r="L228" s="21">
        <v>40003.4</v>
      </c>
      <c r="M228" s="21"/>
      <c r="N228" s="14"/>
      <c r="O228" s="21"/>
      <c r="P228" s="21"/>
      <c r="Q228" s="21"/>
      <c r="R228" s="30"/>
      <c r="S228" s="21"/>
      <c r="T228" s="21"/>
      <c r="U228" s="21"/>
      <c r="V228" s="21"/>
      <c r="W228" s="42"/>
    </row>
    <row r="229" spans="1:26" s="188" customFormat="1" ht="84.75" customHeight="1" x14ac:dyDescent="0.25">
      <c r="A229" s="367">
        <v>122</v>
      </c>
      <c r="B229" s="69" t="s">
        <v>303</v>
      </c>
      <c r="C229" s="185"/>
      <c r="D229" s="186"/>
      <c r="E229" s="238"/>
      <c r="F229" s="280" t="s">
        <v>745</v>
      </c>
      <c r="G229" s="280" t="s">
        <v>746</v>
      </c>
      <c r="H229" s="32">
        <v>6237.45</v>
      </c>
      <c r="I229" s="33" t="s">
        <v>747</v>
      </c>
      <c r="J229" s="14">
        <f t="shared" si="101"/>
        <v>7210.9</v>
      </c>
      <c r="K229" s="21"/>
      <c r="L229" s="21">
        <v>7210.9</v>
      </c>
      <c r="M229" s="21"/>
      <c r="N229" s="14">
        <f t="shared" si="97"/>
        <v>0</v>
      </c>
      <c r="O229" s="21"/>
      <c r="P229" s="21"/>
      <c r="Q229" s="21"/>
      <c r="R229" s="30">
        <f t="shared" si="102"/>
        <v>0</v>
      </c>
      <c r="S229" s="21"/>
      <c r="T229" s="21"/>
      <c r="U229" s="21"/>
      <c r="V229" s="21"/>
      <c r="W229" s="42">
        <f t="shared" si="103"/>
        <v>0</v>
      </c>
    </row>
    <row r="230" spans="1:26" s="188" customFormat="1" ht="28.5" customHeight="1" x14ac:dyDescent="0.25">
      <c r="A230" s="367"/>
      <c r="B230" s="120" t="s">
        <v>173</v>
      </c>
      <c r="C230" s="185"/>
      <c r="D230" s="186"/>
      <c r="E230" s="238"/>
      <c r="F230" s="280"/>
      <c r="G230" s="280"/>
      <c r="H230" s="32"/>
      <c r="I230" s="33"/>
      <c r="J230" s="14">
        <f t="shared" si="101"/>
        <v>7210.9</v>
      </c>
      <c r="K230" s="21"/>
      <c r="L230" s="21">
        <v>7210.9</v>
      </c>
      <c r="M230" s="21"/>
      <c r="N230" s="14"/>
      <c r="O230" s="21"/>
      <c r="P230" s="21"/>
      <c r="Q230" s="21"/>
      <c r="R230" s="30"/>
      <c r="S230" s="21"/>
      <c r="T230" s="21"/>
      <c r="U230" s="21"/>
      <c r="V230" s="21"/>
      <c r="W230" s="42"/>
    </row>
    <row r="231" spans="1:26" s="188" customFormat="1" ht="84.75" customHeight="1" x14ac:dyDescent="0.25">
      <c r="A231" s="367">
        <v>123</v>
      </c>
      <c r="B231" s="107" t="s">
        <v>332</v>
      </c>
      <c r="C231" s="132"/>
      <c r="D231" s="16"/>
      <c r="E231" s="238"/>
      <c r="F231" s="238" t="s">
        <v>748</v>
      </c>
      <c r="G231" s="238" t="s">
        <v>749</v>
      </c>
      <c r="H231" s="260">
        <v>11643.68</v>
      </c>
      <c r="I231" s="238" t="s">
        <v>750</v>
      </c>
      <c r="J231" s="14">
        <f t="shared" si="101"/>
        <v>12192.3</v>
      </c>
      <c r="K231" s="14"/>
      <c r="L231" s="14">
        <v>12192.3</v>
      </c>
      <c r="M231" s="21"/>
      <c r="N231" s="14">
        <f t="shared" si="97"/>
        <v>0</v>
      </c>
      <c r="O231" s="21"/>
      <c r="P231" s="21"/>
      <c r="Q231" s="21"/>
      <c r="R231" s="30">
        <f t="shared" si="102"/>
        <v>0</v>
      </c>
      <c r="S231" s="21"/>
      <c r="T231" s="21"/>
      <c r="U231" s="21"/>
      <c r="V231" s="21"/>
      <c r="W231" s="42">
        <f t="shared" si="103"/>
        <v>0</v>
      </c>
    </row>
    <row r="232" spans="1:26" s="188" customFormat="1" ht="30" customHeight="1" thickBot="1" x14ac:dyDescent="0.3">
      <c r="A232" s="367"/>
      <c r="B232" s="105" t="s">
        <v>315</v>
      </c>
      <c r="C232" s="132"/>
      <c r="D232" s="16"/>
      <c r="E232" s="238"/>
      <c r="F232" s="238"/>
      <c r="G232" s="238"/>
      <c r="H232" s="260"/>
      <c r="I232" s="238"/>
      <c r="J232" s="14">
        <f t="shared" si="101"/>
        <v>12192.3</v>
      </c>
      <c r="K232" s="14"/>
      <c r="L232" s="14">
        <v>12192.3</v>
      </c>
      <c r="M232" s="21"/>
      <c r="N232" s="14"/>
      <c r="O232" s="21"/>
      <c r="P232" s="21"/>
      <c r="Q232" s="21"/>
      <c r="R232" s="30"/>
      <c r="S232" s="21"/>
      <c r="T232" s="21"/>
      <c r="U232" s="21"/>
      <c r="V232" s="21"/>
      <c r="W232" s="42"/>
    </row>
    <row r="233" spans="1:26" s="285" customFormat="1" ht="51" customHeight="1" thickBot="1" x14ac:dyDescent="0.3">
      <c r="A233" s="367">
        <v>124</v>
      </c>
      <c r="B233" s="69" t="s">
        <v>243</v>
      </c>
      <c r="C233" s="132"/>
      <c r="D233" s="238" t="s">
        <v>486</v>
      </c>
      <c r="E233" s="241" t="s">
        <v>425</v>
      </c>
      <c r="F233" s="238" t="s">
        <v>504</v>
      </c>
      <c r="G233" s="394" t="s">
        <v>502</v>
      </c>
      <c r="H233" s="395">
        <v>740982.2</v>
      </c>
      <c r="I233" s="396" t="s">
        <v>503</v>
      </c>
      <c r="J233" s="14">
        <f t="shared" si="101"/>
        <v>178500</v>
      </c>
      <c r="K233" s="14">
        <v>175000</v>
      </c>
      <c r="L233" s="14">
        <v>3500</v>
      </c>
      <c r="M233" s="14"/>
      <c r="N233" s="14">
        <f t="shared" si="97"/>
        <v>0</v>
      </c>
      <c r="O233" s="14"/>
      <c r="P233" s="14"/>
      <c r="Q233" s="14"/>
      <c r="R233" s="30">
        <f t="shared" si="102"/>
        <v>0</v>
      </c>
      <c r="S233" s="14"/>
      <c r="T233" s="14"/>
      <c r="U233" s="14"/>
      <c r="V233" s="14"/>
      <c r="W233" s="42">
        <f t="shared" si="103"/>
        <v>0</v>
      </c>
      <c r="X233" s="284"/>
      <c r="Y233" s="284"/>
      <c r="Z233" s="284"/>
    </row>
    <row r="234" spans="1:26" s="285" customFormat="1" ht="69" customHeight="1" x14ac:dyDescent="0.25">
      <c r="A234" s="367">
        <v>125</v>
      </c>
      <c r="B234" s="69" t="s">
        <v>244</v>
      </c>
      <c r="C234" s="132" t="s">
        <v>309</v>
      </c>
      <c r="D234" s="221" t="s">
        <v>487</v>
      </c>
      <c r="E234" s="167" t="s">
        <v>488</v>
      </c>
      <c r="F234" s="167" t="s">
        <v>489</v>
      </c>
      <c r="G234" s="241" t="s">
        <v>490</v>
      </c>
      <c r="H234" s="286">
        <v>29329.7</v>
      </c>
      <c r="I234" s="222" t="s">
        <v>491</v>
      </c>
      <c r="J234" s="14">
        <f t="shared" si="101"/>
        <v>35406.300000000003</v>
      </c>
      <c r="K234" s="14">
        <v>33889.9</v>
      </c>
      <c r="L234" s="14">
        <v>1516.4</v>
      </c>
      <c r="M234" s="14"/>
      <c r="N234" s="14">
        <f t="shared" si="97"/>
        <v>0</v>
      </c>
      <c r="O234" s="14"/>
      <c r="P234" s="14"/>
      <c r="Q234" s="14"/>
      <c r="R234" s="30">
        <f t="shared" si="102"/>
        <v>0</v>
      </c>
      <c r="S234" s="14"/>
      <c r="T234" s="14"/>
      <c r="U234" s="14"/>
      <c r="V234" s="14"/>
      <c r="W234" s="42">
        <f t="shared" si="103"/>
        <v>0</v>
      </c>
    </row>
    <row r="235" spans="1:26" s="285" customFormat="1" ht="71.25" customHeight="1" x14ac:dyDescent="0.25">
      <c r="A235" s="367">
        <v>126</v>
      </c>
      <c r="B235" s="69" t="s">
        <v>245</v>
      </c>
      <c r="C235" s="132" t="s">
        <v>309</v>
      </c>
      <c r="D235" s="238" t="s">
        <v>492</v>
      </c>
      <c r="E235" s="241" t="s">
        <v>493</v>
      </c>
      <c r="F235" s="238" t="s">
        <v>505</v>
      </c>
      <c r="G235" s="238" t="s">
        <v>506</v>
      </c>
      <c r="H235" s="260">
        <v>171062.049</v>
      </c>
      <c r="I235" s="238" t="s">
        <v>507</v>
      </c>
      <c r="J235" s="14">
        <f t="shared" si="101"/>
        <v>188342.5</v>
      </c>
      <c r="K235" s="14">
        <v>146900</v>
      </c>
      <c r="L235" s="14">
        <v>41442.5</v>
      </c>
      <c r="M235" s="14"/>
      <c r="N235" s="14">
        <f t="shared" si="97"/>
        <v>90.1</v>
      </c>
      <c r="O235" s="14"/>
      <c r="P235" s="14">
        <v>90.1</v>
      </c>
      <c r="Q235" s="14"/>
      <c r="R235" s="30">
        <f t="shared" si="102"/>
        <v>4.7838379547898102E-2</v>
      </c>
      <c r="S235" s="14">
        <f>T235+U235+V235</f>
        <v>90.1</v>
      </c>
      <c r="T235" s="14"/>
      <c r="U235" s="14">
        <v>90.1</v>
      </c>
      <c r="V235" s="14"/>
      <c r="W235" s="42">
        <f t="shared" si="103"/>
        <v>4.7838379547898102E-2</v>
      </c>
    </row>
    <row r="236" spans="1:26" s="131" customFormat="1" ht="22.5" customHeight="1" x14ac:dyDescent="0.25">
      <c r="A236" s="368">
        <v>4</v>
      </c>
      <c r="B236" s="58" t="s">
        <v>49</v>
      </c>
      <c r="C236" s="130">
        <v>0</v>
      </c>
      <c r="D236" s="9"/>
      <c r="E236" s="192"/>
      <c r="F236" s="192"/>
      <c r="G236" s="192"/>
      <c r="H236" s="192"/>
      <c r="I236" s="193"/>
      <c r="J236" s="11">
        <f t="shared" si="84"/>
        <v>242720.8</v>
      </c>
      <c r="K236" s="194">
        <f>K238</f>
        <v>239633.4</v>
      </c>
      <c r="L236" s="194">
        <f t="shared" ref="L236" si="104">L238</f>
        <v>3087.4</v>
      </c>
      <c r="M236" s="194">
        <f>M238</f>
        <v>0</v>
      </c>
      <c r="N236" s="11">
        <f t="shared" si="86"/>
        <v>0</v>
      </c>
      <c r="O236" s="194">
        <f t="shared" ref="O236:Q236" si="105">O238</f>
        <v>0</v>
      </c>
      <c r="P236" s="194">
        <f t="shared" si="105"/>
        <v>0</v>
      </c>
      <c r="Q236" s="194">
        <f t="shared" si="105"/>
        <v>0</v>
      </c>
      <c r="R236" s="11">
        <f t="shared" si="102"/>
        <v>0</v>
      </c>
      <c r="S236" s="11">
        <f t="shared" si="88"/>
        <v>0</v>
      </c>
      <c r="T236" s="194">
        <f t="shared" ref="T236:V236" si="106">T238</f>
        <v>0</v>
      </c>
      <c r="U236" s="194">
        <f t="shared" si="106"/>
        <v>0</v>
      </c>
      <c r="V236" s="194">
        <f t="shared" si="106"/>
        <v>0</v>
      </c>
      <c r="W236" s="11">
        <f t="shared" si="103"/>
        <v>0</v>
      </c>
    </row>
    <row r="237" spans="1:26" s="136" customFormat="1" ht="23.25" customHeight="1" x14ac:dyDescent="0.25">
      <c r="A237" s="365"/>
      <c r="B237" s="352" t="s">
        <v>19</v>
      </c>
      <c r="C237" s="137"/>
      <c r="D237" s="16"/>
      <c r="E237" s="183"/>
      <c r="F237" s="183"/>
      <c r="G237" s="183"/>
      <c r="H237" s="19"/>
      <c r="I237" s="143"/>
      <c r="J237" s="21">
        <f t="shared" si="84"/>
        <v>0</v>
      </c>
      <c r="K237" s="148"/>
      <c r="L237" s="148"/>
      <c r="M237" s="148"/>
      <c r="N237" s="21">
        <f t="shared" si="86"/>
        <v>0</v>
      </c>
      <c r="O237" s="148"/>
      <c r="P237" s="148"/>
      <c r="Q237" s="148"/>
      <c r="R237" s="30"/>
      <c r="S237" s="21">
        <f t="shared" si="88"/>
        <v>0</v>
      </c>
      <c r="T237" s="144"/>
      <c r="U237" s="149"/>
      <c r="V237" s="144"/>
      <c r="W237" s="30"/>
    </row>
    <row r="238" spans="1:26" s="138" customFormat="1" ht="75" customHeight="1" x14ac:dyDescent="0.25">
      <c r="A238" s="369"/>
      <c r="B238" s="59" t="s">
        <v>50</v>
      </c>
      <c r="C238" s="37"/>
      <c r="D238" s="35"/>
      <c r="E238" s="36"/>
      <c r="F238" s="36"/>
      <c r="G238" s="36"/>
      <c r="H238" s="86"/>
      <c r="I238" s="195"/>
      <c r="J238" s="196">
        <f t="shared" si="84"/>
        <v>242720.8</v>
      </c>
      <c r="K238" s="197">
        <f>K239</f>
        <v>239633.4</v>
      </c>
      <c r="L238" s="197">
        <f t="shared" ref="L238:M238" si="107">L239</f>
        <v>3087.4</v>
      </c>
      <c r="M238" s="197">
        <f t="shared" si="107"/>
        <v>0</v>
      </c>
      <c r="N238" s="196">
        <f t="shared" si="86"/>
        <v>0</v>
      </c>
      <c r="O238" s="197">
        <f t="shared" ref="O238:Q238" si="108">O239</f>
        <v>0</v>
      </c>
      <c r="P238" s="197">
        <f t="shared" si="108"/>
        <v>0</v>
      </c>
      <c r="Q238" s="197">
        <f t="shared" si="108"/>
        <v>0</v>
      </c>
      <c r="R238" s="34">
        <f t="shared" si="102"/>
        <v>0</v>
      </c>
      <c r="S238" s="196">
        <f>T238+U238+V238</f>
        <v>0</v>
      </c>
      <c r="T238" s="197">
        <f t="shared" ref="T238:U238" si="109">T239</f>
        <v>0</v>
      </c>
      <c r="U238" s="197">
        <f t="shared" si="109"/>
        <v>0</v>
      </c>
      <c r="V238" s="197">
        <f>V239</f>
        <v>0</v>
      </c>
      <c r="W238" s="34">
        <f t="shared" si="103"/>
        <v>0</v>
      </c>
    </row>
    <row r="239" spans="1:26" s="139" customFormat="1" ht="57.75" customHeight="1" x14ac:dyDescent="0.25">
      <c r="A239" s="370"/>
      <c r="B239" s="57" t="s">
        <v>20</v>
      </c>
      <c r="C239" s="44"/>
      <c r="D239" s="45"/>
      <c r="E239" s="46"/>
      <c r="F239" s="46"/>
      <c r="G239" s="46"/>
      <c r="H239" s="171"/>
      <c r="I239" s="172"/>
      <c r="J239" s="173">
        <f>K239+L239+M239</f>
        <v>242720.8</v>
      </c>
      <c r="K239" s="174">
        <f>K243+K242</f>
        <v>239633.4</v>
      </c>
      <c r="L239" s="174">
        <f>L243+L242</f>
        <v>3087.4</v>
      </c>
      <c r="M239" s="174">
        <f>M243+M242</f>
        <v>0</v>
      </c>
      <c r="N239" s="173">
        <f t="shared" si="86"/>
        <v>0</v>
      </c>
      <c r="O239" s="174">
        <f>O243+O242</f>
        <v>0</v>
      </c>
      <c r="P239" s="174">
        <f t="shared" ref="P239:Q239" si="110">P243+P242</f>
        <v>0</v>
      </c>
      <c r="Q239" s="174">
        <f t="shared" si="110"/>
        <v>0</v>
      </c>
      <c r="R239" s="38">
        <f t="shared" si="102"/>
        <v>0</v>
      </c>
      <c r="S239" s="173">
        <f>S243</f>
        <v>0</v>
      </c>
      <c r="T239" s="174">
        <f>T243+T242</f>
        <v>0</v>
      </c>
      <c r="U239" s="174">
        <f t="shared" ref="U239:V239" si="111">U243+U242</f>
        <v>0</v>
      </c>
      <c r="V239" s="174">
        <f t="shared" si="111"/>
        <v>0</v>
      </c>
      <c r="W239" s="38">
        <f t="shared" si="103"/>
        <v>0</v>
      </c>
    </row>
    <row r="240" spans="1:26" s="142" customFormat="1" ht="73.5" customHeight="1" x14ac:dyDescent="0.25">
      <c r="A240" s="210"/>
      <c r="B240" s="88" t="s">
        <v>27</v>
      </c>
      <c r="C240" s="141"/>
      <c r="D240" s="89"/>
      <c r="E240" s="90"/>
      <c r="F240" s="90"/>
      <c r="G240" s="90"/>
      <c r="H240" s="90"/>
      <c r="I240" s="91"/>
      <c r="J240" s="128">
        <f t="shared" si="84"/>
        <v>0</v>
      </c>
      <c r="K240" s="93"/>
      <c r="L240" s="93"/>
      <c r="M240" s="93"/>
      <c r="N240" s="128">
        <f t="shared" si="86"/>
        <v>0</v>
      </c>
      <c r="O240" s="93"/>
      <c r="P240" s="93"/>
      <c r="Q240" s="93"/>
      <c r="R240" s="94"/>
      <c r="S240" s="128">
        <f t="shared" si="88"/>
        <v>0</v>
      </c>
      <c r="T240" s="93"/>
      <c r="U240" s="95"/>
      <c r="V240" s="93"/>
      <c r="W240" s="94"/>
    </row>
    <row r="241" spans="1:23" s="142" customFormat="1" ht="51.75" customHeight="1" x14ac:dyDescent="0.25">
      <c r="A241" s="210"/>
      <c r="B241" s="88" t="s">
        <v>181</v>
      </c>
      <c r="C241" s="141"/>
      <c r="D241" s="89"/>
      <c r="E241" s="90"/>
      <c r="F241" s="90"/>
      <c r="G241" s="90"/>
      <c r="H241" s="90"/>
      <c r="I241" s="91"/>
      <c r="J241" s="128"/>
      <c r="K241" s="93"/>
      <c r="L241" s="93"/>
      <c r="M241" s="93"/>
      <c r="N241" s="128"/>
      <c r="O241" s="93"/>
      <c r="P241" s="93"/>
      <c r="Q241" s="93"/>
      <c r="R241" s="94"/>
      <c r="S241" s="128"/>
      <c r="T241" s="93"/>
      <c r="U241" s="95"/>
      <c r="V241" s="93"/>
      <c r="W241" s="94"/>
    </row>
    <row r="242" spans="1:23" s="134" customFormat="1" ht="110.25" customHeight="1" x14ac:dyDescent="0.25">
      <c r="A242" s="364">
        <v>127</v>
      </c>
      <c r="B242" s="106" t="s">
        <v>334</v>
      </c>
      <c r="C242" s="133" t="s">
        <v>344</v>
      </c>
      <c r="D242" s="29"/>
      <c r="E242" s="146"/>
      <c r="F242" s="146"/>
      <c r="G242" s="146"/>
      <c r="H242" s="146"/>
      <c r="I242" s="147"/>
      <c r="J242" s="21">
        <f>K242+L242+M242</f>
        <v>40700.6</v>
      </c>
      <c r="K242" s="148">
        <v>39633.4</v>
      </c>
      <c r="L242" s="148">
        <v>1067.2</v>
      </c>
      <c r="M242" s="148"/>
      <c r="N242" s="21"/>
      <c r="O242" s="148"/>
      <c r="P242" s="148"/>
      <c r="Q242" s="148"/>
      <c r="R242" s="30">
        <f>N242/J242*100</f>
        <v>0</v>
      </c>
      <c r="S242" s="21"/>
      <c r="T242" s="148"/>
      <c r="U242" s="149"/>
      <c r="V242" s="148"/>
      <c r="W242" s="30">
        <f>S242/J242*100</f>
        <v>0</v>
      </c>
    </row>
    <row r="243" spans="1:23" s="134" customFormat="1" ht="72" customHeight="1" x14ac:dyDescent="0.25">
      <c r="A243" s="364">
        <v>128</v>
      </c>
      <c r="B243" s="98" t="s">
        <v>247</v>
      </c>
      <c r="C243" s="133"/>
      <c r="D243" s="29"/>
      <c r="E243" s="146"/>
      <c r="F243" s="146"/>
      <c r="G243" s="146"/>
      <c r="H243" s="146"/>
      <c r="I243" s="147"/>
      <c r="J243" s="21">
        <f>SUM(K243:M243)</f>
        <v>202020.2</v>
      </c>
      <c r="K243" s="149">
        <v>200000</v>
      </c>
      <c r="L243" s="21">
        <v>2020.2</v>
      </c>
      <c r="M243" s="149"/>
      <c r="N243" s="21">
        <f>SUM(O243:Q243)</f>
        <v>0</v>
      </c>
      <c r="O243" s="148"/>
      <c r="P243" s="148">
        <v>0</v>
      </c>
      <c r="Q243" s="148">
        <v>0</v>
      </c>
      <c r="R243" s="30">
        <f>N243/J243*100</f>
        <v>0</v>
      </c>
      <c r="S243" s="21">
        <f>SUM(T243:V243)</f>
        <v>0</v>
      </c>
      <c r="T243" s="148"/>
      <c r="U243" s="149"/>
      <c r="V243" s="144"/>
      <c r="W243" s="30">
        <f>S243/J243*100</f>
        <v>0</v>
      </c>
    </row>
    <row r="244" spans="1:23" s="131" customFormat="1" ht="22.5" customHeight="1" x14ac:dyDescent="0.25">
      <c r="A244" s="368">
        <v>6</v>
      </c>
      <c r="B244" s="58" t="s">
        <v>36</v>
      </c>
      <c r="C244" s="130">
        <v>5</v>
      </c>
      <c r="D244" s="9"/>
      <c r="E244" s="192"/>
      <c r="F244" s="192"/>
      <c r="G244" s="192"/>
      <c r="H244" s="192"/>
      <c r="I244" s="193"/>
      <c r="J244" s="11">
        <f t="shared" si="84"/>
        <v>1049502.297</v>
      </c>
      <c r="K244" s="194">
        <f>K246+K253+K258</f>
        <v>356639.9</v>
      </c>
      <c r="L244" s="194">
        <f t="shared" ref="L244:M244" si="112">L246+L253+L258</f>
        <v>676709.2</v>
      </c>
      <c r="M244" s="194">
        <f t="shared" si="112"/>
        <v>16153.196999999998</v>
      </c>
      <c r="N244" s="11">
        <f t="shared" si="86"/>
        <v>157794</v>
      </c>
      <c r="O244" s="194">
        <f>O246+O253+O258</f>
        <v>74141</v>
      </c>
      <c r="P244" s="194">
        <f t="shared" ref="P244:Q244" si="113">P246+P253+P258</f>
        <v>83653</v>
      </c>
      <c r="Q244" s="194">
        <f t="shared" si="113"/>
        <v>0</v>
      </c>
      <c r="R244" s="11">
        <f t="shared" si="102"/>
        <v>15.035126693009992</v>
      </c>
      <c r="S244" s="11">
        <f t="shared" si="88"/>
        <v>157794</v>
      </c>
      <c r="T244" s="194">
        <f>T246+T253+T258</f>
        <v>74141</v>
      </c>
      <c r="U244" s="194">
        <f>U246+U253+U258</f>
        <v>83653</v>
      </c>
      <c r="V244" s="194">
        <f t="shared" ref="V244" si="114">V253+V258</f>
        <v>0</v>
      </c>
      <c r="W244" s="11">
        <f t="shared" si="103"/>
        <v>15.035126693009992</v>
      </c>
    </row>
    <row r="245" spans="1:23" s="39" customFormat="1" ht="22.5" customHeight="1" x14ac:dyDescent="0.25">
      <c r="A245" s="363"/>
      <c r="B245" s="122" t="s">
        <v>19</v>
      </c>
      <c r="C245" s="132"/>
      <c r="D245" s="12"/>
      <c r="E245" s="26"/>
      <c r="F245" s="26"/>
      <c r="G245" s="26"/>
      <c r="H245" s="26"/>
      <c r="I245" s="13"/>
      <c r="J245" s="21">
        <f t="shared" si="84"/>
        <v>0</v>
      </c>
      <c r="K245" s="21"/>
      <c r="L245" s="21"/>
      <c r="M245" s="21"/>
      <c r="N245" s="21">
        <f t="shared" si="86"/>
        <v>0</v>
      </c>
      <c r="O245" s="21"/>
      <c r="P245" s="21"/>
      <c r="Q245" s="21"/>
      <c r="R245" s="30"/>
      <c r="S245" s="21">
        <f t="shared" si="88"/>
        <v>0</v>
      </c>
      <c r="T245" s="14"/>
      <c r="U245" s="21"/>
      <c r="V245" s="14"/>
      <c r="W245" s="30"/>
    </row>
    <row r="246" spans="1:23" s="291" customFormat="1" ht="69" customHeight="1" x14ac:dyDescent="0.25">
      <c r="A246" s="377"/>
      <c r="B246" s="359" t="s">
        <v>50</v>
      </c>
      <c r="C246" s="287"/>
      <c r="D246" s="288"/>
      <c r="E246" s="289"/>
      <c r="F246" s="289"/>
      <c r="G246" s="289"/>
      <c r="H246" s="289"/>
      <c r="I246" s="290"/>
      <c r="J246" s="269">
        <f>K246+L246+M246</f>
        <v>425872.99700000003</v>
      </c>
      <c r="K246" s="269">
        <f>K247</f>
        <v>318184.90000000002</v>
      </c>
      <c r="L246" s="269">
        <f t="shared" ref="L246:M246" si="115">L247</f>
        <v>91534.9</v>
      </c>
      <c r="M246" s="269">
        <f t="shared" si="115"/>
        <v>16153.196999999998</v>
      </c>
      <c r="N246" s="269">
        <f>O246+P246+Q246</f>
        <v>92981.1</v>
      </c>
      <c r="O246" s="269">
        <f>O247</f>
        <v>74141</v>
      </c>
      <c r="P246" s="269">
        <f t="shared" ref="P246:Q246" si="116">P247</f>
        <v>18840.100000000002</v>
      </c>
      <c r="Q246" s="269">
        <f t="shared" si="116"/>
        <v>0</v>
      </c>
      <c r="R246" s="271">
        <f t="shared" si="102"/>
        <v>21.833058365989803</v>
      </c>
      <c r="S246" s="269">
        <f>T246+U246+V246</f>
        <v>92981.1</v>
      </c>
      <c r="T246" s="269">
        <f>T247</f>
        <v>74141</v>
      </c>
      <c r="U246" s="269">
        <f>U247</f>
        <v>18840.100000000002</v>
      </c>
      <c r="V246" s="269">
        <f>V247</f>
        <v>0</v>
      </c>
      <c r="W246" s="271">
        <f t="shared" si="103"/>
        <v>21.833058365989803</v>
      </c>
    </row>
    <row r="247" spans="1:23" s="175" customFormat="1" ht="54" customHeight="1" x14ac:dyDescent="0.25">
      <c r="A247" s="366"/>
      <c r="B247" s="360" t="s">
        <v>20</v>
      </c>
      <c r="C247" s="168"/>
      <c r="D247" s="169"/>
      <c r="E247" s="170"/>
      <c r="F247" s="170"/>
      <c r="G247" s="170"/>
      <c r="H247" s="170"/>
      <c r="I247" s="292"/>
      <c r="J247" s="173">
        <f>K247+L247+M247</f>
        <v>425872.99700000003</v>
      </c>
      <c r="K247" s="173">
        <f>K250+K251+K252</f>
        <v>318184.90000000002</v>
      </c>
      <c r="L247" s="173">
        <f t="shared" ref="L247:M247" si="117">L250+L251+L252</f>
        <v>91534.9</v>
      </c>
      <c r="M247" s="173">
        <f t="shared" si="117"/>
        <v>16153.196999999998</v>
      </c>
      <c r="N247" s="173">
        <f>O247+P247+Q247</f>
        <v>92981.1</v>
      </c>
      <c r="O247" s="173">
        <f>O250+O251+O252</f>
        <v>74141</v>
      </c>
      <c r="P247" s="173">
        <f t="shared" ref="P247:Q247" si="118">P250+P251+P252</f>
        <v>18840.100000000002</v>
      </c>
      <c r="Q247" s="173">
        <f t="shared" si="118"/>
        <v>0</v>
      </c>
      <c r="R247" s="38">
        <f t="shared" si="102"/>
        <v>21.833058365989803</v>
      </c>
      <c r="S247" s="173">
        <f>T247+U247+V247</f>
        <v>92981.1</v>
      </c>
      <c r="T247" s="173">
        <f>T250+T251+T252</f>
        <v>74141</v>
      </c>
      <c r="U247" s="173">
        <f>U250+U251+U252</f>
        <v>18840.100000000002</v>
      </c>
      <c r="V247" s="173">
        <f>V250+V251+V252</f>
        <v>0</v>
      </c>
      <c r="W247" s="38">
        <f t="shared" si="103"/>
        <v>21.833058365989803</v>
      </c>
    </row>
    <row r="248" spans="1:23" s="142" customFormat="1" ht="60.75" customHeight="1" x14ac:dyDescent="0.25">
      <c r="A248" s="210"/>
      <c r="B248" s="88" t="s">
        <v>27</v>
      </c>
      <c r="C248" s="141"/>
      <c r="D248" s="89"/>
      <c r="E248" s="126"/>
      <c r="F248" s="126"/>
      <c r="G248" s="126"/>
      <c r="H248" s="126"/>
      <c r="I248" s="127"/>
      <c r="J248" s="128"/>
      <c r="K248" s="128"/>
      <c r="L248" s="128"/>
      <c r="M248" s="128"/>
      <c r="N248" s="128"/>
      <c r="O248" s="128"/>
      <c r="P248" s="128"/>
      <c r="Q248" s="128"/>
      <c r="R248" s="94"/>
      <c r="S248" s="128"/>
      <c r="T248" s="128"/>
      <c r="U248" s="128"/>
      <c r="V248" s="128"/>
      <c r="W248" s="94"/>
    </row>
    <row r="249" spans="1:23" s="39" customFormat="1" ht="29.25" customHeight="1" x14ac:dyDescent="0.25">
      <c r="A249" s="363"/>
      <c r="B249" s="355" t="s">
        <v>18</v>
      </c>
      <c r="C249" s="132"/>
      <c r="D249" s="12"/>
      <c r="E249" s="26"/>
      <c r="F249" s="26"/>
      <c r="G249" s="26"/>
      <c r="H249" s="26"/>
      <c r="I249" s="13"/>
      <c r="J249" s="14"/>
      <c r="K249" s="14"/>
      <c r="L249" s="14"/>
      <c r="M249" s="14"/>
      <c r="N249" s="14"/>
      <c r="O249" s="14"/>
      <c r="P249" s="14"/>
      <c r="Q249" s="14"/>
      <c r="R249" s="42"/>
      <c r="S249" s="14"/>
      <c r="T249" s="14"/>
      <c r="U249" s="14"/>
      <c r="V249" s="14"/>
      <c r="W249" s="42"/>
    </row>
    <row r="250" spans="1:23" s="39" customFormat="1" ht="57" customHeight="1" x14ac:dyDescent="0.25">
      <c r="A250" s="363">
        <v>129</v>
      </c>
      <c r="B250" s="102" t="s">
        <v>335</v>
      </c>
      <c r="C250" s="293" t="s">
        <v>398</v>
      </c>
      <c r="D250" s="221" t="s">
        <v>495</v>
      </c>
      <c r="E250" s="294" t="s">
        <v>496</v>
      </c>
      <c r="F250" s="146" t="s">
        <v>651</v>
      </c>
      <c r="G250" s="146" t="s">
        <v>652</v>
      </c>
      <c r="H250" s="146">
        <v>178758.95699999999</v>
      </c>
      <c r="I250" s="147" t="s">
        <v>653</v>
      </c>
      <c r="J250" s="21">
        <f>K250+L250+M250</f>
        <v>91199.974999999991</v>
      </c>
      <c r="K250" s="148">
        <v>86061.5</v>
      </c>
      <c r="L250" s="148">
        <v>4367.7</v>
      </c>
      <c r="M250" s="14">
        <v>770.77499999999998</v>
      </c>
      <c r="N250" s="14">
        <f>O250+P250+Q250</f>
        <v>35449.599999999999</v>
      </c>
      <c r="O250" s="14">
        <v>33737.4</v>
      </c>
      <c r="P250" s="14">
        <v>1712.2</v>
      </c>
      <c r="Q250" s="14"/>
      <c r="R250" s="42">
        <f>N250/J250*100</f>
        <v>38.87018609380101</v>
      </c>
      <c r="S250" s="14">
        <f>T250+U250+V250</f>
        <v>35449.599999999999</v>
      </c>
      <c r="T250" s="14">
        <v>33737.4</v>
      </c>
      <c r="U250" s="14">
        <v>1712.2</v>
      </c>
      <c r="V250" s="14"/>
      <c r="W250" s="42">
        <f>S250/J250*100</f>
        <v>38.87018609380101</v>
      </c>
    </row>
    <row r="251" spans="1:23" s="39" customFormat="1" ht="64.5" customHeight="1" x14ac:dyDescent="0.25">
      <c r="A251" s="363">
        <v>130</v>
      </c>
      <c r="B251" s="102" t="s">
        <v>336</v>
      </c>
      <c r="C251" s="293" t="s">
        <v>398</v>
      </c>
      <c r="D251" s="221" t="s">
        <v>494</v>
      </c>
      <c r="E251" s="241" t="s">
        <v>425</v>
      </c>
      <c r="F251" s="146" t="s">
        <v>654</v>
      </c>
      <c r="G251" s="146" t="s">
        <v>655</v>
      </c>
      <c r="H251" s="146">
        <v>302769.98</v>
      </c>
      <c r="I251" s="147" t="s">
        <v>656</v>
      </c>
      <c r="J251" s="21">
        <f>K251+L251+M251</f>
        <v>302770</v>
      </c>
      <c r="K251" s="148">
        <v>202017.9</v>
      </c>
      <c r="L251" s="148">
        <v>85639.3</v>
      </c>
      <c r="M251" s="14">
        <v>15112.8</v>
      </c>
      <c r="N251" s="14">
        <f t="shared" ref="N251:N252" si="119">O251+P251+Q251</f>
        <v>57531.5</v>
      </c>
      <c r="O251" s="14">
        <v>40403.599999999999</v>
      </c>
      <c r="P251" s="14">
        <v>17127.900000000001</v>
      </c>
      <c r="Q251" s="14"/>
      <c r="R251" s="42">
        <f t="shared" ref="R251:R252" si="120">N251/J251*100</f>
        <v>19.001717475311292</v>
      </c>
      <c r="S251" s="14">
        <f>T251+U251+V251</f>
        <v>57531.5</v>
      </c>
      <c r="T251" s="14">
        <v>40403.599999999999</v>
      </c>
      <c r="U251" s="14">
        <v>17127.900000000001</v>
      </c>
      <c r="V251" s="14"/>
      <c r="W251" s="42">
        <f t="shared" ref="W251:W252" si="121">S251/J251*100</f>
        <v>19.001717475311292</v>
      </c>
    </row>
    <row r="252" spans="1:23" s="39" customFormat="1" ht="52.5" customHeight="1" x14ac:dyDescent="0.25">
      <c r="A252" s="363">
        <v>131</v>
      </c>
      <c r="B252" s="102" t="s">
        <v>337</v>
      </c>
      <c r="C252" s="293" t="s">
        <v>398</v>
      </c>
      <c r="D252" s="221" t="s">
        <v>497</v>
      </c>
      <c r="E252" s="294" t="s">
        <v>496</v>
      </c>
      <c r="F252" s="146" t="s">
        <v>508</v>
      </c>
      <c r="G252" s="146" t="s">
        <v>509</v>
      </c>
      <c r="H252" s="146">
        <v>31743.465</v>
      </c>
      <c r="I252" s="147" t="s">
        <v>510</v>
      </c>
      <c r="J252" s="21">
        <v>33430.922000000006</v>
      </c>
      <c r="K252" s="148">
        <v>30105.5</v>
      </c>
      <c r="L252" s="148">
        <v>1527.9</v>
      </c>
      <c r="M252" s="21">
        <v>269.62200000000001</v>
      </c>
      <c r="N252" s="14">
        <f t="shared" si="119"/>
        <v>0</v>
      </c>
      <c r="O252" s="21"/>
      <c r="P252" s="21"/>
      <c r="Q252" s="21"/>
      <c r="R252" s="42">
        <f t="shared" si="120"/>
        <v>0</v>
      </c>
      <c r="S252" s="21"/>
      <c r="T252" s="14"/>
      <c r="U252" s="21"/>
      <c r="V252" s="14"/>
      <c r="W252" s="42">
        <f t="shared" si="121"/>
        <v>0</v>
      </c>
    </row>
    <row r="253" spans="1:23" s="272" customFormat="1" ht="105" customHeight="1" x14ac:dyDescent="0.25">
      <c r="A253" s="376"/>
      <c r="B253" s="68" t="s">
        <v>85</v>
      </c>
      <c r="C253" s="265"/>
      <c r="D253" s="266"/>
      <c r="E253" s="115"/>
      <c r="F253" s="115"/>
      <c r="G253" s="115"/>
      <c r="H253" s="267"/>
      <c r="I253" s="268"/>
      <c r="J253" s="269">
        <f t="shared" si="84"/>
        <v>181106.1</v>
      </c>
      <c r="K253" s="270">
        <f>K254</f>
        <v>0</v>
      </c>
      <c r="L253" s="270">
        <f t="shared" ref="L253" si="122">L254</f>
        <v>181106.1</v>
      </c>
      <c r="M253" s="270">
        <f>M254</f>
        <v>0</v>
      </c>
      <c r="N253" s="269">
        <f t="shared" si="86"/>
        <v>16530.400000000001</v>
      </c>
      <c r="O253" s="270">
        <f t="shared" ref="O253:Q253" si="123">O254</f>
        <v>0</v>
      </c>
      <c r="P253" s="270">
        <f t="shared" si="123"/>
        <v>16530.400000000001</v>
      </c>
      <c r="Q253" s="270">
        <f t="shared" si="123"/>
        <v>0</v>
      </c>
      <c r="R253" s="271">
        <f t="shared" si="102"/>
        <v>9.1274672691864058</v>
      </c>
      <c r="S253" s="269">
        <f t="shared" si="88"/>
        <v>16530.400000000001</v>
      </c>
      <c r="T253" s="270">
        <f t="shared" ref="T253:V253" si="124">T254</f>
        <v>0</v>
      </c>
      <c r="U253" s="270">
        <f t="shared" si="124"/>
        <v>16530.400000000001</v>
      </c>
      <c r="V253" s="270">
        <f t="shared" si="124"/>
        <v>0</v>
      </c>
      <c r="W253" s="271">
        <f t="shared" si="103"/>
        <v>9.1274672691864058</v>
      </c>
    </row>
    <row r="254" spans="1:23" s="139" customFormat="1" ht="60.75" customHeight="1" x14ac:dyDescent="0.25">
      <c r="A254" s="370"/>
      <c r="B254" s="57" t="s">
        <v>86</v>
      </c>
      <c r="C254" s="44"/>
      <c r="D254" s="45"/>
      <c r="E254" s="46"/>
      <c r="F254" s="46"/>
      <c r="G254" s="46"/>
      <c r="H254" s="171"/>
      <c r="I254" s="172"/>
      <c r="J254" s="173">
        <f t="shared" si="84"/>
        <v>181106.1</v>
      </c>
      <c r="K254" s="174">
        <f>K256</f>
        <v>0</v>
      </c>
      <c r="L254" s="174">
        <f t="shared" ref="L254:M254" si="125">L256</f>
        <v>181106.1</v>
      </c>
      <c r="M254" s="174">
        <f t="shared" si="125"/>
        <v>0</v>
      </c>
      <c r="N254" s="173">
        <f t="shared" si="86"/>
        <v>16530.400000000001</v>
      </c>
      <c r="O254" s="174">
        <f>O256</f>
        <v>0</v>
      </c>
      <c r="P254" s="174">
        <f>P256</f>
        <v>16530.400000000001</v>
      </c>
      <c r="Q254" s="174">
        <f>Q256</f>
        <v>0</v>
      </c>
      <c r="R254" s="38">
        <f t="shared" si="102"/>
        <v>9.1274672691864058</v>
      </c>
      <c r="S254" s="173">
        <f t="shared" si="88"/>
        <v>16530.400000000001</v>
      </c>
      <c r="T254" s="174">
        <f>T256</f>
        <v>0</v>
      </c>
      <c r="U254" s="174">
        <f>U256</f>
        <v>16530.400000000001</v>
      </c>
      <c r="V254" s="174">
        <f>V256</f>
        <v>0</v>
      </c>
      <c r="W254" s="38">
        <f t="shared" si="103"/>
        <v>9.1274672691864058</v>
      </c>
    </row>
    <row r="255" spans="1:23" s="142" customFormat="1" ht="57" customHeight="1" x14ac:dyDescent="0.25">
      <c r="A255" s="210"/>
      <c r="B255" s="88" t="s">
        <v>25</v>
      </c>
      <c r="C255" s="141"/>
      <c r="D255" s="89"/>
      <c r="E255" s="90"/>
      <c r="F255" s="90"/>
      <c r="G255" s="90"/>
      <c r="H255" s="90"/>
      <c r="I255" s="91"/>
      <c r="J255" s="128">
        <f t="shared" si="84"/>
        <v>0</v>
      </c>
      <c r="K255" s="93"/>
      <c r="L255" s="93"/>
      <c r="M255" s="93"/>
      <c r="N255" s="128">
        <f t="shared" si="86"/>
        <v>0</v>
      </c>
      <c r="O255" s="93"/>
      <c r="P255" s="93"/>
      <c r="Q255" s="93"/>
      <c r="R255" s="94"/>
      <c r="S255" s="128">
        <f t="shared" si="88"/>
        <v>0</v>
      </c>
      <c r="T255" s="93"/>
      <c r="U255" s="93"/>
      <c r="V255" s="93"/>
      <c r="W255" s="94"/>
    </row>
    <row r="256" spans="1:23" s="39" customFormat="1" ht="126.75" customHeight="1" x14ac:dyDescent="0.25">
      <c r="A256" s="363">
        <v>132</v>
      </c>
      <c r="B256" s="54" t="s">
        <v>37</v>
      </c>
      <c r="C256" s="132"/>
      <c r="D256" s="12"/>
      <c r="E256" s="19"/>
      <c r="F256" s="19"/>
      <c r="G256" s="19"/>
      <c r="H256" s="19"/>
      <c r="I256" s="143"/>
      <c r="J256" s="14">
        <f t="shared" si="84"/>
        <v>181106.1</v>
      </c>
      <c r="K256" s="144">
        <v>0</v>
      </c>
      <c r="L256" s="144">
        <v>181106.1</v>
      </c>
      <c r="M256" s="144"/>
      <c r="N256" s="14">
        <f>SUM(O256:Q256)</f>
        <v>16530.400000000001</v>
      </c>
      <c r="O256" s="144"/>
      <c r="P256" s="148">
        <v>16530.400000000001</v>
      </c>
      <c r="Q256" s="144"/>
      <c r="R256" s="30">
        <f t="shared" si="102"/>
        <v>9.1274672691864058</v>
      </c>
      <c r="S256" s="21">
        <f t="shared" si="88"/>
        <v>16530.400000000001</v>
      </c>
      <c r="T256" s="148"/>
      <c r="U256" s="148">
        <v>16530.400000000001</v>
      </c>
      <c r="V256" s="148"/>
      <c r="W256" s="30">
        <f t="shared" si="103"/>
        <v>9.1274672691864058</v>
      </c>
    </row>
    <row r="257" spans="1:24" s="39" customFormat="1" ht="32.25" customHeight="1" x14ac:dyDescent="0.25">
      <c r="A257" s="363"/>
      <c r="B257" s="118" t="s">
        <v>173</v>
      </c>
      <c r="C257" s="132"/>
      <c r="D257" s="12"/>
      <c r="E257" s="19"/>
      <c r="F257" s="19"/>
      <c r="G257" s="19"/>
      <c r="H257" s="19"/>
      <c r="I257" s="143"/>
      <c r="J257" s="21">
        <f t="shared" si="84"/>
        <v>15000</v>
      </c>
      <c r="K257" s="148">
        <v>0</v>
      </c>
      <c r="L257" s="148">
        <v>15000</v>
      </c>
      <c r="M257" s="148"/>
      <c r="N257" s="21">
        <f t="shared" si="86"/>
        <v>0</v>
      </c>
      <c r="O257" s="148"/>
      <c r="P257" s="149"/>
      <c r="Q257" s="148"/>
      <c r="R257" s="30">
        <f t="shared" si="102"/>
        <v>0</v>
      </c>
      <c r="S257" s="21">
        <f t="shared" si="88"/>
        <v>0</v>
      </c>
      <c r="T257" s="148"/>
      <c r="U257" s="149"/>
      <c r="V257" s="148"/>
      <c r="W257" s="30">
        <f t="shared" si="103"/>
        <v>0</v>
      </c>
    </row>
    <row r="258" spans="1:24" s="291" customFormat="1" ht="69" customHeight="1" x14ac:dyDescent="0.25">
      <c r="A258" s="377"/>
      <c r="B258" s="68" t="s">
        <v>42</v>
      </c>
      <c r="C258" s="287"/>
      <c r="D258" s="288"/>
      <c r="E258" s="289"/>
      <c r="F258" s="289"/>
      <c r="G258" s="289"/>
      <c r="H258" s="289"/>
      <c r="I258" s="290"/>
      <c r="J258" s="269">
        <f>K258+L258+M258</f>
        <v>442523.2</v>
      </c>
      <c r="K258" s="269">
        <f>K259</f>
        <v>38455</v>
      </c>
      <c r="L258" s="269">
        <f t="shared" ref="L258" si="126">L259</f>
        <v>404068.2</v>
      </c>
      <c r="M258" s="269">
        <f>M259</f>
        <v>0</v>
      </c>
      <c r="N258" s="269">
        <f>O258+P258+Q258</f>
        <v>48282.5</v>
      </c>
      <c r="O258" s="269">
        <f>O259</f>
        <v>0</v>
      </c>
      <c r="P258" s="269">
        <f t="shared" ref="P258:Q258" si="127">P259</f>
        <v>48282.5</v>
      </c>
      <c r="Q258" s="269">
        <f t="shared" si="127"/>
        <v>0</v>
      </c>
      <c r="R258" s="271">
        <f t="shared" si="102"/>
        <v>10.910727392371744</v>
      </c>
      <c r="S258" s="269">
        <f>T258+U258+V258</f>
        <v>48282.5</v>
      </c>
      <c r="T258" s="269">
        <f t="shared" ref="T258:V258" si="128">T259</f>
        <v>0</v>
      </c>
      <c r="U258" s="269">
        <f t="shared" si="128"/>
        <v>48282.5</v>
      </c>
      <c r="V258" s="269">
        <f t="shared" si="128"/>
        <v>0</v>
      </c>
      <c r="W258" s="271">
        <f t="shared" si="103"/>
        <v>10.910727392371744</v>
      </c>
      <c r="X258" s="115"/>
    </row>
    <row r="259" spans="1:24" s="175" customFormat="1" ht="55.5" customHeight="1" x14ac:dyDescent="0.25">
      <c r="A259" s="366"/>
      <c r="B259" s="57" t="s">
        <v>87</v>
      </c>
      <c r="C259" s="168">
        <v>2</v>
      </c>
      <c r="D259" s="169"/>
      <c r="E259" s="170"/>
      <c r="F259" s="170"/>
      <c r="G259" s="170"/>
      <c r="H259" s="170"/>
      <c r="I259" s="292"/>
      <c r="J259" s="173">
        <f>K259+L259+M259</f>
        <v>442523.2</v>
      </c>
      <c r="K259" s="173">
        <f>K261+K263+K266+K268+K269</f>
        <v>38455</v>
      </c>
      <c r="L259" s="173">
        <f t="shared" ref="L259:M259" si="129">L261+L263+L266+L268+L269</f>
        <v>404068.2</v>
      </c>
      <c r="M259" s="173">
        <f t="shared" si="129"/>
        <v>0</v>
      </c>
      <c r="N259" s="173">
        <f>O259+P259+Q259</f>
        <v>48282.5</v>
      </c>
      <c r="O259" s="173">
        <f>O261+O263+O266+O268+O269</f>
        <v>0</v>
      </c>
      <c r="P259" s="173">
        <f t="shared" ref="P259:Q259" si="130">P261+P263+P266+P268+P269</f>
        <v>48282.5</v>
      </c>
      <c r="Q259" s="173">
        <f t="shared" si="130"/>
        <v>0</v>
      </c>
      <c r="R259" s="38">
        <f t="shared" si="102"/>
        <v>10.910727392371744</v>
      </c>
      <c r="S259" s="173">
        <f>T259+U259+V259</f>
        <v>48282.5</v>
      </c>
      <c r="T259" s="173">
        <f>T261+T263+T266+T268+T269</f>
        <v>0</v>
      </c>
      <c r="U259" s="173">
        <f t="shared" ref="U259:V259" si="131">U261+U263+U266+U268+U269</f>
        <v>48282.5</v>
      </c>
      <c r="V259" s="173">
        <f t="shared" si="131"/>
        <v>0</v>
      </c>
      <c r="W259" s="38">
        <f t="shared" si="103"/>
        <v>10.910727392371744</v>
      </c>
    </row>
    <row r="260" spans="1:24" s="142" customFormat="1" ht="55.5" customHeight="1" x14ac:dyDescent="0.25">
      <c r="A260" s="210"/>
      <c r="B260" s="88" t="s">
        <v>25</v>
      </c>
      <c r="C260" s="141"/>
      <c r="D260" s="89"/>
      <c r="E260" s="126"/>
      <c r="F260" s="126"/>
      <c r="G260" s="126"/>
      <c r="H260" s="126"/>
      <c r="I260" s="127"/>
      <c r="J260" s="128"/>
      <c r="K260" s="128"/>
      <c r="L260" s="128"/>
      <c r="M260" s="128"/>
      <c r="N260" s="128"/>
      <c r="O260" s="128"/>
      <c r="P260" s="128"/>
      <c r="Q260" s="128"/>
      <c r="R260" s="94"/>
      <c r="S260" s="128"/>
      <c r="T260" s="128"/>
      <c r="U260" s="128"/>
      <c r="V260" s="128"/>
      <c r="W260" s="94"/>
    </row>
    <row r="261" spans="1:24" s="39" customFormat="1" ht="82.5" customHeight="1" x14ac:dyDescent="0.25">
      <c r="A261" s="363">
        <v>133</v>
      </c>
      <c r="B261" s="54" t="s">
        <v>248</v>
      </c>
      <c r="C261" s="132"/>
      <c r="D261" s="12"/>
      <c r="E261" s="26"/>
      <c r="F261" s="26"/>
      <c r="G261" s="26"/>
      <c r="H261" s="26"/>
      <c r="I261" s="13"/>
      <c r="J261" s="21">
        <f t="shared" si="84"/>
        <v>92218.6</v>
      </c>
      <c r="K261" s="21">
        <v>0</v>
      </c>
      <c r="L261" s="21">
        <v>92218.6</v>
      </c>
      <c r="M261" s="21"/>
      <c r="N261" s="21">
        <f t="shared" si="86"/>
        <v>0</v>
      </c>
      <c r="O261" s="21"/>
      <c r="P261" s="21"/>
      <c r="Q261" s="21"/>
      <c r="R261" s="30">
        <f t="shared" si="102"/>
        <v>0</v>
      </c>
      <c r="S261" s="21">
        <f t="shared" si="88"/>
        <v>0</v>
      </c>
      <c r="T261" s="21"/>
      <c r="U261" s="21"/>
      <c r="V261" s="14"/>
      <c r="W261" s="30">
        <f t="shared" si="103"/>
        <v>0</v>
      </c>
    </row>
    <row r="262" spans="1:24" s="39" customFormat="1" ht="33" customHeight="1" x14ac:dyDescent="0.25">
      <c r="A262" s="363"/>
      <c r="B262" s="350" t="s">
        <v>18</v>
      </c>
      <c r="C262" s="132"/>
      <c r="D262" s="12"/>
      <c r="E262" s="26"/>
      <c r="F262" s="26"/>
      <c r="G262" s="26"/>
      <c r="H262" s="26"/>
      <c r="I262" s="13"/>
      <c r="J262" s="21">
        <f t="shared" si="84"/>
        <v>0</v>
      </c>
      <c r="K262" s="21"/>
      <c r="L262" s="21"/>
      <c r="M262" s="21"/>
      <c r="N262" s="21">
        <f t="shared" si="86"/>
        <v>0</v>
      </c>
      <c r="O262" s="21"/>
      <c r="P262" s="21"/>
      <c r="Q262" s="21"/>
      <c r="R262" s="30"/>
      <c r="S262" s="21">
        <f t="shared" si="88"/>
        <v>0</v>
      </c>
      <c r="T262" s="21"/>
      <c r="U262" s="21"/>
      <c r="V262" s="14"/>
      <c r="W262" s="30"/>
    </row>
    <row r="263" spans="1:24" s="39" customFormat="1" ht="43.5" customHeight="1" x14ac:dyDescent="0.25">
      <c r="A263" s="363">
        <v>134</v>
      </c>
      <c r="B263" s="70" t="s">
        <v>249</v>
      </c>
      <c r="C263" s="132"/>
      <c r="D263" s="12"/>
      <c r="E263" s="26"/>
      <c r="F263" s="26"/>
      <c r="G263" s="26"/>
      <c r="H263" s="26"/>
      <c r="I263" s="13"/>
      <c r="J263" s="21">
        <f>K263+L263+M263</f>
        <v>37216.800000000003</v>
      </c>
      <c r="K263" s="21"/>
      <c r="L263" s="21">
        <v>37216.800000000003</v>
      </c>
      <c r="M263" s="21"/>
      <c r="N263" s="21">
        <f>O263+P263+Q263</f>
        <v>18622</v>
      </c>
      <c r="O263" s="21"/>
      <c r="P263" s="21">
        <v>18622</v>
      </c>
      <c r="Q263" s="21"/>
      <c r="R263" s="30">
        <f>N263/J263*100</f>
        <v>50.036542636658709</v>
      </c>
      <c r="S263" s="21">
        <f>T263+U263+V263</f>
        <v>18622</v>
      </c>
      <c r="T263" s="21"/>
      <c r="U263" s="21">
        <v>18622</v>
      </c>
      <c r="V263" s="14"/>
      <c r="W263" s="30">
        <f t="shared" si="103"/>
        <v>50.036542636658709</v>
      </c>
    </row>
    <row r="264" spans="1:24" s="39" customFormat="1" ht="30" customHeight="1" x14ac:dyDescent="0.25">
      <c r="A264" s="363"/>
      <c r="B264" s="118" t="s">
        <v>173</v>
      </c>
      <c r="C264" s="132"/>
      <c r="D264" s="12"/>
      <c r="E264" s="26"/>
      <c r="F264" s="26"/>
      <c r="G264" s="26"/>
      <c r="H264" s="26"/>
      <c r="I264" s="13"/>
      <c r="J264" s="21">
        <f>K264+L264+M264</f>
        <v>37216.800000000003</v>
      </c>
      <c r="K264" s="21"/>
      <c r="L264" s="21">
        <v>37216.800000000003</v>
      </c>
      <c r="M264" s="21"/>
      <c r="N264" s="21"/>
      <c r="O264" s="21"/>
      <c r="P264" s="21"/>
      <c r="Q264" s="21"/>
      <c r="R264" s="30"/>
      <c r="S264" s="21"/>
      <c r="T264" s="21"/>
      <c r="U264" s="21"/>
      <c r="V264" s="14"/>
      <c r="W264" s="30"/>
    </row>
    <row r="265" spans="1:24" s="142" customFormat="1" ht="54" customHeight="1" x14ac:dyDescent="0.25">
      <c r="A265" s="210"/>
      <c r="B265" s="88" t="s">
        <v>25</v>
      </c>
      <c r="C265" s="141"/>
      <c r="D265" s="89"/>
      <c r="E265" s="90"/>
      <c r="F265" s="90"/>
      <c r="G265" s="90"/>
      <c r="H265" s="90"/>
      <c r="I265" s="91"/>
      <c r="J265" s="128"/>
      <c r="K265" s="93"/>
      <c r="L265" s="128"/>
      <c r="M265" s="93"/>
      <c r="N265" s="128"/>
      <c r="O265" s="93"/>
      <c r="P265" s="93"/>
      <c r="Q265" s="93"/>
      <c r="R265" s="94"/>
      <c r="S265" s="128"/>
      <c r="T265" s="93"/>
      <c r="U265" s="93"/>
      <c r="V265" s="93"/>
      <c r="W265" s="94"/>
    </row>
    <row r="266" spans="1:24" s="39" customFormat="1" ht="124.5" customHeight="1" x14ac:dyDescent="0.25">
      <c r="A266" s="363">
        <v>135</v>
      </c>
      <c r="B266" s="54" t="s">
        <v>372</v>
      </c>
      <c r="C266" s="132"/>
      <c r="D266" s="12"/>
      <c r="E266" s="26"/>
      <c r="F266" s="26"/>
      <c r="G266" s="26"/>
      <c r="H266" s="26"/>
      <c r="I266" s="13"/>
      <c r="J266" s="21">
        <f t="shared" ref="J266:J267" si="132">K266+L266+M266</f>
        <v>34996.800000000003</v>
      </c>
      <c r="K266" s="21"/>
      <c r="L266" s="21">
        <v>34996.800000000003</v>
      </c>
      <c r="M266" s="21"/>
      <c r="N266" s="21">
        <f>O266+P266+Q266</f>
        <v>5494</v>
      </c>
      <c r="O266" s="21"/>
      <c r="P266" s="21">
        <v>5494</v>
      </c>
      <c r="Q266" s="21"/>
      <c r="R266" s="30">
        <f t="shared" si="102"/>
        <v>15.698578155717094</v>
      </c>
      <c r="S266" s="21">
        <f>T266+U266+V266</f>
        <v>5494</v>
      </c>
      <c r="T266" s="21"/>
      <c r="U266" s="21">
        <v>5494</v>
      </c>
      <c r="V266" s="14"/>
      <c r="W266" s="30">
        <f t="shared" si="103"/>
        <v>15.698578155717094</v>
      </c>
    </row>
    <row r="267" spans="1:24" s="39" customFormat="1" ht="29.25" customHeight="1" x14ac:dyDescent="0.25">
      <c r="A267" s="363"/>
      <c r="B267" s="118" t="s">
        <v>173</v>
      </c>
      <c r="C267" s="132"/>
      <c r="D267" s="12"/>
      <c r="E267" s="26"/>
      <c r="F267" s="26"/>
      <c r="G267" s="26"/>
      <c r="H267" s="26"/>
      <c r="I267" s="13"/>
      <c r="J267" s="21">
        <f t="shared" si="132"/>
        <v>33996.800000000003</v>
      </c>
      <c r="K267" s="21"/>
      <c r="L267" s="21">
        <v>33996.800000000003</v>
      </c>
      <c r="M267" s="21"/>
      <c r="N267" s="21"/>
      <c r="O267" s="21"/>
      <c r="P267" s="21"/>
      <c r="Q267" s="21"/>
      <c r="R267" s="30"/>
      <c r="S267" s="21"/>
      <c r="T267" s="21"/>
      <c r="U267" s="21"/>
      <c r="V267" s="14"/>
      <c r="W267" s="30"/>
    </row>
    <row r="268" spans="1:24" s="134" customFormat="1" ht="123.75" customHeight="1" x14ac:dyDescent="0.25">
      <c r="A268" s="364">
        <v>136</v>
      </c>
      <c r="B268" s="54" t="s">
        <v>373</v>
      </c>
      <c r="C268" s="133" t="s">
        <v>95</v>
      </c>
      <c r="D268" s="29"/>
      <c r="E268" s="146"/>
      <c r="F268" s="146"/>
      <c r="G268" s="146"/>
      <c r="H268" s="146"/>
      <c r="I268" s="147"/>
      <c r="J268" s="21">
        <f t="shared" si="84"/>
        <v>110400</v>
      </c>
      <c r="K268" s="148">
        <v>0</v>
      </c>
      <c r="L268" s="148">
        <v>110400</v>
      </c>
      <c r="M268" s="148"/>
      <c r="N268" s="21">
        <f>SUM(O268:Q268)</f>
        <v>24166.5</v>
      </c>
      <c r="O268" s="148"/>
      <c r="P268" s="149">
        <v>24166.5</v>
      </c>
      <c r="Q268" s="148"/>
      <c r="R268" s="30">
        <f t="shared" ref="R268:R376" si="133">N268/J268*100</f>
        <v>21.889945652173914</v>
      </c>
      <c r="S268" s="21">
        <f t="shared" ref="S268:S354" si="134">T268+U268+V268</f>
        <v>24166.5</v>
      </c>
      <c r="T268" s="148"/>
      <c r="U268" s="149">
        <v>24166.5</v>
      </c>
      <c r="V268" s="148"/>
      <c r="W268" s="30">
        <f t="shared" ref="W268:W376" si="135">S268/J268*100</f>
        <v>21.889945652173914</v>
      </c>
    </row>
    <row r="269" spans="1:24" s="134" customFormat="1" ht="108" customHeight="1" x14ac:dyDescent="0.25">
      <c r="A269" s="364">
        <v>137</v>
      </c>
      <c r="B269" s="54" t="s">
        <v>374</v>
      </c>
      <c r="C269" s="133" t="s">
        <v>142</v>
      </c>
      <c r="D269" s="29"/>
      <c r="E269" s="146"/>
      <c r="F269" s="146"/>
      <c r="G269" s="146"/>
      <c r="H269" s="146"/>
      <c r="I269" s="147"/>
      <c r="J269" s="21">
        <f t="shared" si="84"/>
        <v>167691</v>
      </c>
      <c r="K269" s="148">
        <v>38455</v>
      </c>
      <c r="L269" s="148">
        <v>129236</v>
      </c>
      <c r="M269" s="148"/>
      <c r="N269" s="21">
        <f t="shared" si="86"/>
        <v>0</v>
      </c>
      <c r="O269" s="148"/>
      <c r="P269" s="149"/>
      <c r="Q269" s="148"/>
      <c r="R269" s="30">
        <f t="shared" si="133"/>
        <v>0</v>
      </c>
      <c r="S269" s="21">
        <f t="shared" si="134"/>
        <v>0</v>
      </c>
      <c r="T269" s="148"/>
      <c r="U269" s="149"/>
      <c r="V269" s="148"/>
      <c r="W269" s="30">
        <f t="shared" si="135"/>
        <v>0</v>
      </c>
    </row>
    <row r="270" spans="1:24" s="131" customFormat="1" ht="18.75" customHeight="1" x14ac:dyDescent="0.25">
      <c r="A270" s="368">
        <v>7</v>
      </c>
      <c r="B270" s="64" t="s">
        <v>26</v>
      </c>
      <c r="C270" s="130">
        <v>9</v>
      </c>
      <c r="D270" s="9"/>
      <c r="E270" s="192"/>
      <c r="F270" s="192"/>
      <c r="G270" s="192"/>
      <c r="H270" s="192"/>
      <c r="I270" s="193"/>
      <c r="J270" s="11">
        <f t="shared" ref="J270:J388" si="136">K270+L270+M270</f>
        <v>1181734.1000000001</v>
      </c>
      <c r="K270" s="194">
        <f>K272+K377+K381</f>
        <v>518313.4</v>
      </c>
      <c r="L270" s="194">
        <f t="shared" ref="L270:M270" si="137">L272+L377+L381</f>
        <v>663355.4</v>
      </c>
      <c r="M270" s="194">
        <f t="shared" si="137"/>
        <v>65.3</v>
      </c>
      <c r="N270" s="11">
        <f t="shared" ref="N270:N388" si="138">O270+P270+Q270</f>
        <v>62421.000000000007</v>
      </c>
      <c r="O270" s="194">
        <f>O272+O377+O381</f>
        <v>32344.6</v>
      </c>
      <c r="P270" s="194">
        <f>P272+P377+P381</f>
        <v>30011.100000000006</v>
      </c>
      <c r="Q270" s="194">
        <f>Q272+Q377+Q381</f>
        <v>65.3</v>
      </c>
      <c r="R270" s="11">
        <f t="shared" si="133"/>
        <v>5.282152727927544</v>
      </c>
      <c r="S270" s="11">
        <f>T270+U270+V270</f>
        <v>62420.900000000009</v>
      </c>
      <c r="T270" s="194">
        <f>T272+T377+T381</f>
        <v>32344.5</v>
      </c>
      <c r="U270" s="194">
        <f>U272+U377+U381</f>
        <v>30011.100000000006</v>
      </c>
      <c r="V270" s="194">
        <f>V272+V377+V381</f>
        <v>65.3</v>
      </c>
      <c r="W270" s="11">
        <f t="shared" si="135"/>
        <v>5.282144265787033</v>
      </c>
    </row>
    <row r="271" spans="1:24" s="39" customFormat="1" ht="18.75" customHeight="1" x14ac:dyDescent="0.25">
      <c r="A271" s="363"/>
      <c r="B271" s="352" t="s">
        <v>19</v>
      </c>
      <c r="C271" s="132"/>
      <c r="D271" s="12"/>
      <c r="E271" s="19"/>
      <c r="F271" s="19"/>
      <c r="G271" s="19"/>
      <c r="H271" s="19"/>
      <c r="I271" s="143"/>
      <c r="J271" s="21">
        <f t="shared" si="136"/>
        <v>0</v>
      </c>
      <c r="K271" s="148"/>
      <c r="L271" s="148"/>
      <c r="M271" s="148"/>
      <c r="N271" s="21">
        <f t="shared" si="138"/>
        <v>0</v>
      </c>
      <c r="O271" s="148"/>
      <c r="P271" s="148"/>
      <c r="Q271" s="148"/>
      <c r="R271" s="30"/>
      <c r="S271" s="21">
        <f t="shared" si="134"/>
        <v>0</v>
      </c>
      <c r="T271" s="144"/>
      <c r="U271" s="148"/>
      <c r="V271" s="144"/>
      <c r="W271" s="30"/>
    </row>
    <row r="272" spans="1:24" s="272" customFormat="1" ht="74.25" customHeight="1" x14ac:dyDescent="0.25">
      <c r="A272" s="376"/>
      <c r="B272" s="68" t="s">
        <v>51</v>
      </c>
      <c r="C272" s="265"/>
      <c r="D272" s="266"/>
      <c r="E272" s="115"/>
      <c r="F272" s="115"/>
      <c r="G272" s="115"/>
      <c r="H272" s="267"/>
      <c r="I272" s="268"/>
      <c r="J272" s="269">
        <f t="shared" si="136"/>
        <v>1047370.9</v>
      </c>
      <c r="K272" s="270">
        <f>K273+K315+K337+K367</f>
        <v>504605</v>
      </c>
      <c r="L272" s="270">
        <f t="shared" ref="L272:M272" si="139">L273+L315+L337+L367</f>
        <v>542700.6</v>
      </c>
      <c r="M272" s="270">
        <f t="shared" si="139"/>
        <v>65.3</v>
      </c>
      <c r="N272" s="269">
        <f t="shared" si="138"/>
        <v>62421.000000000007</v>
      </c>
      <c r="O272" s="270">
        <f>O273+O315+O337+O367</f>
        <v>32344.6</v>
      </c>
      <c r="P272" s="270">
        <f t="shared" ref="P272:Q272" si="140">P273+P315+P337+P367</f>
        <v>30011.100000000006</v>
      </c>
      <c r="Q272" s="270">
        <f t="shared" si="140"/>
        <v>65.3</v>
      </c>
      <c r="R272" s="271">
        <f t="shared" si="133"/>
        <v>5.9597798640386141</v>
      </c>
      <c r="S272" s="269">
        <f t="shared" si="134"/>
        <v>62420.900000000009</v>
      </c>
      <c r="T272" s="270">
        <f>T273+T315+T337+T367</f>
        <v>32344.5</v>
      </c>
      <c r="U272" s="270">
        <f>U273+U315+U337+U367</f>
        <v>30011.100000000006</v>
      </c>
      <c r="V272" s="270">
        <f>V273+V315+V337+V367</f>
        <v>65.3</v>
      </c>
      <c r="W272" s="271">
        <f t="shared" si="135"/>
        <v>5.9597703163225182</v>
      </c>
    </row>
    <row r="273" spans="1:23" s="139" customFormat="1" ht="69.75" customHeight="1" x14ac:dyDescent="0.25">
      <c r="A273" s="370"/>
      <c r="B273" s="57" t="s">
        <v>88</v>
      </c>
      <c r="C273" s="44"/>
      <c r="D273" s="45"/>
      <c r="E273" s="46"/>
      <c r="F273" s="46"/>
      <c r="G273" s="46"/>
      <c r="H273" s="171"/>
      <c r="I273" s="172"/>
      <c r="J273" s="173">
        <f t="shared" si="136"/>
        <v>141462.19999999998</v>
      </c>
      <c r="K273" s="174">
        <f>K276+K279+K280+K282+K284+K286+K288+K290+K292+K294+K296+K298+K300+K303+K305+K307+K309+K311+K313</f>
        <v>44765.4</v>
      </c>
      <c r="L273" s="174">
        <f t="shared" ref="L273:M273" si="141">L276+L279+L280+L282+L284+L286+L288+L290+L292+L294+L296+L298+L300+L303+L305+L307+L309+L311+L313</f>
        <v>96696.799999999988</v>
      </c>
      <c r="M273" s="174">
        <f t="shared" si="141"/>
        <v>0</v>
      </c>
      <c r="N273" s="173">
        <f t="shared" si="138"/>
        <v>20766.100000000002</v>
      </c>
      <c r="O273" s="174">
        <f>O276+O279+O280+O282+O284+O286+O288+O290+O292+O294+O296+O298+O300+O303+O305+O307+O309+O311+O313</f>
        <v>0</v>
      </c>
      <c r="P273" s="174">
        <f t="shared" ref="P273:Q273" si="142">P276+P279+P280+P282+P284+P286+P288+P290+P292+P294+P296+P298+P300+P303+P305+P307+P309+P311+P313</f>
        <v>20766.100000000002</v>
      </c>
      <c r="Q273" s="174">
        <f t="shared" si="142"/>
        <v>0</v>
      </c>
      <c r="R273" s="38">
        <f t="shared" si="133"/>
        <v>14.679610524931752</v>
      </c>
      <c r="S273" s="173">
        <f t="shared" si="134"/>
        <v>20766.100000000002</v>
      </c>
      <c r="T273" s="174">
        <f>T276+T279+T280+T282+T284+T286+T288+T290+T292+T294+T296+T298+T300+T303+T305+T307+T309+T311+T313</f>
        <v>0</v>
      </c>
      <c r="U273" s="174">
        <f t="shared" ref="U273:V273" si="143">U276+U279+U280+U282+U284+U286+U288+U290+U292+U294+U296+U298+U300+U303+U305+U307+U309+U311+U313</f>
        <v>20766.100000000002</v>
      </c>
      <c r="V273" s="174">
        <f t="shared" si="143"/>
        <v>0</v>
      </c>
      <c r="W273" s="38">
        <f t="shared" si="135"/>
        <v>14.679610524931752</v>
      </c>
    </row>
    <row r="274" spans="1:23" s="142" customFormat="1" ht="65.25" customHeight="1" x14ac:dyDescent="0.25">
      <c r="A274" s="210"/>
      <c r="B274" s="88" t="s">
        <v>27</v>
      </c>
      <c r="C274" s="141"/>
      <c r="D274" s="89"/>
      <c r="E274" s="90"/>
      <c r="F274" s="90"/>
      <c r="G274" s="90"/>
      <c r="H274" s="90"/>
      <c r="I274" s="91"/>
      <c r="J274" s="128">
        <f t="shared" si="136"/>
        <v>0</v>
      </c>
      <c r="K274" s="93"/>
      <c r="L274" s="93"/>
      <c r="M274" s="93"/>
      <c r="N274" s="128">
        <f t="shared" si="138"/>
        <v>0</v>
      </c>
      <c r="O274" s="93"/>
      <c r="P274" s="93"/>
      <c r="Q274" s="93"/>
      <c r="R274" s="94"/>
      <c r="S274" s="128">
        <f t="shared" si="134"/>
        <v>0</v>
      </c>
      <c r="T274" s="93"/>
      <c r="U274" s="95"/>
      <c r="V274" s="93"/>
      <c r="W274" s="94"/>
    </row>
    <row r="275" spans="1:23" s="39" customFormat="1" ht="38.25" customHeight="1" x14ac:dyDescent="0.25">
      <c r="A275" s="363"/>
      <c r="B275" s="53" t="s">
        <v>278</v>
      </c>
      <c r="C275" s="132"/>
      <c r="D275" s="12"/>
      <c r="E275" s="19"/>
      <c r="F275" s="19"/>
      <c r="G275" s="19"/>
      <c r="H275" s="19"/>
      <c r="I275" s="143"/>
      <c r="J275" s="21"/>
      <c r="K275" s="144"/>
      <c r="L275" s="148"/>
      <c r="M275" s="144"/>
      <c r="N275" s="21"/>
      <c r="O275" s="144"/>
      <c r="P275" s="144"/>
      <c r="Q275" s="144"/>
      <c r="R275" s="30"/>
      <c r="S275" s="21"/>
      <c r="T275" s="148"/>
      <c r="U275" s="149"/>
      <c r="V275" s="148"/>
      <c r="W275" s="30"/>
    </row>
    <row r="276" spans="1:23" s="39" customFormat="1" ht="65.25" customHeight="1" x14ac:dyDescent="0.25">
      <c r="A276" s="363">
        <v>138</v>
      </c>
      <c r="B276" s="71" t="s">
        <v>250</v>
      </c>
      <c r="C276" s="132"/>
      <c r="D276" s="12"/>
      <c r="E276" s="19"/>
      <c r="F276" s="167" t="s">
        <v>557</v>
      </c>
      <c r="G276" s="167" t="s">
        <v>558</v>
      </c>
      <c r="H276" s="221">
        <v>10004</v>
      </c>
      <c r="I276" s="262" t="s">
        <v>559</v>
      </c>
      <c r="J276" s="21">
        <f>K276+L276+M276</f>
        <v>12155</v>
      </c>
      <c r="K276" s="144"/>
      <c r="L276" s="148">
        <v>12155</v>
      </c>
      <c r="M276" s="144"/>
      <c r="N276" s="21"/>
      <c r="O276" s="144"/>
      <c r="P276" s="144"/>
      <c r="Q276" s="144"/>
      <c r="R276" s="30">
        <f t="shared" si="133"/>
        <v>0</v>
      </c>
      <c r="S276" s="21"/>
      <c r="T276" s="148"/>
      <c r="U276" s="149"/>
      <c r="V276" s="148"/>
      <c r="W276" s="30">
        <f t="shared" si="135"/>
        <v>0</v>
      </c>
    </row>
    <row r="277" spans="1:23" s="39" customFormat="1" ht="27.75" customHeight="1" x14ac:dyDescent="0.25">
      <c r="A277" s="363"/>
      <c r="B277" s="118" t="s">
        <v>173</v>
      </c>
      <c r="C277" s="132"/>
      <c r="D277" s="12"/>
      <c r="E277" s="19"/>
      <c r="F277" s="19"/>
      <c r="G277" s="19"/>
      <c r="H277" s="19"/>
      <c r="I277" s="143"/>
      <c r="J277" s="21">
        <f>K277+L277+M277</f>
        <v>12155</v>
      </c>
      <c r="K277" s="144"/>
      <c r="L277" s="148">
        <v>12155</v>
      </c>
      <c r="M277" s="144"/>
      <c r="N277" s="21"/>
      <c r="O277" s="144"/>
      <c r="P277" s="144"/>
      <c r="Q277" s="144"/>
      <c r="R277" s="30">
        <f t="shared" si="133"/>
        <v>0</v>
      </c>
      <c r="S277" s="21"/>
      <c r="T277" s="148"/>
      <c r="U277" s="149"/>
      <c r="V277" s="148"/>
      <c r="W277" s="30">
        <f t="shared" si="135"/>
        <v>0</v>
      </c>
    </row>
    <row r="278" spans="1:23" s="39" customFormat="1" ht="42.75" customHeight="1" x14ac:dyDescent="0.25">
      <c r="A278" s="363"/>
      <c r="B278" s="350" t="s">
        <v>517</v>
      </c>
      <c r="C278" s="132"/>
      <c r="D278" s="12"/>
      <c r="E278" s="19"/>
      <c r="F278" s="19"/>
      <c r="G278" s="19"/>
      <c r="H278" s="19"/>
      <c r="I278" s="143"/>
      <c r="J278" s="21"/>
      <c r="K278" s="144">
        <v>44765.4</v>
      </c>
      <c r="L278" s="148">
        <v>14175.7</v>
      </c>
      <c r="M278" s="144"/>
      <c r="N278" s="21"/>
      <c r="O278" s="144"/>
      <c r="P278" s="144"/>
      <c r="Q278" s="144"/>
      <c r="R278" s="30"/>
      <c r="S278" s="21"/>
      <c r="T278" s="148"/>
      <c r="U278" s="149"/>
      <c r="V278" s="148"/>
      <c r="W278" s="30"/>
    </row>
    <row r="279" spans="1:23" s="134" customFormat="1" ht="111" customHeight="1" x14ac:dyDescent="0.25">
      <c r="A279" s="419">
        <v>139</v>
      </c>
      <c r="B279" s="72" t="s">
        <v>530</v>
      </c>
      <c r="C279" s="133"/>
      <c r="D279" s="29"/>
      <c r="E279" s="146"/>
      <c r="F279" s="146"/>
      <c r="G279" s="146"/>
      <c r="H279" s="146"/>
      <c r="I279" s="147"/>
      <c r="J279" s="21">
        <f>K279+L279+M279</f>
        <v>44765.4</v>
      </c>
      <c r="K279" s="148">
        <v>44765.4</v>
      </c>
      <c r="L279" s="148"/>
      <c r="M279" s="148"/>
      <c r="N279" s="21"/>
      <c r="O279" s="148"/>
      <c r="P279" s="148"/>
      <c r="Q279" s="148"/>
      <c r="R279" s="30">
        <f t="shared" si="133"/>
        <v>0</v>
      </c>
      <c r="S279" s="21"/>
      <c r="T279" s="148"/>
      <c r="U279" s="149"/>
      <c r="V279" s="148"/>
      <c r="W279" s="30">
        <f t="shared" si="135"/>
        <v>0</v>
      </c>
    </row>
    <row r="280" spans="1:23" s="134" customFormat="1" ht="94.5" customHeight="1" x14ac:dyDescent="0.25">
      <c r="A280" s="420"/>
      <c r="B280" s="72" t="s">
        <v>531</v>
      </c>
      <c r="C280" s="133"/>
      <c r="D280" s="29"/>
      <c r="E280" s="146"/>
      <c r="F280" s="146"/>
      <c r="G280" s="146"/>
      <c r="H280" s="146"/>
      <c r="I280" s="147"/>
      <c r="J280" s="21">
        <f>K280+L280+M280</f>
        <v>14175.7</v>
      </c>
      <c r="K280" s="148"/>
      <c r="L280" s="148">
        <v>14175.7</v>
      </c>
      <c r="M280" s="148"/>
      <c r="N280" s="21"/>
      <c r="O280" s="148"/>
      <c r="P280" s="148"/>
      <c r="Q280" s="148"/>
      <c r="R280" s="30">
        <f t="shared" si="133"/>
        <v>0</v>
      </c>
      <c r="S280" s="21"/>
      <c r="T280" s="148"/>
      <c r="U280" s="149"/>
      <c r="V280" s="148"/>
      <c r="W280" s="30">
        <f t="shared" si="135"/>
        <v>0</v>
      </c>
    </row>
    <row r="281" spans="1:23" s="142" customFormat="1" ht="32.25" customHeight="1" x14ac:dyDescent="0.25">
      <c r="A281" s="210"/>
      <c r="B281" s="99" t="s">
        <v>375</v>
      </c>
      <c r="C281" s="141"/>
      <c r="D281" s="89"/>
      <c r="E281" s="90"/>
      <c r="F281" s="90"/>
      <c r="G281" s="90"/>
      <c r="H281" s="90"/>
      <c r="I281" s="91"/>
      <c r="J281" s="128"/>
      <c r="K281" s="93"/>
      <c r="L281" s="93"/>
      <c r="M281" s="93"/>
      <c r="N281" s="128"/>
      <c r="O281" s="93"/>
      <c r="P281" s="93"/>
      <c r="Q281" s="93"/>
      <c r="R281" s="94"/>
      <c r="S281" s="128"/>
      <c r="T281" s="93"/>
      <c r="U281" s="95"/>
      <c r="V281" s="93"/>
      <c r="W281" s="94"/>
    </row>
    <row r="282" spans="1:23" s="135" customFormat="1" ht="87.75" customHeight="1" x14ac:dyDescent="0.25">
      <c r="A282" s="374">
        <v>140</v>
      </c>
      <c r="B282" s="390" t="s">
        <v>293</v>
      </c>
      <c r="C282" s="133"/>
      <c r="D282" s="29"/>
      <c r="E282" s="250"/>
      <c r="F282" s="250"/>
      <c r="G282" s="250"/>
      <c r="H282" s="250"/>
      <c r="I282" s="251"/>
      <c r="J282" s="21">
        <f t="shared" si="136"/>
        <v>4800</v>
      </c>
      <c r="K282" s="149"/>
      <c r="L282" s="149">
        <v>4800</v>
      </c>
      <c r="M282" s="149"/>
      <c r="N282" s="14"/>
      <c r="O282" s="149"/>
      <c r="P282" s="149"/>
      <c r="Q282" s="149"/>
      <c r="R282" s="30">
        <f t="shared" si="133"/>
        <v>0</v>
      </c>
      <c r="S282" s="21"/>
      <c r="T282" s="149"/>
      <c r="U282" s="149"/>
      <c r="V282" s="149"/>
      <c r="W282" s="30">
        <f t="shared" si="135"/>
        <v>0</v>
      </c>
    </row>
    <row r="283" spans="1:23" s="134" customFormat="1" ht="33" customHeight="1" x14ac:dyDescent="0.25">
      <c r="A283" s="364"/>
      <c r="B283" s="351" t="s">
        <v>173</v>
      </c>
      <c r="C283" s="133"/>
      <c r="D283" s="29"/>
      <c r="E283" s="146"/>
      <c r="F283" s="146"/>
      <c r="G283" s="146"/>
      <c r="H283" s="146"/>
      <c r="I283" s="147"/>
      <c r="J283" s="21">
        <f t="shared" si="136"/>
        <v>4800</v>
      </c>
      <c r="K283" s="148"/>
      <c r="L283" s="148">
        <v>4800</v>
      </c>
      <c r="M283" s="148"/>
      <c r="N283" s="14"/>
      <c r="O283" s="148"/>
      <c r="P283" s="148"/>
      <c r="Q283" s="148"/>
      <c r="R283" s="30"/>
      <c r="S283" s="21"/>
      <c r="T283" s="148"/>
      <c r="U283" s="149"/>
      <c r="V283" s="148"/>
      <c r="W283" s="30">
        <f t="shared" si="135"/>
        <v>0</v>
      </c>
    </row>
    <row r="284" spans="1:23" s="134" customFormat="1" ht="110.25" customHeight="1" x14ac:dyDescent="0.25">
      <c r="A284" s="364">
        <v>141</v>
      </c>
      <c r="B284" s="69" t="s">
        <v>294</v>
      </c>
      <c r="C284" s="133"/>
      <c r="D284" s="29"/>
      <c r="E284" s="146"/>
      <c r="F284" s="146"/>
      <c r="G284" s="146"/>
      <c r="H284" s="146"/>
      <c r="I284" s="147"/>
      <c r="J284" s="21">
        <f t="shared" si="136"/>
        <v>4000</v>
      </c>
      <c r="K284" s="148"/>
      <c r="L284" s="148">
        <v>4000</v>
      </c>
      <c r="M284" s="148"/>
      <c r="N284" s="14"/>
      <c r="O284" s="148"/>
      <c r="P284" s="148"/>
      <c r="Q284" s="148"/>
      <c r="R284" s="30">
        <f t="shared" si="133"/>
        <v>0</v>
      </c>
      <c r="S284" s="21"/>
      <c r="T284" s="148"/>
      <c r="U284" s="149"/>
      <c r="V284" s="148"/>
      <c r="W284" s="30">
        <f t="shared" si="135"/>
        <v>0</v>
      </c>
    </row>
    <row r="285" spans="1:23" s="134" customFormat="1" ht="27" customHeight="1" x14ac:dyDescent="0.25">
      <c r="A285" s="364"/>
      <c r="B285" s="351" t="s">
        <v>173</v>
      </c>
      <c r="C285" s="133"/>
      <c r="D285" s="29"/>
      <c r="E285" s="146"/>
      <c r="F285" s="146"/>
      <c r="G285" s="146"/>
      <c r="H285" s="146"/>
      <c r="I285" s="147"/>
      <c r="J285" s="21">
        <f t="shared" si="136"/>
        <v>4000</v>
      </c>
      <c r="K285" s="148"/>
      <c r="L285" s="148">
        <v>4000</v>
      </c>
      <c r="M285" s="148"/>
      <c r="N285" s="14"/>
      <c r="O285" s="148"/>
      <c r="P285" s="148"/>
      <c r="Q285" s="148"/>
      <c r="R285" s="30"/>
      <c r="S285" s="21"/>
      <c r="T285" s="148"/>
      <c r="U285" s="149"/>
      <c r="V285" s="148"/>
      <c r="W285" s="30">
        <f t="shared" si="135"/>
        <v>0</v>
      </c>
    </row>
    <row r="286" spans="1:23" s="134" customFormat="1" ht="105.75" customHeight="1" x14ac:dyDescent="0.25">
      <c r="A286" s="364">
        <v>142</v>
      </c>
      <c r="B286" s="69" t="s">
        <v>295</v>
      </c>
      <c r="C286" s="133"/>
      <c r="D286" s="29"/>
      <c r="E286" s="146"/>
      <c r="F286" s="146"/>
      <c r="G286" s="146"/>
      <c r="H286" s="146"/>
      <c r="I286" s="147"/>
      <c r="J286" s="21">
        <f t="shared" si="136"/>
        <v>4500</v>
      </c>
      <c r="K286" s="148"/>
      <c r="L286" s="148">
        <v>4500</v>
      </c>
      <c r="M286" s="148"/>
      <c r="N286" s="14"/>
      <c r="O286" s="148"/>
      <c r="P286" s="148"/>
      <c r="Q286" s="148"/>
      <c r="R286" s="30">
        <f t="shared" si="133"/>
        <v>0</v>
      </c>
      <c r="S286" s="21"/>
      <c r="T286" s="148"/>
      <c r="U286" s="149"/>
      <c r="V286" s="148"/>
      <c r="W286" s="30">
        <f t="shared" si="135"/>
        <v>0</v>
      </c>
    </row>
    <row r="287" spans="1:23" s="39" customFormat="1" ht="25.5" customHeight="1" x14ac:dyDescent="0.25">
      <c r="A287" s="363"/>
      <c r="B287" s="351" t="s">
        <v>173</v>
      </c>
      <c r="C287" s="132"/>
      <c r="D287" s="12"/>
      <c r="E287" s="19"/>
      <c r="F287" s="19"/>
      <c r="G287" s="19"/>
      <c r="H287" s="19"/>
      <c r="I287" s="143"/>
      <c r="J287" s="21">
        <f t="shared" si="136"/>
        <v>4500</v>
      </c>
      <c r="K287" s="144"/>
      <c r="L287" s="148">
        <v>4500</v>
      </c>
      <c r="M287" s="144"/>
      <c r="N287" s="14"/>
      <c r="O287" s="144"/>
      <c r="P287" s="144"/>
      <c r="Q287" s="144"/>
      <c r="R287" s="30"/>
      <c r="S287" s="21"/>
      <c r="T287" s="148"/>
      <c r="U287" s="149"/>
      <c r="V287" s="148"/>
      <c r="W287" s="30"/>
    </row>
    <row r="288" spans="1:23" s="134" customFormat="1" ht="111" customHeight="1" x14ac:dyDescent="0.25">
      <c r="A288" s="364">
        <v>143</v>
      </c>
      <c r="B288" s="69" t="s">
        <v>299</v>
      </c>
      <c r="C288" s="133"/>
      <c r="D288" s="29"/>
      <c r="E288" s="146"/>
      <c r="F288" s="146"/>
      <c r="G288" s="146"/>
      <c r="H288" s="146"/>
      <c r="I288" s="147"/>
      <c r="J288" s="21">
        <f t="shared" si="136"/>
        <v>4900</v>
      </c>
      <c r="K288" s="148"/>
      <c r="L288" s="148">
        <v>4900</v>
      </c>
      <c r="M288" s="148"/>
      <c r="N288" s="14"/>
      <c r="O288" s="148"/>
      <c r="P288" s="148"/>
      <c r="Q288" s="148"/>
      <c r="R288" s="30">
        <f t="shared" si="133"/>
        <v>0</v>
      </c>
      <c r="S288" s="21"/>
      <c r="T288" s="148"/>
      <c r="U288" s="149"/>
      <c r="V288" s="148"/>
      <c r="W288" s="30">
        <f t="shared" si="135"/>
        <v>0</v>
      </c>
    </row>
    <row r="289" spans="1:23" s="134" customFormat="1" ht="22.5" customHeight="1" x14ac:dyDescent="0.25">
      <c r="A289" s="364"/>
      <c r="B289" s="351" t="s">
        <v>173</v>
      </c>
      <c r="C289" s="133"/>
      <c r="D289" s="29"/>
      <c r="E289" s="146"/>
      <c r="F289" s="146"/>
      <c r="G289" s="146"/>
      <c r="H289" s="146"/>
      <c r="I289" s="147"/>
      <c r="J289" s="21">
        <f t="shared" si="136"/>
        <v>4900</v>
      </c>
      <c r="K289" s="148"/>
      <c r="L289" s="148">
        <v>4900</v>
      </c>
      <c r="M289" s="148"/>
      <c r="N289" s="14"/>
      <c r="O289" s="148"/>
      <c r="P289" s="148"/>
      <c r="Q289" s="148"/>
      <c r="R289" s="30"/>
      <c r="S289" s="21"/>
      <c r="T289" s="148"/>
      <c r="U289" s="149"/>
      <c r="V289" s="148"/>
      <c r="W289" s="30">
        <f t="shared" si="135"/>
        <v>0</v>
      </c>
    </row>
    <row r="290" spans="1:23" s="134" customFormat="1" ht="107.25" customHeight="1" x14ac:dyDescent="0.25">
      <c r="A290" s="364">
        <v>144</v>
      </c>
      <c r="B290" s="69" t="s">
        <v>296</v>
      </c>
      <c r="C290" s="133"/>
      <c r="D290" s="29"/>
      <c r="E290" s="146"/>
      <c r="F290" s="146"/>
      <c r="G290" s="146"/>
      <c r="H290" s="146"/>
      <c r="I290" s="147"/>
      <c r="J290" s="21">
        <f t="shared" si="136"/>
        <v>4500</v>
      </c>
      <c r="K290" s="148"/>
      <c r="L290" s="148">
        <v>4500</v>
      </c>
      <c r="M290" s="148"/>
      <c r="N290" s="14"/>
      <c r="O290" s="148"/>
      <c r="P290" s="148"/>
      <c r="Q290" s="148"/>
      <c r="R290" s="30">
        <f t="shared" si="133"/>
        <v>0</v>
      </c>
      <c r="S290" s="21"/>
      <c r="T290" s="148"/>
      <c r="U290" s="149"/>
      <c r="V290" s="148"/>
      <c r="W290" s="30">
        <f t="shared" si="135"/>
        <v>0</v>
      </c>
    </row>
    <row r="291" spans="1:23" s="39" customFormat="1" ht="27" customHeight="1" x14ac:dyDescent="0.25">
      <c r="A291" s="363"/>
      <c r="B291" s="351" t="s">
        <v>173</v>
      </c>
      <c r="C291" s="132"/>
      <c r="D291" s="12"/>
      <c r="E291" s="19"/>
      <c r="F291" s="19"/>
      <c r="G291" s="19"/>
      <c r="H291" s="19"/>
      <c r="I291" s="143"/>
      <c r="J291" s="21">
        <f t="shared" si="136"/>
        <v>4500</v>
      </c>
      <c r="K291" s="144"/>
      <c r="L291" s="148">
        <v>4500</v>
      </c>
      <c r="M291" s="144"/>
      <c r="N291" s="14"/>
      <c r="O291" s="144"/>
      <c r="P291" s="144"/>
      <c r="Q291" s="144"/>
      <c r="R291" s="30">
        <f t="shared" si="133"/>
        <v>0</v>
      </c>
      <c r="S291" s="21"/>
      <c r="T291" s="148"/>
      <c r="U291" s="149"/>
      <c r="V291" s="148"/>
      <c r="W291" s="30">
        <f t="shared" si="135"/>
        <v>0</v>
      </c>
    </row>
    <row r="292" spans="1:23" s="134" customFormat="1" ht="105" customHeight="1" x14ac:dyDescent="0.25">
      <c r="A292" s="364">
        <v>145</v>
      </c>
      <c r="B292" s="69" t="s">
        <v>302</v>
      </c>
      <c r="C292" s="133"/>
      <c r="D292" s="29"/>
      <c r="E292" s="146"/>
      <c r="F292" s="146"/>
      <c r="G292" s="146"/>
      <c r="H292" s="146"/>
      <c r="I292" s="147"/>
      <c r="J292" s="21">
        <f t="shared" si="136"/>
        <v>4900</v>
      </c>
      <c r="K292" s="148"/>
      <c r="L292" s="148">
        <v>4900</v>
      </c>
      <c r="M292" s="148"/>
      <c r="N292" s="14"/>
      <c r="O292" s="148"/>
      <c r="P292" s="148"/>
      <c r="Q292" s="148"/>
      <c r="R292" s="30">
        <f t="shared" si="133"/>
        <v>0</v>
      </c>
      <c r="S292" s="21"/>
      <c r="T292" s="148"/>
      <c r="U292" s="149"/>
      <c r="V292" s="148"/>
      <c r="W292" s="30">
        <f t="shared" si="135"/>
        <v>0</v>
      </c>
    </row>
    <row r="293" spans="1:23" s="39" customFormat="1" ht="30.75" customHeight="1" x14ac:dyDescent="0.25">
      <c r="A293" s="363"/>
      <c r="B293" s="351" t="s">
        <v>173</v>
      </c>
      <c r="C293" s="132"/>
      <c r="D293" s="12"/>
      <c r="E293" s="19"/>
      <c r="F293" s="19"/>
      <c r="G293" s="19"/>
      <c r="H293" s="19"/>
      <c r="I293" s="143"/>
      <c r="J293" s="21">
        <f t="shared" si="136"/>
        <v>4900</v>
      </c>
      <c r="K293" s="144"/>
      <c r="L293" s="148">
        <v>4900</v>
      </c>
      <c r="M293" s="144"/>
      <c r="N293" s="14"/>
      <c r="O293" s="144"/>
      <c r="P293" s="144"/>
      <c r="Q293" s="144"/>
      <c r="R293" s="30">
        <f t="shared" si="133"/>
        <v>0</v>
      </c>
      <c r="S293" s="21"/>
      <c r="T293" s="148"/>
      <c r="U293" s="149"/>
      <c r="V293" s="148"/>
      <c r="W293" s="30">
        <f t="shared" si="135"/>
        <v>0</v>
      </c>
    </row>
    <row r="294" spans="1:23" s="134" customFormat="1" ht="108" customHeight="1" x14ac:dyDescent="0.25">
      <c r="A294" s="364">
        <v>146</v>
      </c>
      <c r="B294" s="69" t="s">
        <v>297</v>
      </c>
      <c r="C294" s="133"/>
      <c r="D294" s="29"/>
      <c r="E294" s="146"/>
      <c r="F294" s="146"/>
      <c r="G294" s="146"/>
      <c r="H294" s="146"/>
      <c r="I294" s="147"/>
      <c r="J294" s="21">
        <f t="shared" si="136"/>
        <v>5500</v>
      </c>
      <c r="K294" s="148"/>
      <c r="L294" s="148">
        <v>5500</v>
      </c>
      <c r="M294" s="148"/>
      <c r="N294" s="14"/>
      <c r="O294" s="148"/>
      <c r="P294" s="148"/>
      <c r="Q294" s="148"/>
      <c r="R294" s="30">
        <f t="shared" si="133"/>
        <v>0</v>
      </c>
      <c r="S294" s="21"/>
      <c r="T294" s="148"/>
      <c r="U294" s="149"/>
      <c r="V294" s="148"/>
      <c r="W294" s="30">
        <f t="shared" si="135"/>
        <v>0</v>
      </c>
    </row>
    <row r="295" spans="1:23" s="39" customFormat="1" ht="24" customHeight="1" x14ac:dyDescent="0.25">
      <c r="A295" s="363"/>
      <c r="B295" s="351" t="s">
        <v>173</v>
      </c>
      <c r="C295" s="132"/>
      <c r="D295" s="12"/>
      <c r="E295" s="19"/>
      <c r="F295" s="19"/>
      <c r="G295" s="19"/>
      <c r="H295" s="19"/>
      <c r="I295" s="143"/>
      <c r="J295" s="21">
        <f t="shared" si="136"/>
        <v>5500</v>
      </c>
      <c r="K295" s="144"/>
      <c r="L295" s="148">
        <v>5500</v>
      </c>
      <c r="M295" s="144"/>
      <c r="N295" s="14"/>
      <c r="O295" s="144">
        <v>0</v>
      </c>
      <c r="P295" s="144">
        <v>0</v>
      </c>
      <c r="Q295" s="144">
        <v>0</v>
      </c>
      <c r="R295" s="30"/>
      <c r="S295" s="21"/>
      <c r="T295" s="148"/>
      <c r="U295" s="149"/>
      <c r="V295" s="148"/>
      <c r="W295" s="30">
        <f t="shared" si="135"/>
        <v>0</v>
      </c>
    </row>
    <row r="296" spans="1:23" s="134" customFormat="1" ht="117.75" customHeight="1" x14ac:dyDescent="0.25">
      <c r="A296" s="364">
        <v>147</v>
      </c>
      <c r="B296" s="69" t="s">
        <v>298</v>
      </c>
      <c r="C296" s="133"/>
      <c r="D296" s="29"/>
      <c r="E296" s="146"/>
      <c r="F296" s="146"/>
      <c r="G296" s="146"/>
      <c r="H296" s="146"/>
      <c r="I296" s="147"/>
      <c r="J296" s="21">
        <f t="shared" si="136"/>
        <v>5500</v>
      </c>
      <c r="K296" s="148"/>
      <c r="L296" s="148">
        <v>5500</v>
      </c>
      <c r="M296" s="148"/>
      <c r="N296" s="14"/>
      <c r="O296" s="148"/>
      <c r="P296" s="148"/>
      <c r="Q296" s="148"/>
      <c r="R296" s="30">
        <f t="shared" si="133"/>
        <v>0</v>
      </c>
      <c r="S296" s="21"/>
      <c r="T296" s="148"/>
      <c r="U296" s="149"/>
      <c r="V296" s="148"/>
      <c r="W296" s="30">
        <f t="shared" si="135"/>
        <v>0</v>
      </c>
    </row>
    <row r="297" spans="1:23" s="39" customFormat="1" ht="25.5" customHeight="1" x14ac:dyDescent="0.25">
      <c r="A297" s="363"/>
      <c r="B297" s="351" t="s">
        <v>173</v>
      </c>
      <c r="C297" s="132"/>
      <c r="D297" s="12"/>
      <c r="E297" s="19"/>
      <c r="F297" s="19"/>
      <c r="G297" s="19"/>
      <c r="H297" s="19"/>
      <c r="I297" s="143"/>
      <c r="J297" s="21">
        <f t="shared" si="136"/>
        <v>5500</v>
      </c>
      <c r="K297" s="144"/>
      <c r="L297" s="148">
        <v>5500</v>
      </c>
      <c r="M297" s="144"/>
      <c r="N297" s="14"/>
      <c r="O297" s="144"/>
      <c r="P297" s="144"/>
      <c r="Q297" s="144"/>
      <c r="R297" s="30"/>
      <c r="S297" s="21"/>
      <c r="T297" s="148"/>
      <c r="U297" s="149"/>
      <c r="V297" s="148"/>
      <c r="W297" s="30">
        <f t="shared" si="135"/>
        <v>0</v>
      </c>
    </row>
    <row r="298" spans="1:23" s="39" customFormat="1" ht="104.25" customHeight="1" x14ac:dyDescent="0.25">
      <c r="A298" s="363">
        <v>148</v>
      </c>
      <c r="B298" s="69" t="s">
        <v>292</v>
      </c>
      <c r="C298" s="132"/>
      <c r="D298" s="12"/>
      <c r="E298" s="19"/>
      <c r="F298" s="19"/>
      <c r="G298" s="19"/>
      <c r="H298" s="19"/>
      <c r="I298" s="143"/>
      <c r="J298" s="21">
        <f t="shared" si="136"/>
        <v>5500</v>
      </c>
      <c r="K298" s="144"/>
      <c r="L298" s="148">
        <v>5500</v>
      </c>
      <c r="M298" s="144"/>
      <c r="N298" s="14"/>
      <c r="O298" s="144"/>
      <c r="P298" s="144"/>
      <c r="Q298" s="144"/>
      <c r="R298" s="30">
        <f t="shared" si="133"/>
        <v>0</v>
      </c>
      <c r="S298" s="21"/>
      <c r="T298" s="148"/>
      <c r="U298" s="149"/>
      <c r="V298" s="148"/>
      <c r="W298" s="30">
        <f t="shared" si="135"/>
        <v>0</v>
      </c>
    </row>
    <row r="299" spans="1:23" s="39" customFormat="1" ht="27" customHeight="1" x14ac:dyDescent="0.25">
      <c r="A299" s="363"/>
      <c r="B299" s="351" t="s">
        <v>173</v>
      </c>
      <c r="C299" s="132"/>
      <c r="D299" s="12"/>
      <c r="E299" s="19"/>
      <c r="F299" s="19"/>
      <c r="G299" s="19"/>
      <c r="H299" s="19"/>
      <c r="I299" s="143"/>
      <c r="J299" s="21">
        <f t="shared" si="136"/>
        <v>5500</v>
      </c>
      <c r="K299" s="144"/>
      <c r="L299" s="148">
        <v>5500</v>
      </c>
      <c r="M299" s="144"/>
      <c r="N299" s="14"/>
      <c r="O299" s="144"/>
      <c r="P299" s="144"/>
      <c r="Q299" s="144"/>
      <c r="R299" s="30">
        <f t="shared" si="133"/>
        <v>0</v>
      </c>
      <c r="S299" s="21"/>
      <c r="T299" s="148"/>
      <c r="U299" s="149"/>
      <c r="V299" s="148"/>
      <c r="W299" s="30">
        <f t="shared" si="135"/>
        <v>0</v>
      </c>
    </row>
    <row r="300" spans="1:23" s="39" customFormat="1" ht="109.5" customHeight="1" x14ac:dyDescent="0.25">
      <c r="A300" s="363">
        <v>149</v>
      </c>
      <c r="B300" s="69" t="s">
        <v>291</v>
      </c>
      <c r="C300" s="132"/>
      <c r="D300" s="12"/>
      <c r="E300" s="19"/>
      <c r="F300" s="19"/>
      <c r="G300" s="19"/>
      <c r="H300" s="19"/>
      <c r="I300" s="143"/>
      <c r="J300" s="21">
        <f t="shared" si="136"/>
        <v>5500</v>
      </c>
      <c r="K300" s="144"/>
      <c r="L300" s="148">
        <v>5500</v>
      </c>
      <c r="M300" s="144"/>
      <c r="N300" s="14"/>
      <c r="O300" s="144"/>
      <c r="P300" s="144"/>
      <c r="Q300" s="144"/>
      <c r="R300" s="30">
        <f t="shared" si="133"/>
        <v>0</v>
      </c>
      <c r="S300" s="21"/>
      <c r="T300" s="148"/>
      <c r="U300" s="149"/>
      <c r="V300" s="148"/>
      <c r="W300" s="30">
        <f t="shared" si="135"/>
        <v>0</v>
      </c>
    </row>
    <row r="301" spans="1:23" s="39" customFormat="1" ht="31.5" customHeight="1" x14ac:dyDescent="0.25">
      <c r="A301" s="363"/>
      <c r="B301" s="351" t="s">
        <v>173</v>
      </c>
      <c r="C301" s="132"/>
      <c r="D301" s="12"/>
      <c r="E301" s="19"/>
      <c r="F301" s="19"/>
      <c r="G301" s="19"/>
      <c r="H301" s="19"/>
      <c r="I301" s="143"/>
      <c r="J301" s="21">
        <f t="shared" si="136"/>
        <v>5500</v>
      </c>
      <c r="K301" s="144"/>
      <c r="L301" s="148">
        <v>5500</v>
      </c>
      <c r="M301" s="144"/>
      <c r="N301" s="14"/>
      <c r="O301" s="144"/>
      <c r="P301" s="144"/>
      <c r="Q301" s="144"/>
      <c r="R301" s="30"/>
      <c r="S301" s="21"/>
      <c r="T301" s="148"/>
      <c r="U301" s="149"/>
      <c r="V301" s="148"/>
      <c r="W301" s="30">
        <f t="shared" si="135"/>
        <v>0</v>
      </c>
    </row>
    <row r="302" spans="1:23" s="142" customFormat="1" ht="31.5" customHeight="1" x14ac:dyDescent="0.25">
      <c r="A302" s="210"/>
      <c r="B302" s="96" t="s">
        <v>260</v>
      </c>
      <c r="C302" s="141"/>
      <c r="D302" s="89"/>
      <c r="E302" s="90"/>
      <c r="F302" s="90"/>
      <c r="G302" s="90"/>
      <c r="H302" s="90"/>
      <c r="I302" s="91"/>
      <c r="J302" s="128"/>
      <c r="K302" s="93"/>
      <c r="L302" s="93"/>
      <c r="M302" s="93"/>
      <c r="N302" s="128"/>
      <c r="O302" s="93"/>
      <c r="P302" s="93"/>
      <c r="Q302" s="93"/>
      <c r="R302" s="94"/>
      <c r="S302" s="128"/>
      <c r="T302" s="93"/>
      <c r="U302" s="95"/>
      <c r="V302" s="93"/>
      <c r="W302" s="94"/>
    </row>
    <row r="303" spans="1:23" s="39" customFormat="1" ht="96" customHeight="1" x14ac:dyDescent="0.25">
      <c r="A303" s="363">
        <v>150</v>
      </c>
      <c r="B303" s="50" t="s">
        <v>376</v>
      </c>
      <c r="C303" s="132"/>
      <c r="D303" s="12"/>
      <c r="E303" s="19"/>
      <c r="F303" s="241" t="s">
        <v>560</v>
      </c>
      <c r="G303" s="259" t="s">
        <v>561</v>
      </c>
      <c r="H303" s="260">
        <v>3090.4</v>
      </c>
      <c r="I303" s="239" t="s">
        <v>562</v>
      </c>
      <c r="J303" s="21">
        <f>K303+L303+M303</f>
        <v>3090.4</v>
      </c>
      <c r="K303" s="144"/>
      <c r="L303" s="148">
        <v>3090.4</v>
      </c>
      <c r="M303" s="144"/>
      <c r="N303" s="14">
        <f>O303+P303+Q303</f>
        <v>3090.4</v>
      </c>
      <c r="O303" s="144"/>
      <c r="P303" s="144">
        <v>3090.4</v>
      </c>
      <c r="Q303" s="144"/>
      <c r="R303" s="30">
        <f t="shared" si="133"/>
        <v>100</v>
      </c>
      <c r="S303" s="21">
        <f>T303+U303+V303</f>
        <v>3090.4</v>
      </c>
      <c r="T303" s="148"/>
      <c r="U303" s="149">
        <v>3090.4</v>
      </c>
      <c r="V303" s="148"/>
      <c r="W303" s="30">
        <f t="shared" si="135"/>
        <v>100</v>
      </c>
    </row>
    <row r="304" spans="1:23" s="39" customFormat="1" ht="31.5" customHeight="1" x14ac:dyDescent="0.25">
      <c r="A304" s="363"/>
      <c r="B304" s="351" t="s">
        <v>173</v>
      </c>
      <c r="C304" s="132"/>
      <c r="D304" s="12"/>
      <c r="E304" s="19"/>
      <c r="F304" s="19"/>
      <c r="G304" s="19"/>
      <c r="H304" s="19"/>
      <c r="I304" s="143"/>
      <c r="J304" s="21">
        <f>K304+L304+M304</f>
        <v>3090.4</v>
      </c>
      <c r="K304" s="144"/>
      <c r="L304" s="148">
        <v>3090.4</v>
      </c>
      <c r="M304" s="144"/>
      <c r="N304" s="14">
        <f t="shared" ref="N304:N313" si="144">O304+P304+Q304</f>
        <v>0</v>
      </c>
      <c r="O304" s="144"/>
      <c r="P304" s="144"/>
      <c r="Q304" s="144"/>
      <c r="R304" s="30">
        <f t="shared" si="133"/>
        <v>0</v>
      </c>
      <c r="S304" s="21">
        <f t="shared" ref="S304:S313" si="145">T304+U304+V304</f>
        <v>0</v>
      </c>
      <c r="T304" s="148"/>
      <c r="U304" s="149"/>
      <c r="V304" s="148"/>
      <c r="W304" s="30">
        <f t="shared" si="135"/>
        <v>0</v>
      </c>
    </row>
    <row r="305" spans="1:23" s="39" customFormat="1" ht="98.25" customHeight="1" x14ac:dyDescent="0.25">
      <c r="A305" s="363">
        <v>151</v>
      </c>
      <c r="B305" s="50" t="s">
        <v>377</v>
      </c>
      <c r="C305" s="132"/>
      <c r="D305" s="12"/>
      <c r="E305" s="19"/>
      <c r="F305" s="241" t="s">
        <v>563</v>
      </c>
      <c r="G305" s="259" t="s">
        <v>564</v>
      </c>
      <c r="H305" s="260">
        <v>4079.5</v>
      </c>
      <c r="I305" s="239" t="s">
        <v>562</v>
      </c>
      <c r="J305" s="21">
        <f>K305+L305+M305</f>
        <v>4079.5</v>
      </c>
      <c r="K305" s="144"/>
      <c r="L305" s="148">
        <v>4079.5</v>
      </c>
      <c r="M305" s="144"/>
      <c r="N305" s="14">
        <f t="shared" si="144"/>
        <v>4079.5</v>
      </c>
      <c r="O305" s="144"/>
      <c r="P305" s="144">
        <v>4079.5</v>
      </c>
      <c r="Q305" s="144"/>
      <c r="R305" s="30">
        <f t="shared" si="133"/>
        <v>100</v>
      </c>
      <c r="S305" s="21">
        <f t="shared" si="145"/>
        <v>4079.5</v>
      </c>
      <c r="T305" s="148"/>
      <c r="U305" s="149">
        <v>4079.5</v>
      </c>
      <c r="V305" s="148"/>
      <c r="W305" s="30">
        <f t="shared" si="135"/>
        <v>100</v>
      </c>
    </row>
    <row r="306" spans="1:23" s="39" customFormat="1" ht="31.5" customHeight="1" x14ac:dyDescent="0.25">
      <c r="A306" s="363"/>
      <c r="B306" s="351" t="s">
        <v>173</v>
      </c>
      <c r="C306" s="132"/>
      <c r="D306" s="12"/>
      <c r="E306" s="19"/>
      <c r="F306" s="19"/>
      <c r="G306" s="19"/>
      <c r="H306" s="19"/>
      <c r="I306" s="143"/>
      <c r="J306" s="21">
        <f>K306+L306+M306</f>
        <v>4079.5</v>
      </c>
      <c r="K306" s="144"/>
      <c r="L306" s="148">
        <v>4079.5</v>
      </c>
      <c r="M306" s="144"/>
      <c r="N306" s="14">
        <f t="shared" si="144"/>
        <v>0</v>
      </c>
      <c r="O306" s="144"/>
      <c r="P306" s="144"/>
      <c r="Q306" s="144"/>
      <c r="R306" s="30">
        <f t="shared" si="133"/>
        <v>0</v>
      </c>
      <c r="S306" s="21">
        <f t="shared" si="145"/>
        <v>0</v>
      </c>
      <c r="T306" s="148"/>
      <c r="U306" s="149"/>
      <c r="V306" s="148"/>
      <c r="W306" s="30">
        <f t="shared" si="135"/>
        <v>0</v>
      </c>
    </row>
    <row r="307" spans="1:23" s="39" customFormat="1" ht="89.25" customHeight="1" x14ac:dyDescent="0.25">
      <c r="A307" s="363">
        <v>152</v>
      </c>
      <c r="B307" s="50" t="s">
        <v>378</v>
      </c>
      <c r="C307" s="132"/>
      <c r="D307" s="12"/>
      <c r="E307" s="19"/>
      <c r="F307" s="241" t="s">
        <v>565</v>
      </c>
      <c r="G307" s="259" t="s">
        <v>566</v>
      </c>
      <c r="H307" s="260">
        <v>3624</v>
      </c>
      <c r="I307" s="239" t="s">
        <v>562</v>
      </c>
      <c r="J307" s="21">
        <f t="shared" ref="J307:J314" si="146">K307+L307+M307</f>
        <v>3624</v>
      </c>
      <c r="K307" s="144"/>
      <c r="L307" s="148">
        <v>3624</v>
      </c>
      <c r="M307" s="144"/>
      <c r="N307" s="14">
        <f t="shared" si="144"/>
        <v>3624</v>
      </c>
      <c r="O307" s="144"/>
      <c r="P307" s="144">
        <v>3624</v>
      </c>
      <c r="Q307" s="144"/>
      <c r="R307" s="30">
        <f t="shared" si="133"/>
        <v>100</v>
      </c>
      <c r="S307" s="21">
        <f t="shared" si="145"/>
        <v>3624</v>
      </c>
      <c r="T307" s="148"/>
      <c r="U307" s="149">
        <v>3624</v>
      </c>
      <c r="V307" s="148"/>
      <c r="W307" s="30">
        <f t="shared" si="135"/>
        <v>100</v>
      </c>
    </row>
    <row r="308" spans="1:23" s="39" customFormat="1" ht="31.5" customHeight="1" x14ac:dyDescent="0.25">
      <c r="A308" s="363"/>
      <c r="B308" s="351" t="s">
        <v>173</v>
      </c>
      <c r="C308" s="132"/>
      <c r="D308" s="12"/>
      <c r="E308" s="19"/>
      <c r="F308" s="19"/>
      <c r="G308" s="19"/>
      <c r="H308" s="19"/>
      <c r="I308" s="143"/>
      <c r="J308" s="21">
        <f t="shared" si="146"/>
        <v>3624</v>
      </c>
      <c r="K308" s="144"/>
      <c r="L308" s="148">
        <v>3624</v>
      </c>
      <c r="M308" s="144"/>
      <c r="N308" s="14">
        <f t="shared" si="144"/>
        <v>0</v>
      </c>
      <c r="O308" s="144"/>
      <c r="P308" s="144"/>
      <c r="Q308" s="144"/>
      <c r="R308" s="30">
        <f t="shared" si="133"/>
        <v>0</v>
      </c>
      <c r="S308" s="21">
        <f t="shared" si="145"/>
        <v>0</v>
      </c>
      <c r="T308" s="148"/>
      <c r="U308" s="149"/>
      <c r="V308" s="148"/>
      <c r="W308" s="30">
        <f t="shared" si="135"/>
        <v>0</v>
      </c>
    </row>
    <row r="309" spans="1:23" s="39" customFormat="1" ht="88.5" customHeight="1" x14ac:dyDescent="0.25">
      <c r="A309" s="363">
        <v>153</v>
      </c>
      <c r="B309" s="50" t="s">
        <v>379</v>
      </c>
      <c r="C309" s="133"/>
      <c r="D309" s="29"/>
      <c r="E309" s="146"/>
      <c r="F309" s="241" t="s">
        <v>567</v>
      </c>
      <c r="G309" s="259" t="s">
        <v>568</v>
      </c>
      <c r="H309" s="260">
        <v>3089.3</v>
      </c>
      <c r="I309" s="239" t="s">
        <v>562</v>
      </c>
      <c r="J309" s="21">
        <f t="shared" si="146"/>
        <v>3089.3</v>
      </c>
      <c r="K309" s="144"/>
      <c r="L309" s="148">
        <v>3089.3</v>
      </c>
      <c r="M309" s="144"/>
      <c r="N309" s="14">
        <f t="shared" si="144"/>
        <v>3089.3</v>
      </c>
      <c r="O309" s="144"/>
      <c r="P309" s="144">
        <v>3089.3</v>
      </c>
      <c r="Q309" s="144"/>
      <c r="R309" s="30">
        <f t="shared" si="133"/>
        <v>100</v>
      </c>
      <c r="S309" s="21">
        <f t="shared" si="145"/>
        <v>3089.3</v>
      </c>
      <c r="T309" s="148"/>
      <c r="U309" s="149">
        <v>3089.3</v>
      </c>
      <c r="V309" s="148"/>
      <c r="W309" s="30">
        <f t="shared" si="135"/>
        <v>100</v>
      </c>
    </row>
    <row r="310" spans="1:23" s="39" customFormat="1" ht="31.5" customHeight="1" x14ac:dyDescent="0.25">
      <c r="A310" s="363"/>
      <c r="B310" s="351" t="s">
        <v>173</v>
      </c>
      <c r="C310" s="133"/>
      <c r="D310" s="29"/>
      <c r="E310" s="146"/>
      <c r="F310" s="146"/>
      <c r="G310" s="146"/>
      <c r="H310" s="146"/>
      <c r="I310" s="147"/>
      <c r="J310" s="21">
        <f t="shared" si="146"/>
        <v>3089.3</v>
      </c>
      <c r="K310" s="144"/>
      <c r="L310" s="148">
        <v>3089.3</v>
      </c>
      <c r="M310" s="144"/>
      <c r="N310" s="14">
        <f t="shared" si="144"/>
        <v>0</v>
      </c>
      <c r="O310" s="144"/>
      <c r="P310" s="144"/>
      <c r="Q310" s="144"/>
      <c r="R310" s="30"/>
      <c r="S310" s="21">
        <f t="shared" si="145"/>
        <v>0</v>
      </c>
      <c r="T310" s="148"/>
      <c r="U310" s="149"/>
      <c r="V310" s="148"/>
      <c r="W310" s="30">
        <f t="shared" si="135"/>
        <v>0</v>
      </c>
    </row>
    <row r="311" spans="1:23" s="39" customFormat="1" ht="82.5" customHeight="1" x14ac:dyDescent="0.25">
      <c r="A311" s="363">
        <v>154</v>
      </c>
      <c r="B311" s="50" t="s">
        <v>380</v>
      </c>
      <c r="C311" s="133"/>
      <c r="D311" s="29"/>
      <c r="E311" s="146"/>
      <c r="F311" s="241" t="s">
        <v>567</v>
      </c>
      <c r="G311" s="259" t="s">
        <v>569</v>
      </c>
      <c r="H311" s="260">
        <v>3297.9</v>
      </c>
      <c r="I311" s="239" t="s">
        <v>562</v>
      </c>
      <c r="J311" s="21">
        <f t="shared" si="146"/>
        <v>3297.9</v>
      </c>
      <c r="K311" s="148"/>
      <c r="L311" s="148">
        <v>3297.9</v>
      </c>
      <c r="M311" s="144"/>
      <c r="N311" s="14">
        <f t="shared" si="144"/>
        <v>3297.9</v>
      </c>
      <c r="O311" s="144"/>
      <c r="P311" s="149">
        <v>3297.9</v>
      </c>
      <c r="Q311" s="144"/>
      <c r="R311" s="30">
        <f t="shared" si="133"/>
        <v>100</v>
      </c>
      <c r="S311" s="21">
        <f t="shared" si="145"/>
        <v>3297.9</v>
      </c>
      <c r="T311" s="148"/>
      <c r="U311" s="149">
        <v>3297.9</v>
      </c>
      <c r="V311" s="148"/>
      <c r="W311" s="30">
        <f t="shared" si="135"/>
        <v>100</v>
      </c>
    </row>
    <row r="312" spans="1:23" s="39" customFormat="1" ht="31.5" customHeight="1" x14ac:dyDescent="0.25">
      <c r="A312" s="363"/>
      <c r="B312" s="351" t="s">
        <v>173</v>
      </c>
      <c r="C312" s="132"/>
      <c r="D312" s="12"/>
      <c r="E312" s="19"/>
      <c r="F312" s="19"/>
      <c r="G312" s="19"/>
      <c r="H312" s="19"/>
      <c r="I312" s="143"/>
      <c r="J312" s="21">
        <f t="shared" si="146"/>
        <v>3297.9</v>
      </c>
      <c r="K312" s="144"/>
      <c r="L312" s="148">
        <v>3297.9</v>
      </c>
      <c r="M312" s="144"/>
      <c r="N312" s="14"/>
      <c r="O312" s="144"/>
      <c r="P312" s="144"/>
      <c r="Q312" s="144"/>
      <c r="R312" s="30"/>
      <c r="S312" s="21"/>
      <c r="T312" s="148"/>
      <c r="U312" s="149"/>
      <c r="V312" s="148"/>
      <c r="W312" s="30"/>
    </row>
    <row r="313" spans="1:23" s="39" customFormat="1" ht="81" customHeight="1" x14ac:dyDescent="0.25">
      <c r="A313" s="363">
        <v>155</v>
      </c>
      <c r="B313" s="50" t="s">
        <v>381</v>
      </c>
      <c r="C313" s="132"/>
      <c r="D313" s="12"/>
      <c r="E313" s="19"/>
      <c r="F313" s="241" t="s">
        <v>565</v>
      </c>
      <c r="G313" s="259" t="s">
        <v>570</v>
      </c>
      <c r="H313" s="260">
        <v>3585</v>
      </c>
      <c r="I313" s="239" t="s">
        <v>562</v>
      </c>
      <c r="J313" s="21">
        <f t="shared" si="146"/>
        <v>3585</v>
      </c>
      <c r="K313" s="144"/>
      <c r="L313" s="148">
        <v>3585</v>
      </c>
      <c r="M313" s="144"/>
      <c r="N313" s="14">
        <f t="shared" si="144"/>
        <v>3585</v>
      </c>
      <c r="O313" s="144"/>
      <c r="P313" s="144">
        <v>3585</v>
      </c>
      <c r="Q313" s="144"/>
      <c r="R313" s="30">
        <f t="shared" si="133"/>
        <v>100</v>
      </c>
      <c r="S313" s="21">
        <f t="shared" si="145"/>
        <v>3585</v>
      </c>
      <c r="T313" s="148"/>
      <c r="U313" s="149">
        <v>3585</v>
      </c>
      <c r="V313" s="148"/>
      <c r="W313" s="30">
        <f t="shared" si="135"/>
        <v>100</v>
      </c>
    </row>
    <row r="314" spans="1:23" s="39" customFormat="1" ht="31.5" customHeight="1" x14ac:dyDescent="0.25">
      <c r="A314" s="363"/>
      <c r="B314" s="351" t="s">
        <v>173</v>
      </c>
      <c r="C314" s="132"/>
      <c r="D314" s="12"/>
      <c r="E314" s="19"/>
      <c r="F314" s="19"/>
      <c r="G314" s="19"/>
      <c r="H314" s="19"/>
      <c r="I314" s="143"/>
      <c r="J314" s="21">
        <f t="shared" si="146"/>
        <v>3585</v>
      </c>
      <c r="K314" s="144"/>
      <c r="L314" s="148">
        <v>3585</v>
      </c>
      <c r="M314" s="144"/>
      <c r="N314" s="14"/>
      <c r="O314" s="144"/>
      <c r="P314" s="144"/>
      <c r="Q314" s="144"/>
      <c r="R314" s="30">
        <f t="shared" si="133"/>
        <v>0</v>
      </c>
      <c r="S314" s="21"/>
      <c r="T314" s="148"/>
      <c r="U314" s="149"/>
      <c r="V314" s="148"/>
      <c r="W314" s="30">
        <f t="shared" si="135"/>
        <v>0</v>
      </c>
    </row>
    <row r="315" spans="1:23" s="297" customFormat="1" ht="67.5" customHeight="1" x14ac:dyDescent="0.25">
      <c r="A315" s="378"/>
      <c r="B315" s="51" t="s">
        <v>68</v>
      </c>
      <c r="C315" s="295"/>
      <c r="D315" s="296"/>
      <c r="E315" s="225"/>
      <c r="F315" s="225"/>
      <c r="G315" s="225"/>
      <c r="H315" s="225"/>
      <c r="I315" s="226"/>
      <c r="J315" s="227">
        <f>K315+L315+M315</f>
        <v>97983.4</v>
      </c>
      <c r="K315" s="228">
        <f>K318+K321+K323+K326+K329+K331+K332+K333+K335</f>
        <v>0</v>
      </c>
      <c r="L315" s="228">
        <f t="shared" ref="L315:M315" si="147">L318+L321+L323+L326+L329+L331+L332+L333+L335</f>
        <v>97983.4</v>
      </c>
      <c r="M315" s="228">
        <f t="shared" si="147"/>
        <v>0</v>
      </c>
      <c r="N315" s="227">
        <f>O315+P315+Q315</f>
        <v>5047.2</v>
      </c>
      <c r="O315" s="228">
        <f>O318+O321+O323+O326+O329+O331+O332+O333+O335</f>
        <v>0</v>
      </c>
      <c r="P315" s="228">
        <f t="shared" ref="P315:Q315" si="148">P318+P321+P323+P326+P329+P331+P332+P333+P335</f>
        <v>5047.2</v>
      </c>
      <c r="Q315" s="228">
        <f t="shared" si="148"/>
        <v>0</v>
      </c>
      <c r="R315" s="229">
        <f>N315/J315*100</f>
        <v>5.1510766109361379</v>
      </c>
      <c r="S315" s="227">
        <f>T315+U315+V315</f>
        <v>5047.2</v>
      </c>
      <c r="T315" s="228">
        <f>T318+T321+T323+T326+T329+T331+T332+T333+T335</f>
        <v>0</v>
      </c>
      <c r="U315" s="228">
        <f>U318+U321+U323+U326+U329+U331+U332+U333+U335</f>
        <v>5047.2</v>
      </c>
      <c r="V315" s="228">
        <f>V318+V321+V323+V326+V329+V331+V332+V333+V335</f>
        <v>0</v>
      </c>
      <c r="W315" s="229">
        <f t="shared" si="135"/>
        <v>5.1510766109361379</v>
      </c>
    </row>
    <row r="316" spans="1:23" s="142" customFormat="1" ht="65.25" customHeight="1" x14ac:dyDescent="0.25">
      <c r="A316" s="210"/>
      <c r="B316" s="88" t="s">
        <v>27</v>
      </c>
      <c r="C316" s="141"/>
      <c r="D316" s="89"/>
      <c r="E316" s="90"/>
      <c r="F316" s="90"/>
      <c r="G316" s="90"/>
      <c r="H316" s="90"/>
      <c r="I316" s="91"/>
      <c r="J316" s="128"/>
      <c r="K316" s="93"/>
      <c r="L316" s="93"/>
      <c r="M316" s="93"/>
      <c r="N316" s="128"/>
      <c r="O316" s="93"/>
      <c r="P316" s="93"/>
      <c r="Q316" s="93"/>
      <c r="R316" s="94"/>
      <c r="S316" s="128"/>
      <c r="T316" s="93"/>
      <c r="U316" s="95"/>
      <c r="V316" s="93"/>
      <c r="W316" s="94"/>
    </row>
    <row r="317" spans="1:23" s="39" customFormat="1" ht="30" customHeight="1" x14ac:dyDescent="0.25">
      <c r="A317" s="363"/>
      <c r="B317" s="350" t="s">
        <v>251</v>
      </c>
      <c r="C317" s="132"/>
      <c r="D317" s="12"/>
      <c r="E317" s="19"/>
      <c r="F317" s="19"/>
      <c r="G317" s="19"/>
      <c r="H317" s="19"/>
      <c r="I317" s="143"/>
      <c r="J317" s="21"/>
      <c r="K317" s="144"/>
      <c r="L317" s="148"/>
      <c r="M317" s="144"/>
      <c r="N317" s="14"/>
      <c r="O317" s="144"/>
      <c r="P317" s="144"/>
      <c r="Q317" s="144"/>
      <c r="R317" s="30"/>
      <c r="S317" s="21"/>
      <c r="T317" s="148"/>
      <c r="U317" s="149"/>
      <c r="V317" s="148"/>
      <c r="W317" s="30"/>
    </row>
    <row r="318" spans="1:23" s="39" customFormat="1" ht="89.25" customHeight="1" x14ac:dyDescent="0.25">
      <c r="A318" s="363">
        <v>156</v>
      </c>
      <c r="B318" s="69" t="s">
        <v>252</v>
      </c>
      <c r="C318" s="132"/>
      <c r="D318" s="12"/>
      <c r="E318" s="19"/>
      <c r="F318" s="19"/>
      <c r="G318" s="19"/>
      <c r="H318" s="19"/>
      <c r="I318" s="143"/>
      <c r="J318" s="21">
        <f>K318+L318+M318</f>
        <v>10910</v>
      </c>
      <c r="K318" s="144"/>
      <c r="L318" s="148">
        <v>10910</v>
      </c>
      <c r="M318" s="144"/>
      <c r="N318" s="14"/>
      <c r="O318" s="144"/>
      <c r="P318" s="144"/>
      <c r="Q318" s="144"/>
      <c r="R318" s="30">
        <f t="shared" si="133"/>
        <v>0</v>
      </c>
      <c r="S318" s="21"/>
      <c r="T318" s="148"/>
      <c r="U318" s="149"/>
      <c r="V318" s="148"/>
      <c r="W318" s="30">
        <f t="shared" si="135"/>
        <v>0</v>
      </c>
    </row>
    <row r="319" spans="1:23" s="39" customFormat="1" ht="30" customHeight="1" x14ac:dyDescent="0.25">
      <c r="A319" s="363"/>
      <c r="B319" s="351" t="s">
        <v>173</v>
      </c>
      <c r="C319" s="132"/>
      <c r="D319" s="12"/>
      <c r="E319" s="19"/>
      <c r="F319" s="19"/>
      <c r="G319" s="19"/>
      <c r="H319" s="19"/>
      <c r="I319" s="143"/>
      <c r="J319" s="21">
        <f>K319+L319+M319</f>
        <v>10910</v>
      </c>
      <c r="K319" s="144"/>
      <c r="L319" s="148">
        <v>10910</v>
      </c>
      <c r="M319" s="144"/>
      <c r="N319" s="14"/>
      <c r="O319" s="144"/>
      <c r="P319" s="144"/>
      <c r="Q319" s="144"/>
      <c r="R319" s="30">
        <f t="shared" si="133"/>
        <v>0</v>
      </c>
      <c r="S319" s="21"/>
      <c r="T319" s="148"/>
      <c r="U319" s="149"/>
      <c r="V319" s="148"/>
      <c r="W319" s="30">
        <f t="shared" si="135"/>
        <v>0</v>
      </c>
    </row>
    <row r="320" spans="1:23" s="39" customFormat="1" ht="36.75" customHeight="1" x14ac:dyDescent="0.25">
      <c r="A320" s="363"/>
      <c r="B320" s="350" t="s">
        <v>89</v>
      </c>
      <c r="C320" s="132"/>
      <c r="D320" s="12"/>
      <c r="E320" s="19"/>
      <c r="F320" s="19"/>
      <c r="G320" s="19"/>
      <c r="H320" s="19"/>
      <c r="I320" s="143"/>
      <c r="J320" s="21"/>
      <c r="K320" s="144"/>
      <c r="L320" s="148"/>
      <c r="M320" s="144"/>
      <c r="N320" s="14"/>
      <c r="O320" s="144"/>
      <c r="P320" s="144"/>
      <c r="Q320" s="144"/>
      <c r="R320" s="30"/>
      <c r="S320" s="21"/>
      <c r="T320" s="148"/>
      <c r="U320" s="149"/>
      <c r="V320" s="148"/>
      <c r="W320" s="30"/>
    </row>
    <row r="321" spans="1:23" s="134" customFormat="1" ht="81" customHeight="1" x14ac:dyDescent="0.25">
      <c r="A321" s="364">
        <v>157</v>
      </c>
      <c r="B321" s="69" t="s">
        <v>253</v>
      </c>
      <c r="C321" s="133"/>
      <c r="D321" s="29"/>
      <c r="E321" s="146"/>
      <c r="F321" s="167" t="s">
        <v>571</v>
      </c>
      <c r="G321" s="391" t="s">
        <v>751</v>
      </c>
      <c r="H321" s="220">
        <v>960</v>
      </c>
      <c r="I321" s="222" t="s">
        <v>752</v>
      </c>
      <c r="J321" s="21">
        <f t="shared" si="136"/>
        <v>1000</v>
      </c>
      <c r="K321" s="148"/>
      <c r="L321" s="148">
        <v>1000</v>
      </c>
      <c r="M321" s="148"/>
      <c r="N321" s="14"/>
      <c r="O321" s="148"/>
      <c r="P321" s="148"/>
      <c r="Q321" s="148"/>
      <c r="R321" s="30">
        <f t="shared" si="133"/>
        <v>0</v>
      </c>
      <c r="S321" s="21"/>
      <c r="T321" s="148"/>
      <c r="U321" s="149"/>
      <c r="V321" s="148"/>
      <c r="W321" s="30">
        <f t="shared" si="135"/>
        <v>0</v>
      </c>
    </row>
    <row r="322" spans="1:23" s="134" customFormat="1" ht="30.75" customHeight="1" x14ac:dyDescent="0.25">
      <c r="A322" s="364"/>
      <c r="B322" s="351" t="s">
        <v>173</v>
      </c>
      <c r="C322" s="133"/>
      <c r="D322" s="29"/>
      <c r="E322" s="146"/>
      <c r="F322" s="146"/>
      <c r="G322" s="146"/>
      <c r="H322" s="146"/>
      <c r="I322" s="147"/>
      <c r="J322" s="21">
        <f t="shared" si="136"/>
        <v>1000</v>
      </c>
      <c r="K322" s="148"/>
      <c r="L322" s="148">
        <v>1000</v>
      </c>
      <c r="M322" s="148"/>
      <c r="N322" s="21"/>
      <c r="O322" s="148"/>
      <c r="P322" s="148"/>
      <c r="Q322" s="148"/>
      <c r="R322" s="30">
        <f t="shared" si="133"/>
        <v>0</v>
      </c>
      <c r="S322" s="21"/>
      <c r="T322" s="148"/>
      <c r="U322" s="149"/>
      <c r="V322" s="148"/>
      <c r="W322" s="30">
        <f t="shared" si="135"/>
        <v>0</v>
      </c>
    </row>
    <row r="323" spans="1:23" s="134" customFormat="1" ht="73.5" customHeight="1" x14ac:dyDescent="0.25">
      <c r="A323" s="364">
        <v>158</v>
      </c>
      <c r="B323" s="69" t="s">
        <v>254</v>
      </c>
      <c r="C323" s="133"/>
      <c r="D323" s="29"/>
      <c r="E323" s="146"/>
      <c r="F323" s="167" t="s">
        <v>571</v>
      </c>
      <c r="G323" s="167" t="s">
        <v>753</v>
      </c>
      <c r="H323" s="220">
        <v>8520</v>
      </c>
      <c r="I323" s="222" t="s">
        <v>752</v>
      </c>
      <c r="J323" s="21">
        <f t="shared" si="136"/>
        <v>8900</v>
      </c>
      <c r="K323" s="148"/>
      <c r="L323" s="148">
        <v>8900</v>
      </c>
      <c r="M323" s="148"/>
      <c r="N323" s="21"/>
      <c r="O323" s="148"/>
      <c r="P323" s="148"/>
      <c r="Q323" s="148"/>
      <c r="R323" s="30">
        <f t="shared" si="133"/>
        <v>0</v>
      </c>
      <c r="S323" s="21"/>
      <c r="T323" s="148"/>
      <c r="U323" s="149"/>
      <c r="V323" s="148"/>
      <c r="W323" s="30">
        <f t="shared" si="135"/>
        <v>0</v>
      </c>
    </row>
    <row r="324" spans="1:23" s="134" customFormat="1" ht="26.25" customHeight="1" x14ac:dyDescent="0.25">
      <c r="A324" s="364"/>
      <c r="B324" s="351" t="s">
        <v>173</v>
      </c>
      <c r="C324" s="133"/>
      <c r="D324" s="29"/>
      <c r="E324" s="146"/>
      <c r="F324" s="146"/>
      <c r="G324" s="146"/>
      <c r="H324" s="146"/>
      <c r="I324" s="147"/>
      <c r="J324" s="21">
        <f t="shared" si="136"/>
        <v>8900</v>
      </c>
      <c r="K324" s="148"/>
      <c r="L324" s="148">
        <v>8900</v>
      </c>
      <c r="M324" s="148"/>
      <c r="N324" s="21"/>
      <c r="O324" s="148"/>
      <c r="P324" s="148"/>
      <c r="Q324" s="148"/>
      <c r="R324" s="30">
        <f t="shared" si="133"/>
        <v>0</v>
      </c>
      <c r="S324" s="21"/>
      <c r="T324" s="148"/>
      <c r="U324" s="149"/>
      <c r="V324" s="148"/>
      <c r="W324" s="30">
        <f t="shared" si="135"/>
        <v>0</v>
      </c>
    </row>
    <row r="325" spans="1:23" s="134" customFormat="1" ht="21.75" customHeight="1" x14ac:dyDescent="0.25">
      <c r="A325" s="364"/>
      <c r="B325" s="73" t="s">
        <v>255</v>
      </c>
      <c r="C325" s="133"/>
      <c r="D325" s="29"/>
      <c r="E325" s="146"/>
      <c r="F325" s="146"/>
      <c r="G325" s="146"/>
      <c r="H325" s="146"/>
      <c r="I325" s="147"/>
      <c r="J325" s="21"/>
      <c r="K325" s="148"/>
      <c r="L325" s="148"/>
      <c r="M325" s="148"/>
      <c r="N325" s="21"/>
      <c r="O325" s="148"/>
      <c r="P325" s="148"/>
      <c r="Q325" s="148"/>
      <c r="R325" s="30"/>
      <c r="S325" s="21"/>
      <c r="T325" s="148"/>
      <c r="U325" s="149"/>
      <c r="V325" s="148"/>
      <c r="W325" s="30"/>
    </row>
    <row r="326" spans="1:23" s="134" customFormat="1" ht="53.25" customHeight="1" x14ac:dyDescent="0.25">
      <c r="A326" s="364">
        <v>159</v>
      </c>
      <c r="B326" s="69" t="s">
        <v>256</v>
      </c>
      <c r="C326" s="133"/>
      <c r="D326" s="29"/>
      <c r="E326" s="146"/>
      <c r="F326" s="167" t="s">
        <v>572</v>
      </c>
      <c r="G326" s="391"/>
      <c r="H326" s="220">
        <v>9500</v>
      </c>
      <c r="I326" s="222" t="s">
        <v>573</v>
      </c>
      <c r="J326" s="21">
        <f t="shared" si="136"/>
        <v>20906.400000000001</v>
      </c>
      <c r="K326" s="148"/>
      <c r="L326" s="148">
        <v>20906.400000000001</v>
      </c>
      <c r="M326" s="148"/>
      <c r="N326" s="21"/>
      <c r="O326" s="148"/>
      <c r="P326" s="148"/>
      <c r="Q326" s="148"/>
      <c r="R326" s="30">
        <f t="shared" si="133"/>
        <v>0</v>
      </c>
      <c r="S326" s="21"/>
      <c r="T326" s="148"/>
      <c r="U326" s="149"/>
      <c r="V326" s="148"/>
      <c r="W326" s="30">
        <f t="shared" si="135"/>
        <v>0</v>
      </c>
    </row>
    <row r="327" spans="1:23" s="134" customFormat="1" ht="28.5" customHeight="1" x14ac:dyDescent="0.25">
      <c r="A327" s="364"/>
      <c r="B327" s="351" t="s">
        <v>173</v>
      </c>
      <c r="C327" s="133"/>
      <c r="D327" s="29"/>
      <c r="E327" s="146"/>
      <c r="F327" s="146"/>
      <c r="G327" s="146"/>
      <c r="H327" s="146"/>
      <c r="I327" s="147"/>
      <c r="J327" s="21">
        <f t="shared" si="136"/>
        <v>20906.400000000001</v>
      </c>
      <c r="K327" s="148"/>
      <c r="L327" s="148">
        <v>20906.400000000001</v>
      </c>
      <c r="M327" s="148"/>
      <c r="N327" s="21"/>
      <c r="O327" s="148"/>
      <c r="P327" s="148"/>
      <c r="Q327" s="148"/>
      <c r="R327" s="30">
        <f t="shared" si="133"/>
        <v>0</v>
      </c>
      <c r="S327" s="21"/>
      <c r="T327" s="148"/>
      <c r="U327" s="149"/>
      <c r="V327" s="148"/>
      <c r="W327" s="30">
        <f t="shared" si="135"/>
        <v>0</v>
      </c>
    </row>
    <row r="328" spans="1:23" s="134" customFormat="1" ht="32.25" customHeight="1" x14ac:dyDescent="0.25">
      <c r="A328" s="364"/>
      <c r="B328" s="349" t="s">
        <v>382</v>
      </c>
      <c r="C328" s="133"/>
      <c r="D328" s="29"/>
      <c r="E328" s="146"/>
      <c r="F328" s="146"/>
      <c r="G328" s="146"/>
      <c r="H328" s="146"/>
      <c r="I328" s="147"/>
      <c r="J328" s="21"/>
      <c r="K328" s="148"/>
      <c r="L328" s="148"/>
      <c r="M328" s="148"/>
      <c r="N328" s="21"/>
      <c r="O328" s="148"/>
      <c r="P328" s="148"/>
      <c r="Q328" s="148"/>
      <c r="R328" s="30"/>
      <c r="S328" s="21"/>
      <c r="T328" s="148"/>
      <c r="U328" s="149"/>
      <c r="V328" s="148"/>
      <c r="W328" s="30"/>
    </row>
    <row r="329" spans="1:23" s="134" customFormat="1" ht="88.5" customHeight="1" x14ac:dyDescent="0.25">
      <c r="A329" s="364">
        <v>160</v>
      </c>
      <c r="B329" s="49" t="s">
        <v>383</v>
      </c>
      <c r="C329" s="133"/>
      <c r="D329" s="238" t="s">
        <v>574</v>
      </c>
      <c r="E329" s="241" t="s">
        <v>575</v>
      </c>
      <c r="F329" s="241" t="s">
        <v>576</v>
      </c>
      <c r="G329" s="259" t="s">
        <v>577</v>
      </c>
      <c r="H329" s="260">
        <v>42509.7</v>
      </c>
      <c r="I329" s="239" t="s">
        <v>578</v>
      </c>
      <c r="J329" s="21">
        <f>K329+L329+M329</f>
        <v>15468.1</v>
      </c>
      <c r="K329" s="148"/>
      <c r="L329" s="148">
        <v>15468.1</v>
      </c>
      <c r="M329" s="148"/>
      <c r="N329" s="21">
        <f>O329+P329+Q329</f>
        <v>5047.2</v>
      </c>
      <c r="O329" s="148"/>
      <c r="P329" s="149">
        <v>5047.2</v>
      </c>
      <c r="Q329" s="148"/>
      <c r="R329" s="30">
        <f t="shared" si="133"/>
        <v>32.629734744409461</v>
      </c>
      <c r="S329" s="21">
        <f>T329+U329+V329</f>
        <v>5047.2</v>
      </c>
      <c r="T329" s="148">
        <v>0</v>
      </c>
      <c r="U329" s="149">
        <v>5047.2</v>
      </c>
      <c r="V329" s="148">
        <v>0</v>
      </c>
      <c r="W329" s="30">
        <f t="shared" si="135"/>
        <v>32.629734744409461</v>
      </c>
    </row>
    <row r="330" spans="1:23" s="134" customFormat="1" ht="30.75" customHeight="1" x14ac:dyDescent="0.25">
      <c r="A330" s="364"/>
      <c r="B330" s="348" t="s">
        <v>384</v>
      </c>
      <c r="C330" s="133"/>
      <c r="D330" s="29"/>
      <c r="E330" s="146"/>
      <c r="F330" s="146"/>
      <c r="G330" s="146"/>
      <c r="H330" s="146"/>
      <c r="I330" s="147"/>
      <c r="J330" s="21"/>
      <c r="K330" s="148"/>
      <c r="L330" s="148"/>
      <c r="M330" s="148"/>
      <c r="N330" s="21"/>
      <c r="O330" s="148"/>
      <c r="P330" s="148"/>
      <c r="Q330" s="148"/>
      <c r="R330" s="30"/>
      <c r="S330" s="21"/>
      <c r="T330" s="148"/>
      <c r="U330" s="149"/>
      <c r="V330" s="148"/>
      <c r="W330" s="30"/>
    </row>
    <row r="331" spans="1:23" s="134" customFormat="1" ht="55.5" customHeight="1" x14ac:dyDescent="0.25">
      <c r="A331" s="364">
        <v>161</v>
      </c>
      <c r="B331" s="75" t="s">
        <v>257</v>
      </c>
      <c r="C331" s="133"/>
      <c r="D331" s="29"/>
      <c r="E331" s="146"/>
      <c r="F331" s="146"/>
      <c r="G331" s="146"/>
      <c r="H331" s="146"/>
      <c r="I331" s="147"/>
      <c r="J331" s="21">
        <f t="shared" si="136"/>
        <v>5627.8</v>
      </c>
      <c r="K331" s="148"/>
      <c r="L331" s="148">
        <v>5627.8</v>
      </c>
      <c r="M331" s="148"/>
      <c r="N331" s="21"/>
      <c r="O331" s="148"/>
      <c r="P331" s="148"/>
      <c r="Q331" s="148"/>
      <c r="R331" s="30">
        <f t="shared" si="133"/>
        <v>0</v>
      </c>
      <c r="S331" s="21"/>
      <c r="T331" s="148"/>
      <c r="U331" s="149"/>
      <c r="V331" s="148"/>
      <c r="W331" s="30">
        <f t="shared" si="135"/>
        <v>0</v>
      </c>
    </row>
    <row r="332" spans="1:23" s="134" customFormat="1" ht="50.25" customHeight="1" x14ac:dyDescent="0.25">
      <c r="A332" s="364">
        <v>162</v>
      </c>
      <c r="B332" s="75" t="s">
        <v>258</v>
      </c>
      <c r="C332" s="133"/>
      <c r="D332" s="29"/>
      <c r="E332" s="146"/>
      <c r="F332" s="146"/>
      <c r="G332" s="146"/>
      <c r="H332" s="146"/>
      <c r="I332" s="147"/>
      <c r="J332" s="21">
        <f t="shared" si="136"/>
        <v>8468.9</v>
      </c>
      <c r="K332" s="148"/>
      <c r="L332" s="148">
        <v>8468.9</v>
      </c>
      <c r="M332" s="148"/>
      <c r="N332" s="21"/>
      <c r="O332" s="148"/>
      <c r="P332" s="148"/>
      <c r="Q332" s="148"/>
      <c r="R332" s="30">
        <f t="shared" si="133"/>
        <v>0</v>
      </c>
      <c r="S332" s="21"/>
      <c r="T332" s="148"/>
      <c r="U332" s="149"/>
      <c r="V332" s="148"/>
      <c r="W332" s="30">
        <f t="shared" si="135"/>
        <v>0</v>
      </c>
    </row>
    <row r="333" spans="1:23" s="134" customFormat="1" ht="60.75" customHeight="1" x14ac:dyDescent="0.25">
      <c r="A333" s="364">
        <v>163</v>
      </c>
      <c r="B333" s="75" t="s">
        <v>259</v>
      </c>
      <c r="C333" s="133"/>
      <c r="D333" s="29"/>
      <c r="E333" s="146"/>
      <c r="F333" s="146"/>
      <c r="G333" s="146"/>
      <c r="H333" s="146"/>
      <c r="I333" s="147"/>
      <c r="J333" s="21">
        <f t="shared" si="136"/>
        <v>20332.2</v>
      </c>
      <c r="K333" s="148"/>
      <c r="L333" s="148">
        <v>20332.2</v>
      </c>
      <c r="M333" s="148"/>
      <c r="N333" s="21"/>
      <c r="O333" s="148"/>
      <c r="P333" s="148"/>
      <c r="Q333" s="148"/>
      <c r="R333" s="30">
        <f t="shared" si="133"/>
        <v>0</v>
      </c>
      <c r="S333" s="21"/>
      <c r="T333" s="148"/>
      <c r="U333" s="149"/>
      <c r="V333" s="148"/>
      <c r="W333" s="30">
        <f t="shared" si="135"/>
        <v>0</v>
      </c>
    </row>
    <row r="334" spans="1:23" s="142" customFormat="1" ht="38.25" customHeight="1" x14ac:dyDescent="0.25">
      <c r="A334" s="210"/>
      <c r="B334" s="338" t="s">
        <v>260</v>
      </c>
      <c r="C334" s="141"/>
      <c r="D334" s="89"/>
      <c r="E334" s="90"/>
      <c r="F334" s="90"/>
      <c r="G334" s="90"/>
      <c r="H334" s="90"/>
      <c r="I334" s="91"/>
      <c r="J334" s="128"/>
      <c r="K334" s="93"/>
      <c r="L334" s="93"/>
      <c r="M334" s="93"/>
      <c r="N334" s="128"/>
      <c r="O334" s="93"/>
      <c r="P334" s="93"/>
      <c r="Q334" s="93"/>
      <c r="R334" s="94"/>
      <c r="S334" s="128"/>
      <c r="T334" s="93"/>
      <c r="U334" s="95"/>
      <c r="V334" s="93"/>
      <c r="W334" s="94"/>
    </row>
    <row r="335" spans="1:23" s="134" customFormat="1" ht="71.25" customHeight="1" x14ac:dyDescent="0.25">
      <c r="A335" s="364">
        <v>164</v>
      </c>
      <c r="B335" s="76" t="s">
        <v>261</v>
      </c>
      <c r="C335" s="133"/>
      <c r="D335" s="29"/>
      <c r="E335" s="146"/>
      <c r="F335" s="167" t="s">
        <v>579</v>
      </c>
      <c r="G335" s="167" t="s">
        <v>580</v>
      </c>
      <c r="H335" s="221">
        <v>6300</v>
      </c>
      <c r="I335" s="222" t="s">
        <v>581</v>
      </c>
      <c r="J335" s="21">
        <f t="shared" si="136"/>
        <v>6370</v>
      </c>
      <c r="K335" s="148"/>
      <c r="L335" s="148">
        <v>6370</v>
      </c>
      <c r="M335" s="148"/>
      <c r="N335" s="21"/>
      <c r="O335" s="148"/>
      <c r="P335" s="148"/>
      <c r="Q335" s="148"/>
      <c r="R335" s="30"/>
      <c r="S335" s="21"/>
      <c r="T335" s="148"/>
      <c r="U335" s="149"/>
      <c r="V335" s="148"/>
      <c r="W335" s="30">
        <f t="shared" si="135"/>
        <v>0</v>
      </c>
    </row>
    <row r="336" spans="1:23" s="134" customFormat="1" ht="36.75" customHeight="1" x14ac:dyDescent="0.25">
      <c r="A336" s="364"/>
      <c r="B336" s="351" t="s">
        <v>173</v>
      </c>
      <c r="C336" s="133"/>
      <c r="D336" s="29"/>
      <c r="E336" s="146"/>
      <c r="F336" s="146"/>
      <c r="G336" s="146"/>
      <c r="H336" s="146"/>
      <c r="I336" s="147"/>
      <c r="J336" s="21">
        <f t="shared" si="136"/>
        <v>6370</v>
      </c>
      <c r="K336" s="148"/>
      <c r="L336" s="148">
        <v>6370</v>
      </c>
      <c r="M336" s="148"/>
      <c r="N336" s="21"/>
      <c r="O336" s="148"/>
      <c r="P336" s="148"/>
      <c r="Q336" s="148"/>
      <c r="R336" s="30"/>
      <c r="S336" s="21"/>
      <c r="T336" s="148"/>
      <c r="U336" s="149"/>
      <c r="V336" s="148"/>
      <c r="W336" s="30">
        <f t="shared" si="135"/>
        <v>0</v>
      </c>
    </row>
    <row r="337" spans="1:23" s="297" customFormat="1" ht="103.5" customHeight="1" x14ac:dyDescent="0.25">
      <c r="A337" s="378"/>
      <c r="B337" s="61" t="s">
        <v>755</v>
      </c>
      <c r="C337" s="295"/>
      <c r="D337" s="296"/>
      <c r="E337" s="225"/>
      <c r="F337" s="225"/>
      <c r="G337" s="225"/>
      <c r="H337" s="225"/>
      <c r="I337" s="226"/>
      <c r="J337" s="227">
        <f>K337+L337+M337</f>
        <v>674144.9</v>
      </c>
      <c r="K337" s="228">
        <f>K340+K343+K345+K347+K349+K351+K353+K355+K357+K359+K361+K363+K365</f>
        <v>459839.6</v>
      </c>
      <c r="L337" s="228">
        <f t="shared" ref="L337:M337" si="149">L340+L343+L345+L347+L349+L351+L353+L355+L357+L359+L361+L363+L365</f>
        <v>214239.99999999997</v>
      </c>
      <c r="M337" s="228">
        <f t="shared" si="149"/>
        <v>65.3</v>
      </c>
      <c r="N337" s="227">
        <f>O337+P337+Q337</f>
        <v>32671.3</v>
      </c>
      <c r="O337" s="228">
        <f>O340+O343+O345+O347+O349+O351+O353+O355+O357+O359+O361+O363+O365</f>
        <v>32344.6</v>
      </c>
      <c r="P337" s="228">
        <f t="shared" ref="P337:Q337" si="150">P340+P343+P345+P347+P349+P351+P353+P355+P357+P359+P361+P363+P365</f>
        <v>261.39999999999998</v>
      </c>
      <c r="Q337" s="228">
        <f t="shared" si="150"/>
        <v>65.3</v>
      </c>
      <c r="R337" s="229">
        <f t="shared" si="133"/>
        <v>4.8463319977648718</v>
      </c>
      <c r="S337" s="227">
        <f>T337+U337+V337</f>
        <v>32671.200000000001</v>
      </c>
      <c r="T337" s="228">
        <f>T340+T343+T345+T347+T349+T351+T353+T355+T357+T359+T361+T363+T365</f>
        <v>32344.5</v>
      </c>
      <c r="U337" s="228">
        <f t="shared" ref="U337:V337" si="151">U340+U343+U345+U347+U349+U351+U353+U355+U357+U359+U361+U363+U365</f>
        <v>261.39999999999998</v>
      </c>
      <c r="V337" s="228">
        <f t="shared" si="151"/>
        <v>65.3</v>
      </c>
      <c r="W337" s="229">
        <f t="shared" si="135"/>
        <v>4.8463171641586245</v>
      </c>
    </row>
    <row r="338" spans="1:23" s="142" customFormat="1" ht="69.75" customHeight="1" x14ac:dyDescent="0.25">
      <c r="A338" s="210"/>
      <c r="B338" s="88" t="s">
        <v>27</v>
      </c>
      <c r="C338" s="141"/>
      <c r="D338" s="89"/>
      <c r="E338" s="90"/>
      <c r="F338" s="90"/>
      <c r="G338" s="90"/>
      <c r="H338" s="90"/>
      <c r="I338" s="91"/>
      <c r="J338" s="128"/>
      <c r="K338" s="93"/>
      <c r="L338" s="93"/>
      <c r="M338" s="93"/>
      <c r="N338" s="128"/>
      <c r="O338" s="93"/>
      <c r="P338" s="93"/>
      <c r="Q338" s="93"/>
      <c r="R338" s="94"/>
      <c r="S338" s="128"/>
      <c r="T338" s="93"/>
      <c r="U338" s="95"/>
      <c r="V338" s="93"/>
      <c r="W338" s="94"/>
    </row>
    <row r="339" spans="1:23" s="39" customFormat="1" ht="32.25" customHeight="1" x14ac:dyDescent="0.25">
      <c r="A339" s="363"/>
      <c r="B339" s="349" t="s">
        <v>262</v>
      </c>
      <c r="C339" s="132"/>
      <c r="D339" s="12"/>
      <c r="E339" s="19"/>
      <c r="F339" s="19"/>
      <c r="G339" s="19"/>
      <c r="H339" s="19"/>
      <c r="I339" s="143"/>
      <c r="J339" s="21"/>
      <c r="K339" s="148"/>
      <c r="L339" s="148"/>
      <c r="M339" s="148"/>
      <c r="N339" s="21"/>
      <c r="O339" s="148"/>
      <c r="P339" s="148"/>
      <c r="Q339" s="148"/>
      <c r="R339" s="30"/>
      <c r="S339" s="21"/>
      <c r="T339" s="148"/>
      <c r="U339" s="149"/>
      <c r="V339" s="148"/>
      <c r="W339" s="30"/>
    </row>
    <row r="340" spans="1:23" s="39" customFormat="1" ht="52.5" customHeight="1" x14ac:dyDescent="0.25">
      <c r="A340" s="363">
        <v>165</v>
      </c>
      <c r="B340" s="69" t="s">
        <v>263</v>
      </c>
      <c r="C340" s="132"/>
      <c r="D340" s="12"/>
      <c r="E340" s="19"/>
      <c r="F340" s="167" t="s">
        <v>582</v>
      </c>
      <c r="G340" s="167" t="s">
        <v>583</v>
      </c>
      <c r="H340" s="221">
        <v>12512.78</v>
      </c>
      <c r="I340" s="222" t="s">
        <v>559</v>
      </c>
      <c r="J340" s="21">
        <f>K340+L340+M340</f>
        <v>9090</v>
      </c>
      <c r="K340" s="148"/>
      <c r="L340" s="148">
        <v>9090</v>
      </c>
      <c r="M340" s="148"/>
      <c r="N340" s="21"/>
      <c r="O340" s="148"/>
      <c r="P340" s="148"/>
      <c r="Q340" s="148"/>
      <c r="R340" s="30"/>
      <c r="S340" s="21"/>
      <c r="T340" s="148"/>
      <c r="U340" s="149"/>
      <c r="V340" s="148"/>
      <c r="W340" s="30">
        <f t="shared" si="135"/>
        <v>0</v>
      </c>
    </row>
    <row r="341" spans="1:23" s="39" customFormat="1" ht="32.25" customHeight="1" x14ac:dyDescent="0.25">
      <c r="A341" s="363"/>
      <c r="B341" s="351" t="s">
        <v>173</v>
      </c>
      <c r="C341" s="132"/>
      <c r="D341" s="12"/>
      <c r="E341" s="19"/>
      <c r="F341" s="19"/>
      <c r="G341" s="19"/>
      <c r="H341" s="19"/>
      <c r="I341" s="143"/>
      <c r="J341" s="21">
        <f>K341+L341+M341</f>
        <v>9090</v>
      </c>
      <c r="K341" s="148"/>
      <c r="L341" s="148">
        <v>9090</v>
      </c>
      <c r="M341" s="148"/>
      <c r="N341" s="21"/>
      <c r="O341" s="148"/>
      <c r="P341" s="148"/>
      <c r="Q341" s="148"/>
      <c r="R341" s="30"/>
      <c r="S341" s="21"/>
      <c r="T341" s="148"/>
      <c r="U341" s="149"/>
      <c r="V341" s="148"/>
      <c r="W341" s="30">
        <f t="shared" si="135"/>
        <v>0</v>
      </c>
    </row>
    <row r="342" spans="1:23" ht="32.25" customHeight="1" x14ac:dyDescent="0.2">
      <c r="A342" s="379"/>
      <c r="B342" s="349" t="s">
        <v>264</v>
      </c>
      <c r="C342" s="132"/>
      <c r="D342" s="12"/>
      <c r="E342" s="19"/>
      <c r="F342" s="19"/>
      <c r="G342" s="19"/>
      <c r="H342" s="19"/>
      <c r="I342" s="143"/>
      <c r="J342" s="21"/>
      <c r="K342" s="148"/>
      <c r="L342" s="148"/>
      <c r="M342" s="148"/>
      <c r="N342" s="21"/>
      <c r="O342" s="148"/>
      <c r="P342" s="148"/>
      <c r="Q342" s="148"/>
      <c r="R342" s="30"/>
      <c r="S342" s="21"/>
      <c r="T342" s="148"/>
      <c r="U342" s="149"/>
      <c r="V342" s="148"/>
      <c r="W342" s="40"/>
    </row>
    <row r="343" spans="1:23" s="39" customFormat="1" ht="119.25" customHeight="1" x14ac:dyDescent="0.25">
      <c r="A343" s="363">
        <v>166</v>
      </c>
      <c r="B343" s="69" t="s">
        <v>265</v>
      </c>
      <c r="C343" s="132"/>
      <c r="D343" s="12"/>
      <c r="E343" s="19"/>
      <c r="F343" s="241" t="s">
        <v>514</v>
      </c>
      <c r="G343" s="167" t="s">
        <v>584</v>
      </c>
      <c r="H343" s="221">
        <v>16500</v>
      </c>
      <c r="I343" s="222" t="s">
        <v>585</v>
      </c>
      <c r="J343" s="21">
        <f t="shared" ref="J343" si="152">K343+L343+M343</f>
        <v>15679.4</v>
      </c>
      <c r="K343" s="148"/>
      <c r="L343" s="148">
        <v>15679.4</v>
      </c>
      <c r="M343" s="148"/>
      <c r="N343" s="21"/>
      <c r="O343" s="148"/>
      <c r="P343" s="148"/>
      <c r="Q343" s="148"/>
      <c r="R343" s="30"/>
      <c r="S343" s="21"/>
      <c r="T343" s="148"/>
      <c r="U343" s="149"/>
      <c r="V343" s="148"/>
      <c r="W343" s="30">
        <f t="shared" si="135"/>
        <v>0</v>
      </c>
    </row>
    <row r="344" spans="1:23" s="39" customFormat="1" ht="21.75" customHeight="1" x14ac:dyDescent="0.25">
      <c r="A344" s="363"/>
      <c r="B344" s="355" t="s">
        <v>54</v>
      </c>
      <c r="C344" s="132"/>
      <c r="D344" s="12"/>
      <c r="E344" s="19"/>
      <c r="F344" s="19"/>
      <c r="G344" s="19"/>
      <c r="H344" s="19"/>
      <c r="I344" s="143"/>
      <c r="J344" s="21">
        <f t="shared" si="136"/>
        <v>0</v>
      </c>
      <c r="K344" s="148"/>
      <c r="L344" s="148"/>
      <c r="M344" s="148"/>
      <c r="N344" s="21">
        <f t="shared" si="138"/>
        <v>0</v>
      </c>
      <c r="O344" s="148"/>
      <c r="P344" s="148"/>
      <c r="Q344" s="148"/>
      <c r="R344" s="30"/>
      <c r="S344" s="21">
        <f t="shared" si="134"/>
        <v>0</v>
      </c>
      <c r="T344" s="144"/>
      <c r="U344" s="149"/>
      <c r="V344" s="144"/>
      <c r="W344" s="30"/>
    </row>
    <row r="345" spans="1:23" s="39" customFormat="1" ht="53.25" customHeight="1" x14ac:dyDescent="0.25">
      <c r="A345" s="363">
        <v>167</v>
      </c>
      <c r="B345" s="55" t="s">
        <v>148</v>
      </c>
      <c r="C345" s="132" t="s">
        <v>93</v>
      </c>
      <c r="D345" s="238" t="s">
        <v>154</v>
      </c>
      <c r="E345" s="26" t="s">
        <v>57</v>
      </c>
      <c r="F345" s="26" t="s">
        <v>66</v>
      </c>
      <c r="G345" s="26" t="s">
        <v>69</v>
      </c>
      <c r="H345" s="260">
        <v>58824.6</v>
      </c>
      <c r="I345" s="239" t="s">
        <v>155</v>
      </c>
      <c r="J345" s="14">
        <f t="shared" si="136"/>
        <v>20987.5</v>
      </c>
      <c r="K345" s="14">
        <v>20788</v>
      </c>
      <c r="L345" s="14">
        <v>199.5</v>
      </c>
      <c r="M345" s="14"/>
      <c r="N345" s="14">
        <f t="shared" si="138"/>
        <v>0</v>
      </c>
      <c r="O345" s="14">
        <v>0</v>
      </c>
      <c r="P345" s="14">
        <v>0</v>
      </c>
      <c r="Q345" s="14">
        <v>0</v>
      </c>
      <c r="R345" s="42">
        <f t="shared" si="133"/>
        <v>0</v>
      </c>
      <c r="S345" s="14">
        <f t="shared" si="134"/>
        <v>0</v>
      </c>
      <c r="T345" s="14"/>
      <c r="U345" s="14"/>
      <c r="V345" s="14"/>
      <c r="W345" s="30">
        <f t="shared" si="135"/>
        <v>0</v>
      </c>
    </row>
    <row r="346" spans="1:23" ht="29.25" customHeight="1" x14ac:dyDescent="0.2">
      <c r="A346" s="379"/>
      <c r="B346" s="349" t="s">
        <v>266</v>
      </c>
      <c r="C346" s="132"/>
      <c r="D346" s="238"/>
      <c r="E346" s="26"/>
      <c r="F346" s="26"/>
      <c r="G346" s="26"/>
      <c r="H346" s="260"/>
      <c r="I346" s="239"/>
      <c r="J346" s="14"/>
      <c r="K346" s="14"/>
      <c r="L346" s="14"/>
      <c r="M346" s="14"/>
      <c r="N346" s="14"/>
      <c r="O346" s="14"/>
      <c r="P346" s="14"/>
      <c r="Q346" s="14"/>
      <c r="R346" s="42"/>
      <c r="S346" s="14"/>
      <c r="T346" s="14"/>
      <c r="U346" s="14"/>
      <c r="V346" s="14"/>
      <c r="W346" s="40"/>
    </row>
    <row r="347" spans="1:23" s="39" customFormat="1" ht="60.75" customHeight="1" x14ac:dyDescent="0.25">
      <c r="A347" s="363">
        <v>168</v>
      </c>
      <c r="B347" s="76" t="s">
        <v>288</v>
      </c>
      <c r="C347" s="132"/>
      <c r="D347" s="238"/>
      <c r="E347" s="26"/>
      <c r="F347" s="26"/>
      <c r="G347" s="26"/>
      <c r="H347" s="260"/>
      <c r="I347" s="239"/>
      <c r="J347" s="14">
        <f t="shared" si="136"/>
        <v>35000</v>
      </c>
      <c r="K347" s="14"/>
      <c r="L347" s="14">
        <v>35000</v>
      </c>
      <c r="M347" s="14"/>
      <c r="N347" s="14"/>
      <c r="O347" s="14"/>
      <c r="P347" s="14"/>
      <c r="Q347" s="14"/>
      <c r="R347" s="42"/>
      <c r="S347" s="14"/>
      <c r="T347" s="14"/>
      <c r="U347" s="14"/>
      <c r="V347" s="14"/>
      <c r="W347" s="30">
        <f t="shared" si="135"/>
        <v>0</v>
      </c>
    </row>
    <row r="348" spans="1:23" ht="29.25" customHeight="1" x14ac:dyDescent="0.2">
      <c r="A348" s="379"/>
      <c r="B348" s="351" t="s">
        <v>173</v>
      </c>
      <c r="C348" s="132"/>
      <c r="D348" s="238"/>
      <c r="E348" s="26"/>
      <c r="F348" s="26"/>
      <c r="G348" s="26"/>
      <c r="H348" s="260"/>
      <c r="I348" s="239"/>
      <c r="J348" s="14">
        <f t="shared" si="136"/>
        <v>35000</v>
      </c>
      <c r="K348" s="14"/>
      <c r="L348" s="14">
        <v>35000</v>
      </c>
      <c r="M348" s="14"/>
      <c r="N348" s="14"/>
      <c r="O348" s="14"/>
      <c r="P348" s="14"/>
      <c r="Q348" s="14"/>
      <c r="R348" s="42"/>
      <c r="S348" s="14"/>
      <c r="T348" s="14"/>
      <c r="U348" s="14"/>
      <c r="V348" s="14"/>
      <c r="W348" s="40">
        <f t="shared" si="135"/>
        <v>0</v>
      </c>
    </row>
    <row r="349" spans="1:23" s="39" customFormat="1" ht="64.5" customHeight="1" x14ac:dyDescent="0.25">
      <c r="A349" s="363">
        <v>169</v>
      </c>
      <c r="B349" s="76" t="s">
        <v>267</v>
      </c>
      <c r="C349" s="132"/>
      <c r="D349" s="238"/>
      <c r="E349" s="26"/>
      <c r="F349" s="26"/>
      <c r="G349" s="26"/>
      <c r="H349" s="260"/>
      <c r="I349" s="239"/>
      <c r="J349" s="14">
        <f t="shared" si="136"/>
        <v>9673.7000000000007</v>
      </c>
      <c r="K349" s="14"/>
      <c r="L349" s="14">
        <v>9673.7000000000007</v>
      </c>
      <c r="M349" s="14"/>
      <c r="N349" s="14"/>
      <c r="O349" s="14"/>
      <c r="P349" s="14"/>
      <c r="Q349" s="14"/>
      <c r="R349" s="42"/>
      <c r="S349" s="14"/>
      <c r="T349" s="14"/>
      <c r="U349" s="14"/>
      <c r="V349" s="14"/>
      <c r="W349" s="30">
        <f t="shared" si="135"/>
        <v>0</v>
      </c>
    </row>
    <row r="350" spans="1:23" s="39" customFormat="1" ht="25.5" customHeight="1" x14ac:dyDescent="0.25">
      <c r="A350" s="363"/>
      <c r="B350" s="74" t="s">
        <v>268</v>
      </c>
      <c r="C350" s="132"/>
      <c r="D350" s="238"/>
      <c r="E350" s="26"/>
      <c r="F350" s="26"/>
      <c r="G350" s="26"/>
      <c r="H350" s="260"/>
      <c r="I350" s="239"/>
      <c r="J350" s="14"/>
      <c r="K350" s="14"/>
      <c r="L350" s="14"/>
      <c r="M350" s="14"/>
      <c r="N350" s="14"/>
      <c r="O350" s="14"/>
      <c r="P350" s="14"/>
      <c r="Q350" s="14"/>
      <c r="R350" s="42"/>
      <c r="S350" s="14"/>
      <c r="T350" s="14"/>
      <c r="U350" s="14"/>
      <c r="V350" s="14"/>
      <c r="W350" s="30"/>
    </row>
    <row r="351" spans="1:23" s="134" customFormat="1" ht="78.75" customHeight="1" x14ac:dyDescent="0.25">
      <c r="A351" s="364">
        <v>170</v>
      </c>
      <c r="B351" s="75" t="s">
        <v>269</v>
      </c>
      <c r="C351" s="133" t="s">
        <v>93</v>
      </c>
      <c r="D351" s="278"/>
      <c r="E351" s="32" t="s">
        <v>163</v>
      </c>
      <c r="F351" s="32" t="s">
        <v>511</v>
      </c>
      <c r="G351" s="32" t="s">
        <v>512</v>
      </c>
      <c r="H351" s="399">
        <v>70497.899999999994</v>
      </c>
      <c r="I351" s="400" t="s">
        <v>513</v>
      </c>
      <c r="J351" s="21">
        <v>32671.3</v>
      </c>
      <c r="K351" s="21">
        <v>32344.6</v>
      </c>
      <c r="L351" s="21">
        <v>261.39999999999998</v>
      </c>
      <c r="M351" s="21">
        <v>65.3</v>
      </c>
      <c r="N351" s="21">
        <f>O351+P351+Q351</f>
        <v>32671.3</v>
      </c>
      <c r="O351" s="21">
        <v>32344.6</v>
      </c>
      <c r="P351" s="21">
        <v>261.39999999999998</v>
      </c>
      <c r="Q351" s="21">
        <v>65.3</v>
      </c>
      <c r="R351" s="30">
        <f>N351/J351*100</f>
        <v>100</v>
      </c>
      <c r="S351" s="21">
        <f>T351+U351+V351</f>
        <v>32671.200000000001</v>
      </c>
      <c r="T351" s="21">
        <v>32344.5</v>
      </c>
      <c r="U351" s="21">
        <v>261.39999999999998</v>
      </c>
      <c r="V351" s="21">
        <v>65.3</v>
      </c>
      <c r="W351" s="30">
        <f>S351/J351*100</f>
        <v>99.999693920964276</v>
      </c>
    </row>
    <row r="352" spans="1:23" s="142" customFormat="1" ht="32.25" customHeight="1" x14ac:dyDescent="0.25">
      <c r="A352" s="210"/>
      <c r="B352" s="96" t="s">
        <v>181</v>
      </c>
      <c r="C352" s="141">
        <v>7</v>
      </c>
      <c r="D352" s="274"/>
      <c r="E352" s="126"/>
      <c r="F352" s="126"/>
      <c r="G352" s="126"/>
      <c r="H352" s="298"/>
      <c r="I352" s="299"/>
      <c r="J352" s="128"/>
      <c r="K352" s="128"/>
      <c r="L352" s="128"/>
      <c r="M352" s="128"/>
      <c r="N352" s="128"/>
      <c r="O352" s="128"/>
      <c r="P352" s="128"/>
      <c r="Q352" s="128"/>
      <c r="R352" s="94"/>
      <c r="S352" s="128"/>
      <c r="T352" s="128"/>
      <c r="U352" s="128"/>
      <c r="V352" s="128"/>
      <c r="W352" s="94"/>
    </row>
    <row r="353" spans="1:23" s="39" customFormat="1" ht="72" customHeight="1" x14ac:dyDescent="0.25">
      <c r="A353" s="363">
        <v>171</v>
      </c>
      <c r="B353" s="52" t="s">
        <v>175</v>
      </c>
      <c r="C353" s="132" t="s">
        <v>93</v>
      </c>
      <c r="D353" s="238" t="s">
        <v>589</v>
      </c>
      <c r="E353" s="241" t="s">
        <v>590</v>
      </c>
      <c r="F353" s="241" t="s">
        <v>504</v>
      </c>
      <c r="G353" s="167" t="s">
        <v>591</v>
      </c>
      <c r="H353" s="221">
        <v>417525.74</v>
      </c>
      <c r="I353" s="222" t="s">
        <v>592</v>
      </c>
      <c r="J353" s="14">
        <f t="shared" si="136"/>
        <v>324235.8</v>
      </c>
      <c r="K353" s="14">
        <v>300777</v>
      </c>
      <c r="L353" s="21">
        <v>23458.799999999999</v>
      </c>
      <c r="M353" s="14">
        <v>0</v>
      </c>
      <c r="N353" s="14"/>
      <c r="O353" s="14">
        <v>0</v>
      </c>
      <c r="P353" s="14">
        <v>0</v>
      </c>
      <c r="Q353" s="14">
        <v>0</v>
      </c>
      <c r="R353" s="42"/>
      <c r="S353" s="14"/>
      <c r="T353" s="14"/>
      <c r="U353" s="14"/>
      <c r="V353" s="14"/>
      <c r="W353" s="30">
        <f t="shared" si="135"/>
        <v>0</v>
      </c>
    </row>
    <row r="354" spans="1:23" s="39" customFormat="1" ht="39.75" customHeight="1" x14ac:dyDescent="0.25">
      <c r="A354" s="363"/>
      <c r="B354" s="120" t="s">
        <v>176</v>
      </c>
      <c r="C354" s="132"/>
      <c r="D354" s="12"/>
      <c r="E354" s="19"/>
      <c r="F354" s="19"/>
      <c r="G354" s="19"/>
      <c r="H354" s="300"/>
      <c r="I354" s="143"/>
      <c r="J354" s="14">
        <f t="shared" si="136"/>
        <v>20420.599999999999</v>
      </c>
      <c r="K354" s="144"/>
      <c r="L354" s="14">
        <v>20420.599999999999</v>
      </c>
      <c r="M354" s="144"/>
      <c r="N354" s="14">
        <f t="shared" si="138"/>
        <v>0</v>
      </c>
      <c r="O354" s="144"/>
      <c r="P354" s="144"/>
      <c r="Q354" s="144"/>
      <c r="R354" s="42"/>
      <c r="S354" s="14">
        <f t="shared" si="134"/>
        <v>0</v>
      </c>
      <c r="T354" s="144"/>
      <c r="U354" s="145"/>
      <c r="V354" s="144"/>
      <c r="W354" s="30">
        <f t="shared" si="135"/>
        <v>0</v>
      </c>
    </row>
    <row r="355" spans="1:23" s="39" customFormat="1" ht="75.75" customHeight="1" x14ac:dyDescent="0.25">
      <c r="A355" s="363">
        <v>172</v>
      </c>
      <c r="B355" s="52" t="s">
        <v>177</v>
      </c>
      <c r="C355" s="132" t="s">
        <v>93</v>
      </c>
      <c r="D355" s="12"/>
      <c r="E355" s="19"/>
      <c r="F355" s="167" t="s">
        <v>586</v>
      </c>
      <c r="G355" s="167" t="s">
        <v>587</v>
      </c>
      <c r="H355" s="221">
        <v>5500</v>
      </c>
      <c r="I355" s="222" t="s">
        <v>588</v>
      </c>
      <c r="J355" s="14">
        <f t="shared" si="136"/>
        <v>8938.7999999999993</v>
      </c>
      <c r="K355" s="144"/>
      <c r="L355" s="144">
        <v>8938.7999999999993</v>
      </c>
      <c r="M355" s="144"/>
      <c r="N355" s="14"/>
      <c r="O355" s="144"/>
      <c r="P355" s="144"/>
      <c r="Q355" s="144"/>
      <c r="R355" s="42"/>
      <c r="S355" s="14"/>
      <c r="T355" s="144"/>
      <c r="U355" s="145"/>
      <c r="V355" s="144"/>
      <c r="W355" s="30">
        <f t="shared" si="135"/>
        <v>0</v>
      </c>
    </row>
    <row r="356" spans="1:23" s="39" customFormat="1" ht="32.25" customHeight="1" x14ac:dyDescent="0.25">
      <c r="A356" s="363"/>
      <c r="B356" s="120" t="s">
        <v>176</v>
      </c>
      <c r="C356" s="132"/>
      <c r="D356" s="12"/>
      <c r="E356" s="19"/>
      <c r="F356" s="19"/>
      <c r="G356" s="19"/>
      <c r="H356" s="300"/>
      <c r="I356" s="143"/>
      <c r="J356" s="14">
        <f t="shared" si="136"/>
        <v>8938.7999999999993</v>
      </c>
      <c r="K356" s="144"/>
      <c r="L356" s="144">
        <v>8938.7999999999993</v>
      </c>
      <c r="M356" s="144"/>
      <c r="N356" s="14"/>
      <c r="O356" s="144"/>
      <c r="P356" s="144"/>
      <c r="Q356" s="144"/>
      <c r="R356" s="42"/>
      <c r="S356" s="14"/>
      <c r="T356" s="144"/>
      <c r="U356" s="145"/>
      <c r="V356" s="144"/>
      <c r="W356" s="30">
        <f t="shared" si="135"/>
        <v>0</v>
      </c>
    </row>
    <row r="357" spans="1:23" s="39" customFormat="1" ht="78" customHeight="1" x14ac:dyDescent="0.25">
      <c r="A357" s="363">
        <v>173</v>
      </c>
      <c r="B357" s="52" t="s">
        <v>178</v>
      </c>
      <c r="C357" s="132" t="s">
        <v>93</v>
      </c>
      <c r="D357" s="238" t="s">
        <v>593</v>
      </c>
      <c r="E357" s="241" t="s">
        <v>590</v>
      </c>
      <c r="F357" s="241" t="s">
        <v>514</v>
      </c>
      <c r="G357" s="167" t="s">
        <v>594</v>
      </c>
      <c r="H357" s="221">
        <v>196600</v>
      </c>
      <c r="I357" s="222" t="s">
        <v>595</v>
      </c>
      <c r="J357" s="14">
        <f t="shared" si="136"/>
        <v>125333</v>
      </c>
      <c r="K357" s="144">
        <v>105930</v>
      </c>
      <c r="L357" s="148">
        <v>19403</v>
      </c>
      <c r="M357" s="144"/>
      <c r="N357" s="14"/>
      <c r="O357" s="144"/>
      <c r="P357" s="144"/>
      <c r="Q357" s="144"/>
      <c r="R357" s="42"/>
      <c r="S357" s="14"/>
      <c r="T357" s="144"/>
      <c r="U357" s="145"/>
      <c r="V357" s="144"/>
      <c r="W357" s="30">
        <f t="shared" si="135"/>
        <v>0</v>
      </c>
    </row>
    <row r="358" spans="1:23" s="39" customFormat="1" ht="38.25" customHeight="1" x14ac:dyDescent="0.25">
      <c r="A358" s="363"/>
      <c r="B358" s="120" t="s">
        <v>176</v>
      </c>
      <c r="C358" s="132"/>
      <c r="D358" s="12"/>
      <c r="E358" s="19"/>
      <c r="F358" s="19"/>
      <c r="G358" s="19"/>
      <c r="H358" s="300"/>
      <c r="I358" s="143"/>
      <c r="J358" s="14">
        <f t="shared" si="136"/>
        <v>18333</v>
      </c>
      <c r="K358" s="144"/>
      <c r="L358" s="144">
        <v>18333</v>
      </c>
      <c r="M358" s="144"/>
      <c r="N358" s="14"/>
      <c r="O358" s="144"/>
      <c r="P358" s="144"/>
      <c r="Q358" s="144"/>
      <c r="R358" s="42"/>
      <c r="S358" s="14"/>
      <c r="T358" s="144"/>
      <c r="U358" s="145"/>
      <c r="V358" s="144"/>
      <c r="W358" s="30">
        <f t="shared" si="135"/>
        <v>0</v>
      </c>
    </row>
    <row r="359" spans="1:23" s="39" customFormat="1" ht="76.5" customHeight="1" x14ac:dyDescent="0.25">
      <c r="A359" s="363">
        <v>174</v>
      </c>
      <c r="B359" s="69" t="s">
        <v>300</v>
      </c>
      <c r="C359" s="132" t="s">
        <v>93</v>
      </c>
      <c r="D359" s="12"/>
      <c r="E359" s="19"/>
      <c r="F359" s="19"/>
      <c r="G359" s="19"/>
      <c r="H359" s="300"/>
      <c r="I359" s="143"/>
      <c r="J359" s="14">
        <f t="shared" si="136"/>
        <v>18884.8</v>
      </c>
      <c r="K359" s="144"/>
      <c r="L359" s="144">
        <v>18884.8</v>
      </c>
      <c r="M359" s="144"/>
      <c r="N359" s="14"/>
      <c r="O359" s="144"/>
      <c r="P359" s="144"/>
      <c r="Q359" s="144"/>
      <c r="R359" s="42"/>
      <c r="S359" s="14"/>
      <c r="T359" s="144"/>
      <c r="U359" s="145"/>
      <c r="V359" s="144"/>
      <c r="W359" s="30">
        <f t="shared" si="135"/>
        <v>0</v>
      </c>
    </row>
    <row r="360" spans="1:23" s="39" customFormat="1" ht="40.5" customHeight="1" x14ac:dyDescent="0.25">
      <c r="A360" s="363"/>
      <c r="B360" s="120" t="s">
        <v>176</v>
      </c>
      <c r="C360" s="132"/>
      <c r="D360" s="12"/>
      <c r="E360" s="19"/>
      <c r="F360" s="19"/>
      <c r="G360" s="19"/>
      <c r="H360" s="300"/>
      <c r="I360" s="143"/>
      <c r="J360" s="14">
        <f t="shared" si="136"/>
        <v>18884.8</v>
      </c>
      <c r="K360" s="144"/>
      <c r="L360" s="144">
        <v>18884.8</v>
      </c>
      <c r="M360" s="144"/>
      <c r="N360" s="14"/>
      <c r="O360" s="144"/>
      <c r="P360" s="144"/>
      <c r="Q360" s="144"/>
      <c r="R360" s="42"/>
      <c r="S360" s="14"/>
      <c r="T360" s="144"/>
      <c r="U360" s="145"/>
      <c r="V360" s="144"/>
      <c r="W360" s="30">
        <f t="shared" si="135"/>
        <v>0</v>
      </c>
    </row>
    <row r="361" spans="1:23" s="39" customFormat="1" ht="72" customHeight="1" x14ac:dyDescent="0.25">
      <c r="A361" s="363">
        <v>175</v>
      </c>
      <c r="B361" s="69" t="s">
        <v>289</v>
      </c>
      <c r="C361" s="132" t="s">
        <v>93</v>
      </c>
      <c r="D361" s="12"/>
      <c r="E361" s="19"/>
      <c r="F361" s="167" t="s">
        <v>557</v>
      </c>
      <c r="G361" s="391"/>
      <c r="H361" s="220">
        <v>25000</v>
      </c>
      <c r="I361" s="143"/>
      <c r="J361" s="14">
        <f t="shared" si="136"/>
        <v>32986.699999999997</v>
      </c>
      <c r="K361" s="144"/>
      <c r="L361" s="144">
        <v>32986.699999999997</v>
      </c>
      <c r="M361" s="144"/>
      <c r="N361" s="14"/>
      <c r="O361" s="144"/>
      <c r="P361" s="144"/>
      <c r="Q361" s="144"/>
      <c r="R361" s="42"/>
      <c r="S361" s="14"/>
      <c r="T361" s="144"/>
      <c r="U361" s="145"/>
      <c r="V361" s="144"/>
      <c r="W361" s="30">
        <f t="shared" si="135"/>
        <v>0</v>
      </c>
    </row>
    <row r="362" spans="1:23" ht="38.25" customHeight="1" x14ac:dyDescent="0.2">
      <c r="A362" s="379"/>
      <c r="B362" s="120" t="s">
        <v>176</v>
      </c>
      <c r="C362" s="132"/>
      <c r="D362" s="12"/>
      <c r="E362" s="19"/>
      <c r="F362" s="19"/>
      <c r="G362" s="19"/>
      <c r="H362" s="300"/>
      <c r="I362" s="143"/>
      <c r="J362" s="14">
        <f t="shared" si="136"/>
        <v>32986.699999999997</v>
      </c>
      <c r="K362" s="144"/>
      <c r="L362" s="144">
        <v>32986.699999999997</v>
      </c>
      <c r="M362" s="144"/>
      <c r="N362" s="14"/>
      <c r="O362" s="144"/>
      <c r="P362" s="144"/>
      <c r="Q362" s="144"/>
      <c r="R362" s="42"/>
      <c r="S362" s="14"/>
      <c r="T362" s="144"/>
      <c r="U362" s="145"/>
      <c r="V362" s="144"/>
      <c r="W362" s="40">
        <f t="shared" si="135"/>
        <v>0</v>
      </c>
    </row>
    <row r="363" spans="1:23" s="39" customFormat="1" ht="76.5" customHeight="1" x14ac:dyDescent="0.25">
      <c r="A363" s="363">
        <v>176</v>
      </c>
      <c r="B363" s="69" t="s">
        <v>290</v>
      </c>
      <c r="C363" s="132" t="s">
        <v>93</v>
      </c>
      <c r="D363" s="12"/>
      <c r="E363" s="19"/>
      <c r="F363" s="167" t="s">
        <v>596</v>
      </c>
      <c r="G363" s="391"/>
      <c r="H363" s="220">
        <v>20000</v>
      </c>
      <c r="I363" s="143"/>
      <c r="J363" s="14">
        <f t="shared" si="136"/>
        <v>26602.3</v>
      </c>
      <c r="K363" s="144"/>
      <c r="L363" s="144">
        <v>26602.3</v>
      </c>
      <c r="M363" s="144"/>
      <c r="N363" s="14"/>
      <c r="O363" s="144"/>
      <c r="P363" s="144"/>
      <c r="Q363" s="144"/>
      <c r="R363" s="42"/>
      <c r="S363" s="14"/>
      <c r="T363" s="144"/>
      <c r="U363" s="145"/>
      <c r="V363" s="144"/>
      <c r="W363" s="30">
        <f t="shared" si="135"/>
        <v>0</v>
      </c>
    </row>
    <row r="364" spans="1:23" ht="34.5" customHeight="1" x14ac:dyDescent="0.2">
      <c r="A364" s="379"/>
      <c r="B364" s="120" t="s">
        <v>176</v>
      </c>
      <c r="C364" s="132"/>
      <c r="D364" s="12"/>
      <c r="E364" s="19"/>
      <c r="F364" s="19"/>
      <c r="G364" s="19"/>
      <c r="H364" s="300"/>
      <c r="I364" s="143"/>
      <c r="J364" s="14">
        <f t="shared" si="136"/>
        <v>26602.3</v>
      </c>
      <c r="K364" s="144"/>
      <c r="L364" s="144">
        <v>26602.3</v>
      </c>
      <c r="M364" s="144"/>
      <c r="N364" s="14"/>
      <c r="O364" s="144"/>
      <c r="P364" s="144"/>
      <c r="Q364" s="144"/>
      <c r="R364" s="42"/>
      <c r="S364" s="14"/>
      <c r="T364" s="144"/>
      <c r="U364" s="145"/>
      <c r="V364" s="144"/>
      <c r="W364" s="40">
        <f t="shared" si="135"/>
        <v>0</v>
      </c>
    </row>
    <row r="365" spans="1:23" s="39" customFormat="1" ht="73.5" customHeight="1" x14ac:dyDescent="0.25">
      <c r="A365" s="363">
        <v>177</v>
      </c>
      <c r="B365" s="69" t="s">
        <v>301</v>
      </c>
      <c r="C365" s="132" t="s">
        <v>93</v>
      </c>
      <c r="D365" s="12"/>
      <c r="E365" s="19"/>
      <c r="F365" s="19"/>
      <c r="G365" s="19"/>
      <c r="H365" s="300"/>
      <c r="I365" s="143"/>
      <c r="J365" s="14">
        <f t="shared" si="136"/>
        <v>14061.6</v>
      </c>
      <c r="K365" s="144"/>
      <c r="L365" s="144">
        <v>14061.6</v>
      </c>
      <c r="M365" s="144"/>
      <c r="N365" s="14"/>
      <c r="O365" s="144"/>
      <c r="P365" s="144"/>
      <c r="Q365" s="144"/>
      <c r="R365" s="42"/>
      <c r="S365" s="14"/>
      <c r="T365" s="144"/>
      <c r="U365" s="145"/>
      <c r="V365" s="144"/>
      <c r="W365" s="30">
        <f t="shared" si="135"/>
        <v>0</v>
      </c>
    </row>
    <row r="366" spans="1:23" s="39" customFormat="1" ht="33.75" customHeight="1" x14ac:dyDescent="0.25">
      <c r="A366" s="363"/>
      <c r="B366" s="120" t="s">
        <v>176</v>
      </c>
      <c r="C366" s="132"/>
      <c r="D366" s="12"/>
      <c r="E366" s="19"/>
      <c r="F366" s="19"/>
      <c r="G366" s="19"/>
      <c r="H366" s="300"/>
      <c r="I366" s="143"/>
      <c r="J366" s="14">
        <f t="shared" si="136"/>
        <v>14061.6</v>
      </c>
      <c r="K366" s="144"/>
      <c r="L366" s="144">
        <v>14061.6</v>
      </c>
      <c r="M366" s="144"/>
      <c r="N366" s="14"/>
      <c r="O366" s="144"/>
      <c r="P366" s="144"/>
      <c r="Q366" s="144"/>
      <c r="R366" s="42"/>
      <c r="S366" s="14"/>
      <c r="T366" s="144"/>
      <c r="U366" s="145"/>
      <c r="V366" s="144"/>
      <c r="W366" s="30">
        <f t="shared" si="135"/>
        <v>0</v>
      </c>
    </row>
    <row r="367" spans="1:23" s="297" customFormat="1" ht="46.5" customHeight="1" x14ac:dyDescent="0.25">
      <c r="A367" s="378"/>
      <c r="B367" s="61" t="s">
        <v>754</v>
      </c>
      <c r="C367" s="295"/>
      <c r="D367" s="296"/>
      <c r="E367" s="225"/>
      <c r="F367" s="225"/>
      <c r="G367" s="225"/>
      <c r="H367" s="225"/>
      <c r="I367" s="226"/>
      <c r="J367" s="227">
        <f>K367+L367+M367</f>
        <v>133780.4</v>
      </c>
      <c r="K367" s="228">
        <f>K370+K372+K373+K374+K375+K376</f>
        <v>0</v>
      </c>
      <c r="L367" s="228">
        <f t="shared" ref="L367:M367" si="153">L370+L372+L373+L374+L375+L376</f>
        <v>133780.4</v>
      </c>
      <c r="M367" s="228">
        <f t="shared" si="153"/>
        <v>0</v>
      </c>
      <c r="N367" s="227">
        <f>O367+P367+Q367</f>
        <v>3936.4</v>
      </c>
      <c r="O367" s="228">
        <f>O370+O372+O373+O374+O375+O376</f>
        <v>0</v>
      </c>
      <c r="P367" s="228">
        <f t="shared" ref="P367:Q367" si="154">P370+P372+P373+P374+P375+P376</f>
        <v>3936.4</v>
      </c>
      <c r="Q367" s="228">
        <f t="shared" si="154"/>
        <v>0</v>
      </c>
      <c r="R367" s="229">
        <f t="shared" si="133"/>
        <v>2.942434018735181</v>
      </c>
      <c r="S367" s="227">
        <f>T367+U367+V367</f>
        <v>3936.4</v>
      </c>
      <c r="T367" s="228">
        <f>T370+T372+T373+T374+T375+T376</f>
        <v>0</v>
      </c>
      <c r="U367" s="228">
        <f t="shared" ref="U367:V367" si="155">U370+U372+U373+U374+U375+U376</f>
        <v>3936.4</v>
      </c>
      <c r="V367" s="228">
        <f t="shared" si="155"/>
        <v>0</v>
      </c>
      <c r="W367" s="229">
        <f t="shared" si="135"/>
        <v>2.942434018735181</v>
      </c>
    </row>
    <row r="368" spans="1:23" s="142" customFormat="1" ht="67.5" customHeight="1" x14ac:dyDescent="0.25">
      <c r="A368" s="210"/>
      <c r="B368" s="96" t="s">
        <v>27</v>
      </c>
      <c r="C368" s="141"/>
      <c r="D368" s="89"/>
      <c r="E368" s="90"/>
      <c r="F368" s="90"/>
      <c r="G368" s="90"/>
      <c r="H368" s="90"/>
      <c r="I368" s="91"/>
      <c r="J368" s="128"/>
      <c r="K368" s="93"/>
      <c r="L368" s="93"/>
      <c r="M368" s="93"/>
      <c r="N368" s="128"/>
      <c r="O368" s="93"/>
      <c r="P368" s="93"/>
      <c r="Q368" s="93"/>
      <c r="R368" s="94"/>
      <c r="S368" s="128">
        <f t="shared" ref="S368:S376" si="156">T368+U368+V368</f>
        <v>0</v>
      </c>
      <c r="T368" s="93"/>
      <c r="U368" s="93"/>
      <c r="V368" s="93"/>
      <c r="W368" s="94"/>
    </row>
    <row r="369" spans="1:23" s="31" customFormat="1" ht="28.5" customHeight="1" x14ac:dyDescent="0.2">
      <c r="A369" s="380"/>
      <c r="B369" s="347" t="s">
        <v>500</v>
      </c>
      <c r="C369" s="133"/>
      <c r="D369" s="29"/>
      <c r="E369" s="146"/>
      <c r="F369" s="146"/>
      <c r="G369" s="146"/>
      <c r="H369" s="146"/>
      <c r="I369" s="147"/>
      <c r="J369" s="21"/>
      <c r="K369" s="148"/>
      <c r="L369" s="148"/>
      <c r="M369" s="148"/>
      <c r="N369" s="21"/>
      <c r="O369" s="148"/>
      <c r="P369" s="148"/>
      <c r="Q369" s="148"/>
      <c r="R369" s="30"/>
      <c r="S369" s="21">
        <f t="shared" si="156"/>
        <v>0</v>
      </c>
      <c r="T369" s="148"/>
      <c r="U369" s="148"/>
      <c r="V369" s="148"/>
      <c r="W369" s="40"/>
    </row>
    <row r="370" spans="1:23" s="134" customFormat="1" ht="81" customHeight="1" x14ac:dyDescent="0.25">
      <c r="A370" s="364">
        <v>178</v>
      </c>
      <c r="B370" s="49" t="s">
        <v>385</v>
      </c>
      <c r="C370" s="133"/>
      <c r="D370" s="29"/>
      <c r="E370" s="146"/>
      <c r="F370" s="146"/>
      <c r="G370" s="146"/>
      <c r="H370" s="146"/>
      <c r="I370" s="147"/>
      <c r="J370" s="21">
        <f>K370+L370+M370</f>
        <v>4068.3</v>
      </c>
      <c r="K370" s="148"/>
      <c r="L370" s="148">
        <v>4068.3</v>
      </c>
      <c r="M370" s="148"/>
      <c r="N370" s="21">
        <f>O370+P370+Q370</f>
        <v>3936.4</v>
      </c>
      <c r="O370" s="148"/>
      <c r="P370" s="148">
        <v>3936.4</v>
      </c>
      <c r="Q370" s="148"/>
      <c r="R370" s="30">
        <f>N370/J370*100</f>
        <v>96.757859548214242</v>
      </c>
      <c r="S370" s="21">
        <f t="shared" si="156"/>
        <v>3936.4</v>
      </c>
      <c r="T370" s="148"/>
      <c r="U370" s="148">
        <v>3936.4</v>
      </c>
      <c r="V370" s="148"/>
      <c r="W370" s="30">
        <f t="shared" si="135"/>
        <v>96.757859548214242</v>
      </c>
    </row>
    <row r="371" spans="1:23" s="31" customFormat="1" ht="30.75" customHeight="1" x14ac:dyDescent="0.2">
      <c r="A371" s="380"/>
      <c r="B371" s="346" t="s">
        <v>501</v>
      </c>
      <c r="C371" s="133"/>
      <c r="D371" s="29"/>
      <c r="E371" s="146"/>
      <c r="F371" s="146"/>
      <c r="G371" s="146"/>
      <c r="H371" s="146"/>
      <c r="I371" s="147"/>
      <c r="J371" s="21"/>
      <c r="K371" s="148"/>
      <c r="L371" s="148"/>
      <c r="M371" s="148"/>
      <c r="N371" s="21"/>
      <c r="O371" s="148"/>
      <c r="P371" s="148"/>
      <c r="Q371" s="148"/>
      <c r="R371" s="30"/>
      <c r="S371" s="21">
        <f t="shared" si="156"/>
        <v>0</v>
      </c>
      <c r="T371" s="148"/>
      <c r="U371" s="148"/>
      <c r="V371" s="148"/>
      <c r="W371" s="40"/>
    </row>
    <row r="372" spans="1:23" s="134" customFormat="1" ht="95.25" customHeight="1" x14ac:dyDescent="0.25">
      <c r="A372" s="364">
        <v>179</v>
      </c>
      <c r="B372" s="76" t="s">
        <v>270</v>
      </c>
      <c r="C372" s="133"/>
      <c r="D372" s="29"/>
      <c r="E372" s="146"/>
      <c r="F372" s="146" t="s">
        <v>156</v>
      </c>
      <c r="G372" s="146" t="s">
        <v>157</v>
      </c>
      <c r="H372" s="146">
        <v>3097.1</v>
      </c>
      <c r="I372" s="147"/>
      <c r="J372" s="21">
        <f t="shared" ref="J372:J378" si="157">K372+L372+M372</f>
        <v>801.4</v>
      </c>
      <c r="K372" s="148"/>
      <c r="L372" s="148">
        <v>801.4</v>
      </c>
      <c r="M372" s="148">
        <v>0</v>
      </c>
      <c r="N372" s="21">
        <f t="shared" ref="N372:N376" si="158">O372+P372+Q372</f>
        <v>0</v>
      </c>
      <c r="O372" s="148"/>
      <c r="P372" s="148">
        <v>0</v>
      </c>
      <c r="Q372" s="148">
        <v>0</v>
      </c>
      <c r="R372" s="30">
        <f t="shared" si="133"/>
        <v>0</v>
      </c>
      <c r="S372" s="21">
        <f t="shared" si="156"/>
        <v>0</v>
      </c>
      <c r="T372" s="144"/>
      <c r="U372" s="144">
        <v>0</v>
      </c>
      <c r="V372" s="144">
        <v>0</v>
      </c>
      <c r="W372" s="30">
        <f t="shared" si="135"/>
        <v>0</v>
      </c>
    </row>
    <row r="373" spans="1:23" s="39" customFormat="1" ht="52.5" customHeight="1" x14ac:dyDescent="0.25">
      <c r="A373" s="363">
        <v>180</v>
      </c>
      <c r="B373" s="76" t="s">
        <v>271</v>
      </c>
      <c r="C373" s="132"/>
      <c r="D373" s="12"/>
      <c r="E373" s="19"/>
      <c r="F373" s="19"/>
      <c r="G373" s="19"/>
      <c r="H373" s="19"/>
      <c r="I373" s="143"/>
      <c r="J373" s="21">
        <f t="shared" si="157"/>
        <v>6452.3</v>
      </c>
      <c r="K373" s="148"/>
      <c r="L373" s="148">
        <v>6452.3</v>
      </c>
      <c r="M373" s="148"/>
      <c r="N373" s="21">
        <f t="shared" si="158"/>
        <v>0</v>
      </c>
      <c r="O373" s="148"/>
      <c r="P373" s="148">
        <v>0</v>
      </c>
      <c r="Q373" s="148"/>
      <c r="R373" s="30"/>
      <c r="S373" s="21">
        <f t="shared" si="156"/>
        <v>0</v>
      </c>
      <c r="T373" s="144"/>
      <c r="U373" s="144"/>
      <c r="V373" s="144"/>
      <c r="W373" s="30">
        <f t="shared" si="135"/>
        <v>0</v>
      </c>
    </row>
    <row r="374" spans="1:23" s="134" customFormat="1" ht="88.5" customHeight="1" x14ac:dyDescent="0.25">
      <c r="A374" s="364">
        <v>181</v>
      </c>
      <c r="B374" s="76" t="s">
        <v>272</v>
      </c>
      <c r="C374" s="133"/>
      <c r="D374" s="29"/>
      <c r="E374" s="146"/>
      <c r="F374" s="146"/>
      <c r="G374" s="146"/>
      <c r="H374" s="146"/>
      <c r="I374" s="147"/>
      <c r="J374" s="21">
        <f t="shared" si="157"/>
        <v>2532.3000000000002</v>
      </c>
      <c r="K374" s="148"/>
      <c r="L374" s="148">
        <v>2532.3000000000002</v>
      </c>
      <c r="M374" s="148"/>
      <c r="N374" s="21">
        <f t="shared" si="158"/>
        <v>0</v>
      </c>
      <c r="O374" s="148"/>
      <c r="P374" s="148"/>
      <c r="Q374" s="148"/>
      <c r="R374" s="30">
        <f t="shared" si="133"/>
        <v>0</v>
      </c>
      <c r="S374" s="21">
        <f t="shared" si="156"/>
        <v>0</v>
      </c>
      <c r="T374" s="144"/>
      <c r="U374" s="144"/>
      <c r="V374" s="144"/>
      <c r="W374" s="30">
        <f t="shared" si="135"/>
        <v>0</v>
      </c>
    </row>
    <row r="375" spans="1:23" s="134" customFormat="1" ht="88.5" customHeight="1" x14ac:dyDescent="0.25">
      <c r="A375" s="364">
        <v>182</v>
      </c>
      <c r="B375" s="76" t="s">
        <v>273</v>
      </c>
      <c r="C375" s="133"/>
      <c r="D375" s="29"/>
      <c r="E375" s="146"/>
      <c r="F375" s="146"/>
      <c r="G375" s="146"/>
      <c r="H375" s="146"/>
      <c r="I375" s="147"/>
      <c r="J375" s="21">
        <f t="shared" si="157"/>
        <v>9056.1</v>
      </c>
      <c r="K375" s="148"/>
      <c r="L375" s="148">
        <v>9056.1</v>
      </c>
      <c r="M375" s="148"/>
      <c r="N375" s="21">
        <f t="shared" si="158"/>
        <v>0</v>
      </c>
      <c r="O375" s="148"/>
      <c r="P375" s="148"/>
      <c r="Q375" s="148"/>
      <c r="R375" s="30"/>
      <c r="S375" s="21">
        <f t="shared" si="156"/>
        <v>0</v>
      </c>
      <c r="T375" s="148"/>
      <c r="U375" s="148"/>
      <c r="V375" s="148"/>
      <c r="W375" s="30">
        <f t="shared" si="135"/>
        <v>0</v>
      </c>
    </row>
    <row r="376" spans="1:23" s="134" customFormat="1" ht="55.5" customHeight="1" x14ac:dyDescent="0.25">
      <c r="A376" s="364">
        <v>183</v>
      </c>
      <c r="B376" s="76" t="s">
        <v>274</v>
      </c>
      <c r="C376" s="133"/>
      <c r="D376" s="29"/>
      <c r="E376" s="146"/>
      <c r="F376" s="146"/>
      <c r="G376" s="146"/>
      <c r="H376" s="146"/>
      <c r="I376" s="147"/>
      <c r="J376" s="21">
        <f t="shared" si="157"/>
        <v>110870</v>
      </c>
      <c r="K376" s="148"/>
      <c r="L376" s="148">
        <v>110870</v>
      </c>
      <c r="M376" s="149"/>
      <c r="N376" s="21">
        <f t="shared" si="158"/>
        <v>0</v>
      </c>
      <c r="O376" s="148"/>
      <c r="P376" s="148"/>
      <c r="Q376" s="148"/>
      <c r="R376" s="30">
        <f t="shared" si="133"/>
        <v>0</v>
      </c>
      <c r="S376" s="21">
        <f t="shared" si="156"/>
        <v>0</v>
      </c>
      <c r="T376" s="148"/>
      <c r="U376" s="148"/>
      <c r="V376" s="148"/>
      <c r="W376" s="30">
        <f t="shared" si="135"/>
        <v>0</v>
      </c>
    </row>
    <row r="377" spans="1:23" s="272" customFormat="1" ht="81" customHeight="1" x14ac:dyDescent="0.25">
      <c r="A377" s="376"/>
      <c r="B377" s="68" t="s">
        <v>387</v>
      </c>
      <c r="C377" s="265"/>
      <c r="D377" s="266"/>
      <c r="E377" s="115"/>
      <c r="F377" s="115"/>
      <c r="G377" s="115"/>
      <c r="H377" s="267"/>
      <c r="I377" s="268"/>
      <c r="J377" s="269">
        <f t="shared" si="157"/>
        <v>14363.199999999999</v>
      </c>
      <c r="K377" s="270">
        <f>K378</f>
        <v>13708.4</v>
      </c>
      <c r="L377" s="270">
        <f>L378</f>
        <v>654.79999999999995</v>
      </c>
      <c r="M377" s="270">
        <f>M378</f>
        <v>0</v>
      </c>
      <c r="N377" s="269"/>
      <c r="O377" s="270">
        <f>O378</f>
        <v>0</v>
      </c>
      <c r="P377" s="270">
        <f>P378</f>
        <v>0</v>
      </c>
      <c r="Q377" s="270">
        <f>Q378</f>
        <v>0</v>
      </c>
      <c r="R377" s="271"/>
      <c r="S377" s="269"/>
      <c r="T377" s="270">
        <f>T378</f>
        <v>0</v>
      </c>
      <c r="U377" s="270">
        <f>U378</f>
        <v>0</v>
      </c>
      <c r="V377" s="270">
        <f>V378</f>
        <v>0</v>
      </c>
      <c r="W377" s="271">
        <f t="shared" ref="W377:W428" si="159">S377/J377*100</f>
        <v>0</v>
      </c>
    </row>
    <row r="378" spans="1:23" s="230" customFormat="1" ht="55.5" customHeight="1" x14ac:dyDescent="0.25">
      <c r="A378" s="371"/>
      <c r="B378" s="61" t="s">
        <v>388</v>
      </c>
      <c r="C378" s="223"/>
      <c r="D378" s="224"/>
      <c r="E378" s="116"/>
      <c r="F378" s="116"/>
      <c r="G378" s="116"/>
      <c r="H378" s="225"/>
      <c r="I378" s="226"/>
      <c r="J378" s="227">
        <f t="shared" si="157"/>
        <v>14363.199999999999</v>
      </c>
      <c r="K378" s="228">
        <f>K380</f>
        <v>13708.4</v>
      </c>
      <c r="L378" s="228">
        <f t="shared" ref="L378:M378" si="160">L380</f>
        <v>654.79999999999995</v>
      </c>
      <c r="M378" s="228">
        <f t="shared" si="160"/>
        <v>0</v>
      </c>
      <c r="N378" s="227"/>
      <c r="O378" s="228">
        <f>O380</f>
        <v>0</v>
      </c>
      <c r="P378" s="228">
        <f t="shared" ref="P378:Q378" si="161">P380</f>
        <v>0</v>
      </c>
      <c r="Q378" s="228">
        <f t="shared" si="161"/>
        <v>0</v>
      </c>
      <c r="R378" s="229"/>
      <c r="S378" s="227"/>
      <c r="T378" s="228"/>
      <c r="U378" s="228"/>
      <c r="V378" s="228"/>
      <c r="W378" s="229">
        <f t="shared" si="159"/>
        <v>0</v>
      </c>
    </row>
    <row r="379" spans="1:23" s="39" customFormat="1" ht="39" customHeight="1" x14ac:dyDescent="0.25">
      <c r="A379" s="363"/>
      <c r="B379" s="343" t="s">
        <v>499</v>
      </c>
      <c r="C379" s="157"/>
      <c r="D379" s="300"/>
      <c r="E379" s="19"/>
      <c r="F379" s="19"/>
      <c r="G379" s="19"/>
      <c r="H379" s="19"/>
      <c r="I379" s="143"/>
      <c r="J379" s="14">
        <f t="shared" si="136"/>
        <v>0</v>
      </c>
      <c r="K379" s="144"/>
      <c r="L379" s="144"/>
      <c r="M379" s="144"/>
      <c r="N379" s="14">
        <f t="shared" si="138"/>
        <v>0</v>
      </c>
      <c r="O379" s="144"/>
      <c r="P379" s="144"/>
      <c r="Q379" s="144"/>
      <c r="R379" s="42"/>
      <c r="S379" s="14">
        <f t="shared" ref="S379:S382" si="162">T379+U379+V379</f>
        <v>0</v>
      </c>
      <c r="T379" s="144"/>
      <c r="U379" s="145"/>
      <c r="V379" s="144"/>
      <c r="W379" s="30"/>
    </row>
    <row r="380" spans="1:23" s="39" customFormat="1" ht="96" customHeight="1" x14ac:dyDescent="0.25">
      <c r="A380" s="363">
        <v>184</v>
      </c>
      <c r="B380" s="49" t="s">
        <v>389</v>
      </c>
      <c r="C380" s="293" t="s">
        <v>398</v>
      </c>
      <c r="D380" s="300"/>
      <c r="E380" s="19" t="s">
        <v>496</v>
      </c>
      <c r="F380" s="19" t="s">
        <v>514</v>
      </c>
      <c r="G380" s="19" t="s">
        <v>515</v>
      </c>
      <c r="H380" s="19">
        <v>14374.5</v>
      </c>
      <c r="I380" s="143" t="s">
        <v>516</v>
      </c>
      <c r="J380" s="14">
        <f>K380+L380+M380</f>
        <v>14363.199999999999</v>
      </c>
      <c r="K380" s="144">
        <v>13708.4</v>
      </c>
      <c r="L380" s="144">
        <v>654.79999999999995</v>
      </c>
      <c r="M380" s="144"/>
      <c r="N380" s="14"/>
      <c r="O380" s="144"/>
      <c r="P380" s="144"/>
      <c r="Q380" s="144"/>
      <c r="R380" s="42"/>
      <c r="S380" s="14">
        <f>T380+U380+V380</f>
        <v>0</v>
      </c>
      <c r="T380" s="144"/>
      <c r="U380" s="145"/>
      <c r="V380" s="144"/>
      <c r="W380" s="30">
        <f t="shared" si="159"/>
        <v>0</v>
      </c>
    </row>
    <row r="381" spans="1:23" s="291" customFormat="1" ht="71.25" customHeight="1" x14ac:dyDescent="0.25">
      <c r="A381" s="377"/>
      <c r="B381" s="344" t="s">
        <v>275</v>
      </c>
      <c r="C381" s="301"/>
      <c r="D381" s="302"/>
      <c r="E381" s="267"/>
      <c r="F381" s="267"/>
      <c r="G381" s="267"/>
      <c r="H381" s="267"/>
      <c r="I381" s="268"/>
      <c r="J381" s="269">
        <f t="shared" si="136"/>
        <v>120000</v>
      </c>
      <c r="K381" s="270">
        <f>K382</f>
        <v>0</v>
      </c>
      <c r="L381" s="270">
        <f>L382</f>
        <v>120000</v>
      </c>
      <c r="M381" s="270">
        <f>M382</f>
        <v>0</v>
      </c>
      <c r="N381" s="269">
        <f t="shared" si="138"/>
        <v>0</v>
      </c>
      <c r="O381" s="270">
        <f>O382</f>
        <v>0</v>
      </c>
      <c r="P381" s="270">
        <f t="shared" ref="P381:Q381" si="163">P382</f>
        <v>0</v>
      </c>
      <c r="Q381" s="270">
        <f t="shared" si="163"/>
        <v>0</v>
      </c>
      <c r="R381" s="271"/>
      <c r="S381" s="269">
        <f t="shared" si="162"/>
        <v>0</v>
      </c>
      <c r="T381" s="270">
        <f>T382</f>
        <v>0</v>
      </c>
      <c r="U381" s="303">
        <f>U382</f>
        <v>0</v>
      </c>
      <c r="V381" s="270">
        <f>V382</f>
        <v>0</v>
      </c>
      <c r="W381" s="271">
        <f t="shared" si="159"/>
        <v>0</v>
      </c>
    </row>
    <row r="382" spans="1:23" s="297" customFormat="1" ht="37.5" customHeight="1" x14ac:dyDescent="0.25">
      <c r="A382" s="378"/>
      <c r="B382" s="345" t="s">
        <v>386</v>
      </c>
      <c r="C382" s="304"/>
      <c r="D382" s="305"/>
      <c r="E382" s="225"/>
      <c r="F382" s="225"/>
      <c r="G382" s="225"/>
      <c r="H382" s="225"/>
      <c r="I382" s="226"/>
      <c r="J382" s="227">
        <f t="shared" si="136"/>
        <v>120000</v>
      </c>
      <c r="K382" s="228">
        <f>K384</f>
        <v>0</v>
      </c>
      <c r="L382" s="228">
        <f>L384</f>
        <v>120000</v>
      </c>
      <c r="M382" s="228">
        <f>M384</f>
        <v>0</v>
      </c>
      <c r="N382" s="227">
        <f t="shared" si="138"/>
        <v>0</v>
      </c>
      <c r="O382" s="228">
        <f>O384</f>
        <v>0</v>
      </c>
      <c r="P382" s="228">
        <f t="shared" ref="P382:Q382" si="164">P384</f>
        <v>0</v>
      </c>
      <c r="Q382" s="228">
        <f t="shared" si="164"/>
        <v>0</v>
      </c>
      <c r="R382" s="229"/>
      <c r="S382" s="227">
        <f t="shared" si="162"/>
        <v>0</v>
      </c>
      <c r="T382" s="228">
        <f>T384</f>
        <v>0</v>
      </c>
      <c r="U382" s="306">
        <f>U384</f>
        <v>0</v>
      </c>
      <c r="V382" s="228">
        <f>V384</f>
        <v>0</v>
      </c>
      <c r="W382" s="229"/>
    </row>
    <row r="383" spans="1:23" s="39" customFormat="1" ht="27.75" customHeight="1" x14ac:dyDescent="0.25">
      <c r="A383" s="363"/>
      <c r="B383" s="74" t="s">
        <v>276</v>
      </c>
      <c r="C383" s="157"/>
      <c r="D383" s="300"/>
      <c r="E383" s="19"/>
      <c r="F383" s="19"/>
      <c r="G383" s="19"/>
      <c r="H383" s="19"/>
      <c r="I383" s="143"/>
      <c r="J383" s="21"/>
      <c r="K383" s="148"/>
      <c r="L383" s="148"/>
      <c r="M383" s="148"/>
      <c r="N383" s="21"/>
      <c r="O383" s="148"/>
      <c r="P383" s="148"/>
      <c r="Q383" s="148"/>
      <c r="R383" s="30"/>
      <c r="S383" s="21"/>
      <c r="T383" s="148"/>
      <c r="U383" s="149"/>
      <c r="V383" s="144"/>
      <c r="W383" s="30"/>
    </row>
    <row r="384" spans="1:23" s="134" customFormat="1" ht="78" customHeight="1" x14ac:dyDescent="0.25">
      <c r="A384" s="364">
        <v>185</v>
      </c>
      <c r="B384" s="69" t="s">
        <v>277</v>
      </c>
      <c r="C384" s="151"/>
      <c r="D384" s="232"/>
      <c r="E384" s="146"/>
      <c r="F384" s="146"/>
      <c r="G384" s="146"/>
      <c r="H384" s="232"/>
      <c r="I384" s="147"/>
      <c r="J384" s="21">
        <f>K384+L384+M384</f>
        <v>120000</v>
      </c>
      <c r="K384" s="148"/>
      <c r="L384" s="148">
        <v>120000</v>
      </c>
      <c r="M384" s="149"/>
      <c r="N384" s="21"/>
      <c r="O384" s="148"/>
      <c r="P384" s="148"/>
      <c r="Q384" s="148"/>
      <c r="R384" s="30"/>
      <c r="S384" s="21"/>
      <c r="T384" s="148"/>
      <c r="U384" s="149"/>
      <c r="V384" s="148"/>
      <c r="W384" s="30">
        <f t="shared" si="159"/>
        <v>0</v>
      </c>
    </row>
    <row r="385" spans="1:23" s="131" customFormat="1" ht="22.5" customHeight="1" x14ac:dyDescent="0.25">
      <c r="A385" s="368">
        <v>8</v>
      </c>
      <c r="B385" s="77" t="s">
        <v>38</v>
      </c>
      <c r="C385" s="307"/>
      <c r="D385" s="308"/>
      <c r="E385" s="192"/>
      <c r="F385" s="192"/>
      <c r="G385" s="192"/>
      <c r="H385" s="192"/>
      <c r="I385" s="193"/>
      <c r="J385" s="11">
        <f t="shared" si="136"/>
        <v>20722.599999999999</v>
      </c>
      <c r="K385" s="194">
        <f>K387</f>
        <v>13671.3</v>
      </c>
      <c r="L385" s="194">
        <f t="shared" ref="L385:M385" si="165">L387</f>
        <v>7051.3</v>
      </c>
      <c r="M385" s="194">
        <f t="shared" si="165"/>
        <v>0</v>
      </c>
      <c r="N385" s="11">
        <f t="shared" si="138"/>
        <v>0</v>
      </c>
      <c r="O385" s="194">
        <f t="shared" ref="O385:Q385" si="166">O387</f>
        <v>0</v>
      </c>
      <c r="P385" s="194">
        <f t="shared" si="166"/>
        <v>0</v>
      </c>
      <c r="Q385" s="194">
        <f t="shared" si="166"/>
        <v>0</v>
      </c>
      <c r="R385" s="11">
        <f t="shared" ref="R385:R396" si="167">N385/J385*100</f>
        <v>0</v>
      </c>
      <c r="S385" s="11">
        <f t="shared" ref="S385:S410" si="168">T385+U385+V385</f>
        <v>0</v>
      </c>
      <c r="T385" s="194">
        <f t="shared" ref="T385:V385" si="169">T387</f>
        <v>0</v>
      </c>
      <c r="U385" s="194">
        <f t="shared" si="169"/>
        <v>0</v>
      </c>
      <c r="V385" s="194">
        <f t="shared" si="169"/>
        <v>0</v>
      </c>
      <c r="W385" s="11">
        <f t="shared" si="159"/>
        <v>0</v>
      </c>
    </row>
    <row r="386" spans="1:23" s="314" customFormat="1" ht="16.5" x14ac:dyDescent="0.25">
      <c r="A386" s="381"/>
      <c r="B386" s="78" t="s">
        <v>19</v>
      </c>
      <c r="C386" s="309"/>
      <c r="D386" s="310"/>
      <c r="E386" s="311"/>
      <c r="F386" s="311"/>
      <c r="G386" s="311"/>
      <c r="H386" s="311"/>
      <c r="I386" s="312"/>
      <c r="J386" s="42"/>
      <c r="K386" s="313"/>
      <c r="L386" s="313"/>
      <c r="M386" s="313"/>
      <c r="N386" s="42"/>
      <c r="O386" s="313"/>
      <c r="P386" s="313"/>
      <c r="Q386" s="313"/>
      <c r="R386" s="42"/>
      <c r="S386" s="42"/>
      <c r="T386" s="313"/>
      <c r="U386" s="313"/>
      <c r="V386" s="313"/>
      <c r="W386" s="30"/>
    </row>
    <row r="387" spans="1:23" s="272" customFormat="1" ht="81.75" customHeight="1" x14ac:dyDescent="0.25">
      <c r="A387" s="376"/>
      <c r="B387" s="68" t="s">
        <v>90</v>
      </c>
      <c r="C387" s="265"/>
      <c r="D387" s="266"/>
      <c r="E387" s="115"/>
      <c r="F387" s="115"/>
      <c r="G387" s="115"/>
      <c r="H387" s="267"/>
      <c r="I387" s="268"/>
      <c r="J387" s="269">
        <f t="shared" si="136"/>
        <v>20722.599999999999</v>
      </c>
      <c r="K387" s="270">
        <f>K388</f>
        <v>13671.3</v>
      </c>
      <c r="L387" s="270">
        <f t="shared" ref="L387:M387" si="170">L388</f>
        <v>7051.3</v>
      </c>
      <c r="M387" s="270">
        <f t="shared" si="170"/>
        <v>0</v>
      </c>
      <c r="N387" s="269">
        <f t="shared" si="138"/>
        <v>0</v>
      </c>
      <c r="O387" s="270">
        <f t="shared" ref="O387:Q387" si="171">O388</f>
        <v>0</v>
      </c>
      <c r="P387" s="270">
        <f t="shared" si="171"/>
        <v>0</v>
      </c>
      <c r="Q387" s="270">
        <f t="shared" si="171"/>
        <v>0</v>
      </c>
      <c r="R387" s="271">
        <f t="shared" si="167"/>
        <v>0</v>
      </c>
      <c r="S387" s="269">
        <f t="shared" si="168"/>
        <v>0</v>
      </c>
      <c r="T387" s="270">
        <f t="shared" ref="T387:V387" si="172">T388</f>
        <v>0</v>
      </c>
      <c r="U387" s="270">
        <f t="shared" si="172"/>
        <v>0</v>
      </c>
      <c r="V387" s="270">
        <f t="shared" si="172"/>
        <v>0</v>
      </c>
      <c r="W387" s="271"/>
    </row>
    <row r="388" spans="1:23" s="230" customFormat="1" ht="61.5" customHeight="1" x14ac:dyDescent="0.25">
      <c r="A388" s="371"/>
      <c r="B388" s="61" t="s">
        <v>91</v>
      </c>
      <c r="C388" s="223"/>
      <c r="D388" s="224"/>
      <c r="E388" s="116"/>
      <c r="F388" s="116"/>
      <c r="G388" s="116"/>
      <c r="H388" s="225"/>
      <c r="I388" s="226"/>
      <c r="J388" s="227">
        <f t="shared" si="136"/>
        <v>20722.599999999999</v>
      </c>
      <c r="K388" s="228">
        <f>K390</f>
        <v>13671.3</v>
      </c>
      <c r="L388" s="228">
        <f t="shared" ref="L388:M388" si="173">L390</f>
        <v>7051.3</v>
      </c>
      <c r="M388" s="228">
        <f t="shared" si="173"/>
        <v>0</v>
      </c>
      <c r="N388" s="227">
        <f t="shared" si="138"/>
        <v>0</v>
      </c>
      <c r="O388" s="228">
        <f>O390</f>
        <v>0</v>
      </c>
      <c r="P388" s="228">
        <f t="shared" ref="P388:Q388" si="174">P390</f>
        <v>0</v>
      </c>
      <c r="Q388" s="228">
        <f t="shared" si="174"/>
        <v>0</v>
      </c>
      <c r="R388" s="229">
        <f t="shared" si="167"/>
        <v>0</v>
      </c>
      <c r="S388" s="227">
        <f t="shared" si="168"/>
        <v>0</v>
      </c>
      <c r="T388" s="228">
        <f>T393+T394+T395</f>
        <v>0</v>
      </c>
      <c r="U388" s="228">
        <f>U393+U394+U395</f>
        <v>0</v>
      </c>
      <c r="V388" s="228">
        <f>V393+V394+V395</f>
        <v>0</v>
      </c>
      <c r="W388" s="229"/>
    </row>
    <row r="389" spans="1:23" s="142" customFormat="1" ht="45" customHeight="1" x14ac:dyDescent="0.25">
      <c r="A389" s="210"/>
      <c r="B389" s="97" t="s">
        <v>52</v>
      </c>
      <c r="C389" s="164"/>
      <c r="D389" s="231"/>
      <c r="E389" s="90"/>
      <c r="F389" s="90"/>
      <c r="G389" s="90"/>
      <c r="H389" s="90"/>
      <c r="I389" s="91"/>
      <c r="J389" s="128">
        <f t="shared" ref="J389:J413" si="175">K389+L389+M389</f>
        <v>0</v>
      </c>
      <c r="K389" s="93"/>
      <c r="L389" s="93"/>
      <c r="M389" s="93"/>
      <c r="N389" s="128">
        <f t="shared" ref="N389:N408" si="176">O389+P389+Q389</f>
        <v>0</v>
      </c>
      <c r="O389" s="93"/>
      <c r="P389" s="93"/>
      <c r="Q389" s="93"/>
      <c r="R389" s="94"/>
      <c r="S389" s="128">
        <f t="shared" si="168"/>
        <v>0</v>
      </c>
      <c r="T389" s="93"/>
      <c r="U389" s="95"/>
      <c r="V389" s="93"/>
      <c r="W389" s="94"/>
    </row>
    <row r="390" spans="1:23" s="322" customFormat="1" ht="87" customHeight="1" x14ac:dyDescent="0.25">
      <c r="A390" s="382"/>
      <c r="B390" s="385" t="s">
        <v>310</v>
      </c>
      <c r="C390" s="315"/>
      <c r="D390" s="316"/>
      <c r="E390" s="317"/>
      <c r="F390" s="317"/>
      <c r="G390" s="317"/>
      <c r="H390" s="317"/>
      <c r="I390" s="318"/>
      <c r="J390" s="319">
        <f>K390+L390+M390</f>
        <v>20722.599999999999</v>
      </c>
      <c r="K390" s="320">
        <f>SUM(K393:K395)</f>
        <v>13671.3</v>
      </c>
      <c r="L390" s="320">
        <f>SUM(L393:L395)</f>
        <v>7051.3</v>
      </c>
      <c r="M390" s="320">
        <f>SUM(M393:M395)</f>
        <v>0</v>
      </c>
      <c r="N390" s="319"/>
      <c r="O390" s="320">
        <f>O393+O394+O395</f>
        <v>0</v>
      </c>
      <c r="P390" s="320">
        <f t="shared" ref="P390:Q390" si="177">P393+P394+P395</f>
        <v>0</v>
      </c>
      <c r="Q390" s="320">
        <f t="shared" si="177"/>
        <v>0</v>
      </c>
      <c r="R390" s="30">
        <f t="shared" si="167"/>
        <v>0</v>
      </c>
      <c r="S390" s="319">
        <f>T390+U390+V390</f>
        <v>0</v>
      </c>
      <c r="T390" s="320"/>
      <c r="U390" s="321"/>
      <c r="V390" s="320"/>
      <c r="W390" s="30">
        <f t="shared" si="159"/>
        <v>0</v>
      </c>
    </row>
    <row r="391" spans="1:23" s="322" customFormat="1" ht="17.25" customHeight="1" x14ac:dyDescent="0.25">
      <c r="A391" s="382"/>
      <c r="B391" s="78" t="s">
        <v>19</v>
      </c>
      <c r="C391" s="315"/>
      <c r="D391" s="316"/>
      <c r="E391" s="317"/>
      <c r="F391" s="317"/>
      <c r="G391" s="317"/>
      <c r="H391" s="317"/>
      <c r="I391" s="318"/>
      <c r="J391" s="319"/>
      <c r="K391" s="320"/>
      <c r="L391" s="320"/>
      <c r="M391" s="320"/>
      <c r="N391" s="319"/>
      <c r="O391" s="320"/>
      <c r="P391" s="320"/>
      <c r="Q391" s="320"/>
      <c r="R391" s="30"/>
      <c r="S391" s="319"/>
      <c r="T391" s="320"/>
      <c r="U391" s="321"/>
      <c r="V391" s="320"/>
      <c r="W391" s="30"/>
    </row>
    <row r="392" spans="1:23" s="5" customFormat="1" ht="30.75" customHeight="1" x14ac:dyDescent="0.2">
      <c r="A392" s="383"/>
      <c r="B392" s="343" t="s">
        <v>278</v>
      </c>
      <c r="C392" s="397"/>
      <c r="D392" s="398"/>
      <c r="E392" s="183"/>
      <c r="F392" s="183"/>
      <c r="G392" s="183"/>
      <c r="H392" s="19"/>
      <c r="I392" s="143"/>
      <c r="J392" s="14"/>
      <c r="K392" s="144"/>
      <c r="L392" s="144"/>
      <c r="M392" s="144"/>
      <c r="N392" s="14"/>
      <c r="O392" s="144"/>
      <c r="P392" s="144"/>
      <c r="Q392" s="144"/>
      <c r="R392" s="30"/>
      <c r="S392" s="319"/>
      <c r="T392" s="144"/>
      <c r="U392" s="144"/>
      <c r="V392" s="144"/>
      <c r="W392" s="40"/>
    </row>
    <row r="393" spans="1:23" s="39" customFormat="1" ht="36.75" customHeight="1" x14ac:dyDescent="0.25">
      <c r="A393" s="363">
        <v>186</v>
      </c>
      <c r="B393" s="69" t="s">
        <v>279</v>
      </c>
      <c r="C393" s="157"/>
      <c r="D393" s="300"/>
      <c r="E393" s="19"/>
      <c r="F393" s="19"/>
      <c r="G393" s="19"/>
      <c r="H393" s="19"/>
      <c r="I393" s="143"/>
      <c r="J393" s="21">
        <f>K393+L393+M393</f>
        <v>5260.5</v>
      </c>
      <c r="K393" s="148">
        <v>3470.5</v>
      </c>
      <c r="L393" s="148">
        <v>1790</v>
      </c>
      <c r="M393" s="148"/>
      <c r="N393" s="21"/>
      <c r="O393" s="148"/>
      <c r="P393" s="148"/>
      <c r="Q393" s="148"/>
      <c r="R393" s="30">
        <f t="shared" si="167"/>
        <v>0</v>
      </c>
      <c r="S393" s="319">
        <f t="shared" ref="S393:S395" si="178">T393+U393+V393</f>
        <v>0</v>
      </c>
      <c r="T393" s="144"/>
      <c r="U393" s="149"/>
      <c r="V393" s="144"/>
      <c r="W393" s="30">
        <f t="shared" si="159"/>
        <v>0</v>
      </c>
    </row>
    <row r="394" spans="1:23" s="39" customFormat="1" ht="35.25" customHeight="1" x14ac:dyDescent="0.25">
      <c r="A394" s="363">
        <v>187</v>
      </c>
      <c r="B394" s="79" t="s">
        <v>280</v>
      </c>
      <c r="C394" s="157"/>
      <c r="D394" s="300"/>
      <c r="E394" s="19"/>
      <c r="F394" s="19"/>
      <c r="G394" s="19"/>
      <c r="H394" s="19"/>
      <c r="I394" s="143"/>
      <c r="J394" s="21">
        <f>K394+L394+M394</f>
        <v>5479.2000000000007</v>
      </c>
      <c r="K394" s="148">
        <v>3614.8</v>
      </c>
      <c r="L394" s="148">
        <v>1864.4</v>
      </c>
      <c r="M394" s="148"/>
      <c r="N394" s="21"/>
      <c r="O394" s="148"/>
      <c r="P394" s="148"/>
      <c r="Q394" s="148"/>
      <c r="R394" s="30">
        <f t="shared" si="167"/>
        <v>0</v>
      </c>
      <c r="S394" s="319">
        <f t="shared" si="178"/>
        <v>0</v>
      </c>
      <c r="T394" s="144"/>
      <c r="U394" s="149"/>
      <c r="V394" s="144"/>
      <c r="W394" s="30">
        <f t="shared" si="159"/>
        <v>0</v>
      </c>
    </row>
    <row r="395" spans="1:23" s="134" customFormat="1" ht="34.5" customHeight="1" x14ac:dyDescent="0.25">
      <c r="A395" s="364">
        <v>188</v>
      </c>
      <c r="B395" s="80" t="s">
        <v>281</v>
      </c>
      <c r="C395" s="151"/>
      <c r="D395" s="232"/>
      <c r="E395" s="146"/>
      <c r="F395" s="146"/>
      <c r="G395" s="146"/>
      <c r="H395" s="215"/>
      <c r="I395" s="147"/>
      <c r="J395" s="21">
        <f>K395+L395+M395</f>
        <v>9982.9</v>
      </c>
      <c r="K395" s="148">
        <v>6586</v>
      </c>
      <c r="L395" s="148">
        <v>3396.9</v>
      </c>
      <c r="M395" s="148"/>
      <c r="N395" s="21"/>
      <c r="O395" s="148"/>
      <c r="P395" s="148"/>
      <c r="Q395" s="148"/>
      <c r="R395" s="30">
        <f t="shared" si="167"/>
        <v>0</v>
      </c>
      <c r="S395" s="319">
        <f t="shared" si="178"/>
        <v>0</v>
      </c>
      <c r="T395" s="148"/>
      <c r="U395" s="148"/>
      <c r="V395" s="149"/>
      <c r="W395" s="30">
        <f t="shared" si="159"/>
        <v>0</v>
      </c>
    </row>
    <row r="396" spans="1:23" s="131" customFormat="1" ht="25.5" customHeight="1" x14ac:dyDescent="0.25">
      <c r="A396" s="368">
        <v>9</v>
      </c>
      <c r="B396" s="77" t="s">
        <v>82</v>
      </c>
      <c r="C396" s="307">
        <v>5</v>
      </c>
      <c r="D396" s="308"/>
      <c r="E396" s="192"/>
      <c r="F396" s="192"/>
      <c r="G396" s="192"/>
      <c r="H396" s="192"/>
      <c r="I396" s="193"/>
      <c r="J396" s="11">
        <f t="shared" si="175"/>
        <v>289786.7</v>
      </c>
      <c r="K396" s="194">
        <f>K398</f>
        <v>270683.90000000002</v>
      </c>
      <c r="L396" s="194">
        <f t="shared" ref="L396:M396" si="179">L398</f>
        <v>19102.8</v>
      </c>
      <c r="M396" s="194">
        <f t="shared" si="179"/>
        <v>0</v>
      </c>
      <c r="N396" s="11">
        <f t="shared" si="176"/>
        <v>0</v>
      </c>
      <c r="O396" s="194">
        <f t="shared" ref="O396:Q396" si="180">O398</f>
        <v>0</v>
      </c>
      <c r="P396" s="194">
        <f t="shared" si="180"/>
        <v>0</v>
      </c>
      <c r="Q396" s="194">
        <f t="shared" si="180"/>
        <v>0</v>
      </c>
      <c r="R396" s="194">
        <f t="shared" si="167"/>
        <v>0</v>
      </c>
      <c r="S396" s="11">
        <f t="shared" si="168"/>
        <v>0</v>
      </c>
      <c r="T396" s="194">
        <f t="shared" ref="T396:V396" si="181">T398</f>
        <v>0</v>
      </c>
      <c r="U396" s="194">
        <f t="shared" si="181"/>
        <v>0</v>
      </c>
      <c r="V396" s="194">
        <f t="shared" si="181"/>
        <v>0</v>
      </c>
      <c r="W396" s="11">
        <f t="shared" si="159"/>
        <v>0</v>
      </c>
    </row>
    <row r="397" spans="1:23" s="39" customFormat="1" ht="16.5" x14ac:dyDescent="0.25">
      <c r="A397" s="363"/>
      <c r="B397" s="81" t="s">
        <v>19</v>
      </c>
      <c r="C397" s="157"/>
      <c r="D397" s="300"/>
      <c r="E397" s="19"/>
      <c r="F397" s="19"/>
      <c r="G397" s="19"/>
      <c r="H397" s="19"/>
      <c r="I397" s="143"/>
      <c r="J397" s="21">
        <f t="shared" si="175"/>
        <v>0</v>
      </c>
      <c r="K397" s="148"/>
      <c r="L397" s="148"/>
      <c r="M397" s="148"/>
      <c r="N397" s="21">
        <f t="shared" si="176"/>
        <v>0</v>
      </c>
      <c r="O397" s="148"/>
      <c r="P397" s="148"/>
      <c r="Q397" s="148"/>
      <c r="R397" s="148"/>
      <c r="S397" s="21">
        <f t="shared" si="168"/>
        <v>0</v>
      </c>
      <c r="T397" s="144"/>
      <c r="U397" s="148"/>
      <c r="V397" s="144"/>
      <c r="W397" s="30"/>
    </row>
    <row r="398" spans="1:23" s="291" customFormat="1" ht="92.25" customHeight="1" x14ac:dyDescent="0.25">
      <c r="A398" s="377"/>
      <c r="B398" s="68" t="s">
        <v>55</v>
      </c>
      <c r="C398" s="301"/>
      <c r="D398" s="302"/>
      <c r="E398" s="267"/>
      <c r="F398" s="267"/>
      <c r="G398" s="267"/>
      <c r="H398" s="267"/>
      <c r="I398" s="268"/>
      <c r="J398" s="269">
        <f>J399</f>
        <v>269833.40000000002</v>
      </c>
      <c r="K398" s="270">
        <f>K399</f>
        <v>270683.90000000002</v>
      </c>
      <c r="L398" s="270">
        <f>L399</f>
        <v>19102.8</v>
      </c>
      <c r="M398" s="270">
        <f t="shared" ref="M398" si="182">M399</f>
        <v>0</v>
      </c>
      <c r="N398" s="269">
        <f>O398+P398+Q398</f>
        <v>0</v>
      </c>
      <c r="O398" s="270">
        <f t="shared" ref="O398:Q398" si="183">O399</f>
        <v>0</v>
      </c>
      <c r="P398" s="270">
        <f t="shared" si="183"/>
        <v>0</v>
      </c>
      <c r="Q398" s="270">
        <f t="shared" si="183"/>
        <v>0</v>
      </c>
      <c r="R398" s="270">
        <f>N398/J398*100</f>
        <v>0</v>
      </c>
      <c r="S398" s="269">
        <f>T398+U398+V398</f>
        <v>0</v>
      </c>
      <c r="T398" s="270">
        <f t="shared" ref="T398:V398" si="184">T399</f>
        <v>0</v>
      </c>
      <c r="U398" s="270">
        <f t="shared" si="184"/>
        <v>0</v>
      </c>
      <c r="V398" s="270">
        <f t="shared" si="184"/>
        <v>0</v>
      </c>
      <c r="W398" s="271">
        <f t="shared" si="159"/>
        <v>0</v>
      </c>
    </row>
    <row r="399" spans="1:23" s="297" customFormat="1" ht="81.75" customHeight="1" x14ac:dyDescent="0.25">
      <c r="A399" s="378"/>
      <c r="B399" s="61" t="s">
        <v>282</v>
      </c>
      <c r="C399" s="304"/>
      <c r="D399" s="305"/>
      <c r="E399" s="225"/>
      <c r="F399" s="225"/>
      <c r="G399" s="225"/>
      <c r="H399" s="225"/>
      <c r="I399" s="226"/>
      <c r="J399" s="227">
        <f>J402+J403+J409</f>
        <v>269833.40000000002</v>
      </c>
      <c r="K399" s="228">
        <f>K402+K403+K404+K405+K409</f>
        <v>270683.90000000002</v>
      </c>
      <c r="L399" s="228">
        <f t="shared" ref="L399:M399" si="185">L402+L403+L404+L405+L409</f>
        <v>19102.8</v>
      </c>
      <c r="M399" s="228">
        <f t="shared" si="185"/>
        <v>0</v>
      </c>
      <c r="N399" s="227">
        <f>O399+P399+Q399</f>
        <v>0</v>
      </c>
      <c r="O399" s="228">
        <f>O402+O403+O404+O405+O409</f>
        <v>0</v>
      </c>
      <c r="P399" s="228">
        <f t="shared" ref="P399:Q399" si="186">P402+P403+P404+P405+P409</f>
        <v>0</v>
      </c>
      <c r="Q399" s="228">
        <f t="shared" si="186"/>
        <v>0</v>
      </c>
      <c r="R399" s="228">
        <f>N399/J399*100</f>
        <v>0</v>
      </c>
      <c r="S399" s="227">
        <f>T399+U399+V399</f>
        <v>0</v>
      </c>
      <c r="T399" s="228">
        <f>T402+T403+T409</f>
        <v>0</v>
      </c>
      <c r="U399" s="228">
        <f>U402+U403+U409</f>
        <v>0</v>
      </c>
      <c r="V399" s="228">
        <f>V402+V403+V409</f>
        <v>0</v>
      </c>
      <c r="W399" s="229">
        <f t="shared" si="159"/>
        <v>0</v>
      </c>
    </row>
    <row r="400" spans="1:23" s="142" customFormat="1" ht="49.5" customHeight="1" x14ac:dyDescent="0.25">
      <c r="A400" s="210"/>
      <c r="B400" s="338" t="s">
        <v>56</v>
      </c>
      <c r="C400" s="164"/>
      <c r="D400" s="231"/>
      <c r="E400" s="90"/>
      <c r="F400" s="90"/>
      <c r="G400" s="90"/>
      <c r="H400" s="90"/>
      <c r="I400" s="91"/>
      <c r="J400" s="128"/>
      <c r="K400" s="93"/>
      <c r="L400" s="93"/>
      <c r="M400" s="93"/>
      <c r="N400" s="128"/>
      <c r="O400" s="93"/>
      <c r="P400" s="93"/>
      <c r="Q400" s="93"/>
      <c r="R400" s="93"/>
      <c r="S400" s="128"/>
      <c r="T400" s="93"/>
      <c r="U400" s="93"/>
      <c r="V400" s="93"/>
      <c r="W400" s="94"/>
    </row>
    <row r="401" spans="1:23" s="39" customFormat="1" ht="29.25" customHeight="1" x14ac:dyDescent="0.25">
      <c r="A401" s="363"/>
      <c r="B401" s="74" t="s">
        <v>18</v>
      </c>
      <c r="C401" s="157"/>
      <c r="D401" s="300"/>
      <c r="E401" s="19"/>
      <c r="F401" s="19"/>
      <c r="G401" s="19"/>
      <c r="H401" s="19"/>
      <c r="I401" s="143"/>
      <c r="J401" s="14"/>
      <c r="K401" s="144"/>
      <c r="L401" s="144"/>
      <c r="M401" s="144"/>
      <c r="N401" s="14"/>
      <c r="O401" s="144"/>
      <c r="P401" s="144"/>
      <c r="Q401" s="144"/>
      <c r="R401" s="148"/>
      <c r="S401" s="14"/>
      <c r="T401" s="144"/>
      <c r="U401" s="144"/>
      <c r="V401" s="144"/>
      <c r="W401" s="30"/>
    </row>
    <row r="402" spans="1:23" s="39" customFormat="1" ht="120" customHeight="1" x14ac:dyDescent="0.25">
      <c r="A402" s="363">
        <v>189</v>
      </c>
      <c r="B402" s="67" t="s">
        <v>283</v>
      </c>
      <c r="C402" s="157" t="s">
        <v>308</v>
      </c>
      <c r="D402" s="300">
        <v>42500</v>
      </c>
      <c r="E402" s="19" t="s">
        <v>612</v>
      </c>
      <c r="F402" s="19" t="s">
        <v>613</v>
      </c>
      <c r="G402" s="19" t="s">
        <v>614</v>
      </c>
      <c r="H402" s="19">
        <v>41827.336000000003</v>
      </c>
      <c r="I402" s="143" t="s">
        <v>615</v>
      </c>
      <c r="J402" s="14">
        <f>K402+L402+M402</f>
        <v>16454.900000000001</v>
      </c>
      <c r="K402" s="144">
        <v>16323</v>
      </c>
      <c r="L402" s="144">
        <v>131.9</v>
      </c>
      <c r="M402" s="144"/>
      <c r="N402" s="14"/>
      <c r="O402" s="144"/>
      <c r="P402" s="144"/>
      <c r="Q402" s="144"/>
      <c r="R402" s="148">
        <f t="shared" ref="R402:R428" si="187">N402/J402*100</f>
        <v>0</v>
      </c>
      <c r="S402" s="14">
        <f>T402+U402+V402</f>
        <v>0</v>
      </c>
      <c r="T402" s="144"/>
      <c r="U402" s="144"/>
      <c r="V402" s="144"/>
      <c r="W402" s="30">
        <f t="shared" si="159"/>
        <v>0</v>
      </c>
    </row>
    <row r="403" spans="1:23" s="39" customFormat="1" ht="66.75" customHeight="1" x14ac:dyDescent="0.25">
      <c r="A403" s="363">
        <v>190</v>
      </c>
      <c r="B403" s="82" t="s">
        <v>284</v>
      </c>
      <c r="C403" s="157" t="s">
        <v>308</v>
      </c>
      <c r="D403" s="300"/>
      <c r="E403" s="19"/>
      <c r="F403" s="19"/>
      <c r="G403" s="19"/>
      <c r="H403" s="19"/>
      <c r="I403" s="143"/>
      <c r="J403" s="14">
        <f>K403+L403+M403</f>
        <v>242615</v>
      </c>
      <c r="K403" s="144">
        <v>240670.2</v>
      </c>
      <c r="L403" s="144">
        <v>1944.8</v>
      </c>
      <c r="M403" s="144"/>
      <c r="N403" s="14"/>
      <c r="O403" s="144"/>
      <c r="P403" s="144"/>
      <c r="Q403" s="144"/>
      <c r="R403" s="148">
        <f t="shared" si="187"/>
        <v>0</v>
      </c>
      <c r="S403" s="14">
        <f t="shared" ref="S403:S405" si="188">T403+U403+V403</f>
        <v>0</v>
      </c>
      <c r="T403" s="144"/>
      <c r="U403" s="144"/>
      <c r="V403" s="144"/>
      <c r="W403" s="30">
        <f t="shared" si="159"/>
        <v>0</v>
      </c>
    </row>
    <row r="404" spans="1:23" s="39" customFormat="1" ht="86.25" customHeight="1" x14ac:dyDescent="0.25">
      <c r="A404" s="363">
        <v>191</v>
      </c>
      <c r="B404" s="107" t="s">
        <v>338</v>
      </c>
      <c r="C404" s="157" t="s">
        <v>308</v>
      </c>
      <c r="D404" s="300" t="s">
        <v>616</v>
      </c>
      <c r="E404" s="19" t="s">
        <v>617</v>
      </c>
      <c r="F404" s="19" t="s">
        <v>613</v>
      </c>
      <c r="G404" s="19" t="s">
        <v>618</v>
      </c>
      <c r="H404" s="19">
        <v>248198.89300000001</v>
      </c>
      <c r="I404" s="143" t="s">
        <v>619</v>
      </c>
      <c r="J404" s="14">
        <f>K404+L404+M404</f>
        <v>16753.3</v>
      </c>
      <c r="K404" s="144">
        <v>3034.8</v>
      </c>
      <c r="L404" s="144">
        <v>13718.5</v>
      </c>
      <c r="M404" s="144"/>
      <c r="N404" s="14"/>
      <c r="O404" s="144"/>
      <c r="P404" s="144"/>
      <c r="Q404" s="144"/>
      <c r="R404" s="148">
        <f t="shared" si="187"/>
        <v>0</v>
      </c>
      <c r="S404" s="14">
        <f t="shared" si="188"/>
        <v>0</v>
      </c>
      <c r="T404" s="144"/>
      <c r="U404" s="144"/>
      <c r="V404" s="144"/>
      <c r="W404" s="30">
        <f t="shared" si="159"/>
        <v>0</v>
      </c>
    </row>
    <row r="405" spans="1:23" s="39" customFormat="1" ht="55.5" customHeight="1" x14ac:dyDescent="0.25">
      <c r="A405" s="363">
        <v>192</v>
      </c>
      <c r="B405" s="49" t="s">
        <v>390</v>
      </c>
      <c r="C405" s="157" t="s">
        <v>308</v>
      </c>
      <c r="D405" s="300"/>
      <c r="E405" s="19"/>
      <c r="F405" s="19"/>
      <c r="G405" s="19"/>
      <c r="H405" s="19"/>
      <c r="I405" s="143"/>
      <c r="J405" s="14">
        <f>K405+L405+M405</f>
        <v>3200</v>
      </c>
      <c r="K405" s="144"/>
      <c r="L405" s="144">
        <v>3200</v>
      </c>
      <c r="M405" s="144"/>
      <c r="N405" s="14"/>
      <c r="O405" s="144"/>
      <c r="P405" s="144"/>
      <c r="Q405" s="144"/>
      <c r="R405" s="148">
        <f t="shared" si="187"/>
        <v>0</v>
      </c>
      <c r="S405" s="14">
        <f t="shared" si="188"/>
        <v>0</v>
      </c>
      <c r="T405" s="144"/>
      <c r="U405" s="144"/>
      <c r="V405" s="144"/>
      <c r="W405" s="30">
        <f t="shared" si="159"/>
        <v>0</v>
      </c>
    </row>
    <row r="406" spans="1:23" s="39" customFormat="1" ht="34.5" customHeight="1" x14ac:dyDescent="0.25">
      <c r="A406" s="363"/>
      <c r="B406" s="120" t="s">
        <v>176</v>
      </c>
      <c r="C406" s="157"/>
      <c r="D406" s="300"/>
      <c r="E406" s="19"/>
      <c r="F406" s="19"/>
      <c r="G406" s="19"/>
      <c r="H406" s="19"/>
      <c r="I406" s="143"/>
      <c r="J406" s="14">
        <f>K406+L406+M406</f>
        <v>3200</v>
      </c>
      <c r="K406" s="144"/>
      <c r="L406" s="144">
        <v>3200</v>
      </c>
      <c r="M406" s="144"/>
      <c r="N406" s="14"/>
      <c r="O406" s="144"/>
      <c r="P406" s="144"/>
      <c r="Q406" s="144"/>
      <c r="R406" s="148">
        <f t="shared" si="187"/>
        <v>0</v>
      </c>
      <c r="S406" s="14"/>
      <c r="T406" s="144"/>
      <c r="U406" s="144"/>
      <c r="V406" s="144"/>
      <c r="W406" s="30">
        <f t="shared" si="159"/>
        <v>0</v>
      </c>
    </row>
    <row r="407" spans="1:23" s="142" customFormat="1" ht="69" customHeight="1" x14ac:dyDescent="0.25">
      <c r="A407" s="210"/>
      <c r="B407" s="97" t="s">
        <v>27</v>
      </c>
      <c r="C407" s="164"/>
      <c r="D407" s="231"/>
      <c r="E407" s="90"/>
      <c r="F407" s="90"/>
      <c r="G407" s="90"/>
      <c r="H407" s="90"/>
      <c r="I407" s="91"/>
      <c r="J407" s="128"/>
      <c r="K407" s="93"/>
      <c r="L407" s="93"/>
      <c r="M407" s="93"/>
      <c r="N407" s="128">
        <f t="shared" si="176"/>
        <v>0</v>
      </c>
      <c r="O407" s="93"/>
      <c r="P407" s="93"/>
      <c r="Q407" s="93"/>
      <c r="R407" s="93"/>
      <c r="S407" s="128">
        <f t="shared" si="168"/>
        <v>0</v>
      </c>
      <c r="T407" s="93"/>
      <c r="U407" s="95"/>
      <c r="V407" s="93"/>
      <c r="W407" s="94"/>
    </row>
    <row r="408" spans="1:23" s="142" customFormat="1" ht="33" customHeight="1" x14ac:dyDescent="0.25">
      <c r="A408" s="210"/>
      <c r="B408" s="96" t="s">
        <v>181</v>
      </c>
      <c r="C408" s="164"/>
      <c r="D408" s="231"/>
      <c r="E408" s="90"/>
      <c r="F408" s="90"/>
      <c r="G408" s="90"/>
      <c r="H408" s="90"/>
      <c r="I408" s="91"/>
      <c r="J408" s="128"/>
      <c r="K408" s="93"/>
      <c r="L408" s="93"/>
      <c r="M408" s="93"/>
      <c r="N408" s="128">
        <f t="shared" si="176"/>
        <v>0</v>
      </c>
      <c r="O408" s="93"/>
      <c r="P408" s="93"/>
      <c r="Q408" s="93"/>
      <c r="R408" s="93"/>
      <c r="S408" s="128">
        <f t="shared" si="168"/>
        <v>0</v>
      </c>
      <c r="T408" s="93"/>
      <c r="U408" s="95"/>
      <c r="V408" s="93"/>
      <c r="W408" s="94"/>
    </row>
    <row r="409" spans="1:23" s="218" customFormat="1" ht="53.25" customHeight="1" x14ac:dyDescent="0.25">
      <c r="A409" s="364">
        <v>193</v>
      </c>
      <c r="B409" s="67" t="s">
        <v>285</v>
      </c>
      <c r="C409" s="157" t="s">
        <v>308</v>
      </c>
      <c r="D409" s="221" t="s">
        <v>597</v>
      </c>
      <c r="E409" s="221" t="s">
        <v>598</v>
      </c>
      <c r="F409" s="167" t="s">
        <v>599</v>
      </c>
      <c r="G409" s="167" t="s">
        <v>600</v>
      </c>
      <c r="H409" s="286">
        <v>10733.1</v>
      </c>
      <c r="I409" s="222" t="s">
        <v>601</v>
      </c>
      <c r="J409" s="14">
        <f t="shared" ref="J409" si="189">K409+L409+M409</f>
        <v>10763.5</v>
      </c>
      <c r="K409" s="148">
        <v>10655.9</v>
      </c>
      <c r="L409" s="148">
        <v>107.6</v>
      </c>
      <c r="M409" s="148"/>
      <c r="N409" s="21"/>
      <c r="O409" s="148"/>
      <c r="P409" s="148"/>
      <c r="Q409" s="148"/>
      <c r="R409" s="148">
        <f t="shared" si="187"/>
        <v>0</v>
      </c>
      <c r="S409" s="21">
        <f>T409+U409+V409</f>
        <v>0</v>
      </c>
      <c r="T409" s="149"/>
      <c r="U409" s="149"/>
      <c r="V409" s="148"/>
      <c r="W409" s="30">
        <f t="shared" si="159"/>
        <v>0</v>
      </c>
    </row>
    <row r="410" spans="1:23" s="330" customFormat="1" ht="27.75" customHeight="1" x14ac:dyDescent="0.25">
      <c r="A410" s="384">
        <v>10</v>
      </c>
      <c r="B410" s="83" t="s">
        <v>286</v>
      </c>
      <c r="C410" s="323"/>
      <c r="D410" s="324"/>
      <c r="E410" s="325"/>
      <c r="F410" s="325"/>
      <c r="G410" s="325"/>
      <c r="H410" s="325"/>
      <c r="I410" s="326"/>
      <c r="J410" s="327">
        <f t="shared" si="175"/>
        <v>377787.6</v>
      </c>
      <c r="K410" s="328">
        <f>K412+K418+K423</f>
        <v>0</v>
      </c>
      <c r="L410" s="328">
        <f t="shared" ref="L410:M410" si="190">L412+L418+L423</f>
        <v>377787.6</v>
      </c>
      <c r="M410" s="328">
        <f t="shared" si="190"/>
        <v>0</v>
      </c>
      <c r="N410" s="327">
        <f>O410+P410+Q410</f>
        <v>0</v>
      </c>
      <c r="O410" s="328">
        <f>O412</f>
        <v>0</v>
      </c>
      <c r="P410" s="328">
        <f>P412</f>
        <v>0</v>
      </c>
      <c r="Q410" s="328">
        <f>Q412</f>
        <v>0</v>
      </c>
      <c r="R410" s="328">
        <f t="shared" si="187"/>
        <v>0</v>
      </c>
      <c r="S410" s="327">
        <f t="shared" si="168"/>
        <v>0</v>
      </c>
      <c r="T410" s="328">
        <f>T412</f>
        <v>0</v>
      </c>
      <c r="U410" s="329">
        <f>U412</f>
        <v>0</v>
      </c>
      <c r="V410" s="328">
        <f>V412</f>
        <v>0</v>
      </c>
      <c r="W410" s="11">
        <f t="shared" si="159"/>
        <v>0</v>
      </c>
    </row>
    <row r="411" spans="1:23" s="39" customFormat="1" ht="22.5" customHeight="1" x14ac:dyDescent="0.25">
      <c r="A411" s="363"/>
      <c r="B411" s="81" t="s">
        <v>19</v>
      </c>
      <c r="C411" s="157"/>
      <c r="D411" s="300"/>
      <c r="E411" s="19"/>
      <c r="F411" s="19"/>
      <c r="G411" s="19"/>
      <c r="H411" s="19"/>
      <c r="I411" s="143"/>
      <c r="J411" s="14"/>
      <c r="K411" s="144"/>
      <c r="L411" s="144"/>
      <c r="M411" s="144"/>
      <c r="N411" s="14"/>
      <c r="O411" s="144"/>
      <c r="P411" s="144"/>
      <c r="Q411" s="144"/>
      <c r="R411" s="148"/>
      <c r="S411" s="14"/>
      <c r="T411" s="144"/>
      <c r="U411" s="145"/>
      <c r="V411" s="144"/>
      <c r="W411" s="30"/>
    </row>
    <row r="412" spans="1:23" s="291" customFormat="1" ht="72.75" customHeight="1" x14ac:dyDescent="0.25">
      <c r="A412" s="377"/>
      <c r="B412" s="341" t="s">
        <v>50</v>
      </c>
      <c r="C412" s="301"/>
      <c r="D412" s="302"/>
      <c r="E412" s="267"/>
      <c r="F412" s="267"/>
      <c r="G412" s="267"/>
      <c r="H412" s="267"/>
      <c r="I412" s="268"/>
      <c r="J412" s="269">
        <f t="shared" si="175"/>
        <v>300000</v>
      </c>
      <c r="K412" s="270">
        <f>K413</f>
        <v>0</v>
      </c>
      <c r="L412" s="270">
        <f t="shared" ref="L412:M412" si="191">L413</f>
        <v>300000</v>
      </c>
      <c r="M412" s="270">
        <f t="shared" si="191"/>
        <v>0</v>
      </c>
      <c r="N412" s="269"/>
      <c r="O412" s="270">
        <f>O413</f>
        <v>0</v>
      </c>
      <c r="P412" s="270">
        <f>P413</f>
        <v>0</v>
      </c>
      <c r="Q412" s="270">
        <f>Q413</f>
        <v>0</v>
      </c>
      <c r="R412" s="270">
        <f t="shared" si="187"/>
        <v>0</v>
      </c>
      <c r="S412" s="269"/>
      <c r="T412" s="270">
        <f>T413</f>
        <v>0</v>
      </c>
      <c r="U412" s="303">
        <f>U413</f>
        <v>0</v>
      </c>
      <c r="V412" s="270">
        <f>V413</f>
        <v>0</v>
      </c>
      <c r="W412" s="271">
        <f t="shared" si="159"/>
        <v>0</v>
      </c>
    </row>
    <row r="413" spans="1:23" s="297" customFormat="1" ht="57" customHeight="1" x14ac:dyDescent="0.25">
      <c r="A413" s="378"/>
      <c r="B413" s="342" t="s">
        <v>391</v>
      </c>
      <c r="C413" s="304"/>
      <c r="D413" s="305"/>
      <c r="E413" s="225"/>
      <c r="F413" s="225"/>
      <c r="G413" s="225"/>
      <c r="H413" s="225"/>
      <c r="I413" s="226"/>
      <c r="J413" s="227">
        <f t="shared" si="175"/>
        <v>300000</v>
      </c>
      <c r="K413" s="228">
        <f>K416</f>
        <v>0</v>
      </c>
      <c r="L413" s="228">
        <f t="shared" ref="L413:M413" si="192">L416</f>
        <v>300000</v>
      </c>
      <c r="M413" s="228">
        <f t="shared" si="192"/>
        <v>0</v>
      </c>
      <c r="N413" s="227">
        <f>O413+P413+Q413</f>
        <v>0</v>
      </c>
      <c r="O413" s="228">
        <f>O416</f>
        <v>0</v>
      </c>
      <c r="P413" s="228">
        <f t="shared" ref="P413:Q413" si="193">P416</f>
        <v>0</v>
      </c>
      <c r="Q413" s="228">
        <f t="shared" si="193"/>
        <v>0</v>
      </c>
      <c r="R413" s="228">
        <f t="shared" si="187"/>
        <v>0</v>
      </c>
      <c r="S413" s="227">
        <f>T413+U413+V413</f>
        <v>0</v>
      </c>
      <c r="T413" s="228">
        <f>T416</f>
        <v>0</v>
      </c>
      <c r="U413" s="228">
        <f t="shared" ref="U413:V413" si="194">U416</f>
        <v>0</v>
      </c>
      <c r="V413" s="228">
        <f t="shared" si="194"/>
        <v>0</v>
      </c>
      <c r="W413" s="229">
        <f t="shared" si="159"/>
        <v>0</v>
      </c>
    </row>
    <row r="414" spans="1:23" s="142" customFormat="1" ht="57" customHeight="1" x14ac:dyDescent="0.25">
      <c r="A414" s="210"/>
      <c r="B414" s="338" t="s">
        <v>27</v>
      </c>
      <c r="C414" s="164"/>
      <c r="D414" s="231"/>
      <c r="E414" s="90"/>
      <c r="F414" s="90"/>
      <c r="G414" s="90"/>
      <c r="H414" s="90"/>
      <c r="I414" s="91"/>
      <c r="J414" s="128"/>
      <c r="K414" s="93"/>
      <c r="L414" s="93"/>
      <c r="M414" s="93"/>
      <c r="N414" s="128"/>
      <c r="O414" s="93"/>
      <c r="P414" s="93"/>
      <c r="Q414" s="93"/>
      <c r="R414" s="93"/>
      <c r="S414" s="128"/>
      <c r="T414" s="93"/>
      <c r="U414" s="95"/>
      <c r="V414" s="93"/>
      <c r="W414" s="94"/>
    </row>
    <row r="415" spans="1:23" s="142" customFormat="1" ht="27.75" customHeight="1" x14ac:dyDescent="0.25">
      <c r="A415" s="210"/>
      <c r="B415" s="338" t="s">
        <v>260</v>
      </c>
      <c r="C415" s="164"/>
      <c r="D415" s="231"/>
      <c r="E415" s="90"/>
      <c r="F415" s="90"/>
      <c r="G415" s="90"/>
      <c r="H415" s="90"/>
      <c r="I415" s="91"/>
      <c r="J415" s="128"/>
      <c r="K415" s="93"/>
      <c r="L415" s="93"/>
      <c r="M415" s="93"/>
      <c r="N415" s="128"/>
      <c r="O415" s="93"/>
      <c r="P415" s="93"/>
      <c r="Q415" s="93"/>
      <c r="R415" s="93"/>
      <c r="S415" s="128"/>
      <c r="T415" s="93"/>
      <c r="U415" s="95"/>
      <c r="V415" s="93"/>
      <c r="W415" s="94"/>
    </row>
    <row r="416" spans="1:23" s="39" customFormat="1" ht="60" customHeight="1" x14ac:dyDescent="0.25">
      <c r="A416" s="363">
        <v>194</v>
      </c>
      <c r="B416" s="108" t="s">
        <v>602</v>
      </c>
      <c r="C416" s="157"/>
      <c r="D416" s="300"/>
      <c r="E416" s="19"/>
      <c r="F416" s="19"/>
      <c r="G416" s="19"/>
      <c r="H416" s="19"/>
      <c r="I416" s="143"/>
      <c r="J416" s="14">
        <f>K416+L416+M416</f>
        <v>300000</v>
      </c>
      <c r="K416" s="144"/>
      <c r="L416" s="148">
        <v>300000</v>
      </c>
      <c r="M416" s="144"/>
      <c r="N416" s="14"/>
      <c r="O416" s="144"/>
      <c r="P416" s="144"/>
      <c r="Q416" s="144"/>
      <c r="R416" s="148">
        <f t="shared" si="187"/>
        <v>0</v>
      </c>
      <c r="S416" s="14">
        <f>T416+U416+V416</f>
        <v>0</v>
      </c>
      <c r="T416" s="144"/>
      <c r="U416" s="145"/>
      <c r="V416" s="144"/>
      <c r="W416" s="30">
        <f t="shared" si="159"/>
        <v>0</v>
      </c>
    </row>
    <row r="417" spans="1:38" ht="33" customHeight="1" x14ac:dyDescent="0.2">
      <c r="A417" s="379"/>
      <c r="B417" s="120" t="s">
        <v>176</v>
      </c>
      <c r="C417" s="157"/>
      <c r="D417" s="300"/>
      <c r="E417" s="19"/>
      <c r="F417" s="19"/>
      <c r="G417" s="19"/>
      <c r="H417" s="19"/>
      <c r="I417" s="143"/>
      <c r="J417" s="14">
        <f>K417+L417+M417</f>
        <v>300000</v>
      </c>
      <c r="K417" s="144"/>
      <c r="L417" s="148">
        <v>300000</v>
      </c>
      <c r="M417" s="144"/>
      <c r="N417" s="14"/>
      <c r="O417" s="144"/>
      <c r="P417" s="144"/>
      <c r="Q417" s="144"/>
      <c r="R417" s="148">
        <f t="shared" si="187"/>
        <v>0</v>
      </c>
      <c r="S417" s="14"/>
      <c r="T417" s="144"/>
      <c r="U417" s="145"/>
      <c r="V417" s="144"/>
      <c r="W417" s="40">
        <f t="shared" si="159"/>
        <v>0</v>
      </c>
    </row>
    <row r="418" spans="1:38" s="291" customFormat="1" ht="86.25" customHeight="1" x14ac:dyDescent="0.25">
      <c r="A418" s="377"/>
      <c r="B418" s="339" t="s">
        <v>393</v>
      </c>
      <c r="C418" s="301"/>
      <c r="D418" s="331"/>
      <c r="E418" s="267"/>
      <c r="F418" s="267"/>
      <c r="G418" s="267"/>
      <c r="H418" s="332"/>
      <c r="I418" s="268"/>
      <c r="J418" s="269"/>
      <c r="K418" s="270">
        <f>K419</f>
        <v>0</v>
      </c>
      <c r="L418" s="270">
        <f>L419</f>
        <v>27787.599999999999</v>
      </c>
      <c r="M418" s="270">
        <f>M419</f>
        <v>0</v>
      </c>
      <c r="N418" s="269"/>
      <c r="O418" s="270"/>
      <c r="P418" s="270"/>
      <c r="Q418" s="270"/>
      <c r="R418" s="270"/>
      <c r="S418" s="269"/>
      <c r="T418" s="270"/>
      <c r="U418" s="270"/>
      <c r="V418" s="270"/>
      <c r="W418" s="271"/>
    </row>
    <row r="419" spans="1:38" s="297" customFormat="1" ht="131.25" customHeight="1" x14ac:dyDescent="0.25">
      <c r="A419" s="378"/>
      <c r="B419" s="340" t="s">
        <v>394</v>
      </c>
      <c r="C419" s="304"/>
      <c r="D419" s="333"/>
      <c r="E419" s="225"/>
      <c r="F419" s="225"/>
      <c r="G419" s="225"/>
      <c r="H419" s="334"/>
      <c r="I419" s="226"/>
      <c r="J419" s="227">
        <f>K419+L419+M419</f>
        <v>27787.599999999999</v>
      </c>
      <c r="K419" s="228">
        <f>K422</f>
        <v>0</v>
      </c>
      <c r="L419" s="228">
        <f t="shared" ref="L419:M419" si="195">L422</f>
        <v>27787.599999999999</v>
      </c>
      <c r="M419" s="228">
        <f t="shared" si="195"/>
        <v>0</v>
      </c>
      <c r="N419" s="227"/>
      <c r="O419" s="228"/>
      <c r="P419" s="228"/>
      <c r="Q419" s="228"/>
      <c r="R419" s="228">
        <f t="shared" si="187"/>
        <v>0</v>
      </c>
      <c r="S419" s="227"/>
      <c r="T419" s="228"/>
      <c r="U419" s="228"/>
      <c r="V419" s="228"/>
      <c r="W419" s="229">
        <f t="shared" si="159"/>
        <v>0</v>
      </c>
    </row>
    <row r="420" spans="1:38" s="142" customFormat="1" ht="68.25" customHeight="1" x14ac:dyDescent="0.25">
      <c r="A420" s="210"/>
      <c r="B420" s="124" t="s">
        <v>339</v>
      </c>
      <c r="C420" s="164"/>
      <c r="D420" s="231"/>
      <c r="E420" s="90"/>
      <c r="F420" s="90"/>
      <c r="G420" s="90"/>
      <c r="H420" s="213"/>
      <c r="I420" s="91"/>
      <c r="J420" s="128"/>
      <c r="K420" s="93"/>
      <c r="L420" s="93"/>
      <c r="M420" s="93"/>
      <c r="N420" s="128"/>
      <c r="O420" s="93"/>
      <c r="P420" s="93"/>
      <c r="Q420" s="93"/>
      <c r="R420" s="93"/>
      <c r="S420" s="128"/>
      <c r="T420" s="93"/>
      <c r="U420" s="95"/>
      <c r="V420" s="93"/>
      <c r="W420" s="94"/>
    </row>
    <row r="421" spans="1:38" s="142" customFormat="1" ht="52.5" customHeight="1" x14ac:dyDescent="0.25">
      <c r="A421" s="210"/>
      <c r="B421" s="125" t="s">
        <v>392</v>
      </c>
      <c r="C421" s="164"/>
      <c r="D421" s="231"/>
      <c r="E421" s="90"/>
      <c r="F421" s="90"/>
      <c r="G421" s="90"/>
      <c r="H421" s="213"/>
      <c r="I421" s="91"/>
      <c r="J421" s="128"/>
      <c r="K421" s="93"/>
      <c r="L421" s="93"/>
      <c r="M421" s="93"/>
      <c r="N421" s="128"/>
      <c r="O421" s="93"/>
      <c r="P421" s="93"/>
      <c r="Q421" s="93"/>
      <c r="R421" s="93"/>
      <c r="S421" s="128"/>
      <c r="T421" s="93"/>
      <c r="U421" s="95"/>
      <c r="V421" s="93"/>
      <c r="W421" s="94"/>
    </row>
    <row r="422" spans="1:38" s="134" customFormat="1" ht="56.25" customHeight="1" x14ac:dyDescent="0.25">
      <c r="A422" s="364">
        <v>195</v>
      </c>
      <c r="B422" s="361" t="s">
        <v>395</v>
      </c>
      <c r="C422" s="151"/>
      <c r="D422" s="232"/>
      <c r="E422" s="146"/>
      <c r="F422" s="146"/>
      <c r="G422" s="146"/>
      <c r="H422" s="215"/>
      <c r="I422" s="147"/>
      <c r="J422" s="14">
        <f>K422+L422+M422</f>
        <v>27787.599999999999</v>
      </c>
      <c r="K422" s="148"/>
      <c r="L422" s="148">
        <v>27787.599999999999</v>
      </c>
      <c r="M422" s="148"/>
      <c r="N422" s="21"/>
      <c r="O422" s="148"/>
      <c r="P422" s="148"/>
      <c r="Q422" s="148"/>
      <c r="R422" s="148">
        <f t="shared" si="187"/>
        <v>0</v>
      </c>
      <c r="S422" s="21">
        <f>T422+U422+V422</f>
        <v>0</v>
      </c>
      <c r="T422" s="148"/>
      <c r="U422" s="149"/>
      <c r="V422" s="148"/>
      <c r="W422" s="30">
        <f t="shared" si="159"/>
        <v>0</v>
      </c>
    </row>
    <row r="423" spans="1:38" s="291" customFormat="1" ht="56.25" customHeight="1" x14ac:dyDescent="0.25">
      <c r="A423" s="377"/>
      <c r="B423" s="336" t="s">
        <v>275</v>
      </c>
      <c r="C423" s="301"/>
      <c r="D423" s="302"/>
      <c r="E423" s="267"/>
      <c r="F423" s="267"/>
      <c r="G423" s="267"/>
      <c r="H423" s="332"/>
      <c r="I423" s="268"/>
      <c r="J423" s="269">
        <f>SUM(K423:M423)</f>
        <v>50000</v>
      </c>
      <c r="K423" s="270">
        <f>K424</f>
        <v>0</v>
      </c>
      <c r="L423" s="270">
        <f t="shared" ref="L423:M423" si="196">L424</f>
        <v>50000</v>
      </c>
      <c r="M423" s="270">
        <f t="shared" si="196"/>
        <v>0</v>
      </c>
      <c r="N423" s="269"/>
      <c r="O423" s="270"/>
      <c r="P423" s="270"/>
      <c r="Q423" s="270"/>
      <c r="R423" s="270">
        <f t="shared" si="187"/>
        <v>0</v>
      </c>
      <c r="S423" s="269"/>
      <c r="T423" s="270"/>
      <c r="U423" s="303"/>
      <c r="V423" s="270"/>
      <c r="W423" s="271">
        <f t="shared" si="159"/>
        <v>0</v>
      </c>
    </row>
    <row r="424" spans="1:38" s="297" customFormat="1" ht="39" customHeight="1" x14ac:dyDescent="0.25">
      <c r="A424" s="378"/>
      <c r="B424" s="337" t="s">
        <v>386</v>
      </c>
      <c r="C424" s="304"/>
      <c r="D424" s="305"/>
      <c r="E424" s="225"/>
      <c r="F424" s="225"/>
      <c r="G424" s="225"/>
      <c r="H424" s="334"/>
      <c r="I424" s="226"/>
      <c r="J424" s="227">
        <f>SUM(K424:M424)</f>
        <v>50000</v>
      </c>
      <c r="K424" s="228">
        <f>K427</f>
        <v>0</v>
      </c>
      <c r="L424" s="228">
        <f t="shared" ref="L424:M424" si="197">L427</f>
        <v>50000</v>
      </c>
      <c r="M424" s="228">
        <f t="shared" si="197"/>
        <v>0</v>
      </c>
      <c r="N424" s="227"/>
      <c r="O424" s="228"/>
      <c r="P424" s="228"/>
      <c r="Q424" s="228"/>
      <c r="R424" s="228">
        <f t="shared" si="187"/>
        <v>0</v>
      </c>
      <c r="S424" s="227"/>
      <c r="T424" s="228"/>
      <c r="U424" s="306"/>
      <c r="V424" s="228"/>
      <c r="W424" s="229">
        <f t="shared" si="159"/>
        <v>0</v>
      </c>
    </row>
    <row r="425" spans="1:38" s="142" customFormat="1" ht="54.75" customHeight="1" x14ac:dyDescent="0.25">
      <c r="A425" s="210"/>
      <c r="B425" s="338" t="s">
        <v>27</v>
      </c>
      <c r="C425" s="164"/>
      <c r="D425" s="231"/>
      <c r="E425" s="90"/>
      <c r="F425" s="90"/>
      <c r="G425" s="90"/>
      <c r="H425" s="213"/>
      <c r="I425" s="91"/>
      <c r="J425" s="128"/>
      <c r="K425" s="93"/>
      <c r="L425" s="93"/>
      <c r="M425" s="93"/>
      <c r="N425" s="128"/>
      <c r="O425" s="93"/>
      <c r="P425" s="93"/>
      <c r="Q425" s="93"/>
      <c r="R425" s="93"/>
      <c r="S425" s="128"/>
      <c r="T425" s="93"/>
      <c r="U425" s="95"/>
      <c r="V425" s="93"/>
      <c r="W425" s="94"/>
    </row>
    <row r="426" spans="1:38" s="142" customFormat="1" ht="32.25" customHeight="1" x14ac:dyDescent="0.25">
      <c r="A426" s="210"/>
      <c r="B426" s="338" t="s">
        <v>260</v>
      </c>
      <c r="C426" s="164"/>
      <c r="D426" s="231"/>
      <c r="E426" s="90"/>
      <c r="F426" s="90"/>
      <c r="G426" s="90"/>
      <c r="H426" s="213"/>
      <c r="I426" s="91"/>
      <c r="J426" s="128"/>
      <c r="K426" s="93"/>
      <c r="L426" s="93"/>
      <c r="M426" s="93"/>
      <c r="N426" s="128"/>
      <c r="O426" s="93"/>
      <c r="P426" s="93"/>
      <c r="Q426" s="93"/>
      <c r="R426" s="93"/>
      <c r="S426" s="128"/>
      <c r="T426" s="93"/>
      <c r="U426" s="95"/>
      <c r="V426" s="93"/>
      <c r="W426" s="94"/>
      <c r="AL426" s="123"/>
    </row>
    <row r="427" spans="1:38" s="134" customFormat="1" ht="104.25" customHeight="1" x14ac:dyDescent="0.25">
      <c r="A427" s="364">
        <v>196</v>
      </c>
      <c r="B427" s="114" t="s">
        <v>287</v>
      </c>
      <c r="C427" s="151"/>
      <c r="D427" s="232"/>
      <c r="E427" s="146"/>
      <c r="F427" s="146"/>
      <c r="G427" s="146"/>
      <c r="H427" s="215"/>
      <c r="I427" s="147"/>
      <c r="J427" s="14">
        <f>K427+L427+M427</f>
        <v>50000</v>
      </c>
      <c r="K427" s="148"/>
      <c r="L427" s="144">
        <v>50000</v>
      </c>
      <c r="M427" s="148"/>
      <c r="N427" s="21"/>
      <c r="O427" s="148"/>
      <c r="P427" s="148"/>
      <c r="Q427" s="148"/>
      <c r="R427" s="148">
        <f t="shared" si="187"/>
        <v>0</v>
      </c>
      <c r="S427" s="21">
        <f>T427+U427+V427</f>
        <v>0</v>
      </c>
      <c r="T427" s="148"/>
      <c r="U427" s="149"/>
      <c r="V427" s="148"/>
      <c r="W427" s="30">
        <f t="shared" si="159"/>
        <v>0</v>
      </c>
      <c r="AL427" s="113"/>
    </row>
    <row r="428" spans="1:38" s="31" customFormat="1" ht="34.5" customHeight="1" x14ac:dyDescent="0.2">
      <c r="A428" s="380"/>
      <c r="B428" s="121" t="s">
        <v>176</v>
      </c>
      <c r="C428" s="151"/>
      <c r="D428" s="232"/>
      <c r="E428" s="146"/>
      <c r="F428" s="146"/>
      <c r="G428" s="146"/>
      <c r="H428" s="215"/>
      <c r="I428" s="147"/>
      <c r="J428" s="14">
        <f>K428+L428+M428</f>
        <v>50000</v>
      </c>
      <c r="K428" s="148"/>
      <c r="L428" s="144">
        <v>50000</v>
      </c>
      <c r="M428" s="148"/>
      <c r="N428" s="21"/>
      <c r="O428" s="148"/>
      <c r="P428" s="148"/>
      <c r="Q428" s="148"/>
      <c r="R428" s="148">
        <f t="shared" si="187"/>
        <v>0</v>
      </c>
      <c r="S428" s="21"/>
      <c r="T428" s="148"/>
      <c r="U428" s="149"/>
      <c r="V428" s="148"/>
      <c r="W428" s="40">
        <f t="shared" si="159"/>
        <v>0</v>
      </c>
      <c r="AL428" s="335"/>
    </row>
  </sheetData>
  <mergeCells count="34">
    <mergeCell ref="B1:W1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R2"/>
    <mergeCell ref="S2:V2"/>
    <mergeCell ref="W2:W3"/>
    <mergeCell ref="A279:A280"/>
    <mergeCell ref="P100:P101"/>
    <mergeCell ref="Q100:Q101"/>
    <mergeCell ref="R100:R101"/>
    <mergeCell ref="S100:S101"/>
    <mergeCell ref="J100:J101"/>
    <mergeCell ref="K100:K101"/>
    <mergeCell ref="L100:L101"/>
    <mergeCell ref="M100:M101"/>
    <mergeCell ref="N100:N101"/>
    <mergeCell ref="O100:O101"/>
    <mergeCell ref="B100:B101"/>
    <mergeCell ref="C100:C101"/>
    <mergeCell ref="D100:D101"/>
    <mergeCell ref="E100:E101"/>
    <mergeCell ref="F100:F101"/>
    <mergeCell ref="V100:V101"/>
    <mergeCell ref="W100:W101"/>
    <mergeCell ref="T100:T101"/>
    <mergeCell ref="U100:U101"/>
    <mergeCell ref="I100:I101"/>
  </mergeCells>
  <pageMargins left="0.23622047244094491" right="0.23622047244094491" top="0.35433070866141736" bottom="0.35433070866141736" header="0.11811023622047245" footer="0.11811023622047245"/>
  <pageSetup paperSize="9" scale="33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 (2)</vt:lpstr>
      <vt:lpstr>'Лист1  (2)'!Заголовки_для_печати</vt:lpstr>
      <vt:lpstr>'Лист1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Надежда Тарасова</cp:lastModifiedBy>
  <cp:lastPrinted>2021-01-21T13:44:35Z</cp:lastPrinted>
  <dcterms:created xsi:type="dcterms:W3CDTF">2016-11-16T06:29:02Z</dcterms:created>
  <dcterms:modified xsi:type="dcterms:W3CDTF">2021-07-14T05:33:12Z</dcterms:modified>
</cp:coreProperties>
</file>