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s-3\Desktop\"/>
    </mc:Choice>
  </mc:AlternateContent>
  <bookViews>
    <workbookView xWindow="0" yWindow="0" windowWidth="28800" windowHeight="12435"/>
  </bookViews>
  <sheets>
    <sheet name="на 01.10.2021г. (руб)" sheetId="372" r:id="rId1"/>
  </sheets>
  <definedNames>
    <definedName name="_xlnm._FilterDatabase" localSheetId="0" hidden="1">'на 01.10.2021г. (руб)'!$B$1:$B$452</definedName>
    <definedName name="_xlnm.Print_Titles" localSheetId="0">'на 01.10.2021г. (руб)'!$5:$8</definedName>
    <definedName name="_xlnm.Print_Area" localSheetId="0">'на 01.10.2021г. (руб)'!$A$1:$K$428</definedName>
  </definedNames>
  <calcPr calcId="152511"/>
</workbook>
</file>

<file path=xl/calcChain.xml><?xml version="1.0" encoding="utf-8"?>
<calcChain xmlns="http://schemas.openxmlformats.org/spreadsheetml/2006/main">
  <c r="I260" i="372" l="1"/>
  <c r="H224" i="372"/>
  <c r="I224" i="372"/>
  <c r="G224" i="372"/>
  <c r="H145" i="372" l="1"/>
  <c r="I145" i="372"/>
  <c r="G145" i="372"/>
  <c r="D145" i="372"/>
  <c r="E145" i="372"/>
  <c r="C145" i="372"/>
  <c r="F148" i="372"/>
  <c r="B148" i="372"/>
  <c r="J148" i="372" s="1"/>
  <c r="E149" i="372"/>
  <c r="I149" i="372"/>
  <c r="C149" i="372"/>
  <c r="D149" i="372"/>
  <c r="G149" i="372"/>
  <c r="H149" i="372"/>
  <c r="F151" i="372"/>
  <c r="B151" i="372"/>
  <c r="F150" i="372"/>
  <c r="B150" i="372"/>
  <c r="H281" i="372"/>
  <c r="I281" i="372"/>
  <c r="G281" i="372"/>
  <c r="D281" i="372"/>
  <c r="E281" i="372"/>
  <c r="C281" i="372"/>
  <c r="H24" i="372"/>
  <c r="I24" i="372"/>
  <c r="F24" i="372" s="1"/>
  <c r="G24" i="372"/>
  <c r="D24" i="372"/>
  <c r="E24" i="372"/>
  <c r="C24" i="372"/>
  <c r="F28" i="372"/>
  <c r="B28" i="372"/>
  <c r="F441" i="372"/>
  <c r="B441" i="372"/>
  <c r="F440" i="372"/>
  <c r="B440" i="372"/>
  <c r="F439" i="372"/>
  <c r="B439" i="372"/>
  <c r="F438" i="372"/>
  <c r="B438" i="372"/>
  <c r="F415" i="372"/>
  <c r="B415" i="372"/>
  <c r="F414" i="372"/>
  <c r="B414" i="372"/>
  <c r="F413" i="372"/>
  <c r="B413" i="372"/>
  <c r="F412" i="372"/>
  <c r="B412" i="372"/>
  <c r="I411" i="372"/>
  <c r="I410" i="372" s="1"/>
  <c r="I409" i="372" s="1"/>
  <c r="I408" i="372" s="1"/>
  <c r="H411" i="372"/>
  <c r="H410" i="372" s="1"/>
  <c r="H409" i="372" s="1"/>
  <c r="H408" i="372" s="1"/>
  <c r="G411" i="372"/>
  <c r="E411" i="372"/>
  <c r="E410" i="372" s="1"/>
  <c r="E409" i="372" s="1"/>
  <c r="E408" i="372" s="1"/>
  <c r="D411" i="372"/>
  <c r="D410" i="372" s="1"/>
  <c r="D409" i="372" s="1"/>
  <c r="D408" i="372" s="1"/>
  <c r="C411" i="372"/>
  <c r="F407" i="372"/>
  <c r="K407" i="372" s="1"/>
  <c r="B407" i="372"/>
  <c r="F406" i="372"/>
  <c r="B406" i="372"/>
  <c r="I405" i="372"/>
  <c r="H405" i="372"/>
  <c r="G405" i="372"/>
  <c r="E405" i="372"/>
  <c r="D405" i="372"/>
  <c r="C405" i="372"/>
  <c r="F404" i="372"/>
  <c r="B404" i="372"/>
  <c r="F403" i="372"/>
  <c r="K403" i="372" s="1"/>
  <c r="B403" i="372"/>
  <c r="F402" i="372"/>
  <c r="B402" i="372"/>
  <c r="I401" i="372"/>
  <c r="I400" i="372" s="1"/>
  <c r="I399" i="372" s="1"/>
  <c r="I398" i="372" s="1"/>
  <c r="H401" i="372"/>
  <c r="H400" i="372" s="1"/>
  <c r="H399" i="372" s="1"/>
  <c r="H398" i="372" s="1"/>
  <c r="G401" i="372"/>
  <c r="E401" i="372"/>
  <c r="E400" i="372" s="1"/>
  <c r="E399" i="372" s="1"/>
  <c r="E398" i="372" s="1"/>
  <c r="D401" i="372"/>
  <c r="D400" i="372" s="1"/>
  <c r="D399" i="372" s="1"/>
  <c r="D398" i="372" s="1"/>
  <c r="C401" i="372"/>
  <c r="F397" i="372"/>
  <c r="K397" i="372" s="1"/>
  <c r="B397" i="372"/>
  <c r="F396" i="372"/>
  <c r="D396" i="372"/>
  <c r="B396" i="372" s="1"/>
  <c r="F395" i="372"/>
  <c r="K395" i="372" s="1"/>
  <c r="B395" i="372"/>
  <c r="F394" i="372"/>
  <c r="B394" i="372"/>
  <c r="J393" i="372"/>
  <c r="F393" i="372"/>
  <c r="B393" i="372"/>
  <c r="I392" i="372"/>
  <c r="I391" i="372" s="1"/>
  <c r="I390" i="372" s="1"/>
  <c r="H392" i="372"/>
  <c r="H391" i="372" s="1"/>
  <c r="H390" i="372" s="1"/>
  <c r="G392" i="372"/>
  <c r="E392" i="372"/>
  <c r="E391" i="372" s="1"/>
  <c r="E390" i="372" s="1"/>
  <c r="D392" i="372"/>
  <c r="D391" i="372" s="1"/>
  <c r="D390" i="372" s="1"/>
  <c r="C392" i="372"/>
  <c r="F389" i="372"/>
  <c r="B389" i="372"/>
  <c r="F388" i="372"/>
  <c r="B388" i="372"/>
  <c r="F387" i="372"/>
  <c r="B387" i="372"/>
  <c r="I386" i="372"/>
  <c r="H386" i="372"/>
  <c r="G386" i="372"/>
  <c r="E386" i="372"/>
  <c r="D386" i="372"/>
  <c r="C386" i="372"/>
  <c r="F385" i="372"/>
  <c r="B385" i="372"/>
  <c r="F384" i="372"/>
  <c r="B384" i="372"/>
  <c r="F383" i="372"/>
  <c r="B383" i="372"/>
  <c r="I382" i="372"/>
  <c r="H382" i="372"/>
  <c r="G382" i="372"/>
  <c r="E382" i="372"/>
  <c r="D382" i="372"/>
  <c r="C382" i="372"/>
  <c r="F381" i="372"/>
  <c r="K381" i="372" s="1"/>
  <c r="B381" i="372"/>
  <c r="F380" i="372"/>
  <c r="K380" i="372" s="1"/>
  <c r="B380" i="372"/>
  <c r="F379" i="372"/>
  <c r="B379" i="372"/>
  <c r="J379" i="372" s="1"/>
  <c r="I378" i="372"/>
  <c r="H378" i="372"/>
  <c r="G378" i="372"/>
  <c r="E378" i="372"/>
  <c r="D378" i="372"/>
  <c r="C378" i="372"/>
  <c r="F377" i="372"/>
  <c r="B377" i="372"/>
  <c r="F376" i="372"/>
  <c r="B376" i="372"/>
  <c r="F375" i="372"/>
  <c r="B375" i="372"/>
  <c r="J375" i="372" s="1"/>
  <c r="I374" i="372"/>
  <c r="H374" i="372"/>
  <c r="G374" i="372"/>
  <c r="E374" i="372"/>
  <c r="D374" i="372"/>
  <c r="C374" i="372"/>
  <c r="F373" i="372"/>
  <c r="B373" i="372"/>
  <c r="J373" i="372" s="1"/>
  <c r="F372" i="372"/>
  <c r="B372" i="372"/>
  <c r="F371" i="372"/>
  <c r="B371" i="372"/>
  <c r="J371" i="372" s="1"/>
  <c r="I370" i="372"/>
  <c r="H370" i="372"/>
  <c r="G370" i="372"/>
  <c r="E370" i="372"/>
  <c r="D370" i="372"/>
  <c r="C370" i="372"/>
  <c r="F369" i="372"/>
  <c r="B369" i="372"/>
  <c r="F368" i="372"/>
  <c r="B368" i="372"/>
  <c r="F367" i="372"/>
  <c r="B367" i="372"/>
  <c r="I366" i="372"/>
  <c r="H366" i="372"/>
  <c r="G366" i="372"/>
  <c r="E366" i="372"/>
  <c r="D366" i="372"/>
  <c r="C366" i="372"/>
  <c r="F364" i="372"/>
  <c r="B364" i="372"/>
  <c r="F363" i="372"/>
  <c r="B363" i="372"/>
  <c r="I362" i="372"/>
  <c r="H362" i="372"/>
  <c r="G362" i="372"/>
  <c r="E362" i="372"/>
  <c r="D362" i="372"/>
  <c r="C362" i="372"/>
  <c r="F361" i="372"/>
  <c r="C361" i="372"/>
  <c r="B361" i="372" s="1"/>
  <c r="F360" i="372"/>
  <c r="D360" i="372"/>
  <c r="B360" i="372" s="1"/>
  <c r="K360" i="372" s="1"/>
  <c r="F359" i="372"/>
  <c r="B359" i="372"/>
  <c r="F358" i="372"/>
  <c r="B358" i="372"/>
  <c r="F357" i="372"/>
  <c r="B357" i="372"/>
  <c r="F356" i="372"/>
  <c r="B356" i="372"/>
  <c r="F355" i="372"/>
  <c r="B355" i="372"/>
  <c r="F354" i="372"/>
  <c r="B354" i="372"/>
  <c r="J354" i="372" s="1"/>
  <c r="I353" i="372"/>
  <c r="H353" i="372"/>
  <c r="G353" i="372"/>
  <c r="E353" i="372"/>
  <c r="F352" i="372"/>
  <c r="B352" i="372"/>
  <c r="F351" i="372"/>
  <c r="K351" i="372" s="1"/>
  <c r="B351" i="372"/>
  <c r="F350" i="372"/>
  <c r="B350" i="372"/>
  <c r="F349" i="372"/>
  <c r="K349" i="372" s="1"/>
  <c r="E349" i="372"/>
  <c r="B349" i="372" s="1"/>
  <c r="F348" i="372"/>
  <c r="B348" i="372"/>
  <c r="I347" i="372"/>
  <c r="H347" i="372"/>
  <c r="G347" i="372"/>
  <c r="E347" i="372"/>
  <c r="D347" i="372"/>
  <c r="C347" i="372"/>
  <c r="F346" i="372"/>
  <c r="B346" i="372"/>
  <c r="F345" i="372"/>
  <c r="K345" i="372" s="1"/>
  <c r="B345" i="372"/>
  <c r="F344" i="372"/>
  <c r="B344" i="372"/>
  <c r="F343" i="372"/>
  <c r="B343" i="372"/>
  <c r="F342" i="372"/>
  <c r="B342" i="372"/>
  <c r="F341" i="372"/>
  <c r="B341" i="372"/>
  <c r="F340" i="372"/>
  <c r="B340" i="372"/>
  <c r="I339" i="372"/>
  <c r="H339" i="372"/>
  <c r="G339" i="372"/>
  <c r="E339" i="372"/>
  <c r="D339" i="372"/>
  <c r="C339" i="372"/>
  <c r="F338" i="372"/>
  <c r="B338" i="372"/>
  <c r="F337" i="372"/>
  <c r="B337" i="372"/>
  <c r="F336" i="372"/>
  <c r="B336" i="372"/>
  <c r="F335" i="372"/>
  <c r="B335" i="372"/>
  <c r="F334" i="372"/>
  <c r="B334" i="372"/>
  <c r="F333" i="372"/>
  <c r="B333" i="372"/>
  <c r="F332" i="372"/>
  <c r="B332" i="372"/>
  <c r="I331" i="372"/>
  <c r="H331" i="372"/>
  <c r="G331" i="372"/>
  <c r="E331" i="372"/>
  <c r="D331" i="372"/>
  <c r="C331" i="372"/>
  <c r="F330" i="372"/>
  <c r="B330" i="372"/>
  <c r="F329" i="372"/>
  <c r="D329" i="372"/>
  <c r="D323" i="372" s="1"/>
  <c r="F328" i="372"/>
  <c r="B328" i="372"/>
  <c r="F327" i="372"/>
  <c r="B327" i="372"/>
  <c r="F326" i="372"/>
  <c r="B326" i="372"/>
  <c r="F325" i="372"/>
  <c r="B325" i="372"/>
  <c r="F324" i="372"/>
  <c r="B324" i="372"/>
  <c r="I323" i="372"/>
  <c r="H323" i="372"/>
  <c r="G323" i="372"/>
  <c r="E323" i="372"/>
  <c r="C323" i="372"/>
  <c r="F322" i="372"/>
  <c r="B322" i="372"/>
  <c r="F321" i="372"/>
  <c r="B321" i="372"/>
  <c r="F320" i="372"/>
  <c r="B320" i="372"/>
  <c r="F319" i="372"/>
  <c r="B319" i="372"/>
  <c r="F318" i="372"/>
  <c r="B318" i="372"/>
  <c r="F317" i="372"/>
  <c r="B317" i="372"/>
  <c r="F316" i="372"/>
  <c r="B316" i="372"/>
  <c r="I315" i="372"/>
  <c r="H315" i="372"/>
  <c r="G315" i="372"/>
  <c r="E315" i="372"/>
  <c r="D315" i="372"/>
  <c r="C315" i="372"/>
  <c r="F311" i="372"/>
  <c r="B311" i="372"/>
  <c r="F310" i="372"/>
  <c r="B310" i="372"/>
  <c r="I309" i="372"/>
  <c r="H309" i="372"/>
  <c r="G309" i="372"/>
  <c r="E309" i="372"/>
  <c r="D309" i="372"/>
  <c r="C309" i="372"/>
  <c r="F308" i="372"/>
  <c r="B308" i="372"/>
  <c r="F307" i="372"/>
  <c r="B307" i="372"/>
  <c r="I306" i="372"/>
  <c r="H306" i="372"/>
  <c r="G306" i="372"/>
  <c r="E306" i="372"/>
  <c r="D306" i="372"/>
  <c r="C306" i="372"/>
  <c r="F305" i="372"/>
  <c r="B305" i="372"/>
  <c r="F304" i="372"/>
  <c r="B304" i="372"/>
  <c r="I303" i="372"/>
  <c r="H303" i="372"/>
  <c r="G303" i="372"/>
  <c r="E303" i="372"/>
  <c r="D303" i="372"/>
  <c r="C303" i="372"/>
  <c r="F302" i="372"/>
  <c r="B302" i="372"/>
  <c r="F301" i="372"/>
  <c r="B301" i="372"/>
  <c r="I300" i="372"/>
  <c r="H300" i="372"/>
  <c r="G300" i="372"/>
  <c r="E300" i="372"/>
  <c r="D300" i="372"/>
  <c r="C300" i="372"/>
  <c r="F299" i="372"/>
  <c r="B299" i="372"/>
  <c r="F298" i="372"/>
  <c r="B298" i="372"/>
  <c r="I297" i="372"/>
  <c r="H297" i="372"/>
  <c r="G297" i="372"/>
  <c r="E297" i="372"/>
  <c r="D297" i="372"/>
  <c r="C297" i="372"/>
  <c r="F296" i="372"/>
  <c r="B296" i="372"/>
  <c r="F295" i="372"/>
  <c r="B295" i="372"/>
  <c r="I294" i="372"/>
  <c r="H294" i="372"/>
  <c r="G294" i="372"/>
  <c r="E294" i="372"/>
  <c r="D294" i="372"/>
  <c r="C294" i="372"/>
  <c r="F293" i="372"/>
  <c r="B293" i="372"/>
  <c r="F292" i="372"/>
  <c r="B292" i="372"/>
  <c r="F291" i="372"/>
  <c r="B291" i="372"/>
  <c r="F290" i="372"/>
  <c r="B290" i="372"/>
  <c r="I289" i="372"/>
  <c r="H289" i="372"/>
  <c r="G289" i="372"/>
  <c r="E289" i="372"/>
  <c r="D289" i="372"/>
  <c r="C289" i="372"/>
  <c r="F288" i="372"/>
  <c r="B288" i="372"/>
  <c r="F287" i="372"/>
  <c r="E287" i="372"/>
  <c r="F286" i="372"/>
  <c r="B286" i="372"/>
  <c r="I285" i="372"/>
  <c r="H285" i="372"/>
  <c r="G285" i="372"/>
  <c r="D285" i="372"/>
  <c r="C285" i="372"/>
  <c r="F284" i="372"/>
  <c r="B284" i="372"/>
  <c r="F283" i="372"/>
  <c r="B283" i="372"/>
  <c r="F282" i="372"/>
  <c r="J282" i="372" s="1"/>
  <c r="F280" i="372"/>
  <c r="B280" i="372"/>
  <c r="F279" i="372"/>
  <c r="D273" i="372"/>
  <c r="F278" i="372"/>
  <c r="E278" i="372"/>
  <c r="F277" i="372"/>
  <c r="B277" i="372"/>
  <c r="F276" i="372"/>
  <c r="E276" i="372"/>
  <c r="B276" i="372" s="1"/>
  <c r="F275" i="372"/>
  <c r="B275" i="372"/>
  <c r="F274" i="372"/>
  <c r="I273" i="372"/>
  <c r="I259" i="372" s="1"/>
  <c r="H273" i="372"/>
  <c r="G273" i="372"/>
  <c r="C273" i="372"/>
  <c r="F272" i="372"/>
  <c r="B272" i="372"/>
  <c r="F271" i="372"/>
  <c r="B271" i="372"/>
  <c r="F270" i="372"/>
  <c r="B270" i="372"/>
  <c r="F269" i="372"/>
  <c r="B269" i="372"/>
  <c r="F268" i="372"/>
  <c r="B268" i="372"/>
  <c r="F267" i="372"/>
  <c r="B267" i="372"/>
  <c r="F266" i="372"/>
  <c r="B266" i="372"/>
  <c r="F265" i="372"/>
  <c r="B265" i="372"/>
  <c r="F264" i="372"/>
  <c r="B264" i="372"/>
  <c r="F263" i="372"/>
  <c r="B263" i="372"/>
  <c r="F262" i="372"/>
  <c r="B262" i="372"/>
  <c r="F261" i="372"/>
  <c r="J261" i="372" s="1"/>
  <c r="H260" i="372"/>
  <c r="G260" i="372"/>
  <c r="E260" i="372"/>
  <c r="D260" i="372"/>
  <c r="C260" i="372"/>
  <c r="F256" i="372"/>
  <c r="K256" i="372" s="1"/>
  <c r="B256" i="372"/>
  <c r="F255" i="372"/>
  <c r="B255" i="372"/>
  <c r="F254" i="372"/>
  <c r="B254" i="372"/>
  <c r="I253" i="372"/>
  <c r="H253" i="372"/>
  <c r="G253" i="372"/>
  <c r="E253" i="372"/>
  <c r="D253" i="372"/>
  <c r="C253" i="372"/>
  <c r="F252" i="372"/>
  <c r="B252" i="372"/>
  <c r="F251" i="372"/>
  <c r="B251" i="372"/>
  <c r="F250" i="372"/>
  <c r="B250" i="372"/>
  <c r="I249" i="372"/>
  <c r="H249" i="372"/>
  <c r="G249" i="372"/>
  <c r="E249" i="372"/>
  <c r="D249" i="372"/>
  <c r="C249" i="372"/>
  <c r="F248" i="372"/>
  <c r="B248" i="372"/>
  <c r="F247" i="372"/>
  <c r="B247" i="372"/>
  <c r="I246" i="372"/>
  <c r="H246" i="372"/>
  <c r="G246" i="372"/>
  <c r="E246" i="372"/>
  <c r="D246" i="372"/>
  <c r="C246" i="372"/>
  <c r="F245" i="372"/>
  <c r="B245" i="372"/>
  <c r="F244" i="372"/>
  <c r="B244" i="372"/>
  <c r="I243" i="372"/>
  <c r="H243" i="372"/>
  <c r="G243" i="372"/>
  <c r="E243" i="372"/>
  <c r="D243" i="372"/>
  <c r="C243" i="372"/>
  <c r="F242" i="372"/>
  <c r="B242" i="372"/>
  <c r="F241" i="372"/>
  <c r="B241" i="372"/>
  <c r="I240" i="372"/>
  <c r="H240" i="372"/>
  <c r="G240" i="372"/>
  <c r="E240" i="372"/>
  <c r="D240" i="372"/>
  <c r="C240" i="372"/>
  <c r="F239" i="372"/>
  <c r="B239" i="372"/>
  <c r="F238" i="372"/>
  <c r="B238" i="372"/>
  <c r="F237" i="372"/>
  <c r="B237" i="372"/>
  <c r="I236" i="372"/>
  <c r="H236" i="372"/>
  <c r="G236" i="372"/>
  <c r="E236" i="372"/>
  <c r="D236" i="372"/>
  <c r="C236" i="372"/>
  <c r="F235" i="372"/>
  <c r="B235" i="372"/>
  <c r="F234" i="372"/>
  <c r="B234" i="372"/>
  <c r="F233" i="372"/>
  <c r="B233" i="372"/>
  <c r="I232" i="372"/>
  <c r="H232" i="372"/>
  <c r="G232" i="372"/>
  <c r="E232" i="372"/>
  <c r="D232" i="372"/>
  <c r="C232" i="372"/>
  <c r="F231" i="372"/>
  <c r="B231" i="372"/>
  <c r="F230" i="372"/>
  <c r="B230" i="372"/>
  <c r="F229" i="372"/>
  <c r="B229" i="372"/>
  <c r="I228" i="372"/>
  <c r="H228" i="372"/>
  <c r="G228" i="372"/>
  <c r="E228" i="372"/>
  <c r="D228" i="372"/>
  <c r="C228" i="372"/>
  <c r="F227" i="372"/>
  <c r="B227" i="372"/>
  <c r="F226" i="372"/>
  <c r="B226" i="372"/>
  <c r="F225" i="372"/>
  <c r="B225" i="372"/>
  <c r="E224" i="372"/>
  <c r="D224" i="372"/>
  <c r="C224" i="372"/>
  <c r="F223" i="372"/>
  <c r="B223" i="372"/>
  <c r="F222" i="372"/>
  <c r="B222" i="372"/>
  <c r="F221" i="372"/>
  <c r="B221" i="372"/>
  <c r="J221" i="372" s="1"/>
  <c r="I220" i="372"/>
  <c r="H220" i="372"/>
  <c r="G220" i="372"/>
  <c r="E220" i="372"/>
  <c r="D220" i="372"/>
  <c r="C220" i="372"/>
  <c r="F219" i="372"/>
  <c r="B219" i="372"/>
  <c r="F218" i="372"/>
  <c r="B218" i="372"/>
  <c r="F217" i="372"/>
  <c r="B217" i="372"/>
  <c r="I216" i="372"/>
  <c r="H216" i="372"/>
  <c r="G216" i="372"/>
  <c r="E216" i="372"/>
  <c r="D216" i="372"/>
  <c r="C216" i="372"/>
  <c r="F215" i="372"/>
  <c r="B215" i="372"/>
  <c r="F214" i="372"/>
  <c r="B214" i="372"/>
  <c r="F213" i="372"/>
  <c r="B213" i="372"/>
  <c r="J213" i="372" s="1"/>
  <c r="I212" i="372"/>
  <c r="H212" i="372"/>
  <c r="G212" i="372"/>
  <c r="E212" i="372"/>
  <c r="D212" i="372"/>
  <c r="C212" i="372"/>
  <c r="F209" i="372"/>
  <c r="B209" i="372"/>
  <c r="F208" i="372"/>
  <c r="B208" i="372"/>
  <c r="F207" i="372"/>
  <c r="B207" i="372"/>
  <c r="F206" i="372"/>
  <c r="B206" i="372"/>
  <c r="F205" i="372"/>
  <c r="B205" i="372"/>
  <c r="J205" i="372" s="1"/>
  <c r="I204" i="372"/>
  <c r="H204" i="372"/>
  <c r="G204" i="372"/>
  <c r="E204" i="372"/>
  <c r="D204" i="372"/>
  <c r="C204" i="372"/>
  <c r="F203" i="372"/>
  <c r="B203" i="372"/>
  <c r="F202" i="372"/>
  <c r="E202" i="372"/>
  <c r="F201" i="372"/>
  <c r="B201" i="372"/>
  <c r="J201" i="372" s="1"/>
  <c r="F200" i="372"/>
  <c r="B200" i="372"/>
  <c r="J200" i="372" s="1"/>
  <c r="F199" i="372"/>
  <c r="B199" i="372"/>
  <c r="I198" i="372"/>
  <c r="H198" i="372"/>
  <c r="G198" i="372"/>
  <c r="D198" i="372"/>
  <c r="C198" i="372"/>
  <c r="F197" i="372"/>
  <c r="B197" i="372"/>
  <c r="F196" i="372"/>
  <c r="B196" i="372"/>
  <c r="F195" i="372"/>
  <c r="B195" i="372"/>
  <c r="F194" i="372"/>
  <c r="E194" i="372"/>
  <c r="F193" i="372"/>
  <c r="B193" i="372"/>
  <c r="I192" i="372"/>
  <c r="H192" i="372"/>
  <c r="D192" i="372"/>
  <c r="C192" i="372"/>
  <c r="F191" i="372"/>
  <c r="B191" i="372"/>
  <c r="F190" i="372"/>
  <c r="B190" i="372"/>
  <c r="F189" i="372"/>
  <c r="B189" i="372"/>
  <c r="F188" i="372"/>
  <c r="B188" i="372"/>
  <c r="F187" i="372"/>
  <c r="B187" i="372"/>
  <c r="I186" i="372"/>
  <c r="H186" i="372"/>
  <c r="E186" i="372"/>
  <c r="D186" i="372"/>
  <c r="C186" i="372"/>
  <c r="F185" i="372"/>
  <c r="B185" i="372"/>
  <c r="J185" i="372" s="1"/>
  <c r="F184" i="372"/>
  <c r="B184" i="372"/>
  <c r="F183" i="372"/>
  <c r="B183" i="372"/>
  <c r="J183" i="372" s="1"/>
  <c r="F182" i="372"/>
  <c r="B182" i="372"/>
  <c r="F181" i="372"/>
  <c r="B181" i="372"/>
  <c r="I180" i="372"/>
  <c r="H180" i="372"/>
  <c r="E180" i="372"/>
  <c r="D180" i="372"/>
  <c r="C180" i="372"/>
  <c r="F179" i="372"/>
  <c r="B179" i="372"/>
  <c r="F178" i="372"/>
  <c r="B178" i="372"/>
  <c r="I177" i="372"/>
  <c r="H177" i="372"/>
  <c r="G177" i="372"/>
  <c r="E177" i="372"/>
  <c r="D177" i="372"/>
  <c r="C177" i="372"/>
  <c r="F176" i="372"/>
  <c r="B176" i="372"/>
  <c r="F175" i="372"/>
  <c r="B175" i="372"/>
  <c r="F174" i="372"/>
  <c r="B174" i="372"/>
  <c r="I173" i="372"/>
  <c r="H173" i="372"/>
  <c r="G173" i="372"/>
  <c r="E173" i="372"/>
  <c r="D173" i="372"/>
  <c r="C173" i="372"/>
  <c r="F171" i="372"/>
  <c r="B171" i="372"/>
  <c r="F170" i="372"/>
  <c r="B170" i="372"/>
  <c r="F169" i="372"/>
  <c r="B169" i="372"/>
  <c r="F168" i="372"/>
  <c r="B168" i="372"/>
  <c r="F167" i="372"/>
  <c r="B167" i="372"/>
  <c r="I166" i="372"/>
  <c r="H166" i="372"/>
  <c r="G166" i="372"/>
  <c r="E166" i="372"/>
  <c r="D166" i="372"/>
  <c r="C166" i="372"/>
  <c r="F165" i="372"/>
  <c r="B165" i="372"/>
  <c r="F164" i="372"/>
  <c r="B164" i="372"/>
  <c r="I163" i="372"/>
  <c r="H163" i="372"/>
  <c r="G163" i="372"/>
  <c r="E163" i="372"/>
  <c r="D163" i="372"/>
  <c r="C163" i="372"/>
  <c r="F162" i="372"/>
  <c r="B162" i="372"/>
  <c r="F161" i="372"/>
  <c r="B161" i="372"/>
  <c r="F160" i="372"/>
  <c r="B160" i="372"/>
  <c r="F159" i="372"/>
  <c r="B159" i="372"/>
  <c r="I158" i="372"/>
  <c r="H158" i="372"/>
  <c r="G158" i="372"/>
  <c r="E158" i="372"/>
  <c r="D158" i="372"/>
  <c r="C158" i="372"/>
  <c r="F157" i="372"/>
  <c r="B157" i="372"/>
  <c r="G156" i="372"/>
  <c r="F156" i="372" s="1"/>
  <c r="B156" i="372"/>
  <c r="F155" i="372"/>
  <c r="B155" i="372"/>
  <c r="I154" i="372"/>
  <c r="H154" i="372"/>
  <c r="E154" i="372"/>
  <c r="D154" i="372"/>
  <c r="C154" i="372"/>
  <c r="F147" i="372"/>
  <c r="B147" i="372"/>
  <c r="F146" i="372"/>
  <c r="B146" i="372"/>
  <c r="F144" i="372"/>
  <c r="B144" i="372"/>
  <c r="F143" i="372"/>
  <c r="B143" i="372"/>
  <c r="I142" i="372"/>
  <c r="H142" i="372"/>
  <c r="H140" i="372" s="1"/>
  <c r="G142" i="372"/>
  <c r="G140" i="372" s="1"/>
  <c r="E142" i="372"/>
  <c r="E140" i="372" s="1"/>
  <c r="D142" i="372"/>
  <c r="D140" i="372" s="1"/>
  <c r="C142" i="372"/>
  <c r="C140" i="372" s="1"/>
  <c r="F141" i="372"/>
  <c r="B141" i="372"/>
  <c r="F139" i="372"/>
  <c r="B139" i="372"/>
  <c r="F138" i="372"/>
  <c r="B138" i="372"/>
  <c r="I137" i="372"/>
  <c r="H137" i="372"/>
  <c r="G137" i="372"/>
  <c r="E137" i="372"/>
  <c r="D137" i="372"/>
  <c r="C137" i="372"/>
  <c r="I136" i="372"/>
  <c r="I134" i="372" s="1"/>
  <c r="H136" i="372"/>
  <c r="G136" i="372"/>
  <c r="G134" i="372" s="1"/>
  <c r="D136" i="372"/>
  <c r="D134" i="372" s="1"/>
  <c r="C136" i="372"/>
  <c r="F135" i="372"/>
  <c r="B135" i="372"/>
  <c r="E134" i="372"/>
  <c r="F130" i="372"/>
  <c r="B130" i="372"/>
  <c r="F129" i="372"/>
  <c r="J129" i="372" s="1"/>
  <c r="I128" i="372"/>
  <c r="I127" i="372" s="1"/>
  <c r="H128" i="372"/>
  <c r="G128" i="372"/>
  <c r="G127" i="372" s="1"/>
  <c r="E128" i="372"/>
  <c r="D128" i="372"/>
  <c r="D127" i="372" s="1"/>
  <c r="C128" i="372"/>
  <c r="H127" i="372"/>
  <c r="E127" i="372"/>
  <c r="F126" i="372"/>
  <c r="B126" i="372"/>
  <c r="F125" i="372"/>
  <c r="B125" i="372"/>
  <c r="F124" i="372"/>
  <c r="B124" i="372"/>
  <c r="I123" i="372"/>
  <c r="I121" i="372" s="1"/>
  <c r="H123" i="372"/>
  <c r="H121" i="372" s="1"/>
  <c r="G123" i="372"/>
  <c r="E123" i="372"/>
  <c r="E121" i="372" s="1"/>
  <c r="D123" i="372"/>
  <c r="D121" i="372" s="1"/>
  <c r="C123" i="372"/>
  <c r="F122" i="372"/>
  <c r="J122" i="372" s="1"/>
  <c r="F120" i="372"/>
  <c r="B120" i="372"/>
  <c r="F119" i="372"/>
  <c r="B119" i="372"/>
  <c r="F118" i="372"/>
  <c r="B118" i="372"/>
  <c r="F117" i="372"/>
  <c r="B117" i="372"/>
  <c r="F116" i="372"/>
  <c r="B116" i="372"/>
  <c r="F115" i="372"/>
  <c r="B115" i="372"/>
  <c r="I114" i="372"/>
  <c r="H114" i="372"/>
  <c r="G114" i="372"/>
  <c r="E114" i="372"/>
  <c r="D114" i="372"/>
  <c r="C114" i="372"/>
  <c r="F113" i="372"/>
  <c r="B113" i="372"/>
  <c r="F112" i="372"/>
  <c r="B112" i="372"/>
  <c r="F111" i="372"/>
  <c r="B111" i="372"/>
  <c r="I110" i="372"/>
  <c r="H110" i="372"/>
  <c r="G110" i="372"/>
  <c r="E110" i="372"/>
  <c r="D110" i="372"/>
  <c r="C110" i="372"/>
  <c r="F109" i="372"/>
  <c r="B109" i="372"/>
  <c r="F108" i="372"/>
  <c r="B108" i="372"/>
  <c r="F107" i="372"/>
  <c r="B107" i="372"/>
  <c r="F106" i="372"/>
  <c r="B106" i="372"/>
  <c r="F105" i="372"/>
  <c r="B105" i="372"/>
  <c r="F104" i="372"/>
  <c r="B104" i="372"/>
  <c r="I103" i="372"/>
  <c r="I97" i="372" s="1"/>
  <c r="H103" i="372"/>
  <c r="G103" i="372"/>
  <c r="E103" i="372"/>
  <c r="D103" i="372"/>
  <c r="D97" i="372" s="1"/>
  <c r="C103" i="372"/>
  <c r="F102" i="372"/>
  <c r="B102" i="372"/>
  <c r="F101" i="372"/>
  <c r="B101" i="372"/>
  <c r="F100" i="372"/>
  <c r="B100" i="372"/>
  <c r="F99" i="372"/>
  <c r="B99" i="372"/>
  <c r="B98" i="372"/>
  <c r="J98" i="372" s="1"/>
  <c r="B96" i="372"/>
  <c r="J96" i="372" s="1"/>
  <c r="F93" i="372"/>
  <c r="B93" i="372"/>
  <c r="F92" i="372"/>
  <c r="B92" i="372"/>
  <c r="I91" i="372"/>
  <c r="H91" i="372"/>
  <c r="G91" i="372"/>
  <c r="E91" i="372"/>
  <c r="D91" i="372"/>
  <c r="C91" i="372"/>
  <c r="F90" i="372"/>
  <c r="B90" i="372"/>
  <c r="F89" i="372"/>
  <c r="B89" i="372"/>
  <c r="I88" i="372"/>
  <c r="H88" i="372"/>
  <c r="G88" i="372"/>
  <c r="E88" i="372"/>
  <c r="D88" i="372"/>
  <c r="C88" i="372"/>
  <c r="F87" i="372"/>
  <c r="B87" i="372"/>
  <c r="F86" i="372"/>
  <c r="B86" i="372"/>
  <c r="I85" i="372"/>
  <c r="H85" i="372"/>
  <c r="G85" i="372"/>
  <c r="E85" i="372"/>
  <c r="D85" i="372"/>
  <c r="C85" i="372"/>
  <c r="F84" i="372"/>
  <c r="B84" i="372"/>
  <c r="F83" i="372"/>
  <c r="B83" i="372"/>
  <c r="I82" i="372"/>
  <c r="H82" i="372"/>
  <c r="G82" i="372"/>
  <c r="E82" i="372"/>
  <c r="D82" i="372"/>
  <c r="C82" i="372"/>
  <c r="F81" i="372"/>
  <c r="B81" i="372"/>
  <c r="F80" i="372"/>
  <c r="B80" i="372"/>
  <c r="F79" i="372"/>
  <c r="B79" i="372"/>
  <c r="F78" i="372"/>
  <c r="B78" i="372"/>
  <c r="F77" i="372"/>
  <c r="B77" i="372"/>
  <c r="I76" i="372"/>
  <c r="H76" i="372"/>
  <c r="G76" i="372"/>
  <c r="E76" i="372"/>
  <c r="D76" i="372"/>
  <c r="C76" i="372"/>
  <c r="F75" i="372"/>
  <c r="B75" i="372"/>
  <c r="F74" i="372"/>
  <c r="B74" i="372"/>
  <c r="F73" i="372"/>
  <c r="B73" i="372"/>
  <c r="F72" i="372"/>
  <c r="B72" i="372"/>
  <c r="F71" i="372"/>
  <c r="B71" i="372"/>
  <c r="I70" i="372"/>
  <c r="H70" i="372"/>
  <c r="G70" i="372"/>
  <c r="E70" i="372"/>
  <c r="D70" i="372"/>
  <c r="C70" i="372"/>
  <c r="F69" i="372"/>
  <c r="B69" i="372"/>
  <c r="F68" i="372"/>
  <c r="B68" i="372"/>
  <c r="F67" i="372"/>
  <c r="B67" i="372"/>
  <c r="F66" i="372"/>
  <c r="B66" i="372"/>
  <c r="F65" i="372"/>
  <c r="B65" i="372"/>
  <c r="I64" i="372"/>
  <c r="H64" i="372"/>
  <c r="G64" i="372"/>
  <c r="E64" i="372"/>
  <c r="D64" i="372"/>
  <c r="C64" i="372"/>
  <c r="F62" i="372"/>
  <c r="B62" i="372"/>
  <c r="F61" i="372"/>
  <c r="B61" i="372"/>
  <c r="I60" i="372"/>
  <c r="H60" i="372"/>
  <c r="G60" i="372"/>
  <c r="E60" i="372"/>
  <c r="D60" i="372"/>
  <c r="C60" i="372"/>
  <c r="F59" i="372"/>
  <c r="B59" i="372"/>
  <c r="F58" i="372"/>
  <c r="B58" i="372"/>
  <c r="F57" i="372"/>
  <c r="B57" i="372"/>
  <c r="I56" i="372"/>
  <c r="H56" i="372"/>
  <c r="G56" i="372"/>
  <c r="E56" i="372"/>
  <c r="D56" i="372"/>
  <c r="C56" i="372"/>
  <c r="F55" i="372"/>
  <c r="B55" i="372"/>
  <c r="F54" i="372"/>
  <c r="B54" i="372"/>
  <c r="B53" i="372"/>
  <c r="J53" i="372" s="1"/>
  <c r="I52" i="372"/>
  <c r="H52" i="372"/>
  <c r="G52" i="372"/>
  <c r="E52" i="372"/>
  <c r="D52" i="372"/>
  <c r="C52" i="372"/>
  <c r="F51" i="372"/>
  <c r="B51" i="372"/>
  <c r="F50" i="372"/>
  <c r="B50" i="372"/>
  <c r="F49" i="372"/>
  <c r="J49" i="372" s="1"/>
  <c r="I48" i="372"/>
  <c r="H48" i="372"/>
  <c r="G48" i="372"/>
  <c r="E48" i="372"/>
  <c r="D48" i="372"/>
  <c r="C48" i="372"/>
  <c r="F47" i="372"/>
  <c r="B47" i="372"/>
  <c r="F46" i="372"/>
  <c r="B46" i="372"/>
  <c r="F45" i="372"/>
  <c r="B45" i="372"/>
  <c r="F44" i="372"/>
  <c r="B44" i="372"/>
  <c r="F43" i="372"/>
  <c r="J43" i="372" s="1"/>
  <c r="I42" i="372"/>
  <c r="H42" i="372"/>
  <c r="G42" i="372"/>
  <c r="E42" i="372"/>
  <c r="D42" i="372"/>
  <c r="C42" i="372"/>
  <c r="F41" i="372"/>
  <c r="B41" i="372"/>
  <c r="F40" i="372"/>
  <c r="B40" i="372"/>
  <c r="F39" i="372"/>
  <c r="B39" i="372"/>
  <c r="I38" i="372"/>
  <c r="H38" i="372"/>
  <c r="G38" i="372"/>
  <c r="E38" i="372"/>
  <c r="D38" i="372"/>
  <c r="C38" i="372"/>
  <c r="F37" i="372"/>
  <c r="B37" i="372"/>
  <c r="F36" i="372"/>
  <c r="B36" i="372"/>
  <c r="F35" i="372"/>
  <c r="J35" i="372" s="1"/>
  <c r="I34" i="372"/>
  <c r="H34" i="372"/>
  <c r="G34" i="372"/>
  <c r="E34" i="372"/>
  <c r="D34" i="372"/>
  <c r="C34" i="372"/>
  <c r="F33" i="372"/>
  <c r="B33" i="372"/>
  <c r="F32" i="372"/>
  <c r="J32" i="372" s="1"/>
  <c r="I31" i="372"/>
  <c r="H31" i="372"/>
  <c r="G31" i="372"/>
  <c r="E31" i="372"/>
  <c r="D31" i="372"/>
  <c r="C31" i="372"/>
  <c r="F30" i="372"/>
  <c r="B30" i="372"/>
  <c r="F29" i="372"/>
  <c r="B29" i="372"/>
  <c r="F27" i="372"/>
  <c r="B27" i="372"/>
  <c r="F26" i="372"/>
  <c r="B26" i="372"/>
  <c r="F25" i="372"/>
  <c r="B25" i="372"/>
  <c r="F23" i="372"/>
  <c r="B23" i="372"/>
  <c r="F22" i="372"/>
  <c r="B22" i="372"/>
  <c r="F21" i="372"/>
  <c r="B21" i="372"/>
  <c r="F20" i="372"/>
  <c r="B20" i="372"/>
  <c r="F19" i="372"/>
  <c r="B19" i="372"/>
  <c r="F18" i="372"/>
  <c r="B18" i="372"/>
  <c r="F17" i="372"/>
  <c r="B17" i="372"/>
  <c r="I16" i="372"/>
  <c r="H16" i="372"/>
  <c r="G16" i="372"/>
  <c r="E16" i="372"/>
  <c r="D16" i="372"/>
  <c r="C16" i="372"/>
  <c r="F15" i="372"/>
  <c r="B15" i="372"/>
  <c r="F14" i="372"/>
  <c r="B14" i="372"/>
  <c r="J13" i="372"/>
  <c r="I12" i="372"/>
  <c r="H12" i="372"/>
  <c r="G12" i="372"/>
  <c r="E12" i="372"/>
  <c r="D12" i="372"/>
  <c r="C12" i="372"/>
  <c r="B16" i="372" l="1"/>
  <c r="J20" i="372"/>
  <c r="J22" i="372"/>
  <c r="B110" i="372"/>
  <c r="K113" i="372"/>
  <c r="J115" i="372"/>
  <c r="J117" i="372"/>
  <c r="J119" i="372"/>
  <c r="J226" i="372"/>
  <c r="J272" i="372"/>
  <c r="J341" i="372"/>
  <c r="D353" i="372"/>
  <c r="K359" i="372"/>
  <c r="J402" i="372"/>
  <c r="J406" i="372"/>
  <c r="K148" i="372"/>
  <c r="C11" i="372"/>
  <c r="B42" i="372"/>
  <c r="K68" i="372"/>
  <c r="K139" i="372"/>
  <c r="I140" i="372"/>
  <c r="J197" i="372"/>
  <c r="F198" i="372"/>
  <c r="J225" i="372"/>
  <c r="J235" i="372"/>
  <c r="J247" i="372"/>
  <c r="J284" i="372"/>
  <c r="J381" i="372"/>
  <c r="J385" i="372"/>
  <c r="K396" i="372"/>
  <c r="F323" i="372"/>
  <c r="J264" i="372"/>
  <c r="J345" i="372"/>
  <c r="I153" i="372"/>
  <c r="J380" i="372"/>
  <c r="K50" i="372"/>
  <c r="K112" i="372"/>
  <c r="J162" i="372"/>
  <c r="J164" i="372"/>
  <c r="J111" i="372"/>
  <c r="K275" i="372"/>
  <c r="K342" i="372"/>
  <c r="B149" i="372"/>
  <c r="J41" i="372"/>
  <c r="F85" i="372"/>
  <c r="K100" i="372"/>
  <c r="F137" i="372"/>
  <c r="J188" i="372"/>
  <c r="J241" i="372"/>
  <c r="F300" i="372"/>
  <c r="J300" i="372" s="1"/>
  <c r="J343" i="372"/>
  <c r="K356" i="372"/>
  <c r="F149" i="372"/>
  <c r="E97" i="372"/>
  <c r="E95" i="372" s="1"/>
  <c r="E94" i="372" s="1"/>
  <c r="K326" i="372"/>
  <c r="K330" i="372"/>
  <c r="J334" i="372"/>
  <c r="K338" i="372"/>
  <c r="E314" i="372"/>
  <c r="K372" i="372"/>
  <c r="F42" i="372"/>
  <c r="J44" i="372"/>
  <c r="F48" i="372"/>
  <c r="J55" i="372"/>
  <c r="J68" i="372"/>
  <c r="J101" i="372"/>
  <c r="J155" i="372"/>
  <c r="J157" i="372"/>
  <c r="B163" i="372"/>
  <c r="J167" i="372"/>
  <c r="J174" i="372"/>
  <c r="J176" i="372"/>
  <c r="J187" i="372"/>
  <c r="J189" i="372"/>
  <c r="B236" i="372"/>
  <c r="B240" i="372"/>
  <c r="J250" i="372"/>
  <c r="J252" i="372"/>
  <c r="J254" i="372"/>
  <c r="J256" i="372"/>
  <c r="B300" i="372"/>
  <c r="J302" i="372"/>
  <c r="J304" i="372"/>
  <c r="K325" i="372"/>
  <c r="C353" i="372"/>
  <c r="C314" i="372" s="1"/>
  <c r="K377" i="372"/>
  <c r="J384" i="372"/>
  <c r="J388" i="372"/>
  <c r="J397" i="372"/>
  <c r="J151" i="372"/>
  <c r="E153" i="372"/>
  <c r="J100" i="372"/>
  <c r="F110" i="372"/>
  <c r="K110" i="372" s="1"/>
  <c r="K184" i="372"/>
  <c r="E211" i="372"/>
  <c r="E210" i="372" s="1"/>
  <c r="K226" i="372"/>
  <c r="B232" i="372"/>
  <c r="F243" i="372"/>
  <c r="K251" i="372"/>
  <c r="K266" i="372"/>
  <c r="K389" i="372"/>
  <c r="B12" i="372"/>
  <c r="F16" i="372"/>
  <c r="K16" i="372" s="1"/>
  <c r="J17" i="372"/>
  <c r="K23" i="372"/>
  <c r="B31" i="372"/>
  <c r="J31" i="372" s="1"/>
  <c r="B38" i="372"/>
  <c r="K45" i="372"/>
  <c r="J50" i="372"/>
  <c r="B52" i="372"/>
  <c r="K67" i="372"/>
  <c r="J69" i="372"/>
  <c r="J75" i="372"/>
  <c r="B91" i="372"/>
  <c r="F123" i="372"/>
  <c r="F136" i="372"/>
  <c r="J138" i="372"/>
  <c r="B154" i="372"/>
  <c r="J168" i="372"/>
  <c r="H172" i="372"/>
  <c r="J179" i="372"/>
  <c r="J206" i="372"/>
  <c r="B216" i="372"/>
  <c r="J218" i="372"/>
  <c r="J222" i="372"/>
  <c r="F224" i="372"/>
  <c r="F228" i="372"/>
  <c r="J229" i="372"/>
  <c r="K231" i="372"/>
  <c r="K235" i="372"/>
  <c r="K248" i="372"/>
  <c r="B279" i="372"/>
  <c r="B303" i="372"/>
  <c r="J316" i="372"/>
  <c r="J318" i="372"/>
  <c r="J320" i="372"/>
  <c r="J322" i="372"/>
  <c r="J324" i="372"/>
  <c r="B329" i="372"/>
  <c r="K329" i="372" s="1"/>
  <c r="J355" i="372"/>
  <c r="J396" i="372"/>
  <c r="J412" i="372"/>
  <c r="J28" i="372"/>
  <c r="B24" i="372"/>
  <c r="J150" i="372"/>
  <c r="K44" i="372"/>
  <c r="K55" i="372"/>
  <c r="F180" i="372"/>
  <c r="B186" i="372"/>
  <c r="B228" i="372"/>
  <c r="J228" i="372" s="1"/>
  <c r="K230" i="372"/>
  <c r="K245" i="372"/>
  <c r="K268" i="372"/>
  <c r="F306" i="372"/>
  <c r="I314" i="372"/>
  <c r="K341" i="372"/>
  <c r="K344" i="372"/>
  <c r="J25" i="372"/>
  <c r="K30" i="372"/>
  <c r="F31" i="372"/>
  <c r="K37" i="372"/>
  <c r="F38" i="372"/>
  <c r="E63" i="372"/>
  <c r="K72" i="372"/>
  <c r="K80" i="372"/>
  <c r="J86" i="372"/>
  <c r="D95" i="372"/>
  <c r="D94" i="372" s="1"/>
  <c r="K99" i="372"/>
  <c r="H97" i="372"/>
  <c r="F158" i="372"/>
  <c r="B166" i="372"/>
  <c r="J171" i="372"/>
  <c r="B204" i="372"/>
  <c r="K209" i="372"/>
  <c r="K317" i="372"/>
  <c r="K319" i="372"/>
  <c r="K321" i="372"/>
  <c r="B339" i="372"/>
  <c r="J340" i="372"/>
  <c r="K343" i="372"/>
  <c r="K346" i="372"/>
  <c r="K364" i="372"/>
  <c r="K369" i="372"/>
  <c r="K384" i="372"/>
  <c r="F405" i="372"/>
  <c r="K413" i="372"/>
  <c r="K415" i="372"/>
  <c r="K151" i="372"/>
  <c r="K183" i="372"/>
  <c r="J199" i="372"/>
  <c r="K288" i="372"/>
  <c r="K292" i="372"/>
  <c r="J311" i="372"/>
  <c r="K14" i="372"/>
  <c r="K18" i="372"/>
  <c r="J59" i="372"/>
  <c r="K66" i="372"/>
  <c r="K69" i="372"/>
  <c r="J87" i="372"/>
  <c r="K111" i="372"/>
  <c r="J113" i="372"/>
  <c r="J141" i="372"/>
  <c r="K147" i="372"/>
  <c r="K185" i="372"/>
  <c r="J310" i="372"/>
  <c r="K40" i="372"/>
  <c r="J99" i="372"/>
  <c r="J298" i="372"/>
  <c r="J19" i="372"/>
  <c r="J39" i="372"/>
  <c r="K54" i="372"/>
  <c r="K58" i="372"/>
  <c r="J65" i="372"/>
  <c r="J84" i="372"/>
  <c r="J92" i="372"/>
  <c r="J102" i="372"/>
  <c r="J104" i="372"/>
  <c r="J106" i="372"/>
  <c r="J108" i="372"/>
  <c r="J110" i="372"/>
  <c r="J112" i="372"/>
  <c r="J130" i="372"/>
  <c r="J144" i="372"/>
  <c r="J146" i="372"/>
  <c r="K161" i="372"/>
  <c r="K182" i="372"/>
  <c r="K196" i="372"/>
  <c r="J265" i="372"/>
  <c r="J269" i="372"/>
  <c r="J280" i="372"/>
  <c r="J283" i="372"/>
  <c r="K293" i="372"/>
  <c r="K62" i="372"/>
  <c r="J62" i="372"/>
  <c r="J125" i="372"/>
  <c r="K125" i="372"/>
  <c r="C63" i="372"/>
  <c r="H11" i="372"/>
  <c r="B34" i="372"/>
  <c r="F56" i="372"/>
  <c r="K59" i="372"/>
  <c r="J67" i="372"/>
  <c r="J83" i="372"/>
  <c r="K84" i="372"/>
  <c r="K101" i="372"/>
  <c r="J124" i="372"/>
  <c r="K124" i="372"/>
  <c r="J126" i="372"/>
  <c r="K126" i="372"/>
  <c r="C127" i="372"/>
  <c r="B127" i="372" s="1"/>
  <c r="B128" i="372"/>
  <c r="G11" i="372"/>
  <c r="K87" i="372"/>
  <c r="I95" i="372"/>
  <c r="I94" i="372" s="1"/>
  <c r="K102" i="372"/>
  <c r="K22" i="372"/>
  <c r="F52" i="372"/>
  <c r="J57" i="372"/>
  <c r="J58" i="372"/>
  <c r="D63" i="372"/>
  <c r="J66" i="372"/>
  <c r="J72" i="372"/>
  <c r="G63" i="372"/>
  <c r="F82" i="372"/>
  <c r="K90" i="372"/>
  <c r="J90" i="372"/>
  <c r="H153" i="372"/>
  <c r="H152" i="372" s="1"/>
  <c r="D11" i="372"/>
  <c r="I11" i="372"/>
  <c r="J15" i="372"/>
  <c r="K19" i="372"/>
  <c r="K21" i="372"/>
  <c r="J23" i="372"/>
  <c r="F34" i="372"/>
  <c r="J45" i="372"/>
  <c r="J47" i="372"/>
  <c r="B48" i="372"/>
  <c r="J48" i="372" s="1"/>
  <c r="F60" i="372"/>
  <c r="K74" i="372"/>
  <c r="B76" i="372"/>
  <c r="B82" i="372"/>
  <c r="K93" i="372"/>
  <c r="C97" i="372"/>
  <c r="G97" i="372"/>
  <c r="K116" i="372"/>
  <c r="K118" i="372"/>
  <c r="K120" i="372"/>
  <c r="F128" i="372"/>
  <c r="I133" i="372"/>
  <c r="K157" i="372"/>
  <c r="K165" i="372"/>
  <c r="F166" i="372"/>
  <c r="F177" i="372"/>
  <c r="K179" i="372"/>
  <c r="J184" i="372"/>
  <c r="J190" i="372"/>
  <c r="J193" i="372"/>
  <c r="J195" i="372"/>
  <c r="J196" i="372"/>
  <c r="D211" i="372"/>
  <c r="D210" i="372" s="1"/>
  <c r="B224" i="372"/>
  <c r="J230" i="372"/>
  <c r="F236" i="372"/>
  <c r="K236" i="372" s="1"/>
  <c r="F240" i="372"/>
  <c r="K240" i="372" s="1"/>
  <c r="J245" i="372"/>
  <c r="K265" i="372"/>
  <c r="J275" i="372"/>
  <c r="K284" i="372"/>
  <c r="B287" i="372"/>
  <c r="J287" i="372" s="1"/>
  <c r="E285" i="372"/>
  <c r="B289" i="372"/>
  <c r="J291" i="372"/>
  <c r="J293" i="372"/>
  <c r="J301" i="372"/>
  <c r="J330" i="372"/>
  <c r="J342" i="372"/>
  <c r="J346" i="372"/>
  <c r="J360" i="372"/>
  <c r="J369" i="372"/>
  <c r="K414" i="372"/>
  <c r="B202" i="372"/>
  <c r="J202" i="372" s="1"/>
  <c r="I211" i="372"/>
  <c r="I210" i="372" s="1"/>
  <c r="K20" i="372"/>
  <c r="J26" i="372"/>
  <c r="J29" i="372"/>
  <c r="J51" i="372"/>
  <c r="J54" i="372"/>
  <c r="B56" i="372"/>
  <c r="I63" i="372"/>
  <c r="F70" i="372"/>
  <c r="K73" i="372"/>
  <c r="K75" i="372"/>
  <c r="J77" i="372"/>
  <c r="J79" i="372"/>
  <c r="J81" i="372"/>
  <c r="B85" i="372"/>
  <c r="J89" i="372"/>
  <c r="F91" i="372"/>
  <c r="K105" i="372"/>
  <c r="K107" i="372"/>
  <c r="K109" i="372"/>
  <c r="B123" i="372"/>
  <c r="G154" i="372"/>
  <c r="F154" i="372" s="1"/>
  <c r="G172" i="372"/>
  <c r="K176" i="372"/>
  <c r="J182" i="372"/>
  <c r="J209" i="372"/>
  <c r="F216" i="372"/>
  <c r="K219" i="372"/>
  <c r="K223" i="372"/>
  <c r="J231" i="372"/>
  <c r="J248" i="372"/>
  <c r="K270" i="372"/>
  <c r="K272" i="372"/>
  <c r="J276" i="372"/>
  <c r="K283" i="372"/>
  <c r="B306" i="372"/>
  <c r="B331" i="372"/>
  <c r="J335" i="372"/>
  <c r="J344" i="372"/>
  <c r="K355" i="372"/>
  <c r="K404" i="372"/>
  <c r="B137" i="372"/>
  <c r="K137" i="372" s="1"/>
  <c r="K144" i="372"/>
  <c r="K156" i="372"/>
  <c r="B158" i="372"/>
  <c r="K160" i="372"/>
  <c r="K162" i="372"/>
  <c r="C172" i="372"/>
  <c r="B177" i="372"/>
  <c r="J177" i="372" s="1"/>
  <c r="J181" i="372"/>
  <c r="J203" i="372"/>
  <c r="K208" i="372"/>
  <c r="K218" i="372"/>
  <c r="J233" i="372"/>
  <c r="K238" i="372"/>
  <c r="B243" i="372"/>
  <c r="F249" i="372"/>
  <c r="J249" i="372" s="1"/>
  <c r="F253" i="372"/>
  <c r="K264" i="372"/>
  <c r="K269" i="372"/>
  <c r="J279" i="372"/>
  <c r="J307" i="372"/>
  <c r="B323" i="372"/>
  <c r="J323" i="372" s="1"/>
  <c r="J326" i="372"/>
  <c r="K350" i="372"/>
  <c r="K352" i="372"/>
  <c r="F353" i="372"/>
  <c r="J359" i="372"/>
  <c r="J363" i="372"/>
  <c r="F370" i="372"/>
  <c r="F374" i="372"/>
  <c r="J377" i="372"/>
  <c r="F378" i="372"/>
  <c r="K385" i="372"/>
  <c r="J387" i="372"/>
  <c r="B405" i="372"/>
  <c r="K405" i="372" s="1"/>
  <c r="J139" i="372"/>
  <c r="J143" i="372"/>
  <c r="F163" i="372"/>
  <c r="J169" i="372"/>
  <c r="J175" i="372"/>
  <c r="J178" i="372"/>
  <c r="F186" i="372"/>
  <c r="F204" i="372"/>
  <c r="J204" i="372" s="1"/>
  <c r="J207" i="372"/>
  <c r="H211" i="372"/>
  <c r="H210" i="372" s="1"/>
  <c r="J214" i="372"/>
  <c r="J217" i="372"/>
  <c r="J237" i="372"/>
  <c r="J239" i="372"/>
  <c r="J244" i="372"/>
  <c r="B249" i="372"/>
  <c r="B253" i="372"/>
  <c r="J253" i="372" s="1"/>
  <c r="F281" i="372"/>
  <c r="F285" i="372"/>
  <c r="B294" i="372"/>
  <c r="J296" i="372"/>
  <c r="J299" i="372"/>
  <c r="F303" i="372"/>
  <c r="D314" i="372"/>
  <c r="J325" i="372"/>
  <c r="J338" i="372"/>
  <c r="F339" i="372"/>
  <c r="B353" i="372"/>
  <c r="J356" i="372"/>
  <c r="I365" i="372"/>
  <c r="B378" i="372"/>
  <c r="J395" i="372"/>
  <c r="B398" i="372"/>
  <c r="J407" i="372"/>
  <c r="K262" i="372"/>
  <c r="K28" i="372"/>
  <c r="J14" i="372"/>
  <c r="J21" i="372"/>
  <c r="J27" i="372"/>
  <c r="J36" i="372"/>
  <c r="J46" i="372"/>
  <c r="K26" i="372"/>
  <c r="K15" i="372"/>
  <c r="J18" i="372"/>
  <c r="J24" i="372"/>
  <c r="J33" i="372"/>
  <c r="J40" i="372"/>
  <c r="K24" i="372"/>
  <c r="K204" i="372"/>
  <c r="F145" i="372"/>
  <c r="K280" i="372"/>
  <c r="F12" i="372"/>
  <c r="K33" i="372"/>
  <c r="B64" i="372"/>
  <c r="F64" i="372"/>
  <c r="K81" i="372"/>
  <c r="K104" i="372"/>
  <c r="K108" i="372"/>
  <c r="K117" i="372"/>
  <c r="G121" i="372"/>
  <c r="F121" i="372" s="1"/>
  <c r="H134" i="372"/>
  <c r="J161" i="372"/>
  <c r="J208" i="372"/>
  <c r="K214" i="372"/>
  <c r="K263" i="372"/>
  <c r="J263" i="372"/>
  <c r="K271" i="372"/>
  <c r="J271" i="372"/>
  <c r="K277" i="372"/>
  <c r="J277" i="372"/>
  <c r="J357" i="372"/>
  <c r="K357" i="372"/>
  <c r="G400" i="372"/>
  <c r="F401" i="372"/>
  <c r="C10" i="372"/>
  <c r="E11" i="372"/>
  <c r="E10" i="372" s="1"/>
  <c r="K27" i="372"/>
  <c r="K36" i="372"/>
  <c r="K47" i="372"/>
  <c r="B60" i="372"/>
  <c r="B70" i="372"/>
  <c r="J73" i="372"/>
  <c r="J78" i="372"/>
  <c r="J80" i="372"/>
  <c r="F88" i="372"/>
  <c r="J93" i="372"/>
  <c r="F103" i="372"/>
  <c r="J105" i="372"/>
  <c r="J107" i="372"/>
  <c r="J109" i="372"/>
  <c r="F114" i="372"/>
  <c r="J116" i="372"/>
  <c r="J118" i="372"/>
  <c r="J120" i="372"/>
  <c r="F127" i="372"/>
  <c r="F142" i="372"/>
  <c r="J147" i="372"/>
  <c r="D153" i="372"/>
  <c r="J156" i="372"/>
  <c r="J159" i="372"/>
  <c r="J160" i="372"/>
  <c r="J165" i="372"/>
  <c r="J170" i="372"/>
  <c r="I172" i="372"/>
  <c r="K175" i="372"/>
  <c r="K190" i="372"/>
  <c r="E198" i="372"/>
  <c r="B198" i="372" s="1"/>
  <c r="J198" i="372" s="1"/>
  <c r="F212" i="372"/>
  <c r="G211" i="372"/>
  <c r="K215" i="372"/>
  <c r="J215" i="372"/>
  <c r="J227" i="372"/>
  <c r="K227" i="372"/>
  <c r="B246" i="372"/>
  <c r="G259" i="372"/>
  <c r="F260" i="372"/>
  <c r="J268" i="372"/>
  <c r="F273" i="372"/>
  <c r="J308" i="372"/>
  <c r="J328" i="372"/>
  <c r="K328" i="372"/>
  <c r="K216" i="372"/>
  <c r="K234" i="372"/>
  <c r="J234" i="372"/>
  <c r="K29" i="372"/>
  <c r="J74" i="372"/>
  <c r="K79" i="372"/>
  <c r="K106" i="372"/>
  <c r="K115" i="372"/>
  <c r="K119" i="372"/>
  <c r="C121" i="372"/>
  <c r="B121" i="372" s="1"/>
  <c r="K130" i="372"/>
  <c r="B136" i="372"/>
  <c r="J136" i="372" s="1"/>
  <c r="C134" i="372"/>
  <c r="B145" i="372"/>
  <c r="I152" i="372"/>
  <c r="J30" i="372"/>
  <c r="J37" i="372"/>
  <c r="K41" i="372"/>
  <c r="K46" i="372"/>
  <c r="K51" i="372"/>
  <c r="J61" i="372"/>
  <c r="H63" i="372"/>
  <c r="J71" i="372"/>
  <c r="K78" i="372"/>
  <c r="F76" i="372"/>
  <c r="B88" i="372"/>
  <c r="B103" i="372"/>
  <c r="B114" i="372"/>
  <c r="E133" i="372"/>
  <c r="E132" i="372" s="1"/>
  <c r="J135" i="372"/>
  <c r="D133" i="372"/>
  <c r="D132" i="372" s="1"/>
  <c r="B142" i="372"/>
  <c r="C153" i="372"/>
  <c r="K168" i="372"/>
  <c r="D172" i="372"/>
  <c r="B173" i="372"/>
  <c r="F173" i="372"/>
  <c r="B180" i="372"/>
  <c r="J180" i="372" s="1"/>
  <c r="J191" i="372"/>
  <c r="F192" i="372"/>
  <c r="B194" i="372"/>
  <c r="J194" i="372" s="1"/>
  <c r="E192" i="372"/>
  <c r="E172" i="372" s="1"/>
  <c r="E152" i="372" s="1"/>
  <c r="B212" i="372"/>
  <c r="J212" i="372" s="1"/>
  <c r="C211" i="372"/>
  <c r="B220" i="372"/>
  <c r="F232" i="372"/>
  <c r="K232" i="372" s="1"/>
  <c r="J242" i="372"/>
  <c r="K242" i="372"/>
  <c r="J255" i="372"/>
  <c r="K255" i="372"/>
  <c r="C259" i="372"/>
  <c r="B260" i="372"/>
  <c r="H259" i="372"/>
  <c r="H258" i="372" s="1"/>
  <c r="H257" i="372" s="1"/>
  <c r="K267" i="372"/>
  <c r="J267" i="372"/>
  <c r="K279" i="372"/>
  <c r="J286" i="372"/>
  <c r="J288" i="372"/>
  <c r="J292" i="372"/>
  <c r="F294" i="372"/>
  <c r="B366" i="372"/>
  <c r="D365" i="372"/>
  <c r="D313" i="372" s="1"/>
  <c r="D312" i="372" s="1"/>
  <c r="K368" i="372"/>
  <c r="J368" i="372"/>
  <c r="B374" i="372"/>
  <c r="C365" i="372"/>
  <c r="J394" i="372"/>
  <c r="K394" i="372"/>
  <c r="G410" i="372"/>
  <c r="F411" i="372"/>
  <c r="K222" i="372"/>
  <c r="J236" i="372"/>
  <c r="K239" i="372"/>
  <c r="K252" i="372"/>
  <c r="D259" i="372"/>
  <c r="D258" i="372" s="1"/>
  <c r="D257" i="372" s="1"/>
  <c r="K276" i="372"/>
  <c r="B281" i="372"/>
  <c r="B285" i="372"/>
  <c r="F315" i="372"/>
  <c r="G314" i="372"/>
  <c r="J336" i="372"/>
  <c r="K336" i="372"/>
  <c r="K361" i="372"/>
  <c r="J361" i="372"/>
  <c r="G391" i="372"/>
  <c r="F392" i="372"/>
  <c r="C400" i="372"/>
  <c r="B401" i="372"/>
  <c r="J405" i="372"/>
  <c r="C410" i="372"/>
  <c r="B411" i="372"/>
  <c r="J219" i="372"/>
  <c r="F220" i="372"/>
  <c r="J223" i="372"/>
  <c r="J238" i="372"/>
  <c r="F246" i="372"/>
  <c r="J251" i="372"/>
  <c r="J262" i="372"/>
  <c r="J266" i="372"/>
  <c r="J270" i="372"/>
  <c r="E273" i="372"/>
  <c r="B278" i="372"/>
  <c r="J278" i="372" s="1"/>
  <c r="B297" i="372"/>
  <c r="F289" i="372"/>
  <c r="J290" i="372"/>
  <c r="J295" i="372"/>
  <c r="F297" i="372"/>
  <c r="J305" i="372"/>
  <c r="B309" i="372"/>
  <c r="J317" i="372"/>
  <c r="J319" i="372"/>
  <c r="J321" i="372"/>
  <c r="J337" i="372"/>
  <c r="K337" i="372"/>
  <c r="J348" i="372"/>
  <c r="J350" i="372"/>
  <c r="J352" i="372"/>
  <c r="J364" i="372"/>
  <c r="F366" i="372"/>
  <c r="H365" i="372"/>
  <c r="J376" i="372"/>
  <c r="K376" i="372"/>
  <c r="J383" i="372"/>
  <c r="B386" i="372"/>
  <c r="J404" i="372"/>
  <c r="J414" i="372"/>
  <c r="K291" i="372"/>
  <c r="F309" i="372"/>
  <c r="B315" i="372"/>
  <c r="H314" i="372"/>
  <c r="K318" i="372"/>
  <c r="K320" i="372"/>
  <c r="K322" i="372"/>
  <c r="J327" i="372"/>
  <c r="K327" i="372"/>
  <c r="K333" i="372"/>
  <c r="J333" i="372"/>
  <c r="J358" i="372"/>
  <c r="K358" i="372"/>
  <c r="G365" i="372"/>
  <c r="C391" i="372"/>
  <c r="B392" i="372"/>
  <c r="J332" i="372"/>
  <c r="F347" i="372"/>
  <c r="J349" i="372"/>
  <c r="J351" i="372"/>
  <c r="F362" i="372"/>
  <c r="E365" i="372"/>
  <c r="E313" i="372" s="1"/>
  <c r="E312" i="372" s="1"/>
  <c r="J367" i="372"/>
  <c r="B370" i="372"/>
  <c r="K373" i="372"/>
  <c r="F382" i="372"/>
  <c r="K388" i="372"/>
  <c r="J403" i="372"/>
  <c r="J413" i="372"/>
  <c r="J415" i="372"/>
  <c r="F331" i="372"/>
  <c r="B347" i="372"/>
  <c r="B362" i="372"/>
  <c r="J362" i="372" s="1"/>
  <c r="J372" i="372"/>
  <c r="B382" i="372"/>
  <c r="F386" i="372"/>
  <c r="J389" i="372"/>
  <c r="K38" i="372" l="1"/>
  <c r="J154" i="372"/>
  <c r="J88" i="372"/>
  <c r="H10" i="372"/>
  <c r="K42" i="372"/>
  <c r="K149" i="372"/>
  <c r="H95" i="372"/>
  <c r="H94" i="372" s="1"/>
  <c r="H9" i="372" s="1"/>
  <c r="I132" i="372"/>
  <c r="I131" i="372" s="1"/>
  <c r="I258" i="372"/>
  <c r="I257" i="372" s="1"/>
  <c r="J339" i="372"/>
  <c r="F97" i="372"/>
  <c r="J149" i="372"/>
  <c r="J158" i="372"/>
  <c r="J34" i="372"/>
  <c r="J42" i="372"/>
  <c r="J16" i="372"/>
  <c r="K52" i="372"/>
  <c r="J85" i="372"/>
  <c r="K224" i="372"/>
  <c r="K128" i="372"/>
  <c r="J127" i="372"/>
  <c r="K287" i="372"/>
  <c r="J294" i="372"/>
  <c r="K76" i="372"/>
  <c r="E9" i="372"/>
  <c r="K85" i="372"/>
  <c r="K228" i="372"/>
  <c r="J38" i="372"/>
  <c r="K154" i="372"/>
  <c r="J137" i="372"/>
  <c r="K386" i="372"/>
  <c r="H313" i="372"/>
  <c r="H312" i="372" s="1"/>
  <c r="J401" i="372"/>
  <c r="G153" i="372"/>
  <c r="F153" i="372" s="1"/>
  <c r="J378" i="372"/>
  <c r="K339" i="372"/>
  <c r="J303" i="372"/>
  <c r="J186" i="372"/>
  <c r="K163" i="372"/>
  <c r="K353" i="372"/>
  <c r="J243" i="372"/>
  <c r="J306" i="372"/>
  <c r="B97" i="372"/>
  <c r="K82" i="372"/>
  <c r="K145" i="372"/>
  <c r="K243" i="372"/>
  <c r="I313" i="372"/>
  <c r="I312" i="372" s="1"/>
  <c r="J216" i="372"/>
  <c r="J347" i="372"/>
  <c r="J370" i="372"/>
  <c r="J329" i="372"/>
  <c r="F365" i="372"/>
  <c r="J365" i="372" s="1"/>
  <c r="J374" i="372"/>
  <c r="J366" i="372"/>
  <c r="K202" i="372"/>
  <c r="F172" i="372"/>
  <c r="K31" i="372"/>
  <c r="K158" i="372"/>
  <c r="K123" i="372"/>
  <c r="K91" i="372"/>
  <c r="K166" i="372"/>
  <c r="D10" i="372"/>
  <c r="D9" i="372" s="1"/>
  <c r="J52" i="372"/>
  <c r="K315" i="372"/>
  <c r="B140" i="372"/>
  <c r="K103" i="372"/>
  <c r="F63" i="372"/>
  <c r="E259" i="372"/>
  <c r="E258" i="372" s="1"/>
  <c r="E257" i="372" s="1"/>
  <c r="K281" i="372"/>
  <c r="J173" i="372"/>
  <c r="K12" i="372"/>
  <c r="J224" i="372"/>
  <c r="I10" i="372"/>
  <c r="I9" i="372" s="1"/>
  <c r="F11" i="372"/>
  <c r="K121" i="372"/>
  <c r="J297" i="372"/>
  <c r="J82" i="372"/>
  <c r="K289" i="372"/>
  <c r="J260" i="372"/>
  <c r="J60" i="372"/>
  <c r="K70" i="372"/>
  <c r="K56" i="372"/>
  <c r="K323" i="372"/>
  <c r="J353" i="372"/>
  <c r="K186" i="372"/>
  <c r="J123" i="372"/>
  <c r="J382" i="372"/>
  <c r="K331" i="372"/>
  <c r="J392" i="372"/>
  <c r="K220" i="372"/>
  <c r="J285" i="372"/>
  <c r="K48" i="372"/>
  <c r="K142" i="372"/>
  <c r="J240" i="372"/>
  <c r="J56" i="372"/>
  <c r="K378" i="372"/>
  <c r="K253" i="372"/>
  <c r="J166" i="372"/>
  <c r="B172" i="372"/>
  <c r="K114" i="372"/>
  <c r="G10" i="372"/>
  <c r="J91" i="372"/>
  <c r="J281" i="372"/>
  <c r="K411" i="372"/>
  <c r="B365" i="372"/>
  <c r="J163" i="372"/>
  <c r="J246" i="372"/>
  <c r="J70" i="372"/>
  <c r="K64" i="372"/>
  <c r="K249" i="372"/>
  <c r="K177" i="372"/>
  <c r="K34" i="372"/>
  <c r="J128" i="372"/>
  <c r="B63" i="372"/>
  <c r="K63" i="372" s="1"/>
  <c r="B11" i="372"/>
  <c r="J309" i="372"/>
  <c r="F391" i="372"/>
  <c r="G390" i="372"/>
  <c r="F390" i="372" s="1"/>
  <c r="B211" i="372"/>
  <c r="C210" i="372"/>
  <c r="B210" i="372" s="1"/>
  <c r="E131" i="372"/>
  <c r="J76" i="372"/>
  <c r="C313" i="372"/>
  <c r="B314" i="372"/>
  <c r="J386" i="372"/>
  <c r="K246" i="372"/>
  <c r="J289" i="372"/>
  <c r="J114" i="372"/>
  <c r="K382" i="372"/>
  <c r="K347" i="372"/>
  <c r="B391" i="372"/>
  <c r="C390" i="372"/>
  <c r="B390" i="372" s="1"/>
  <c r="J315" i="372"/>
  <c r="K366" i="372"/>
  <c r="K374" i="372"/>
  <c r="J411" i="372"/>
  <c r="C399" i="372"/>
  <c r="B399" i="372" s="1"/>
  <c r="B400" i="372"/>
  <c r="J331" i="372"/>
  <c r="K173" i="372"/>
  <c r="J103" i="372"/>
  <c r="J145" i="372"/>
  <c r="J121" i="372"/>
  <c r="C95" i="372"/>
  <c r="K136" i="372"/>
  <c r="K260" i="372"/>
  <c r="G210" i="372"/>
  <c r="F210" i="372" s="1"/>
  <c r="F211" i="372"/>
  <c r="K180" i="372"/>
  <c r="D152" i="372"/>
  <c r="D131" i="372" s="1"/>
  <c r="K88" i="372"/>
  <c r="K401" i="372"/>
  <c r="J64" i="372"/>
  <c r="C258" i="372"/>
  <c r="B192" i="372"/>
  <c r="J192" i="372" s="1"/>
  <c r="B273" i="372"/>
  <c r="J273" i="372" s="1"/>
  <c r="F410" i="372"/>
  <c r="G409" i="372"/>
  <c r="J142" i="372"/>
  <c r="J232" i="372"/>
  <c r="J12" i="372"/>
  <c r="K362" i="372"/>
  <c r="K370" i="372"/>
  <c r="C409" i="372"/>
  <c r="B410" i="372"/>
  <c r="K392" i="372"/>
  <c r="G313" i="372"/>
  <c r="F314" i="372"/>
  <c r="K278" i="372"/>
  <c r="J220" i="372"/>
  <c r="K198" i="372"/>
  <c r="B153" i="372"/>
  <c r="C152" i="372"/>
  <c r="B134" i="372"/>
  <c r="C133" i="372"/>
  <c r="F259" i="372"/>
  <c r="G258" i="372"/>
  <c r="K212" i="372"/>
  <c r="K127" i="372"/>
  <c r="F400" i="372"/>
  <c r="G399" i="372"/>
  <c r="F134" i="372"/>
  <c r="H133" i="372"/>
  <c r="H132" i="372" s="1"/>
  <c r="H131" i="372" s="1"/>
  <c r="G95" i="372"/>
  <c r="K60" i="372"/>
  <c r="K285" i="372"/>
  <c r="G133" i="372"/>
  <c r="F140" i="372"/>
  <c r="J97" i="372" l="1"/>
  <c r="B10" i="372"/>
  <c r="G152" i="372"/>
  <c r="F152" i="372" s="1"/>
  <c r="K97" i="372"/>
  <c r="J410" i="372"/>
  <c r="J11" i="372"/>
  <c r="H416" i="372"/>
  <c r="D424" i="372" s="1"/>
  <c r="E416" i="372"/>
  <c r="C425" i="372" s="1"/>
  <c r="K391" i="372"/>
  <c r="J172" i="372"/>
  <c r="I416" i="372"/>
  <c r="D425" i="372" s="1"/>
  <c r="K140" i="372"/>
  <c r="K400" i="372"/>
  <c r="F10" i="372"/>
  <c r="K10" i="372" s="1"/>
  <c r="J63" i="372"/>
  <c r="B259" i="372"/>
  <c r="D416" i="372"/>
  <c r="C424" i="372" s="1"/>
  <c r="J390" i="372"/>
  <c r="K365" i="372"/>
  <c r="J134" i="372"/>
  <c r="J153" i="372"/>
  <c r="J314" i="372"/>
  <c r="J210" i="372"/>
  <c r="J211" i="372"/>
  <c r="K172" i="372"/>
  <c r="K11" i="372"/>
  <c r="G398" i="372"/>
  <c r="F398" i="372" s="1"/>
  <c r="F399" i="372"/>
  <c r="K399" i="372" s="1"/>
  <c r="C132" i="372"/>
  <c r="B133" i="372"/>
  <c r="G312" i="372"/>
  <c r="F313" i="372"/>
  <c r="F95" i="372"/>
  <c r="G94" i="372"/>
  <c r="G257" i="372"/>
  <c r="F258" i="372"/>
  <c r="G408" i="372"/>
  <c r="F408" i="372" s="1"/>
  <c r="F409" i="372"/>
  <c r="K192" i="372"/>
  <c r="G132" i="372"/>
  <c r="F133" i="372"/>
  <c r="B152" i="372"/>
  <c r="J152" i="372" s="1"/>
  <c r="K410" i="372"/>
  <c r="K211" i="372"/>
  <c r="B95" i="372"/>
  <c r="C94" i="372"/>
  <c r="J391" i="372"/>
  <c r="C312" i="372"/>
  <c r="B313" i="372"/>
  <c r="K273" i="372"/>
  <c r="K390" i="372"/>
  <c r="C257" i="372"/>
  <c r="B258" i="372"/>
  <c r="K134" i="372"/>
  <c r="K314" i="372"/>
  <c r="C408" i="372"/>
  <c r="B408" i="372" s="1"/>
  <c r="B409" i="372"/>
  <c r="J140" i="372"/>
  <c r="K210" i="372"/>
  <c r="K153" i="372"/>
  <c r="J400" i="372"/>
  <c r="J10" i="372" l="1"/>
  <c r="K259" i="372"/>
  <c r="K133" i="372"/>
  <c r="E425" i="372"/>
  <c r="F425" i="372"/>
  <c r="J259" i="372"/>
  <c r="E424" i="372"/>
  <c r="F424" i="372"/>
  <c r="K152" i="372"/>
  <c r="K409" i="372"/>
  <c r="K408" i="372"/>
  <c r="K95" i="372"/>
  <c r="F94" i="372"/>
  <c r="G9" i="372"/>
  <c r="F312" i="372"/>
  <c r="K313" i="372"/>
  <c r="F132" i="372"/>
  <c r="G131" i="372"/>
  <c r="K398" i="372"/>
  <c r="J398" i="372"/>
  <c r="J409" i="372"/>
  <c r="J313" i="372"/>
  <c r="B312" i="372"/>
  <c r="B94" i="372"/>
  <c r="C9" i="372"/>
  <c r="K258" i="372"/>
  <c r="F257" i="372"/>
  <c r="J133" i="372"/>
  <c r="J408" i="372"/>
  <c r="J95" i="372"/>
  <c r="J399" i="372"/>
  <c r="B132" i="372"/>
  <c r="C131" i="372"/>
  <c r="J258" i="372"/>
  <c r="B257" i="372"/>
  <c r="J312" i="372" l="1"/>
  <c r="J257" i="372"/>
  <c r="C416" i="372"/>
  <c r="C423" i="372" s="1"/>
  <c r="J94" i="372"/>
  <c r="B9" i="372"/>
  <c r="K312" i="372"/>
  <c r="G416" i="372"/>
  <c r="D423" i="372" s="1"/>
  <c r="F423" i="372" s="1"/>
  <c r="K257" i="372"/>
  <c r="J132" i="372"/>
  <c r="B131" i="372"/>
  <c r="K132" i="372"/>
  <c r="F131" i="372"/>
  <c r="K94" i="372"/>
  <c r="F9" i="372"/>
  <c r="E423" i="372" l="1"/>
  <c r="J131" i="372"/>
  <c r="K131" i="372"/>
  <c r="B416" i="372"/>
  <c r="J9" i="372"/>
  <c r="F416" i="372"/>
  <c r="K9" i="372"/>
  <c r="D421" i="372" l="1"/>
  <c r="K416" i="372"/>
  <c r="C421" i="372"/>
  <c r="J416" i="372"/>
  <c r="E421" i="372" l="1"/>
  <c r="F421" i="372"/>
</calcChain>
</file>

<file path=xl/sharedStrings.xml><?xml version="1.0" encoding="utf-8"?>
<sst xmlns="http://schemas.openxmlformats.org/spreadsheetml/2006/main" count="439" uniqueCount="336">
  <si>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</si>
  <si>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</si>
  <si>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</si>
  <si>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</si>
  <si>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</si>
  <si>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</si>
  <si>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Дошкольное образование</t>
  </si>
  <si>
    <t>НАЦИОНАЛЬНАЯ ЭКОНОМИКА - ВСЕГО</t>
  </si>
  <si>
    <t>ОБРАЗОВАНИЕ - ВСЕГО</t>
  </si>
  <si>
    <t>Информация</t>
  </si>
  <si>
    <t>(рублей)</t>
  </si>
  <si>
    <t>Дорожное хозяйство (дорожные фонды)</t>
  </si>
  <si>
    <t>Общее образование</t>
  </si>
  <si>
    <t xml:space="preserve">в том числе:                                      </t>
  </si>
  <si>
    <t>ФАКТ</t>
  </si>
  <si>
    <t>ПЛАН</t>
  </si>
  <si>
    <t>Отклонение</t>
  </si>
  <si>
    <t>Сумма</t>
  </si>
  <si>
    <t>%</t>
  </si>
  <si>
    <t>в том числе:</t>
  </si>
  <si>
    <t xml:space="preserve">в том числе:                                   </t>
  </si>
  <si>
    <t xml:space="preserve">в том числе: </t>
  </si>
  <si>
    <t xml:space="preserve">% выполнения плана </t>
  </si>
  <si>
    <t>ЖИЛИЩНО - КОММУНАЛЬНОЕ ХОЗЯЙСТВО - ВСЕГО</t>
  </si>
  <si>
    <t>Жилищное хозяйство</t>
  </si>
  <si>
    <t>Коммунальное хозяйство</t>
  </si>
  <si>
    <t>Отклонение от плана на год</t>
  </si>
  <si>
    <t>ИТОГО ЗА ГОД ПО АДРЕСНОЙ                                         ИНВЕСТИЦИОННОЙ ПРОГРАММЕ</t>
  </si>
  <si>
    <t>Лукина 23-51-32</t>
  </si>
  <si>
    <t>Реконструкция автомобильной дороги по ул. Гражданская (от кольца по ул. Гражданская до ул. Социалистическая)</t>
  </si>
  <si>
    <t>Н.Г. Куликова</t>
  </si>
  <si>
    <t>Сбор, удаление отходов и очистка сточных вод</t>
  </si>
  <si>
    <t>Строительство ливневых очистных сооружений в мкр. "Волжский -1, -2" г. Чебоксары в рамках реализации мероприятий по сокращению доли загрязнённых сточных вод</t>
  </si>
  <si>
    <t>ОХРАНА ОКРУЖАЮЩЕЙ СРЕДЫ</t>
  </si>
  <si>
    <t>Благоустройство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</si>
  <si>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</si>
  <si>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третьего транспортного полукольца г. Чебоксары</t>
  </si>
  <si>
    <t>Строительство автодороги по ул.Ярмарочная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</si>
  <si>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</si>
  <si>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</si>
  <si>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</si>
  <si>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</si>
  <si>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Строительство ливневых очистных сооружений в районе Марпосадского шоссе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</si>
  <si>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</si>
  <si>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</si>
  <si>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</si>
  <si>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снегоплавильной станции в городе Чебоксары</t>
  </si>
  <si>
    <t>проектные и изыскательские работы                                                                                   932  04 09  Ч210374220 414 228 (S33)</t>
  </si>
  <si>
    <t>проектные и изыскательские работы                                                                                      932 04 09  Ч2103S4221 414 228 (И140)</t>
  </si>
  <si>
    <t>проектные и изыскательские работы                                                                                    932 04 09  Ч210374220 414 228 (S03)</t>
  </si>
  <si>
    <t>проектные и изыскательские работы                                                                                      932 04 09  Ч210374220 414 228 (S53)</t>
  </si>
  <si>
    <t>осуществление технического надзора                                                                                       932 04 12 Ц440371109 414 228</t>
  </si>
  <si>
    <t>проектные и изыскательские работы                        909 05 02 А130374460 414 228 (S125)</t>
  </si>
  <si>
    <t>909 05 02 А130374460 414 310 (S125)</t>
  </si>
  <si>
    <t>проектные и изыскательские работы                                             932 05 03 А110115300 414 228</t>
  </si>
  <si>
    <t>проектные и изыскательские работы                                         932 06 02 Ч370170137 414 228</t>
  </si>
  <si>
    <t>проектные и изыскательские работы                                       909 07 01 Ц71167А59Е 414 228</t>
  </si>
  <si>
    <t>проектные и изыскательские работы                                        909 07 01 Ц71167А59К 414 228</t>
  </si>
  <si>
    <t>проектные и изыскательские работы                                       909 07 01 Ц71167А59Н 414 228</t>
  </si>
  <si>
    <t>проектные и изыскательские работы                                       909 07 01 Ц71167А59П 414 228</t>
  </si>
  <si>
    <t>проектные и изыскательские работы                  909 07 02 Ц740375209 414 228</t>
  </si>
  <si>
    <t>Наименование отраслей, главных распорядителей бюджетных средств, объектов и код бюджетной классификации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</si>
  <si>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</si>
  <si>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Строительство общеобразовательной школы поз. 37 в мкр. 3 района "Садовый" г. Чебоксары Чувашской Республики</t>
  </si>
  <si>
    <t>Строительство объекта "Дошкольное образовательное учреждение на 240 мест мкр. "Благовещенский" г. Чебоксары</t>
  </si>
  <si>
    <t>Строительство объекта "Дошкольное образовательное учреждение на 160 мест мкр. "Альгешево" г. Чебоксары</t>
  </si>
  <si>
    <t>Культура, кинематография</t>
  </si>
  <si>
    <t>Культура</t>
  </si>
  <si>
    <t>932 04 09  Ч21R153933 414 310 (И139)</t>
  </si>
  <si>
    <t>932 04 09  Ч21R153933 414 310 (И139S)</t>
  </si>
  <si>
    <t>проектные и изыскательские работы                                                                                   932  04 09  Ч210374220 414 228 (S78)</t>
  </si>
  <si>
    <t xml:space="preserve"> осуществление технического надзора                                                                                    932  04 09  Ч210374220 414 228 (S78)</t>
  </si>
  <si>
    <t>Строительство внутрипоселковых газораспределительных сетей в пос.Сосновка</t>
  </si>
  <si>
    <t>Реконструкция моста по ул.Грибоедова</t>
  </si>
  <si>
    <t>Реконструкция моста по ул. Полевая</t>
  </si>
  <si>
    <t>проектные и изыскательские работы                                              932 04 12 Ц440371109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</si>
  <si>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</si>
  <si>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</si>
  <si>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</si>
  <si>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</si>
  <si>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932 05 02 А1401S9136 414 310 (И130)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</si>
  <si>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</si>
  <si>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проектные и изыскательские работы                                                                                    932 04 09  Ч210374221 414 228</t>
  </si>
  <si>
    <t>проектные и изыскательские работы                                                                                    932 04 09  Ч2103S4221 414 228 (И140S)</t>
  </si>
  <si>
    <t>932 04 09  Ч21R153933 414 310 (20-53930-00000-00000)</t>
  </si>
  <si>
    <t xml:space="preserve">Начальник    </t>
  </si>
  <si>
    <t>Реконструкция Лапсарского проезда со строительством подъеза к д. 65 по Лапсарскому проезду в г. Чебоксары</t>
  </si>
  <si>
    <t>Реконструкция автомобильной дороги по пр. И. Яковлева от Канашского шоссе до кольца пр. 9-ой Пятилетки г. Чебоксары. 4 этап.</t>
  </si>
  <si>
    <t>Строительство (приобретение) жилья для граждан по решению судов</t>
  </si>
  <si>
    <t>проектные и изыскательские работы                                                                                   932 04 09  Ч210374220 414 228 (S58)</t>
  </si>
  <si>
    <t>Строительство автомобильной дороги ул.1-ая Южная в г.Чебоксары</t>
  </si>
  <si>
    <t>проектные и изыскательские работы                                                                                   932 04 09  Ч210374220 414 228 (S115)</t>
  </si>
  <si>
    <t>Строительство автодороги по ул. Н.Рождественского от ул. Энгельса до ул. Гагарина</t>
  </si>
  <si>
    <t>проектные и изыскательские работы                                                        932 04 09  Ч210374220 414 228 (S122)</t>
  </si>
  <si>
    <t>реконструкция Чебоксарского залива и Красной площади</t>
  </si>
  <si>
    <t>Реконструкция Московской набережной 5-й этап</t>
  </si>
  <si>
    <t>Защитные сооружения на р. Волга в районе базы отдыха в районе 116 квартала Сосновского участкового лесничества КУ "Чебоксарское лесничество"</t>
  </si>
  <si>
    <t>Строительство приюта для животных в г. Чебоксары</t>
  </si>
  <si>
    <t>проектные и изыскательские работы                                                                       909 0412 Ц970172750 414 228 (S131)</t>
  </si>
  <si>
    <t>909 0501 А210372960 412 310 (S13)</t>
  </si>
  <si>
    <t>Строительство (приобретение) жилья для малоимущих граждан</t>
  </si>
  <si>
    <t>909 0501 А210372960 412 310 (S136)</t>
  </si>
  <si>
    <t xml:space="preserve">Строительство коллектора ливневой канализации от индустриального парка (II очередь) до существующего коллектора ливневой канализации по пр. Тракторостроителей </t>
  </si>
  <si>
    <t>проектные и изыскательские работ               932 0502 А130374460 414 228 (S137)</t>
  </si>
  <si>
    <t>932 05 02 А1401S9132 414 310 (И126S)</t>
  </si>
  <si>
    <t>932 05 02 А1401S9132 414 310 (И126)</t>
  </si>
  <si>
    <t>932 05 02 А1401S9133 414 310 (И127S)</t>
  </si>
  <si>
    <t>932 05 02 А1401S9133 414 310 (И127)</t>
  </si>
  <si>
    <t>932 05 02 А1401S9134 414 310 (И128S)</t>
  </si>
  <si>
    <t>932 05 02 А1401S9134 414 310 (И128)</t>
  </si>
  <si>
    <t>932 05 02 А1401S9135 414 310 (И129S)</t>
  </si>
  <si>
    <t>932 05 02 А1401S9135 414 310 (И129)</t>
  </si>
  <si>
    <t>проектные и изыскательские работы                                            932 0503 А510277400 414 228 (S138)</t>
  </si>
  <si>
    <t>Строительство сетей наружного освещения в г. Чебоксары вдоль дома № 21 по ул. Энгельса к домам №№11,12,15,17,19 по ул. Николаева, включая дом № 22 по ул. Чапаева</t>
  </si>
  <si>
    <t>Строительство сетей наружного освещения на участке от д. № 136 А до д. № 130 В по ул. Тельмана</t>
  </si>
  <si>
    <t>проектные и изыскательские работы                                            932 0503 А510277400 414 228 (S139)</t>
  </si>
  <si>
    <t>Строительство наружного освещения на территории жилого дома по пр. 9-ой Пятилетки, 19/37</t>
  </si>
  <si>
    <t>проектные и изыскательские работы                                            932 0503 А510277400 414 228 (S140)</t>
  </si>
  <si>
    <t>проектные и изыскательские работы                                            932 0503 А510277400 414 228 (S141)</t>
  </si>
  <si>
    <t>Строительство наружного освещения в мкр.Соляное</t>
  </si>
  <si>
    <t>проектные и изыскательские работы                                            932 0503 А510277400 414 228 (S142)</t>
  </si>
  <si>
    <t>Строительство наружного освещения вдоль тротуара по ул. 50 лет Октября (нечетная сторона)</t>
  </si>
  <si>
    <t>Строительство наружного освещения по ул.Кадыкова, между ул. Баумана и ул. Гастелло и тротуару (нечетная сторона)</t>
  </si>
  <si>
    <t>Строительство наружного освещения ул.Лебедева, вдоль проезжей части около домов №15 А, №15 Б, №11 корп.1.по ул. Сверчкова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</si>
  <si>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</si>
  <si>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909 07 01 Ц71Р25232G 414 310 (21397000000000190002) (И182)</t>
  </si>
  <si>
    <t xml:space="preserve">909 07 01 Ц71Р25232G 414 310 (21397000000000190002) </t>
  </si>
  <si>
    <t>909 07 01 Ц71Р25232I 414 310 (21397000000000190006) (И183)</t>
  </si>
  <si>
    <t xml:space="preserve">909 07 01 Ц71Р25232I 414 310 (21397000000000190006) </t>
  </si>
  <si>
    <t>909 07 01 Ц71Р25232В 414 310 (21397701000001200002) (И207)</t>
  </si>
  <si>
    <t>909 07 01 Ц71Р25232В 414 310 (2139770100000120000)</t>
  </si>
  <si>
    <t>909 07 01 Ц71Р25232С 414 310 (21397701000001200003) (И208)</t>
  </si>
  <si>
    <t>909 07 01 Ц71Р25232С 414 310 (21397701000001200003)</t>
  </si>
  <si>
    <t>909 07 01 Ц71Р25232N 414 310 (21397701000001200001) (И209)</t>
  </si>
  <si>
    <t>909 07 01 Ц71Р25232N 414 310 (21397701000001200001)</t>
  </si>
  <si>
    <t>910 07 02 Ц74Е155209 414 310 (21397701000001190015)</t>
  </si>
  <si>
    <t>909 07 02 Ц74Е155209 414 310 (21397701000001190015) (И210)</t>
  </si>
  <si>
    <t>Строительство многофункционального центра культуры и досуга в Заволжье г. Чебоксары</t>
  </si>
  <si>
    <t>проектные и изыскательские работы                  909 0801 Ц4115S0530 414 228 (И221S)</t>
  </si>
  <si>
    <t>проектные и изыскательские работы                  909 0801 Ц4115S0530 414 228 (И221)</t>
  </si>
  <si>
    <t>План на 2021 год</t>
  </si>
  <si>
    <t>Реконструкция Чебоксарского Залива и Красной площади. Ливневая канализация</t>
  </si>
  <si>
    <t>Строительство наружного освещения от дома №5 по ул. Кукшумская до дома №26 Б по ул. Хузангая и к дому №12 по пр. И. Яковлева, вдоль стадиона «Трактор»</t>
  </si>
  <si>
    <t>909 07 01 Ц71Р25232G 414 310  (21397000000000190002) (L)</t>
  </si>
  <si>
    <t>909 07 01 Ц71Р25232I 414 310 (21397000000000190006) (L)</t>
  </si>
  <si>
    <t>909 07 01 Ц71Р25232В 414 310 (21397701000001200002) (L)</t>
  </si>
  <si>
    <t>909 07 01 Ц71Р25232С 414 310  (21397701000001200003) (L)</t>
  </si>
  <si>
    <t>909 07 01 Ц71Р25232N 414 310 (21397701000001200001) (L)</t>
  </si>
  <si>
    <t>909 07 02 Ц74Е155209 414 310 (21397701000001190015) (L)</t>
  </si>
  <si>
    <t>932 06 02 Ч37G650133 414 310 (21397701000000190012)</t>
  </si>
  <si>
    <t>932 06 02 Ч37G650133 414 310  (21397701000000190012) (И169)</t>
  </si>
  <si>
    <t>932 06 02 Ч37G650133 414 310 (21397701000000190012) (L)</t>
  </si>
  <si>
    <t>909 04 09 А21F15021Д 414 310 (21397701000001200006)</t>
  </si>
  <si>
    <t>Магистральная дорога районного значения N 2 в границах микрорайонов N 4 и 5 жилого района "Новый город" г.Чебоксары</t>
  </si>
  <si>
    <t>909 04 09 А21F15021Д 414 310 (21397701000001200006) (И254)</t>
  </si>
  <si>
    <t>Строительство дороги N 2 в I очереди 7 микрорайона центральной части г. Чебоксары</t>
  </si>
  <si>
    <t>909 04 09 А21F15021Е 414 310 (21397701000001200004)</t>
  </si>
  <si>
    <t>Строительство дорог (I, II этапы) в микрорайоне "Олимп" по ул. З. Яковлевой, 58 г. Чебоксары</t>
  </si>
  <si>
    <t>909 04 09 А21F15021Ж 414 310 (21397701000001200007) (И256)</t>
  </si>
  <si>
    <t>909 04 09 А21F15021Е 414 310 (21397701000001200004) (И255)</t>
  </si>
  <si>
    <t>909 04 09 А21F15021Ж 414 310 (21397701000001200007)</t>
  </si>
  <si>
    <t>Очистные сооружения поверхностного стока поз. 53, I очередь 7 микрорайона центральной части г. Чебоксары (Центр VII)</t>
  </si>
  <si>
    <t>909 11 02 Ц5102S5700 414 310 (И205)</t>
  </si>
  <si>
    <t>909 11 02 Ц5102S5700 414 310 (И205S)</t>
  </si>
  <si>
    <t>проектные и изыскательские работы                  909 11 02 Ц510275700 414 228</t>
  </si>
  <si>
    <t>Реконструкция футбольного поля МБУДО «ДЮСШ «Энергия» в г. Чебоксары Чувашской Республики</t>
  </si>
  <si>
    <t>Массовый спорт</t>
  </si>
  <si>
    <t>Физическая культура и спорт</t>
  </si>
  <si>
    <t>проектные и изыскательские работы                  909 0801 Ц4403755830 414 228</t>
  </si>
  <si>
    <t>Строительство выставочно - экспозиционного, туристического павильона на Красной площади г. Чебоксары</t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</si>
  <si>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 xml:space="preserve"> 974 07 01 Ц71Р25232N 414 310 (И209S)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</si>
  <si>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Ц71Р25232С 414 310 (И208)</t>
    </r>
  </si>
  <si>
    <r>
      <t xml:space="preserve">оборудование (монтируемое и не монтируемое), мебель, материальные запасы и иное имущество по сметной документации  </t>
    </r>
    <r>
      <rPr>
        <b/>
        <i/>
        <sz val="20"/>
        <rFont val="Times New Roman"/>
        <family val="1"/>
        <charset val="204"/>
      </rPr>
      <t>974 07 01 Ц71Р25232С 414 310 (И208S)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</si>
  <si>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 xml:space="preserve"> 974 07 01 Ц71Р25232В 414 310 (И207)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</si>
  <si>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Ц71Р25232В 414 310 (И207S)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</si>
  <si>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Ц71Р25232I 414 310 (И183)</t>
    </r>
  </si>
  <si>
    <r>
      <t xml:space="preserve">оборудование (монтируемое и не монтируемое), мебель, материальные запасы и иное имущество по сметной документации  </t>
    </r>
    <r>
      <rPr>
        <b/>
        <i/>
        <sz val="20"/>
        <rFont val="Times New Roman"/>
        <family val="1"/>
        <charset val="204"/>
      </rPr>
      <t>974 07 01 Ц71Р25232I 414 310 (И183S)</t>
    </r>
  </si>
  <si>
    <t>Строительство объекта "Дошкольное образовательное учреждение на 250 мест поз. 27 в мкр. Университетский-2 (II очередь) в СЗР г. Чебоксары "</t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</si>
  <si>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 xml:space="preserve"> 974 07 01 Ц71Р25232G 414 310 (И1</t>
    </r>
    <r>
      <rPr>
        <sz val="20"/>
        <rFont val="Times New Roman"/>
        <family val="1"/>
        <charset val="204"/>
      </rPr>
      <t>82)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</si>
  <si>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Ц71Р25232G 414 310 (И182S)</t>
    </r>
  </si>
  <si>
    <r>
      <t>оборудование (монтируемое и не монтируемое), мебель, материальные запасы и иное имущество по сметной документации</t>
    </r>
    <r>
      <rPr>
        <b/>
        <i/>
        <sz val="20"/>
        <rFont val="Times New Roman"/>
        <family val="1"/>
        <charset val="204"/>
      </rPr>
      <t xml:space="preserve"> 974 07 01 Ц71Р25232D 414 310 (И161)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</si>
  <si>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Ц71Р25232D 414 310(И161S)</t>
    </r>
  </si>
  <si>
    <t>Управление образования администрации города Чебоксары</t>
  </si>
  <si>
    <t>909 07 01 А21077А217 414 310</t>
  </si>
  <si>
    <t>Строительство объекта "Дошкольное образовательное учреждение на 160 мест поз. 1.28 в мкр. № 1 жилого района "Новый город" в г. Чебоксары"</t>
  </si>
  <si>
    <t>909 07 01 Ц71Р25232N 414 310 (И209)</t>
  </si>
  <si>
    <t>909 07 01 Ц71Р25232N 414 310 (И209S)</t>
  </si>
  <si>
    <t>проектные и изыскательские работы                                       909 07 01 Ц71167А59Р 414 228</t>
  </si>
  <si>
    <t>909 07 01 Ц71Р25232В 414 310 (И207)</t>
  </si>
  <si>
    <t>909 07 01 Ц71Р25232В 414 310 (И207S)</t>
  </si>
  <si>
    <t>909 07 01 Ц71Р25232I 414 310 (И183)</t>
  </si>
  <si>
    <t>909 07 01 Ц71Р25232I 414 310 (И183S)</t>
  </si>
  <si>
    <t>909 07 01 Ц71Р25232G 414 310 (И182)</t>
  </si>
  <si>
    <t>909 07 01 Ц71Р25232G 414 310 (И182S)</t>
  </si>
  <si>
    <t>проектные и изыскательские работы                                       909 07 01 Ц71167А59И 414 228</t>
  </si>
  <si>
    <t>909 07 01 Ц71Р25232D 414 310 (21397000000000190032)</t>
  </si>
  <si>
    <t>909 07 01 Ц71Р25232D 414 310 (21397000000000190032) (И161)</t>
  </si>
  <si>
    <t>909 07 01 Ц71Р25232D 414 310 (21397000000000190032) (L)</t>
  </si>
  <si>
    <t>909 07 01 Ц71Р25232D 414 310 (И161)</t>
  </si>
  <si>
    <t>909 07 01 Ц71Р25232D 414 310(И161S)</t>
  </si>
  <si>
    <t>Строительство локальных очистных сооружений на водовыпуске в районе ул.Гладкова (№64)</t>
  </si>
  <si>
    <t>Строительство локальных очистных сооружений на водовыпуске в районе пр.Машиностроителей  (№21)</t>
  </si>
  <si>
    <t>Строительство локальных очистных сооружений на водовыпуске в районе Ягодного пер. (№83)</t>
  </si>
  <si>
    <t>Строительство локальных очистных сооружений на водовыпуске в районе Октябрьского моста (№33)</t>
  </si>
  <si>
    <t>Строительство локальных очистных сооружений на водовыпуске в районе Гагаринского моста (№44)</t>
  </si>
  <si>
    <t>проектные и изыскательские работы                                                       932 06 02 Ч370170139 414 228</t>
  </si>
  <si>
    <t>Строительство локальных очистных сооружений на водовыпуске в районе ул.Пирогова (№75)</t>
  </si>
  <si>
    <t>проектные и изыскательские работы                                         932 06 02 Ч37G650136 414 228 (И258)</t>
  </si>
  <si>
    <t>проектные и изыскательские работы                                         932 06 02 Ч37G650136 414 228 (И258S)</t>
  </si>
  <si>
    <t>технологическое присоединение                                                                                   932 06 02 Ч370170136 414 228</t>
  </si>
  <si>
    <t>технологическое присоединение                                                                                   932 06 02 Ч370170137 414 228</t>
  </si>
  <si>
    <t>технологическое присоединение                                                                                   932 06 02 Ч370170135 414 228</t>
  </si>
  <si>
    <t>932 06 02 Ч37G650132 414 310 (21-50130-89304-97001)</t>
  </si>
  <si>
    <t>932 06 02 Ч37G650132 414 310 (21-50130-89304-97001) (И144)</t>
  </si>
  <si>
    <t>932 06 02 Ч37G650132 414 310 (21-50130-89304-97001) (L)</t>
  </si>
  <si>
    <t>932 06 02 Ч37G650132 414 310 (И144)</t>
  </si>
  <si>
    <r>
      <t xml:space="preserve">затраты на возмещение ущерба рыбным запасам </t>
    </r>
    <r>
      <rPr>
        <b/>
        <i/>
        <sz val="20"/>
        <rFont val="Times New Roman"/>
        <family val="1"/>
        <charset val="204"/>
      </rPr>
      <t>932 06 02 Ч370170132 414 228</t>
    </r>
  </si>
  <si>
    <t>технологическое присоединение                                                                                   932 06 02 Ч370170132 414 228</t>
  </si>
  <si>
    <r>
      <rPr>
        <b/>
        <i/>
        <sz val="20"/>
        <rFont val="Times New Roman"/>
        <family val="1"/>
        <charset val="204"/>
      </rPr>
      <t xml:space="preserve">осуществление технического надзора </t>
    </r>
    <r>
      <rPr>
        <sz val="20"/>
        <rFont val="Times New Roman"/>
        <family val="1"/>
        <charset val="204"/>
      </rPr>
      <t xml:space="preserve">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</si>
  <si>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r>
      <rPr>
        <b/>
        <i/>
        <sz val="20"/>
        <rFont val="Times New Roman"/>
        <family val="1"/>
        <charset val="204"/>
      </rPr>
      <t xml:space="preserve">проектные и изыскательские работы   </t>
    </r>
    <r>
      <rPr>
        <sz val="20"/>
        <rFont val="Times New Roman"/>
        <family val="1"/>
        <charset val="204"/>
      </rPr>
      <t xml:space="preserve">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</si>
  <si>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t xml:space="preserve"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 </t>
  </si>
  <si>
    <t>технологическое присоединение                                                                                  932 0503 А510277400 414 228  (S148)</t>
  </si>
  <si>
    <t>проектные и изыскательские работы                                            932 0503 А510277400 414 228 (S148)</t>
  </si>
  <si>
    <t>Строительство сетей наружного освещения по ул.Крупская и ул.Кременского</t>
  </si>
  <si>
    <t>технологическое присоединение                                                                                  932 0503 А510277400 414 228  (S147)</t>
  </si>
  <si>
    <t>проектные и изыскательские работы                                            932 0503 А510277400 414 228 (S147)</t>
  </si>
  <si>
    <t>Строительство сетей наружного освещения в пос.Пролетарский</t>
  </si>
  <si>
    <t>технологическое присоединение                                                                                  932 0503 А510277400 414 228  (S142)</t>
  </si>
  <si>
    <t>технологическое присоединение                                                                                  932 0503 А510277400 414 228  (S141)</t>
  </si>
  <si>
    <t>технологическое присоединение                                                                                  932 0503 А510277400 414 228  (S140)</t>
  </si>
  <si>
    <t>технологическое присоединение                                                                                  932 0503 А510277400 414 228  (S139)</t>
  </si>
  <si>
    <t>технологическое присоединение                                                                                  932 0503 А510277400 414 228  (S138)</t>
  </si>
  <si>
    <t>технологическое присоединение                                                                                  932 0503 А510277400 414 228</t>
  </si>
  <si>
    <t>проектные и изыскательские работы                                            932 0503 А510277400 414 228</t>
  </si>
  <si>
    <t xml:space="preserve">Строительство наружного освещения г. Чебоксары </t>
  </si>
  <si>
    <t>технологическое присоединение                                                                                  932 05 03 А110115300 414 228</t>
  </si>
  <si>
    <t xml:space="preserve"> осуществление технического надзора                                                                                  932 05 02 А140179136 414 228 </t>
  </si>
  <si>
    <t xml:space="preserve">проектные и изыскательские работ               932 05 02 А140179136 414 228 </t>
  </si>
  <si>
    <t xml:space="preserve"> осуществление технического надзора                                                                                  932 05 02 А140179135 414 228 </t>
  </si>
  <si>
    <t xml:space="preserve">проектные и изыскательские работ               932 05 02 А140179135 414 228 </t>
  </si>
  <si>
    <t xml:space="preserve"> осуществление технического надзора                                                                                  932 05 02 А140179134 414 228 </t>
  </si>
  <si>
    <t xml:space="preserve">проектные и изыскательские работ               932 05 02 А140179134 414 228 </t>
  </si>
  <si>
    <t xml:space="preserve"> осуществление технического надзора                                                                                  932 05 02 А140179133 414 228 </t>
  </si>
  <si>
    <t xml:space="preserve">проектные и изыскательские работ               932 05 02 А140179133 414 228 </t>
  </si>
  <si>
    <t xml:space="preserve"> осуществление технического надзора                                                                                  932 05 02 А140179132 414 228 </t>
  </si>
  <si>
    <t xml:space="preserve">проектные и изыскательские работ               932 05 02 А140179132 414 228 </t>
  </si>
  <si>
    <t xml:space="preserve">проектные и изыскательские работ               932 05 02 А140179131 414 228 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</si>
  <si>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мкр.Октябрьский</t>
  </si>
  <si>
    <t>технологическое присоединение                                                                                  932 0502 А130374460 414 228 (S137)</t>
  </si>
  <si>
    <t>проектные и изыскательские работ               909 0502 А21077A21Т 414 228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</si>
  <si>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</si>
  <si>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909 05 02 А13F552431 414 310 (21397701000000190006)</t>
  </si>
  <si>
    <t>909 05 02 А13F552431 414 310 (21397701000000190006) (И141)</t>
  </si>
  <si>
    <t>Строительство многоквартирного жилого дома по ул. П. Коммуна г. Чебоксары</t>
  </si>
  <si>
    <t>проектные и изыскательские работы                                                    909 05 01 А210678320 414 228 (S107)</t>
  </si>
  <si>
    <t>Строительство многоквартирного жилого дома по ул. Н.И. Ашмарина г. Чебоксары</t>
  </si>
  <si>
    <t xml:space="preserve">Переселение граждан из ветхого и аварийного жилого фонда </t>
  </si>
  <si>
    <t>932 04 12 Ц4403L3840 414 310 (21397701000001190017)  (И131)</t>
  </si>
  <si>
    <r>
      <t xml:space="preserve">Реконструкция Московской набережной у Свято-Троицкого монастыря                                        </t>
    </r>
    <r>
      <rPr>
        <b/>
        <i/>
        <sz val="20"/>
        <rFont val="Times New Roman"/>
        <family val="1"/>
        <charset val="204"/>
      </rPr>
      <t xml:space="preserve">    932 04 12 Ц440371109 414 310</t>
    </r>
  </si>
  <si>
    <t>технологическое присоединение                                                                932 04 12 Ц440371109 414 228</t>
  </si>
  <si>
    <t>проектные и изыскательские работы                                                                                   909  04 09  Ч210374220 414 228 (S119)</t>
  </si>
  <si>
    <t>Строительство автомобильной дороги от детского сада  по ул. Прогрессивная до проезда Соляное</t>
  </si>
  <si>
    <t>проектные и изыскательские работы                                                                                   909  04 09  Ч210374220 414 228 (S50)</t>
  </si>
  <si>
    <t>Строительство участка автомобильной дороги в микрорайоне «Соляное» от остановки Элеватор возле д. № 10 по проезду Соляное до д. 11 по ул. Прогрессивная и к детскому саду</t>
  </si>
  <si>
    <t xml:space="preserve"> 909  04 09  А21077А21В 414 310 </t>
  </si>
  <si>
    <t>Строительство автомобильной дороги по ул. А.Асламаса в 14 мкр г.Чебоксары</t>
  </si>
  <si>
    <t xml:space="preserve">проектные и изыскательские работы                                                                                   909  04 09  А21077А21Б 414 228 </t>
  </si>
  <si>
    <t>Строительство автодорог по улицам №1,2,3,4,5 в микрорайоне "Университетский-2" СЗР г. Чебоксары</t>
  </si>
  <si>
    <t>909 04 09 А21F15021Ж 414 310 (21397701000001200007) (L)</t>
  </si>
  <si>
    <t>проектные и изыскательские работы                                                                                   909 04 09  А21077А21Ж 414 228</t>
  </si>
  <si>
    <t>909 04 09 А21F15021Е 414 310 (21397701000001200004) (L)</t>
  </si>
  <si>
    <t>проектные и изыскательские работы                                                                                   909 04 09  А21077А21Е 414 228</t>
  </si>
  <si>
    <t>909 04 09 А21F15021Д 414 310 (21397701000001200006) (L)</t>
  </si>
  <si>
    <t>проектные и изыскательские работы                                                                                   909 04 09  А21077А21Д 414 228</t>
  </si>
  <si>
    <t>технологическое присоединение                                                                                  932  04 09  Ч210374220 414 228 (S115)</t>
  </si>
  <si>
    <t>технологическое присоединение                                                                                  932  04 09  Ч210374220 414 228 (S114)</t>
  </si>
  <si>
    <t>932  04 09  Ч210374220 414 310 (S111)</t>
  </si>
  <si>
    <t>проектные и изыскательские работы                                                                                   932  04 09  Ч210374220 414 228 (S111)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</si>
  <si>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</si>
  <si>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осуществление технического надзора                                                                             932  04 09  Ч210374220 414 228 (S110)</t>
  </si>
  <si>
    <t>проектные и изыскательские работы                                                                                   932  04 09  Ч210374220 414 228 (S110)</t>
  </si>
  <si>
    <t>Реконструкция автомобильной дороги по пр.И.Яковлева от Канашского шоссе до кольца пр.9-ой Пятилетки г.Чебоксары (Автомобильная дорога от ул.Кукшумская до ул.Ашмарина — 1 этап. Автомобильная дорога от ул.Ашмарина до примыкания к Канашскому шоссе — 2 этап. Автомобильная дорога от кольца пр.9-ой Пятилетки до ул.Кукшумская — 3 этап.))</t>
  </si>
  <si>
    <t>технологическое присоединение                                                                                  932  04 09  Ч210374220 414 228 (S53)</t>
  </si>
  <si>
    <t>технологическое присоединение                                                                                  932  04 09  Ч210374220 414 228 (S33)</t>
  </si>
  <si>
    <t>технологическое присоединение                                                                                  932  04 09  Ч210374220 414 228 (S58)</t>
  </si>
  <si>
    <t>проектные и изыскательские работы                                  932 06 02 Ч370170135 414 228</t>
  </si>
  <si>
    <t>проектные и изыскательские работы                                  932 06 02 Ч370170133 414 228</t>
  </si>
  <si>
    <t>осуществление технического надзора                                 932 06 02 Ч370170133 414 228</t>
  </si>
  <si>
    <t>проектные и изыскательские работы                        932 04 09  Ч210374220 414 310 (S114)</t>
  </si>
  <si>
    <t>909 05 02 А13F552431 414 310                (21397701000000190006) (L)</t>
  </si>
  <si>
    <t>проектные и изыскательские работы                        909 05 02 А210773010 414 228</t>
  </si>
  <si>
    <t>технологическое присоединение                                                                              932  04 09  Ч210374220 414 228 (S110)</t>
  </si>
  <si>
    <t>строительно-монтажные работы                                            932 0503 А510277400 414 310 (S143)</t>
  </si>
  <si>
    <t>строительно-монтажные работы                                            932 0503 А510277400 414 310 (S144)</t>
  </si>
  <si>
    <t>строительно-монтажные работы                                            932 0503 А510277400 414 310 (S145)</t>
  </si>
  <si>
    <t>технологическое присоединение                                                                                  932  04 09  Ч210374220 414 228 (S78)</t>
  </si>
  <si>
    <t>технологическое присоединение                                                                                    932 04 09  Ч210374221 414 228</t>
  </si>
  <si>
    <t>932  04 09  Ч210374220 414 310 (S110)</t>
  </si>
  <si>
    <t>932 05 02 А1401S9136 414 310 (И130S)</t>
  </si>
  <si>
    <t>технологическое присоединение                                     932 06 02 Ч370170133 414 228</t>
  </si>
  <si>
    <t>проектные и изыскательские работы                                                   932 06 02 Ч37017013А 414 228</t>
  </si>
  <si>
    <t>проектные и изыскательские работы                                                                   932 06 02 Ч37017013Б 414 228</t>
  </si>
  <si>
    <t>проектные и изыскательские работы                                                        932 06 02 Ч37017013В 414 228</t>
  </si>
  <si>
    <t>проектные и изыскательские работы                                                        932 06 02 Ч37017013Г 414 228</t>
  </si>
  <si>
    <t>проектные и изыскательские работы                                                  932 06 02 Ч37017013Д 414 228</t>
  </si>
  <si>
    <t>909 05 02 А21F15021Т 414 310 (21397701000001200005) (L)</t>
  </si>
  <si>
    <t>909 05 02 А21F15021Т 414 310 (21397701000001200005) (И257)</t>
  </si>
  <si>
    <t>909 05 02 А21F15021Т 414 310 (21397701000001200005)</t>
  </si>
  <si>
    <t>строительно- монтажные работы                                       909 07 01 Ц71167А59Р 414 310</t>
  </si>
  <si>
    <t>технологическое присоединение                                                             932 06 02 Ч37G650132 414 228 (И144)</t>
  </si>
  <si>
    <r>
      <t xml:space="preserve">оборудование (монтируемое и не монтируемое), мебель, материальные запасы и иное имущество по сметной документации  </t>
    </r>
    <r>
      <rPr>
        <b/>
        <i/>
        <sz val="20"/>
        <rFont val="Times New Roman"/>
        <family val="1"/>
        <charset val="204"/>
      </rPr>
      <t xml:space="preserve"> 974 07 01 Ц71Р25232N 414 226, 310 (И209)</t>
    </r>
  </si>
  <si>
    <t>об исполнении инвестиционной программы г.Чебоксары на 01.10.2021 года</t>
  </si>
  <si>
    <t>Кассовые расходы за январь-сентябрь 2021 года</t>
  </si>
  <si>
    <t>возмещение затрат в связи с переустройством инженерных коммуникаций                                                          932 04 09  Ч210374221 414 299</t>
  </si>
  <si>
    <t>строительно-монтажные работы                                                   909 05 01 А210678320 414 310</t>
  </si>
  <si>
    <t>проектные и изыскательские работы                                                     909 05 01 А210678320 414 228</t>
  </si>
  <si>
    <t>Строительство многоквартирного жилого дома по ул. Магницкого г. Чебоксары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</si>
  <si>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Ц44J153360 414 310 (21397701000000191003)  (L)</t>
    </r>
  </si>
  <si>
    <t>932 04 12 Ц44J153360 414 310 (21397701000000191003) (И131)</t>
  </si>
  <si>
    <t xml:space="preserve">932 04 12 Ц44J153360 414 310  (21397701000000191003) </t>
  </si>
  <si>
    <t xml:space="preserve"> технологическое присоединение                     932 04 12 Ц44J153360 414 228 (21397701000000191003)  (L)</t>
  </si>
  <si>
    <t>технологическое присоединение                   932 04 12 Ц44J153360 414 228 (21397701000000191003) (И131)</t>
  </si>
  <si>
    <t xml:space="preserve">технологическое присоединение                       932 04 12 Ц44J153360 414 228  (21397701000000191003) 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</si>
  <si>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Ц44J153360 414 310  (21397701000001191017)  (L)</t>
    </r>
  </si>
  <si>
    <t xml:space="preserve">932 04 12 Ц44J153360 414 310 (21397701000001191017) 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</si>
  <si>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 (21397701000001191019)   (L)</t>
    </r>
  </si>
  <si>
    <t>932 04 12 Ц44J153360 414 310 (21397701000001191019)  (И131)</t>
  </si>
  <si>
    <t xml:space="preserve">932 04 12 Ц44J153360 414 310  (21397701000001191019) </t>
  </si>
  <si>
    <r>
      <rPr>
        <b/>
        <i/>
        <sz val="20"/>
        <rFont val="Times New Roman"/>
        <family val="1"/>
        <charset val="204"/>
      </rPr>
      <t>технологическое присоединение</t>
    </r>
    <r>
      <rPr>
        <sz val="20"/>
        <rFont val="Times New Roman"/>
        <family val="1"/>
        <charset val="204"/>
      </rPr>
      <t xml:space="preserve">                  </t>
    </r>
    <r>
      <rPr>
        <b/>
        <i/>
        <sz val="20"/>
        <rFont val="Times New Roman"/>
        <family val="1"/>
        <charset val="204"/>
      </rPr>
      <t xml:space="preserve"> 932 04 12 Ц44J153360 414 228  (21397701000001191019)   (L)</t>
    </r>
  </si>
  <si>
    <t>технологическое присоединение                                       932 04 12 Ц44J153360 414 228 (21397701000001191019)  (И131)</t>
  </si>
  <si>
    <t xml:space="preserve">технологическое присоединение                          932 04 12 Ц44J153360 414 228  (21397701000001191019) 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</si>
  <si>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909 04 12 Ц44J153360 414 310(21397701000061191018)   (L)</t>
    </r>
  </si>
  <si>
    <t>909 04 12 Ц44J153360 414 310 (21397701000061191018)  (И131)</t>
  </si>
  <si>
    <t xml:space="preserve">909 04 12 Ц44J153360 414 310 (21397701000061191018) </t>
  </si>
  <si>
    <t>932 06 02 Ч37G650132 414 310  (И144S)</t>
  </si>
  <si>
    <t>технологическое присоединение                                                932 06 02 Ч37G650132 414 228  (И144S)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</si>
</sst>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.00_);_(* \(#,##0.00\);_(* &quot;-&quot;??_);_(@_)"/>
  </numFmts>
  <fonts count="28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sz val="18"/>
      <name val="Arial Cyr"/>
      <charset val="204"/>
    </font>
    <font>
      <sz val="20"/>
      <name val="Arial Cyr"/>
      <charset val="204"/>
    </font>
    <font>
      <sz val="20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20"/>
      <color rgb="FF00000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6" fontId="22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/>
    <xf numFmtId="0" fontId="0" fillId="0" borderId="0" xfId="0" applyFill="1"/>
    <xf numFmtId="4" fontId="4" fillId="2" borderId="0" xfId="0" applyNumberFormat="1" applyFont="1" applyFill="1"/>
    <xf numFmtId="4" fontId="8" fillId="2" borderId="0" xfId="0" applyNumberFormat="1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0" fontId="9" fillId="2" borderId="0" xfId="0" applyFont="1" applyFill="1"/>
    <xf numFmtId="4" fontId="16" fillId="2" borderId="0" xfId="0" applyNumberFormat="1" applyFont="1" applyFill="1"/>
    <xf numFmtId="0" fontId="16" fillId="2" borderId="0" xfId="0" applyFont="1" applyFill="1"/>
    <xf numFmtId="0" fontId="16" fillId="2" borderId="0" xfId="0" applyFont="1" applyFill="1" applyBorder="1"/>
    <xf numFmtId="165" fontId="9" fillId="2" borderId="0" xfId="0" applyNumberFormat="1" applyFont="1" applyFill="1" applyBorder="1"/>
    <xf numFmtId="4" fontId="16" fillId="2" borderId="0" xfId="0" applyNumberFormat="1" applyFont="1" applyFill="1" applyBorder="1"/>
    <xf numFmtId="165" fontId="15" fillId="2" borderId="0" xfId="0" applyNumberFormat="1" applyFont="1" applyFill="1" applyBorder="1"/>
    <xf numFmtId="4" fontId="9" fillId="2" borderId="0" xfId="0" applyNumberFormat="1" applyFont="1" applyFill="1"/>
    <xf numFmtId="4" fontId="12" fillId="4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top" wrapText="1" indent="2"/>
    </xf>
    <xf numFmtId="49" fontId="18" fillId="0" borderId="1" xfId="0" applyNumberFormat="1" applyFont="1" applyBorder="1" applyAlignment="1">
      <alignment horizontal="left" vertical="top" wrapText="1" indent="2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 indent="2"/>
    </xf>
    <xf numFmtId="0" fontId="19" fillId="0" borderId="1" xfId="0" applyFont="1" applyFill="1" applyBorder="1" applyAlignment="1">
      <alignment horizontal="justify" vertical="top"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left" vertical="top" wrapText="1" indent="2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0" xfId="0" applyFont="1" applyFill="1"/>
    <xf numFmtId="0" fontId="20" fillId="0" borderId="1" xfId="0" applyFont="1" applyFill="1" applyBorder="1" applyAlignment="1">
      <alignment horizontal="justify" vertical="top" wrapText="1"/>
    </xf>
    <xf numFmtId="0" fontId="20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2" borderId="0" xfId="0" applyFont="1" applyFill="1"/>
    <xf numFmtId="0" fontId="21" fillId="4" borderId="1" xfId="0" applyNumberFormat="1" applyFont="1" applyFill="1" applyBorder="1" applyAlignment="1">
      <alignment horizontal="center" vertical="top" wrapText="1"/>
    </xf>
    <xf numFmtId="0" fontId="8" fillId="0" borderId="9" xfId="0" applyFont="1" applyBorder="1" applyAlignment="1" applyProtection="1">
      <alignment horizontal="left" vertical="top" wrapText="1" indent="2"/>
      <protection locked="0"/>
    </xf>
    <xf numFmtId="4" fontId="12" fillId="0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horizontal="center"/>
    </xf>
    <xf numFmtId="0" fontId="17" fillId="0" borderId="1" xfId="0" applyFont="1" applyFill="1" applyBorder="1" applyAlignment="1">
      <alignment horizontal="left" vertical="top" wrapText="1"/>
    </xf>
    <xf numFmtId="49" fontId="8" fillId="5" borderId="1" xfId="1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justify" vertical="center" wrapText="1"/>
    </xf>
    <xf numFmtId="4" fontId="24" fillId="0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justify" vertical="top" wrapText="1"/>
    </xf>
    <xf numFmtId="0" fontId="26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 indent="2"/>
    </xf>
    <xf numFmtId="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right"/>
    </xf>
    <xf numFmtId="4" fontId="27" fillId="2" borderId="0" xfId="0" applyNumberFormat="1" applyFont="1" applyFill="1"/>
    <xf numFmtId="0" fontId="18" fillId="0" borderId="9" xfId="0" applyFont="1" applyBorder="1" applyAlignment="1" applyProtection="1">
      <alignment horizontal="left" vertical="top" wrapText="1" indent="2"/>
      <protection locked="0"/>
    </xf>
    <xf numFmtId="0" fontId="9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2"/>
  <sheetViews>
    <sheetView showZeros="0" tabSelected="1" view="pageBreakPreview" topLeftCell="A132" zoomScale="40" zoomScaleNormal="40" zoomScaleSheetLayoutView="40" workbookViewId="0">
      <selection activeCell="I144" sqref="I144:I151"/>
    </sheetView>
  </sheetViews>
  <sheetFormatPr defaultColWidth="9.28515625" defaultRowHeight="12.75" x14ac:dyDescent="0.2"/>
  <cols>
    <col min="1" max="1" width="76.5703125" style="1" customWidth="1"/>
    <col min="2" max="2" width="33.28515625" style="1" customWidth="1"/>
    <col min="3" max="3" width="33.140625" style="1" customWidth="1"/>
    <col min="4" max="4" width="29.85546875" style="1" customWidth="1"/>
    <col min="5" max="5" width="30.5703125" style="1" customWidth="1"/>
    <col min="6" max="6" width="37.140625" style="1" customWidth="1"/>
    <col min="7" max="7" width="36.5703125" style="1" customWidth="1"/>
    <col min="8" max="8" width="35.28515625" style="1" customWidth="1"/>
    <col min="9" max="9" width="35" style="1" customWidth="1"/>
    <col min="10" max="10" width="33.85546875" style="1" customWidth="1"/>
    <col min="11" max="11" width="11.5703125" style="1" customWidth="1"/>
    <col min="12" max="12" width="3.5703125" style="1" customWidth="1"/>
    <col min="13" max="13" width="4.5703125" style="1" customWidth="1"/>
    <col min="14" max="16384" width="9.28515625" style="1"/>
  </cols>
  <sheetData>
    <row r="1" spans="1:27" ht="24.6" customHeight="1" x14ac:dyDescent="0.2">
      <c r="A1" s="90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27" ht="42" customHeight="1" x14ac:dyDescent="0.2">
      <c r="A2" s="90" t="s">
        <v>311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27" ht="22.9" customHeight="1" x14ac:dyDescent="0.2">
      <c r="A3" s="12"/>
      <c r="B3" s="12"/>
      <c r="C3" s="12"/>
      <c r="D3" s="12"/>
      <c r="E3" s="12"/>
      <c r="F3" s="13"/>
      <c r="G3" s="13"/>
      <c r="H3" s="13"/>
      <c r="I3" s="13"/>
      <c r="J3" s="13"/>
      <c r="K3" s="6"/>
      <c r="L3" s="2"/>
      <c r="M3" s="2"/>
    </row>
    <row r="4" spans="1:27" ht="27" customHeight="1" x14ac:dyDescent="0.4">
      <c r="A4" s="91" t="s">
        <v>10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">
      <c r="A5" s="92" t="s">
        <v>61</v>
      </c>
      <c r="B5" s="93" t="s">
        <v>140</v>
      </c>
      <c r="C5" s="93"/>
      <c r="D5" s="93"/>
      <c r="E5" s="93"/>
      <c r="F5" s="94" t="s">
        <v>312</v>
      </c>
      <c r="G5" s="95"/>
      <c r="H5" s="95"/>
      <c r="I5" s="96"/>
      <c r="J5" s="97" t="s">
        <v>26</v>
      </c>
      <c r="K5" s="100" t="s">
        <v>22</v>
      </c>
    </row>
    <row r="6" spans="1:27" ht="25.5" customHeight="1" x14ac:dyDescent="0.2">
      <c r="A6" s="92"/>
      <c r="B6" s="93" t="s">
        <v>1</v>
      </c>
      <c r="C6" s="93" t="s">
        <v>2</v>
      </c>
      <c r="D6" s="93"/>
      <c r="E6" s="93"/>
      <c r="F6" s="93" t="s">
        <v>1</v>
      </c>
      <c r="G6" s="103" t="s">
        <v>2</v>
      </c>
      <c r="H6" s="104"/>
      <c r="I6" s="105"/>
      <c r="J6" s="98"/>
      <c r="K6" s="101"/>
    </row>
    <row r="7" spans="1:27" ht="27.75" x14ac:dyDescent="0.2">
      <c r="A7" s="92"/>
      <c r="B7" s="93"/>
      <c r="C7" s="85" t="s">
        <v>3</v>
      </c>
      <c r="D7" s="85" t="s">
        <v>4</v>
      </c>
      <c r="E7" s="85" t="s">
        <v>5</v>
      </c>
      <c r="F7" s="93"/>
      <c r="G7" s="85" t="s">
        <v>3</v>
      </c>
      <c r="H7" s="85" t="s">
        <v>4</v>
      </c>
      <c r="I7" s="85" t="s">
        <v>5</v>
      </c>
      <c r="J7" s="99"/>
      <c r="K7" s="102"/>
    </row>
    <row r="8" spans="1:27" ht="24" customHeight="1" x14ac:dyDescent="0.2">
      <c r="A8" s="85">
        <v>1</v>
      </c>
      <c r="B8" s="85">
        <v>2</v>
      </c>
      <c r="C8" s="85">
        <v>3</v>
      </c>
      <c r="D8" s="85">
        <v>4</v>
      </c>
      <c r="E8" s="85">
        <v>5</v>
      </c>
      <c r="F8" s="85">
        <v>6</v>
      </c>
      <c r="G8" s="85">
        <v>7</v>
      </c>
      <c r="H8" s="85">
        <v>8</v>
      </c>
      <c r="I8" s="85">
        <v>9</v>
      </c>
      <c r="J8" s="85">
        <v>10</v>
      </c>
      <c r="K8" s="85">
        <v>11</v>
      </c>
    </row>
    <row r="9" spans="1:27" ht="36" customHeight="1" x14ac:dyDescent="0.2">
      <c r="A9" s="33" t="s">
        <v>7</v>
      </c>
      <c r="B9" s="29">
        <f t="shared" ref="B9:I9" si="0">B10+B94</f>
        <v>1543561131.9099998</v>
      </c>
      <c r="C9" s="29">
        <f t="shared" si="0"/>
        <v>1085433900</v>
      </c>
      <c r="D9" s="29">
        <f t="shared" si="0"/>
        <v>295202737.76999998</v>
      </c>
      <c r="E9" s="29">
        <f t="shared" si="0"/>
        <v>162924494.13999999</v>
      </c>
      <c r="F9" s="29">
        <f t="shared" si="0"/>
        <v>274029497.98000002</v>
      </c>
      <c r="G9" s="29">
        <f t="shared" si="0"/>
        <v>175977685.56</v>
      </c>
      <c r="H9" s="29">
        <f t="shared" si="0"/>
        <v>50078429.539999999</v>
      </c>
      <c r="I9" s="29">
        <f t="shared" si="0"/>
        <v>47973382.879999995</v>
      </c>
      <c r="J9" s="29">
        <f t="shared" ref="J9:J73" si="1">B9-F9</f>
        <v>1269531633.9299998</v>
      </c>
      <c r="K9" s="20">
        <f>F9/B9*100</f>
        <v>17.753070630958192</v>
      </c>
    </row>
    <row r="10" spans="1:27" ht="30" x14ac:dyDescent="0.2">
      <c r="A10" s="34" t="s">
        <v>11</v>
      </c>
      <c r="B10" s="30">
        <f>C10+D10+E10</f>
        <v>744122000</v>
      </c>
      <c r="C10" s="30">
        <f>C11+C63</f>
        <v>356639900</v>
      </c>
      <c r="D10" s="30">
        <f>D11+D63</f>
        <v>257987725</v>
      </c>
      <c r="E10" s="30">
        <f>E11+E63</f>
        <v>129494375</v>
      </c>
      <c r="F10" s="30">
        <f>G10+H10+I10</f>
        <v>167981369.56999999</v>
      </c>
      <c r="G10" s="30">
        <f>G11+G63</f>
        <v>87083072.339999989</v>
      </c>
      <c r="H10" s="30">
        <f>H11+H63</f>
        <v>45539130.140000001</v>
      </c>
      <c r="I10" s="30">
        <f>I11+I63</f>
        <v>35359167.089999996</v>
      </c>
      <c r="J10" s="68">
        <f t="shared" si="1"/>
        <v>576140630.43000007</v>
      </c>
      <c r="K10" s="19">
        <f>F10/B10*100</f>
        <v>22.574439348655194</v>
      </c>
    </row>
    <row r="11" spans="1:27" ht="87" customHeight="1" x14ac:dyDescent="0.2">
      <c r="A11" s="35" t="s">
        <v>38</v>
      </c>
      <c r="B11" s="30">
        <f>C11+D11+E11</f>
        <v>298758500</v>
      </c>
      <c r="C11" s="30">
        <f>C12+C16+C24+C31+C34+C38+C42+C48+C52+C56+C60</f>
        <v>38455000</v>
      </c>
      <c r="D11" s="30">
        <f t="shared" ref="D11:E11" si="2">D12+D16+D24+D31+D34+D38+D42+D48+D52+D56+D60</f>
        <v>166452800</v>
      </c>
      <c r="E11" s="30">
        <f t="shared" si="2"/>
        <v>93850700</v>
      </c>
      <c r="F11" s="68">
        <f>G11+H11+I11</f>
        <v>41289109.329999998</v>
      </c>
      <c r="G11" s="68">
        <f>G12+G16+G24+G31+G34+G38+G42+G48+G52+G56+G60</f>
        <v>0</v>
      </c>
      <c r="H11" s="68">
        <f t="shared" ref="H11:I11" si="3">H12+H16+H24+H31+H34+H38+H42+H48+H52+H56+H60</f>
        <v>24492809</v>
      </c>
      <c r="I11" s="68">
        <f t="shared" si="3"/>
        <v>16796300.329999998</v>
      </c>
      <c r="J11" s="68">
        <f t="shared" si="1"/>
        <v>257469390.67000002</v>
      </c>
      <c r="K11" s="19">
        <f>F11/B11*100</f>
        <v>13.82022915833357</v>
      </c>
    </row>
    <row r="12" spans="1:27" ht="105" x14ac:dyDescent="0.2">
      <c r="A12" s="36" t="s">
        <v>87</v>
      </c>
      <c r="B12" s="31">
        <f>C12+D12+E12</f>
        <v>2267000</v>
      </c>
      <c r="C12" s="31">
        <f>C14+C15</f>
        <v>0</v>
      </c>
      <c r="D12" s="31">
        <f t="shared" ref="D12:E12" si="4">D14+D15</f>
        <v>0</v>
      </c>
      <c r="E12" s="31">
        <f t="shared" si="4"/>
        <v>2267000</v>
      </c>
      <c r="F12" s="31">
        <f>G12+H12+I12</f>
        <v>0</v>
      </c>
      <c r="G12" s="31">
        <f>G14</f>
        <v>0</v>
      </c>
      <c r="H12" s="31">
        <f t="shared" ref="H12:I12" si="5">H14</f>
        <v>0</v>
      </c>
      <c r="I12" s="31">
        <f t="shared" si="5"/>
        <v>0</v>
      </c>
      <c r="J12" s="31">
        <f t="shared" si="1"/>
        <v>2267000</v>
      </c>
      <c r="K12" s="18">
        <f>F12/B12*100</f>
        <v>0</v>
      </c>
    </row>
    <row r="13" spans="1:27" ht="30.75" x14ac:dyDescent="0.2">
      <c r="A13" s="37" t="s">
        <v>19</v>
      </c>
      <c r="B13" s="31"/>
      <c r="C13" s="31"/>
      <c r="D13" s="31"/>
      <c r="E13" s="31"/>
      <c r="F13" s="31"/>
      <c r="G13" s="31"/>
      <c r="H13" s="31"/>
      <c r="I13" s="31"/>
      <c r="J13" s="31">
        <f t="shared" si="1"/>
        <v>0</v>
      </c>
      <c r="K13" s="18"/>
    </row>
    <row r="14" spans="1:27" ht="51" x14ac:dyDescent="0.2">
      <c r="A14" s="38" t="s">
        <v>89</v>
      </c>
      <c r="B14" s="31">
        <f t="shared" ref="B14:B31" si="6">C14+D14+E14</f>
        <v>2210000</v>
      </c>
      <c r="C14" s="31"/>
      <c r="D14" s="31"/>
      <c r="E14" s="31">
        <v>2210000</v>
      </c>
      <c r="F14" s="31">
        <f t="shared" ref="F14:F52" si="7">G14+H14+I14</f>
        <v>0</v>
      </c>
      <c r="G14" s="31"/>
      <c r="H14" s="31"/>
      <c r="I14" s="31"/>
      <c r="J14" s="31">
        <f t="shared" si="1"/>
        <v>2210000</v>
      </c>
      <c r="K14" s="18">
        <f t="shared" ref="K14:K16" si="8">F14/B14*100</f>
        <v>0</v>
      </c>
    </row>
    <row r="15" spans="1:27" ht="51" x14ac:dyDescent="0.2">
      <c r="A15" s="38" t="s">
        <v>284</v>
      </c>
      <c r="B15" s="31">
        <f t="shared" si="6"/>
        <v>57000</v>
      </c>
      <c r="C15" s="31"/>
      <c r="D15" s="31"/>
      <c r="E15" s="31">
        <v>57000</v>
      </c>
      <c r="F15" s="31">
        <f t="shared" si="7"/>
        <v>0</v>
      </c>
      <c r="G15" s="31"/>
      <c r="H15" s="31"/>
      <c r="I15" s="31"/>
      <c r="J15" s="31">
        <f t="shared" si="1"/>
        <v>57000</v>
      </c>
      <c r="K15" s="18">
        <f t="shared" si="8"/>
        <v>0</v>
      </c>
    </row>
    <row r="16" spans="1:27" ht="78.75" x14ac:dyDescent="0.2">
      <c r="A16" s="41" t="s">
        <v>29</v>
      </c>
      <c r="B16" s="31">
        <f t="shared" si="6"/>
        <v>205760500</v>
      </c>
      <c r="C16" s="31">
        <f>C18+C19+C20+C21+C22+C23</f>
        <v>38455000</v>
      </c>
      <c r="D16" s="31">
        <f t="shared" ref="D16:E16" si="9">D18+D19+D20+D21+D22+D23</f>
        <v>129236000</v>
      </c>
      <c r="E16" s="31">
        <f t="shared" si="9"/>
        <v>38069500</v>
      </c>
      <c r="F16" s="31">
        <f t="shared" si="7"/>
        <v>656813.16</v>
      </c>
      <c r="G16" s="31">
        <f>G18+G19+G20+G21+G22+G23</f>
        <v>0</v>
      </c>
      <c r="H16" s="31">
        <f t="shared" ref="H16:I16" si="10">H18+H19+H20+H21+H22+H23</f>
        <v>0</v>
      </c>
      <c r="I16" s="31">
        <f t="shared" si="10"/>
        <v>656813.16</v>
      </c>
      <c r="J16" s="31">
        <f t="shared" si="1"/>
        <v>205103686.84</v>
      </c>
      <c r="K16" s="18">
        <f t="shared" si="8"/>
        <v>0.31921246303347822</v>
      </c>
    </row>
    <row r="17" spans="1:11" ht="30.75" x14ac:dyDescent="0.2">
      <c r="A17" s="37" t="s">
        <v>13</v>
      </c>
      <c r="B17" s="31">
        <f t="shared" si="6"/>
        <v>0</v>
      </c>
      <c r="C17" s="31"/>
      <c r="D17" s="31"/>
      <c r="E17" s="31"/>
      <c r="F17" s="31">
        <f t="shared" si="7"/>
        <v>0</v>
      </c>
      <c r="G17" s="31"/>
      <c r="H17" s="31"/>
      <c r="I17" s="31"/>
      <c r="J17" s="31">
        <f t="shared" si="1"/>
        <v>0</v>
      </c>
      <c r="K17" s="18"/>
    </row>
    <row r="18" spans="1:11" ht="51" x14ac:dyDescent="0.2">
      <c r="A18" s="38" t="s">
        <v>70</v>
      </c>
      <c r="B18" s="31">
        <f t="shared" si="6"/>
        <v>1560000</v>
      </c>
      <c r="C18" s="31"/>
      <c r="D18" s="31"/>
      <c r="E18" s="31">
        <v>1560000</v>
      </c>
      <c r="F18" s="31">
        <f t="shared" si="7"/>
        <v>422677.57</v>
      </c>
      <c r="G18" s="31"/>
      <c r="H18" s="31"/>
      <c r="I18" s="31">
        <v>422677.57</v>
      </c>
      <c r="J18" s="31">
        <f t="shared" si="1"/>
        <v>1137322.43</v>
      </c>
      <c r="K18" s="18">
        <f t="shared" ref="K18:K24" si="11">F18/B18*100</f>
        <v>27.094716025641024</v>
      </c>
    </row>
    <row r="19" spans="1:11" ht="51" x14ac:dyDescent="0.2">
      <c r="A19" s="38" t="s">
        <v>71</v>
      </c>
      <c r="B19" s="31">
        <f t="shared" si="6"/>
        <v>3700500</v>
      </c>
      <c r="C19" s="31"/>
      <c r="D19" s="31"/>
      <c r="E19" s="31">
        <v>3700500</v>
      </c>
      <c r="F19" s="31">
        <f t="shared" si="7"/>
        <v>234135.59</v>
      </c>
      <c r="G19" s="31"/>
      <c r="H19" s="31"/>
      <c r="I19" s="31">
        <v>234135.59</v>
      </c>
      <c r="J19" s="31">
        <f t="shared" si="1"/>
        <v>3466364.41</v>
      </c>
      <c r="K19" s="18">
        <f t="shared" si="11"/>
        <v>6.3271339008242125</v>
      </c>
    </row>
    <row r="20" spans="1:11" ht="51" x14ac:dyDescent="0.2">
      <c r="A20" s="38" t="s">
        <v>295</v>
      </c>
      <c r="B20" s="31">
        <f t="shared" si="6"/>
        <v>500000</v>
      </c>
      <c r="C20" s="31"/>
      <c r="D20" s="31"/>
      <c r="E20" s="31">
        <v>500000</v>
      </c>
      <c r="F20" s="31">
        <f t="shared" si="7"/>
        <v>0</v>
      </c>
      <c r="G20" s="31"/>
      <c r="H20" s="31"/>
      <c r="I20" s="31"/>
      <c r="J20" s="31">
        <f t="shared" si="1"/>
        <v>500000</v>
      </c>
      <c r="K20" s="18">
        <f t="shared" si="11"/>
        <v>0</v>
      </c>
    </row>
    <row r="21" spans="1:11" ht="51" x14ac:dyDescent="0.2">
      <c r="A21" s="38" t="s">
        <v>69</v>
      </c>
      <c r="B21" s="31">
        <f t="shared" si="6"/>
        <v>32309000</v>
      </c>
      <c r="C21" s="31"/>
      <c r="D21" s="31"/>
      <c r="E21" s="31">
        <v>32309000</v>
      </c>
      <c r="F21" s="31">
        <f t="shared" si="7"/>
        <v>0</v>
      </c>
      <c r="G21" s="31"/>
      <c r="H21" s="31"/>
      <c r="I21" s="31"/>
      <c r="J21" s="31">
        <f t="shared" si="1"/>
        <v>32309000</v>
      </c>
      <c r="K21" s="18">
        <f t="shared" si="11"/>
        <v>0</v>
      </c>
    </row>
    <row r="22" spans="1:11" ht="30.75" x14ac:dyDescent="0.2">
      <c r="A22" s="38" t="s">
        <v>68</v>
      </c>
      <c r="B22" s="31">
        <f t="shared" si="6"/>
        <v>129236000</v>
      </c>
      <c r="C22" s="31"/>
      <c r="D22" s="31">
        <v>129236000</v>
      </c>
      <c r="E22" s="31"/>
      <c r="F22" s="31">
        <f t="shared" si="7"/>
        <v>0</v>
      </c>
      <c r="G22" s="31"/>
      <c r="H22" s="31"/>
      <c r="I22" s="31"/>
      <c r="J22" s="31">
        <f t="shared" si="1"/>
        <v>129236000</v>
      </c>
      <c r="K22" s="18">
        <f t="shared" si="11"/>
        <v>0</v>
      </c>
    </row>
    <row r="23" spans="1:11" ht="51" x14ac:dyDescent="0.2">
      <c r="A23" s="38" t="s">
        <v>84</v>
      </c>
      <c r="B23" s="31">
        <f t="shared" si="6"/>
        <v>38455000</v>
      </c>
      <c r="C23" s="31">
        <v>38455000</v>
      </c>
      <c r="D23" s="31"/>
      <c r="E23" s="31"/>
      <c r="F23" s="31">
        <f t="shared" si="7"/>
        <v>0</v>
      </c>
      <c r="G23" s="31"/>
      <c r="H23" s="31"/>
      <c r="I23" s="31"/>
      <c r="J23" s="31">
        <f t="shared" si="1"/>
        <v>38455000</v>
      </c>
      <c r="K23" s="18">
        <f t="shared" si="11"/>
        <v>0</v>
      </c>
    </row>
    <row r="24" spans="1:11" ht="56.45" customHeight="1" x14ac:dyDescent="0.2">
      <c r="A24" s="40" t="s">
        <v>36</v>
      </c>
      <c r="B24" s="31">
        <f t="shared" si="6"/>
        <v>54401600</v>
      </c>
      <c r="C24" s="31">
        <f>C26+C27+C28+C29+C30</f>
        <v>0</v>
      </c>
      <c r="D24" s="31">
        <f t="shared" ref="D24:E24" si="12">D26+D27+D28+D29+D30</f>
        <v>37216800</v>
      </c>
      <c r="E24" s="31">
        <f t="shared" si="12"/>
        <v>17184800</v>
      </c>
      <c r="F24" s="31">
        <f t="shared" si="7"/>
        <v>28827200.98</v>
      </c>
      <c r="G24" s="31">
        <f>G26+G27+G28+G29+G30</f>
        <v>0</v>
      </c>
      <c r="H24" s="31">
        <f t="shared" ref="H24:I24" si="13">H26+H27+H28+H29+H30</f>
        <v>24492809</v>
      </c>
      <c r="I24" s="31">
        <f t="shared" si="13"/>
        <v>4334391.9799999995</v>
      </c>
      <c r="J24" s="31">
        <f t="shared" si="1"/>
        <v>25574399.02</v>
      </c>
      <c r="K24" s="18">
        <f t="shared" si="11"/>
        <v>52.989619753830773</v>
      </c>
    </row>
    <row r="25" spans="1:11" ht="30.75" x14ac:dyDescent="0.2">
      <c r="A25" s="37" t="s">
        <v>19</v>
      </c>
      <c r="B25" s="31">
        <f t="shared" si="6"/>
        <v>0</v>
      </c>
      <c r="C25" s="31"/>
      <c r="D25" s="31"/>
      <c r="E25" s="31"/>
      <c r="F25" s="31">
        <f t="shared" si="7"/>
        <v>0</v>
      </c>
      <c r="G25" s="31"/>
      <c r="H25" s="31"/>
      <c r="I25" s="31"/>
      <c r="J25" s="31">
        <f t="shared" si="1"/>
        <v>0</v>
      </c>
      <c r="K25" s="18"/>
    </row>
    <row r="26" spans="1:11" ht="51" x14ac:dyDescent="0.2">
      <c r="A26" s="38" t="s">
        <v>82</v>
      </c>
      <c r="B26" s="31">
        <f t="shared" si="6"/>
        <v>572100</v>
      </c>
      <c r="C26" s="31"/>
      <c r="D26" s="31"/>
      <c r="E26" s="31">
        <v>572100</v>
      </c>
      <c r="F26" s="31">
        <f t="shared" si="7"/>
        <v>0</v>
      </c>
      <c r="G26" s="31"/>
      <c r="H26" s="31"/>
      <c r="I26" s="31"/>
      <c r="J26" s="31">
        <f t="shared" si="1"/>
        <v>572100</v>
      </c>
      <c r="K26" s="18">
        <f t="shared" ref="K26:K31" si="14">F26/B26*100</f>
        <v>0</v>
      </c>
    </row>
    <row r="27" spans="1:11" ht="51" x14ac:dyDescent="0.2">
      <c r="A27" s="38" t="s">
        <v>296</v>
      </c>
      <c r="B27" s="31">
        <f t="shared" si="6"/>
        <v>45000</v>
      </c>
      <c r="C27" s="31"/>
      <c r="D27" s="31"/>
      <c r="E27" s="31">
        <v>45000</v>
      </c>
      <c r="F27" s="31">
        <f t="shared" si="7"/>
        <v>12130.13</v>
      </c>
      <c r="G27" s="31"/>
      <c r="H27" s="31"/>
      <c r="I27" s="31">
        <v>12130.13</v>
      </c>
      <c r="J27" s="31">
        <f t="shared" si="1"/>
        <v>32869.870000000003</v>
      </c>
      <c r="K27" s="18">
        <f t="shared" si="14"/>
        <v>26.955844444444445</v>
      </c>
    </row>
    <row r="28" spans="1:11" ht="113.45" customHeight="1" x14ac:dyDescent="0.2">
      <c r="A28" s="38" t="s">
        <v>313</v>
      </c>
      <c r="B28" s="31">
        <f t="shared" ref="B28" si="15">C28+D28+E28</f>
        <v>10000000</v>
      </c>
      <c r="C28" s="31"/>
      <c r="D28" s="31"/>
      <c r="E28" s="31">
        <v>10000000</v>
      </c>
      <c r="F28" s="31">
        <f t="shared" ref="F28" si="16">G28+H28+I28</f>
        <v>0</v>
      </c>
      <c r="G28" s="31"/>
      <c r="H28" s="31"/>
      <c r="I28" s="31"/>
      <c r="J28" s="31">
        <f t="shared" ref="J28" si="17">B28-F28</f>
        <v>10000000</v>
      </c>
      <c r="K28" s="18">
        <f t="shared" si="14"/>
        <v>0</v>
      </c>
    </row>
    <row r="29" spans="1:11" ht="60.6" customHeight="1" x14ac:dyDescent="0.2">
      <c r="A29" s="38" t="s">
        <v>83</v>
      </c>
      <c r="B29" s="31">
        <f t="shared" si="6"/>
        <v>6567700</v>
      </c>
      <c r="C29" s="31"/>
      <c r="D29" s="31"/>
      <c r="E29" s="31">
        <v>6567700</v>
      </c>
      <c r="F29" s="31">
        <f t="shared" si="7"/>
        <v>4322261.8499999996</v>
      </c>
      <c r="G29" s="31"/>
      <c r="H29" s="31"/>
      <c r="I29" s="31">
        <v>4322261.8499999996</v>
      </c>
      <c r="J29" s="31">
        <f t="shared" si="1"/>
        <v>2245438.1500000004</v>
      </c>
      <c r="K29" s="18">
        <f t="shared" si="14"/>
        <v>65.810890418259049</v>
      </c>
    </row>
    <row r="30" spans="1:11" ht="51" x14ac:dyDescent="0.2">
      <c r="A30" s="38" t="s">
        <v>48</v>
      </c>
      <c r="B30" s="31">
        <f t="shared" si="6"/>
        <v>37216800</v>
      </c>
      <c r="C30" s="31"/>
      <c r="D30" s="31">
        <v>37216800</v>
      </c>
      <c r="E30" s="31"/>
      <c r="F30" s="31">
        <f t="shared" si="7"/>
        <v>24492809</v>
      </c>
      <c r="G30" s="31"/>
      <c r="H30" s="31">
        <v>24492809</v>
      </c>
      <c r="I30" s="31"/>
      <c r="J30" s="31">
        <f t="shared" si="1"/>
        <v>12723991</v>
      </c>
      <c r="K30" s="18">
        <f t="shared" si="14"/>
        <v>65.811163238107511</v>
      </c>
    </row>
    <row r="31" spans="1:11" ht="52.5" x14ac:dyDescent="0.2">
      <c r="A31" s="36" t="s">
        <v>37</v>
      </c>
      <c r="B31" s="31">
        <f t="shared" si="6"/>
        <v>108900</v>
      </c>
      <c r="C31" s="31">
        <f>C33</f>
        <v>0</v>
      </c>
      <c r="D31" s="31">
        <f>D33</f>
        <v>0</v>
      </c>
      <c r="E31" s="31">
        <f>E33</f>
        <v>108900</v>
      </c>
      <c r="F31" s="31">
        <f t="shared" si="7"/>
        <v>0</v>
      </c>
      <c r="G31" s="31">
        <f>G33</f>
        <v>0</v>
      </c>
      <c r="H31" s="31">
        <f>H33</f>
        <v>0</v>
      </c>
      <c r="I31" s="31">
        <f>I33</f>
        <v>0</v>
      </c>
      <c r="J31" s="31">
        <f t="shared" si="1"/>
        <v>108900</v>
      </c>
      <c r="K31" s="18">
        <f t="shared" si="14"/>
        <v>0</v>
      </c>
    </row>
    <row r="32" spans="1:11" ht="33" customHeight="1" x14ac:dyDescent="0.2">
      <c r="A32" s="37" t="s">
        <v>19</v>
      </c>
      <c r="B32" s="31"/>
      <c r="C32" s="31"/>
      <c r="D32" s="31"/>
      <c r="E32" s="31"/>
      <c r="F32" s="31">
        <f t="shared" si="7"/>
        <v>0</v>
      </c>
      <c r="G32" s="31"/>
      <c r="H32" s="31"/>
      <c r="I32" s="31"/>
      <c r="J32" s="31">
        <f t="shared" si="1"/>
        <v>0</v>
      </c>
      <c r="K32" s="18"/>
    </row>
    <row r="33" spans="1:11" ht="51" customHeight="1" x14ac:dyDescent="0.2">
      <c r="A33" s="38" t="s">
        <v>49</v>
      </c>
      <c r="B33" s="31">
        <f>C33+D33+E33</f>
        <v>108900</v>
      </c>
      <c r="C33" s="31"/>
      <c r="D33" s="31"/>
      <c r="E33" s="31">
        <v>108900</v>
      </c>
      <c r="F33" s="31">
        <f t="shared" si="7"/>
        <v>0</v>
      </c>
      <c r="G33" s="31"/>
      <c r="H33" s="31"/>
      <c r="I33" s="31"/>
      <c r="J33" s="31">
        <f t="shared" si="1"/>
        <v>108900</v>
      </c>
      <c r="K33" s="18">
        <f>F33/B33*100</f>
        <v>0</v>
      </c>
    </row>
    <row r="34" spans="1:11" ht="52.5" x14ac:dyDescent="0.2">
      <c r="A34" s="36" t="s">
        <v>90</v>
      </c>
      <c r="B34" s="31">
        <f>C34+D34+E34</f>
        <v>1900000</v>
      </c>
      <c r="C34" s="31">
        <f>C36+C37</f>
        <v>0</v>
      </c>
      <c r="D34" s="31">
        <f>D36+D37</f>
        <v>0</v>
      </c>
      <c r="E34" s="31">
        <f>E36+E37</f>
        <v>1900000</v>
      </c>
      <c r="F34" s="31">
        <f t="shared" si="7"/>
        <v>10000</v>
      </c>
      <c r="G34" s="31">
        <f>G36+G37</f>
        <v>0</v>
      </c>
      <c r="H34" s="31">
        <f>H36+H37</f>
        <v>0</v>
      </c>
      <c r="I34" s="31">
        <f>I36+I37</f>
        <v>10000</v>
      </c>
      <c r="J34" s="31">
        <f t="shared" si="1"/>
        <v>1890000</v>
      </c>
      <c r="K34" s="18">
        <f>F34/B34*100</f>
        <v>0.52631578947368418</v>
      </c>
    </row>
    <row r="35" spans="1:11" ht="30.75" x14ac:dyDescent="0.2">
      <c r="A35" s="37" t="s">
        <v>19</v>
      </c>
      <c r="B35" s="31"/>
      <c r="C35" s="31"/>
      <c r="D35" s="31"/>
      <c r="E35" s="31"/>
      <c r="F35" s="31">
        <f t="shared" si="7"/>
        <v>0</v>
      </c>
      <c r="G35" s="31"/>
      <c r="H35" s="31"/>
      <c r="I35" s="31"/>
      <c r="J35" s="31">
        <f t="shared" si="1"/>
        <v>0</v>
      </c>
      <c r="K35" s="18"/>
    </row>
    <row r="36" spans="1:11" ht="62.45" customHeight="1" x14ac:dyDescent="0.2">
      <c r="A36" s="38" t="s">
        <v>47</v>
      </c>
      <c r="B36" s="31">
        <f t="shared" ref="B36:B42" si="18">C36+D36+E36</f>
        <v>1890000</v>
      </c>
      <c r="C36" s="31"/>
      <c r="D36" s="31"/>
      <c r="E36" s="31">
        <v>1890000</v>
      </c>
      <c r="F36" s="31">
        <f t="shared" si="7"/>
        <v>0</v>
      </c>
      <c r="G36" s="31"/>
      <c r="H36" s="31"/>
      <c r="I36" s="31"/>
      <c r="J36" s="31">
        <f t="shared" si="1"/>
        <v>1890000</v>
      </c>
      <c r="K36" s="18">
        <f>F36/B36*100</f>
        <v>0</v>
      </c>
    </row>
    <row r="37" spans="1:11" ht="62.45" customHeight="1" x14ac:dyDescent="0.2">
      <c r="A37" s="38" t="s">
        <v>283</v>
      </c>
      <c r="B37" s="31">
        <f t="shared" si="18"/>
        <v>10000</v>
      </c>
      <c r="C37" s="31"/>
      <c r="D37" s="31"/>
      <c r="E37" s="31">
        <v>10000</v>
      </c>
      <c r="F37" s="31">
        <f t="shared" si="7"/>
        <v>10000</v>
      </c>
      <c r="G37" s="31"/>
      <c r="H37" s="31"/>
      <c r="I37" s="31">
        <v>10000</v>
      </c>
      <c r="J37" s="31">
        <f t="shared" si="1"/>
        <v>0</v>
      </c>
      <c r="K37" s="18">
        <f>F37/B37*100</f>
        <v>100</v>
      </c>
    </row>
    <row r="38" spans="1:11" ht="78.75" x14ac:dyDescent="0.2">
      <c r="A38" s="40" t="s">
        <v>86</v>
      </c>
      <c r="B38" s="31">
        <f t="shared" si="18"/>
        <v>4710400</v>
      </c>
      <c r="C38" s="31">
        <f>C40+C41</f>
        <v>0</v>
      </c>
      <c r="D38" s="31">
        <f>D40+D41</f>
        <v>0</v>
      </c>
      <c r="E38" s="31">
        <f>E40+E41</f>
        <v>4710400</v>
      </c>
      <c r="F38" s="31">
        <f t="shared" si="7"/>
        <v>400000</v>
      </c>
      <c r="G38" s="31">
        <f>G40+G41</f>
        <v>0</v>
      </c>
      <c r="H38" s="31">
        <f>H40+H41</f>
        <v>0</v>
      </c>
      <c r="I38" s="31">
        <f>I40+I41</f>
        <v>400000</v>
      </c>
      <c r="J38" s="31">
        <f t="shared" si="1"/>
        <v>4310400</v>
      </c>
      <c r="K38" s="18">
        <f>F38/B38*100</f>
        <v>8.491847826086957</v>
      </c>
    </row>
    <row r="39" spans="1:11" ht="30.75" x14ac:dyDescent="0.2">
      <c r="A39" s="37" t="s">
        <v>19</v>
      </c>
      <c r="B39" s="31">
        <f t="shared" si="18"/>
        <v>0</v>
      </c>
      <c r="C39" s="31"/>
      <c r="D39" s="31"/>
      <c r="E39" s="32"/>
      <c r="F39" s="31">
        <f t="shared" si="7"/>
        <v>0</v>
      </c>
      <c r="G39" s="31"/>
      <c r="H39" s="31"/>
      <c r="I39" s="31"/>
      <c r="J39" s="31">
        <f t="shared" si="1"/>
        <v>0</v>
      </c>
      <c r="K39" s="18"/>
    </row>
    <row r="40" spans="1:11" ht="58.15" customHeight="1" x14ac:dyDescent="0.2">
      <c r="A40" s="38" t="s">
        <v>50</v>
      </c>
      <c r="B40" s="31">
        <f t="shared" si="18"/>
        <v>4630400</v>
      </c>
      <c r="C40" s="31"/>
      <c r="D40" s="31"/>
      <c r="E40" s="31">
        <v>4630400</v>
      </c>
      <c r="F40" s="31">
        <f t="shared" si="7"/>
        <v>400000</v>
      </c>
      <c r="G40" s="31"/>
      <c r="H40" s="31"/>
      <c r="I40" s="31">
        <v>400000</v>
      </c>
      <c r="J40" s="31">
        <f t="shared" si="1"/>
        <v>4230400</v>
      </c>
      <c r="K40" s="18">
        <f>F40/B40*100</f>
        <v>8.6385625431928119</v>
      </c>
    </row>
    <row r="41" spans="1:11" ht="58.15" customHeight="1" x14ac:dyDescent="0.2">
      <c r="A41" s="38" t="s">
        <v>282</v>
      </c>
      <c r="B41" s="31">
        <f t="shared" si="18"/>
        <v>80000</v>
      </c>
      <c r="C41" s="31"/>
      <c r="D41" s="31"/>
      <c r="E41" s="31">
        <v>80000</v>
      </c>
      <c r="F41" s="31">
        <f t="shared" si="7"/>
        <v>0</v>
      </c>
      <c r="G41" s="31"/>
      <c r="H41" s="31"/>
      <c r="I41" s="31"/>
      <c r="J41" s="31">
        <f t="shared" si="1"/>
        <v>80000</v>
      </c>
      <c r="K41" s="18">
        <f>F41/B41*100</f>
        <v>0</v>
      </c>
    </row>
    <row r="42" spans="1:11" ht="236.25" x14ac:dyDescent="0.2">
      <c r="A42" s="36" t="s">
        <v>281</v>
      </c>
      <c r="B42" s="31">
        <f t="shared" si="18"/>
        <v>7870000</v>
      </c>
      <c r="C42" s="31">
        <f>C44+C45+C46+C47</f>
        <v>0</v>
      </c>
      <c r="D42" s="31">
        <f t="shared" ref="D42:E42" si="19">D44+D45+D46+D47</f>
        <v>0</v>
      </c>
      <c r="E42" s="31">
        <f t="shared" si="19"/>
        <v>7870000</v>
      </c>
      <c r="F42" s="31">
        <f t="shared" si="7"/>
        <v>7563307.2599999998</v>
      </c>
      <c r="G42" s="31">
        <f>G44+G45+G46+G47</f>
        <v>0</v>
      </c>
      <c r="H42" s="31">
        <f t="shared" ref="H42:I42" si="20">H44+H45+H46+H47</f>
        <v>0</v>
      </c>
      <c r="I42" s="31">
        <f t="shared" si="20"/>
        <v>7563307.2599999998</v>
      </c>
      <c r="J42" s="31">
        <f t="shared" si="1"/>
        <v>306692.74000000022</v>
      </c>
      <c r="K42" s="18">
        <f>F42/B42*100</f>
        <v>96.10301473951715</v>
      </c>
    </row>
    <row r="43" spans="1:11" ht="30.75" x14ac:dyDescent="0.2">
      <c r="A43" s="37" t="s">
        <v>19</v>
      </c>
      <c r="B43" s="31"/>
      <c r="C43" s="31"/>
      <c r="D43" s="31"/>
      <c r="E43" s="31"/>
      <c r="F43" s="31">
        <f t="shared" si="7"/>
        <v>0</v>
      </c>
      <c r="G43" s="31"/>
      <c r="H43" s="31"/>
      <c r="I43" s="31"/>
      <c r="J43" s="31">
        <f t="shared" si="1"/>
        <v>0</v>
      </c>
      <c r="K43" s="18"/>
    </row>
    <row r="44" spans="1:11" ht="51" x14ac:dyDescent="0.2">
      <c r="A44" s="38" t="s">
        <v>280</v>
      </c>
      <c r="B44" s="31">
        <f>C44+D44+E44</f>
        <v>512299.75</v>
      </c>
      <c r="C44" s="31"/>
      <c r="D44" s="31"/>
      <c r="E44" s="31">
        <v>512299.75</v>
      </c>
      <c r="F44" s="31">
        <f t="shared" si="7"/>
        <v>225574.19</v>
      </c>
      <c r="G44" s="31"/>
      <c r="H44" s="31"/>
      <c r="I44" s="31">
        <v>225574.19</v>
      </c>
      <c r="J44" s="31">
        <f t="shared" si="1"/>
        <v>286725.56</v>
      </c>
      <c r="K44" s="18">
        <f>F44/B44*100</f>
        <v>44.031680671325724</v>
      </c>
    </row>
    <row r="45" spans="1:11" ht="69.599999999999994" customHeight="1" x14ac:dyDescent="0.2">
      <c r="A45" s="38" t="s">
        <v>279</v>
      </c>
      <c r="B45" s="31">
        <f>C45+D45+E45</f>
        <v>176300.25</v>
      </c>
      <c r="C45" s="31"/>
      <c r="D45" s="31"/>
      <c r="E45" s="31">
        <v>176300.25</v>
      </c>
      <c r="F45" s="31">
        <f t="shared" si="7"/>
        <v>176300.25</v>
      </c>
      <c r="G45" s="31"/>
      <c r="H45" s="31"/>
      <c r="I45" s="31">
        <v>176300.25</v>
      </c>
      <c r="J45" s="31">
        <f t="shared" si="1"/>
        <v>0</v>
      </c>
      <c r="K45" s="18">
        <f>F45/B45*100</f>
        <v>100</v>
      </c>
    </row>
    <row r="46" spans="1:11" ht="53.45" customHeight="1" x14ac:dyDescent="0.2">
      <c r="A46" s="38" t="s">
        <v>291</v>
      </c>
      <c r="B46" s="31">
        <f>C46+D46+E46</f>
        <v>30600</v>
      </c>
      <c r="C46" s="31"/>
      <c r="D46" s="31"/>
      <c r="E46" s="31">
        <v>30600</v>
      </c>
      <c r="F46" s="31">
        <f t="shared" si="7"/>
        <v>10649.82</v>
      </c>
      <c r="G46" s="31"/>
      <c r="H46" s="31"/>
      <c r="I46" s="31">
        <v>10649.82</v>
      </c>
      <c r="J46" s="31">
        <f t="shared" si="1"/>
        <v>19950.18</v>
      </c>
      <c r="K46" s="18">
        <f>F46/B46*100</f>
        <v>34.803333333333327</v>
      </c>
    </row>
    <row r="47" spans="1:11" ht="30.75" x14ac:dyDescent="0.2">
      <c r="A47" s="38" t="s">
        <v>297</v>
      </c>
      <c r="B47" s="31">
        <f>C47+D47+E47</f>
        <v>7150800</v>
      </c>
      <c r="C47" s="31"/>
      <c r="D47" s="31"/>
      <c r="E47" s="31">
        <v>7150800</v>
      </c>
      <c r="F47" s="31">
        <f t="shared" si="7"/>
        <v>7150783</v>
      </c>
      <c r="G47" s="31"/>
      <c r="H47" s="31"/>
      <c r="I47" s="31">
        <v>7150783</v>
      </c>
      <c r="J47" s="31">
        <f t="shared" si="1"/>
        <v>17</v>
      </c>
      <c r="K47" s="18">
        <f>F47/B47*100</f>
        <v>99.999762264362019</v>
      </c>
    </row>
    <row r="48" spans="1:11" ht="157.5" x14ac:dyDescent="0.2">
      <c r="A48" s="36" t="s">
        <v>278</v>
      </c>
      <c r="B48" s="31">
        <f>C48+D48+E48</f>
        <v>11500100</v>
      </c>
      <c r="C48" s="31">
        <f>C50+C51</f>
        <v>0</v>
      </c>
      <c r="D48" s="31">
        <f>D50+D51</f>
        <v>0</v>
      </c>
      <c r="E48" s="31">
        <f>E50+E51</f>
        <v>11500100</v>
      </c>
      <c r="F48" s="31">
        <f t="shared" si="7"/>
        <v>3831787.93</v>
      </c>
      <c r="G48" s="31">
        <f>G50+G51</f>
        <v>0</v>
      </c>
      <c r="H48" s="31">
        <f>H50+H51</f>
        <v>0</v>
      </c>
      <c r="I48" s="31">
        <f>I50+I51</f>
        <v>3831787.93</v>
      </c>
      <c r="J48" s="31">
        <f t="shared" si="1"/>
        <v>7668312.0700000003</v>
      </c>
      <c r="K48" s="18">
        <f>F48/B48*100</f>
        <v>33.319605307779931</v>
      </c>
    </row>
    <row r="49" spans="1:11" ht="30.75" x14ac:dyDescent="0.2">
      <c r="A49" s="37" t="s">
        <v>19</v>
      </c>
      <c r="B49" s="31"/>
      <c r="C49" s="31"/>
      <c r="D49" s="31"/>
      <c r="E49" s="31"/>
      <c r="F49" s="31">
        <f t="shared" si="7"/>
        <v>0</v>
      </c>
      <c r="G49" s="31"/>
      <c r="H49" s="31"/>
      <c r="I49" s="31"/>
      <c r="J49" s="31">
        <f t="shared" si="1"/>
        <v>0</v>
      </c>
      <c r="K49" s="18"/>
    </row>
    <row r="50" spans="1:11" ht="51" x14ac:dyDescent="0.2">
      <c r="A50" s="38" t="s">
        <v>277</v>
      </c>
      <c r="B50" s="31">
        <f t="shared" ref="B50:B116" si="21">C50+D50+E50</f>
        <v>1500000</v>
      </c>
      <c r="C50" s="31"/>
      <c r="D50" s="31"/>
      <c r="E50" s="31">
        <v>1500000</v>
      </c>
      <c r="F50" s="31">
        <f t="shared" si="7"/>
        <v>0</v>
      </c>
      <c r="G50" s="31"/>
      <c r="H50" s="31"/>
      <c r="I50" s="31"/>
      <c r="J50" s="31">
        <f t="shared" si="1"/>
        <v>1500000</v>
      </c>
      <c r="K50" s="18">
        <f>F50/B50*100</f>
        <v>0</v>
      </c>
    </row>
    <row r="51" spans="1:11" ht="30.75" x14ac:dyDescent="0.2">
      <c r="A51" s="38" t="s">
        <v>276</v>
      </c>
      <c r="B51" s="31">
        <f t="shared" si="21"/>
        <v>10000100</v>
      </c>
      <c r="C51" s="31"/>
      <c r="D51" s="31"/>
      <c r="E51" s="31">
        <v>10000100</v>
      </c>
      <c r="F51" s="31">
        <f t="shared" si="7"/>
        <v>3831787.93</v>
      </c>
      <c r="G51" s="31"/>
      <c r="H51" s="31"/>
      <c r="I51" s="31">
        <v>3831787.93</v>
      </c>
      <c r="J51" s="31">
        <f t="shared" si="1"/>
        <v>6168312.0700000003</v>
      </c>
      <c r="K51" s="18">
        <f>F51/B51*100</f>
        <v>38.317496125038751</v>
      </c>
    </row>
    <row r="52" spans="1:11" ht="30.75" x14ac:dyDescent="0.2">
      <c r="A52" s="40" t="s">
        <v>74</v>
      </c>
      <c r="B52" s="31">
        <f t="shared" si="21"/>
        <v>3020000</v>
      </c>
      <c r="C52" s="31">
        <f>C54+C55</f>
        <v>0</v>
      </c>
      <c r="D52" s="31">
        <f>D54+D55</f>
        <v>0</v>
      </c>
      <c r="E52" s="31">
        <f>E54+E55</f>
        <v>3020000</v>
      </c>
      <c r="F52" s="31">
        <f t="shared" si="7"/>
        <v>0</v>
      </c>
      <c r="G52" s="31">
        <f>G54</f>
        <v>0</v>
      </c>
      <c r="H52" s="31">
        <f>H54</f>
        <v>0</v>
      </c>
      <c r="I52" s="31">
        <f>I54</f>
        <v>0</v>
      </c>
      <c r="J52" s="31">
        <f t="shared" si="1"/>
        <v>3020000</v>
      </c>
      <c r="K52" s="18">
        <f>F52/B52*100</f>
        <v>0</v>
      </c>
    </row>
    <row r="53" spans="1:11" ht="30.75" x14ac:dyDescent="0.2">
      <c r="A53" s="37" t="s">
        <v>19</v>
      </c>
      <c r="B53" s="31">
        <f t="shared" si="21"/>
        <v>0</v>
      </c>
      <c r="C53" s="31"/>
      <c r="D53" s="31"/>
      <c r="E53" s="31"/>
      <c r="F53" s="31"/>
      <c r="G53" s="31"/>
      <c r="H53" s="31"/>
      <c r="I53" s="31"/>
      <c r="J53" s="31">
        <f t="shared" si="1"/>
        <v>0</v>
      </c>
      <c r="K53" s="18"/>
    </row>
    <row r="54" spans="1:11" ht="51" x14ac:dyDescent="0.2">
      <c r="A54" s="38" t="s">
        <v>288</v>
      </c>
      <c r="B54" s="31">
        <f t="shared" si="21"/>
        <v>3010000</v>
      </c>
      <c r="C54" s="31"/>
      <c r="D54" s="31"/>
      <c r="E54" s="31">
        <v>3010000</v>
      </c>
      <c r="F54" s="31">
        <f t="shared" ref="F54:F75" si="22">G54+H54+I54</f>
        <v>0</v>
      </c>
      <c r="G54" s="31"/>
      <c r="H54" s="31"/>
      <c r="I54" s="31"/>
      <c r="J54" s="31">
        <f t="shared" si="1"/>
        <v>3010000</v>
      </c>
      <c r="K54" s="18">
        <f>F54/B54*100</f>
        <v>0</v>
      </c>
    </row>
    <row r="55" spans="1:11" ht="51" x14ac:dyDescent="0.2">
      <c r="A55" s="38" t="s">
        <v>275</v>
      </c>
      <c r="B55" s="31">
        <f t="shared" si="21"/>
        <v>10000</v>
      </c>
      <c r="C55" s="31"/>
      <c r="D55" s="31"/>
      <c r="E55" s="31">
        <v>10000</v>
      </c>
      <c r="F55" s="31">
        <f t="shared" si="22"/>
        <v>0</v>
      </c>
      <c r="G55" s="31"/>
      <c r="H55" s="31"/>
      <c r="I55" s="31"/>
      <c r="J55" s="31">
        <f t="shared" si="1"/>
        <v>10000</v>
      </c>
      <c r="K55" s="18">
        <f>F55/B55*100</f>
        <v>0</v>
      </c>
    </row>
    <row r="56" spans="1:11" ht="30.75" x14ac:dyDescent="0.2">
      <c r="A56" s="40" t="s">
        <v>73</v>
      </c>
      <c r="B56" s="31">
        <f t="shared" si="21"/>
        <v>3020000</v>
      </c>
      <c r="C56" s="31">
        <f>C58+C59</f>
        <v>0</v>
      </c>
      <c r="D56" s="31">
        <f>D58+D59</f>
        <v>0</v>
      </c>
      <c r="E56" s="31">
        <f>E58+E59</f>
        <v>3020000</v>
      </c>
      <c r="F56" s="31">
        <f t="shared" si="22"/>
        <v>0</v>
      </c>
      <c r="G56" s="31">
        <f>G58</f>
        <v>0</v>
      </c>
      <c r="H56" s="31">
        <f>H58</f>
        <v>0</v>
      </c>
      <c r="I56" s="31">
        <f>I58</f>
        <v>0</v>
      </c>
      <c r="J56" s="31">
        <f t="shared" si="1"/>
        <v>3020000</v>
      </c>
      <c r="K56" s="18">
        <f>F56/B56*100</f>
        <v>0</v>
      </c>
    </row>
    <row r="57" spans="1:11" ht="30.75" x14ac:dyDescent="0.2">
      <c r="A57" s="37" t="s">
        <v>19</v>
      </c>
      <c r="B57" s="31">
        <f t="shared" si="21"/>
        <v>0</v>
      </c>
      <c r="C57" s="31"/>
      <c r="D57" s="31"/>
      <c r="E57" s="31"/>
      <c r="F57" s="31">
        <f t="shared" si="22"/>
        <v>0</v>
      </c>
      <c r="G57" s="31"/>
      <c r="H57" s="31"/>
      <c r="I57" s="31"/>
      <c r="J57" s="31">
        <f t="shared" si="1"/>
        <v>0</v>
      </c>
      <c r="K57" s="18"/>
    </row>
    <row r="58" spans="1:11" ht="60" customHeight="1" x14ac:dyDescent="0.2">
      <c r="A58" s="38" t="s">
        <v>91</v>
      </c>
      <c r="B58" s="31">
        <f t="shared" si="21"/>
        <v>3010000</v>
      </c>
      <c r="C58" s="31"/>
      <c r="D58" s="31"/>
      <c r="E58" s="31">
        <v>3010000</v>
      </c>
      <c r="F58" s="31">
        <f t="shared" si="22"/>
        <v>0</v>
      </c>
      <c r="G58" s="31"/>
      <c r="H58" s="31"/>
      <c r="I58" s="31"/>
      <c r="J58" s="31">
        <f t="shared" si="1"/>
        <v>3010000</v>
      </c>
      <c r="K58" s="18">
        <f>F58/B58*100</f>
        <v>0</v>
      </c>
    </row>
    <row r="59" spans="1:11" ht="51" x14ac:dyDescent="0.2">
      <c r="A59" s="38" t="s">
        <v>274</v>
      </c>
      <c r="B59" s="31">
        <f t="shared" si="21"/>
        <v>10000</v>
      </c>
      <c r="C59" s="31"/>
      <c r="D59" s="31"/>
      <c r="E59" s="31">
        <v>10000</v>
      </c>
      <c r="F59" s="31">
        <f t="shared" si="22"/>
        <v>0</v>
      </c>
      <c r="G59" s="31"/>
      <c r="H59" s="31"/>
      <c r="I59" s="31"/>
      <c r="J59" s="31">
        <f t="shared" si="1"/>
        <v>10000</v>
      </c>
      <c r="K59" s="18">
        <f>F59/B59*100</f>
        <v>0</v>
      </c>
    </row>
    <row r="60" spans="1:11" ht="78.75" x14ac:dyDescent="0.2">
      <c r="A60" s="40" t="s">
        <v>92</v>
      </c>
      <c r="B60" s="31">
        <f t="shared" si="21"/>
        <v>4200000</v>
      </c>
      <c r="C60" s="31">
        <f>C62</f>
        <v>0</v>
      </c>
      <c r="D60" s="31">
        <f>D62</f>
        <v>0</v>
      </c>
      <c r="E60" s="31">
        <f>E62</f>
        <v>4200000</v>
      </c>
      <c r="F60" s="31">
        <f t="shared" si="22"/>
        <v>0</v>
      </c>
      <c r="G60" s="31">
        <f>G62</f>
        <v>0</v>
      </c>
      <c r="H60" s="31">
        <f>H62</f>
        <v>0</v>
      </c>
      <c r="I60" s="31">
        <f>I62</f>
        <v>0</v>
      </c>
      <c r="J60" s="31">
        <f t="shared" si="1"/>
        <v>4200000</v>
      </c>
      <c r="K60" s="18">
        <f>F60/B60*100</f>
        <v>0</v>
      </c>
    </row>
    <row r="61" spans="1:11" ht="30.75" x14ac:dyDescent="0.2">
      <c r="A61" s="37" t="s">
        <v>19</v>
      </c>
      <c r="B61" s="31">
        <f t="shared" si="21"/>
        <v>0</v>
      </c>
      <c r="C61" s="31"/>
      <c r="D61" s="31"/>
      <c r="E61" s="31"/>
      <c r="F61" s="31">
        <f t="shared" si="22"/>
        <v>0</v>
      </c>
      <c r="G61" s="31"/>
      <c r="H61" s="31"/>
      <c r="I61" s="31"/>
      <c r="J61" s="31">
        <f t="shared" si="1"/>
        <v>0</v>
      </c>
      <c r="K61" s="18"/>
    </row>
    <row r="62" spans="1:11" ht="51" x14ac:dyDescent="0.2">
      <c r="A62" s="42" t="s">
        <v>93</v>
      </c>
      <c r="B62" s="31">
        <f t="shared" si="21"/>
        <v>4200000</v>
      </c>
      <c r="C62" s="31"/>
      <c r="D62" s="31"/>
      <c r="E62" s="31">
        <v>4200000</v>
      </c>
      <c r="F62" s="31">
        <f t="shared" si="22"/>
        <v>0</v>
      </c>
      <c r="G62" s="31"/>
      <c r="H62" s="31"/>
      <c r="I62" s="31"/>
      <c r="J62" s="31">
        <f t="shared" si="1"/>
        <v>4200000</v>
      </c>
      <c r="K62" s="18">
        <f>F62/B62*100</f>
        <v>0</v>
      </c>
    </row>
    <row r="63" spans="1:11" ht="76.5" x14ac:dyDescent="0.2">
      <c r="A63" s="15" t="s">
        <v>39</v>
      </c>
      <c r="B63" s="68">
        <f t="shared" si="21"/>
        <v>445363500</v>
      </c>
      <c r="C63" s="68">
        <f>C64+C70+C76+C82+C85+C88+C91</f>
        <v>318184900</v>
      </c>
      <c r="D63" s="68">
        <f>D64+D70+D76+D82+D85+D88+D91</f>
        <v>91534925</v>
      </c>
      <c r="E63" s="68">
        <f>E64+E70+E76+E82+E85+E88+E91</f>
        <v>35643675</v>
      </c>
      <c r="F63" s="68">
        <f t="shared" si="22"/>
        <v>126692260.23999998</v>
      </c>
      <c r="G63" s="68">
        <f t="shared" ref="G63:I63" si="23">G64+G70+G76+G82+G85+G88+G91</f>
        <v>87083072.339999989</v>
      </c>
      <c r="H63" s="68">
        <f t="shared" si="23"/>
        <v>21046321.140000001</v>
      </c>
      <c r="I63" s="68">
        <f t="shared" si="23"/>
        <v>18562866.759999998</v>
      </c>
      <c r="J63" s="68">
        <f t="shared" si="1"/>
        <v>318671239.75999999</v>
      </c>
      <c r="K63" s="19">
        <f>F63/B63*100</f>
        <v>28.446933850663552</v>
      </c>
    </row>
    <row r="64" spans="1:11" ht="105" x14ac:dyDescent="0.2">
      <c r="A64" s="40" t="s">
        <v>153</v>
      </c>
      <c r="B64" s="31">
        <f t="shared" si="21"/>
        <v>308870012</v>
      </c>
      <c r="C64" s="31">
        <f>C66+C67+C68+C69</f>
        <v>202017900</v>
      </c>
      <c r="D64" s="31">
        <f>D66+D67+D68+D69</f>
        <v>85639300</v>
      </c>
      <c r="E64" s="31">
        <f>E66+E67+E68+E69</f>
        <v>21212812</v>
      </c>
      <c r="F64" s="31">
        <f t="shared" si="22"/>
        <v>70283252.170000002</v>
      </c>
      <c r="G64" s="31">
        <f>G66+G67+G68+G69</f>
        <v>44555694.539999999</v>
      </c>
      <c r="H64" s="31">
        <f t="shared" ref="H64:I64" si="24">H66+H67+H68+H69</f>
        <v>18888014.710000001</v>
      </c>
      <c r="I64" s="31">
        <f t="shared" si="24"/>
        <v>6839542.9199999999</v>
      </c>
      <c r="J64" s="31">
        <f t="shared" si="1"/>
        <v>238586759.82999998</v>
      </c>
      <c r="K64" s="18">
        <f t="shared" ref="K64:K84" si="25">F64/B64*100</f>
        <v>22.754961452845738</v>
      </c>
    </row>
    <row r="65" spans="1:11" ht="30.75" x14ac:dyDescent="0.2">
      <c r="A65" s="37" t="s">
        <v>21</v>
      </c>
      <c r="B65" s="31">
        <f t="shared" si="21"/>
        <v>0</v>
      </c>
      <c r="C65" s="31"/>
      <c r="D65" s="31"/>
      <c r="E65" s="31"/>
      <c r="F65" s="31">
        <f t="shared" si="22"/>
        <v>0</v>
      </c>
      <c r="G65" s="31"/>
      <c r="H65" s="31"/>
      <c r="I65" s="31"/>
      <c r="J65" s="31">
        <f t="shared" si="1"/>
        <v>0</v>
      </c>
      <c r="K65" s="18"/>
    </row>
    <row r="66" spans="1:11" ht="51" x14ac:dyDescent="0.2">
      <c r="A66" s="38" t="s">
        <v>273</v>
      </c>
      <c r="B66" s="31">
        <f t="shared" si="21"/>
        <v>6100000</v>
      </c>
      <c r="C66" s="31"/>
      <c r="D66" s="31"/>
      <c r="E66" s="31">
        <v>6100000</v>
      </c>
      <c r="F66" s="31">
        <f t="shared" si="22"/>
        <v>3506363.85</v>
      </c>
      <c r="G66" s="31"/>
      <c r="H66" s="31"/>
      <c r="I66" s="31">
        <v>3506363.85</v>
      </c>
      <c r="J66" s="31">
        <f t="shared" si="1"/>
        <v>2593636.15</v>
      </c>
      <c r="K66" s="18">
        <f t="shared" si="25"/>
        <v>57.481374590163938</v>
      </c>
    </row>
    <row r="67" spans="1:11" ht="51" x14ac:dyDescent="0.2">
      <c r="A67" s="38" t="s">
        <v>272</v>
      </c>
      <c r="B67" s="31">
        <f t="shared" si="21"/>
        <v>15112812</v>
      </c>
      <c r="C67" s="31"/>
      <c r="D67" s="31"/>
      <c r="E67" s="31">
        <v>15112812</v>
      </c>
      <c r="F67" s="31">
        <f t="shared" si="22"/>
        <v>3333179.07</v>
      </c>
      <c r="G67" s="31"/>
      <c r="H67" s="31"/>
      <c r="I67" s="31">
        <v>3333179.07</v>
      </c>
      <c r="J67" s="31">
        <f t="shared" si="1"/>
        <v>11779632.93</v>
      </c>
      <c r="K67" s="18">
        <f t="shared" si="25"/>
        <v>22.055320148229196</v>
      </c>
    </row>
    <row r="68" spans="1:11" ht="55.15" customHeight="1" x14ac:dyDescent="0.2">
      <c r="A68" s="38" t="s">
        <v>154</v>
      </c>
      <c r="B68" s="31">
        <f t="shared" si="21"/>
        <v>85639300</v>
      </c>
      <c r="C68" s="31"/>
      <c r="D68" s="31">
        <v>85639300</v>
      </c>
      <c r="E68" s="31"/>
      <c r="F68" s="31">
        <f t="shared" si="22"/>
        <v>18888014.710000001</v>
      </c>
      <c r="G68" s="31"/>
      <c r="H68" s="31">
        <v>18888014.710000001</v>
      </c>
      <c r="I68" s="31"/>
      <c r="J68" s="31">
        <f t="shared" si="1"/>
        <v>66751285.289999999</v>
      </c>
      <c r="K68" s="18">
        <f t="shared" si="25"/>
        <v>22.055311883679572</v>
      </c>
    </row>
    <row r="69" spans="1:11" ht="56.45" customHeight="1" x14ac:dyDescent="0.2">
      <c r="A69" s="38" t="s">
        <v>152</v>
      </c>
      <c r="B69" s="31">
        <f t="shared" si="21"/>
        <v>202017900</v>
      </c>
      <c r="C69" s="31">
        <v>202017900</v>
      </c>
      <c r="D69" s="31"/>
      <c r="E69" s="31"/>
      <c r="F69" s="31">
        <f t="shared" si="22"/>
        <v>44555694.539999999</v>
      </c>
      <c r="G69" s="31">
        <v>44555694.539999999</v>
      </c>
      <c r="H69" s="31"/>
      <c r="I69" s="31"/>
      <c r="J69" s="31">
        <f t="shared" si="1"/>
        <v>157462205.46000001</v>
      </c>
      <c r="K69" s="18">
        <f t="shared" si="25"/>
        <v>22.055320117672743</v>
      </c>
    </row>
    <row r="70" spans="1:11" ht="78.75" x14ac:dyDescent="0.2">
      <c r="A70" s="40" t="s">
        <v>155</v>
      </c>
      <c r="B70" s="31">
        <f t="shared" si="21"/>
        <v>93200000</v>
      </c>
      <c r="C70" s="31">
        <f>C72+C73+C74+C75</f>
        <v>86061500</v>
      </c>
      <c r="D70" s="31">
        <f>D72+D73+D74+D75</f>
        <v>4367725</v>
      </c>
      <c r="E70" s="31">
        <f>E72+E73+E74+E75</f>
        <v>2770775</v>
      </c>
      <c r="F70" s="31">
        <f t="shared" si="22"/>
        <v>36466716.170000002</v>
      </c>
      <c r="G70" s="31">
        <f>G72+G73+G74+G75</f>
        <v>33737421</v>
      </c>
      <c r="H70" s="31">
        <f t="shared" ref="H70:I70" si="26">H72+H73+H74+H75</f>
        <v>1712214.84</v>
      </c>
      <c r="I70" s="31">
        <f t="shared" si="26"/>
        <v>1017080.3300000001</v>
      </c>
      <c r="J70" s="31">
        <f t="shared" si="1"/>
        <v>56733283.829999998</v>
      </c>
      <c r="K70" s="18">
        <f t="shared" si="25"/>
        <v>39.127377864806867</v>
      </c>
    </row>
    <row r="71" spans="1:11" ht="30.75" x14ac:dyDescent="0.2">
      <c r="A71" s="37" t="s">
        <v>21</v>
      </c>
      <c r="B71" s="31">
        <f t="shared" si="21"/>
        <v>0</v>
      </c>
      <c r="C71" s="31"/>
      <c r="D71" s="31"/>
      <c r="E71" s="31"/>
      <c r="F71" s="31">
        <f t="shared" si="22"/>
        <v>0</v>
      </c>
      <c r="G71" s="31"/>
      <c r="H71" s="31"/>
      <c r="I71" s="31"/>
      <c r="J71" s="31">
        <f t="shared" si="1"/>
        <v>0</v>
      </c>
      <c r="K71" s="18"/>
    </row>
    <row r="72" spans="1:11" ht="54" customHeight="1" x14ac:dyDescent="0.2">
      <c r="A72" s="38" t="s">
        <v>271</v>
      </c>
      <c r="B72" s="31">
        <f t="shared" si="21"/>
        <v>2000000</v>
      </c>
      <c r="C72" s="31"/>
      <c r="D72" s="31"/>
      <c r="E72" s="31">
        <v>2000000</v>
      </c>
      <c r="F72" s="31">
        <f t="shared" si="22"/>
        <v>714924.77</v>
      </c>
      <c r="G72" s="31"/>
      <c r="H72" s="31"/>
      <c r="I72" s="31">
        <v>714924.77</v>
      </c>
      <c r="J72" s="31">
        <f t="shared" si="1"/>
        <v>1285075.23</v>
      </c>
      <c r="K72" s="18">
        <f t="shared" si="25"/>
        <v>35.746238499999997</v>
      </c>
    </row>
    <row r="73" spans="1:11" ht="51" x14ac:dyDescent="0.2">
      <c r="A73" s="38" t="s">
        <v>270</v>
      </c>
      <c r="B73" s="31">
        <f t="shared" si="21"/>
        <v>770775</v>
      </c>
      <c r="C73" s="31"/>
      <c r="D73" s="31"/>
      <c r="E73" s="31">
        <v>770775</v>
      </c>
      <c r="F73" s="31">
        <f t="shared" si="22"/>
        <v>302155.56</v>
      </c>
      <c r="G73" s="31"/>
      <c r="H73" s="31"/>
      <c r="I73" s="31">
        <v>302155.56</v>
      </c>
      <c r="J73" s="31">
        <f t="shared" si="1"/>
        <v>468619.44</v>
      </c>
      <c r="K73" s="18">
        <f t="shared" si="25"/>
        <v>39.201525737082804</v>
      </c>
    </row>
    <row r="74" spans="1:11" ht="51" x14ac:dyDescent="0.2">
      <c r="A74" s="38" t="s">
        <v>159</v>
      </c>
      <c r="B74" s="31">
        <f t="shared" si="21"/>
        <v>4367725</v>
      </c>
      <c r="C74" s="31"/>
      <c r="D74" s="31">
        <v>4367725</v>
      </c>
      <c r="E74" s="31"/>
      <c r="F74" s="31">
        <f t="shared" si="22"/>
        <v>1712214.84</v>
      </c>
      <c r="G74" s="31"/>
      <c r="H74" s="31">
        <v>1712214.84</v>
      </c>
      <c r="I74" s="31"/>
      <c r="J74" s="31">
        <f t="shared" ref="J74:J143" si="27">B74-F74</f>
        <v>2655510.16</v>
      </c>
      <c r="K74" s="18">
        <f t="shared" si="25"/>
        <v>39.201525737082811</v>
      </c>
    </row>
    <row r="75" spans="1:11" ht="60" customHeight="1" x14ac:dyDescent="0.2">
      <c r="A75" s="38" t="s">
        <v>156</v>
      </c>
      <c r="B75" s="31">
        <f t="shared" si="21"/>
        <v>86061500</v>
      </c>
      <c r="C75" s="31">
        <v>86061500</v>
      </c>
      <c r="D75" s="31"/>
      <c r="E75" s="31"/>
      <c r="F75" s="31">
        <f t="shared" si="22"/>
        <v>33737421</v>
      </c>
      <c r="G75" s="31">
        <v>33737421</v>
      </c>
      <c r="H75" s="31"/>
      <c r="I75" s="31"/>
      <c r="J75" s="31">
        <f t="shared" si="27"/>
        <v>52324079</v>
      </c>
      <c r="K75" s="18">
        <f t="shared" si="25"/>
        <v>39.201525653166627</v>
      </c>
    </row>
    <row r="76" spans="1:11" ht="78.75" x14ac:dyDescent="0.2">
      <c r="A76" s="40" t="s">
        <v>157</v>
      </c>
      <c r="B76" s="31">
        <f t="shared" si="21"/>
        <v>32703022</v>
      </c>
      <c r="C76" s="31">
        <f t="shared" ref="C76:I76" si="28">C78+C79+C80+C81</f>
        <v>30105500</v>
      </c>
      <c r="D76" s="31">
        <f t="shared" si="28"/>
        <v>1527900</v>
      </c>
      <c r="E76" s="31">
        <f t="shared" si="28"/>
        <v>1069622</v>
      </c>
      <c r="F76" s="31">
        <f t="shared" si="28"/>
        <v>9595988.2600000016</v>
      </c>
      <c r="G76" s="31">
        <f t="shared" si="28"/>
        <v>8789956.8000000007</v>
      </c>
      <c r="H76" s="31">
        <f t="shared" si="28"/>
        <v>446091.59</v>
      </c>
      <c r="I76" s="31">
        <f t="shared" si="28"/>
        <v>359939.87</v>
      </c>
      <c r="J76" s="31">
        <f t="shared" si="27"/>
        <v>23107033.739999998</v>
      </c>
      <c r="K76" s="18">
        <f t="shared" si="25"/>
        <v>29.342818104088369</v>
      </c>
    </row>
    <row r="77" spans="1:11" ht="30.75" x14ac:dyDescent="0.2">
      <c r="A77" s="37" t="s">
        <v>21</v>
      </c>
      <c r="B77" s="31">
        <f t="shared" si="21"/>
        <v>0</v>
      </c>
      <c r="C77" s="31"/>
      <c r="D77" s="31"/>
      <c r="E77" s="31"/>
      <c r="F77" s="31">
        <f t="shared" ref="F77:F95" si="29">G77+H77+I77</f>
        <v>0</v>
      </c>
      <c r="G77" s="31"/>
      <c r="H77" s="31"/>
      <c r="I77" s="31"/>
      <c r="J77" s="31">
        <f t="shared" si="27"/>
        <v>0</v>
      </c>
      <c r="K77" s="18"/>
    </row>
    <row r="78" spans="1:11" ht="51" x14ac:dyDescent="0.2">
      <c r="A78" s="38" t="s">
        <v>269</v>
      </c>
      <c r="B78" s="31">
        <f t="shared" si="21"/>
        <v>800000</v>
      </c>
      <c r="C78" s="31"/>
      <c r="D78" s="31"/>
      <c r="E78" s="31">
        <v>800000</v>
      </c>
      <c r="F78" s="31">
        <f t="shared" si="29"/>
        <v>281217.84999999998</v>
      </c>
      <c r="G78" s="31"/>
      <c r="H78" s="31"/>
      <c r="I78" s="31">
        <v>281217.84999999998</v>
      </c>
      <c r="J78" s="31">
        <f t="shared" si="27"/>
        <v>518782.15</v>
      </c>
      <c r="K78" s="18">
        <f t="shared" si="25"/>
        <v>35.15223125</v>
      </c>
    </row>
    <row r="79" spans="1:11" ht="51" x14ac:dyDescent="0.2">
      <c r="A79" s="38" t="s">
        <v>268</v>
      </c>
      <c r="B79" s="31">
        <f t="shared" si="21"/>
        <v>269622</v>
      </c>
      <c r="C79" s="31"/>
      <c r="D79" s="31"/>
      <c r="E79" s="31">
        <v>269622</v>
      </c>
      <c r="F79" s="31">
        <f t="shared" si="29"/>
        <v>78722.02</v>
      </c>
      <c r="G79" s="31"/>
      <c r="H79" s="31"/>
      <c r="I79" s="31">
        <v>78722.02</v>
      </c>
      <c r="J79" s="31">
        <f t="shared" si="27"/>
        <v>190899.97999999998</v>
      </c>
      <c r="K79" s="18">
        <f t="shared" si="25"/>
        <v>29.197179755361212</v>
      </c>
    </row>
    <row r="80" spans="1:11" ht="51" x14ac:dyDescent="0.2">
      <c r="A80" s="38" t="s">
        <v>158</v>
      </c>
      <c r="B80" s="31">
        <f t="shared" si="21"/>
        <v>1527900</v>
      </c>
      <c r="C80" s="31"/>
      <c r="D80" s="31">
        <v>1527900</v>
      </c>
      <c r="E80" s="31"/>
      <c r="F80" s="31">
        <f t="shared" si="29"/>
        <v>446091.59</v>
      </c>
      <c r="G80" s="31"/>
      <c r="H80" s="31">
        <v>446091.59</v>
      </c>
      <c r="I80" s="31"/>
      <c r="J80" s="31">
        <f t="shared" si="27"/>
        <v>1081808.4099999999</v>
      </c>
      <c r="K80" s="18">
        <f t="shared" si="25"/>
        <v>29.196386543621966</v>
      </c>
    </row>
    <row r="81" spans="1:11" ht="51" x14ac:dyDescent="0.2">
      <c r="A81" s="38" t="s">
        <v>160</v>
      </c>
      <c r="B81" s="31">
        <f t="shared" si="21"/>
        <v>30105500</v>
      </c>
      <c r="C81" s="31">
        <v>30105500</v>
      </c>
      <c r="D81" s="31"/>
      <c r="E81" s="31"/>
      <c r="F81" s="31">
        <f t="shared" si="29"/>
        <v>8789956.8000000007</v>
      </c>
      <c r="G81" s="31">
        <v>8789956.8000000007</v>
      </c>
      <c r="H81" s="31"/>
      <c r="I81" s="31"/>
      <c r="J81" s="31">
        <f t="shared" si="27"/>
        <v>21315543.199999999</v>
      </c>
      <c r="K81" s="18">
        <f t="shared" si="25"/>
        <v>29.197179252960424</v>
      </c>
    </row>
    <row r="82" spans="1:11" ht="78.75" x14ac:dyDescent="0.2">
      <c r="A82" s="41" t="s">
        <v>267</v>
      </c>
      <c r="B82" s="31">
        <f t="shared" si="21"/>
        <v>244162.36</v>
      </c>
      <c r="C82" s="31">
        <f>C84</f>
        <v>0</v>
      </c>
      <c r="D82" s="31">
        <f>D84</f>
        <v>0</v>
      </c>
      <c r="E82" s="31">
        <f>E84</f>
        <v>244162.36</v>
      </c>
      <c r="F82" s="31">
        <f t="shared" si="29"/>
        <v>0</v>
      </c>
      <c r="G82" s="31">
        <f>G84</f>
        <v>0</v>
      </c>
      <c r="H82" s="31">
        <f>H84</f>
        <v>0</v>
      </c>
      <c r="I82" s="31">
        <f>I84</f>
        <v>0</v>
      </c>
      <c r="J82" s="31">
        <f t="shared" si="27"/>
        <v>244162.36</v>
      </c>
      <c r="K82" s="18">
        <f t="shared" si="25"/>
        <v>0</v>
      </c>
    </row>
    <row r="83" spans="1:11" ht="30.75" x14ac:dyDescent="0.2">
      <c r="A83" s="37" t="s">
        <v>13</v>
      </c>
      <c r="B83" s="31">
        <f t="shared" si="21"/>
        <v>0</v>
      </c>
      <c r="C83" s="31"/>
      <c r="D83" s="31"/>
      <c r="E83" s="31"/>
      <c r="F83" s="31">
        <f t="shared" si="29"/>
        <v>0</v>
      </c>
      <c r="G83" s="31"/>
      <c r="H83" s="31"/>
      <c r="I83" s="31"/>
      <c r="J83" s="31">
        <f t="shared" si="27"/>
        <v>0</v>
      </c>
      <c r="K83" s="18"/>
    </row>
    <row r="84" spans="1:11" ht="51" x14ac:dyDescent="0.2">
      <c r="A84" s="38" t="s">
        <v>266</v>
      </c>
      <c r="B84" s="31">
        <f t="shared" si="21"/>
        <v>244162.36</v>
      </c>
      <c r="C84" s="31"/>
      <c r="D84" s="31"/>
      <c r="E84" s="31">
        <v>244162.36</v>
      </c>
      <c r="F84" s="31">
        <f t="shared" si="29"/>
        <v>0</v>
      </c>
      <c r="G84" s="31"/>
      <c r="H84" s="31"/>
      <c r="I84" s="31"/>
      <c r="J84" s="31">
        <f t="shared" si="27"/>
        <v>244162.36</v>
      </c>
      <c r="K84" s="18">
        <f t="shared" si="25"/>
        <v>0</v>
      </c>
    </row>
    <row r="85" spans="1:11" ht="52.5" x14ac:dyDescent="0.2">
      <c r="A85" s="41" t="s">
        <v>265</v>
      </c>
      <c r="B85" s="31">
        <f t="shared" si="21"/>
        <v>8238303.6399999997</v>
      </c>
      <c r="C85" s="31">
        <f>C87</f>
        <v>0</v>
      </c>
      <c r="D85" s="31">
        <f>D87</f>
        <v>0</v>
      </c>
      <c r="E85" s="31">
        <f>E87</f>
        <v>8238303.6399999997</v>
      </c>
      <c r="F85" s="31">
        <f t="shared" si="29"/>
        <v>8238303.6399999997</v>
      </c>
      <c r="G85" s="31">
        <f>G87</f>
        <v>0</v>
      </c>
      <c r="H85" s="31">
        <f>H87</f>
        <v>0</v>
      </c>
      <c r="I85" s="31">
        <f>I87</f>
        <v>8238303.6399999997</v>
      </c>
      <c r="J85" s="31">
        <f t="shared" si="27"/>
        <v>0</v>
      </c>
      <c r="K85" s="18">
        <f>F85/B85*100</f>
        <v>100</v>
      </c>
    </row>
    <row r="86" spans="1:11" ht="30.75" x14ac:dyDescent="0.2">
      <c r="A86" s="37" t="s">
        <v>13</v>
      </c>
      <c r="B86" s="31">
        <f t="shared" si="21"/>
        <v>0</v>
      </c>
      <c r="C86" s="31"/>
      <c r="D86" s="31"/>
      <c r="E86" s="31"/>
      <c r="F86" s="31">
        <f t="shared" si="29"/>
        <v>0</v>
      </c>
      <c r="G86" s="31"/>
      <c r="H86" s="31"/>
      <c r="I86" s="31"/>
      <c r="J86" s="31">
        <f t="shared" si="27"/>
        <v>0</v>
      </c>
      <c r="K86" s="18"/>
    </row>
    <row r="87" spans="1:11" ht="30.75" x14ac:dyDescent="0.2">
      <c r="A87" s="38" t="s">
        <v>264</v>
      </c>
      <c r="B87" s="31">
        <f t="shared" si="21"/>
        <v>8238303.6399999997</v>
      </c>
      <c r="C87" s="31"/>
      <c r="D87" s="31"/>
      <c r="E87" s="31">
        <v>8238303.6399999997</v>
      </c>
      <c r="F87" s="31">
        <f t="shared" si="29"/>
        <v>8238303.6399999997</v>
      </c>
      <c r="G87" s="31"/>
      <c r="H87" s="31"/>
      <c r="I87" s="31">
        <v>8238303.6399999997</v>
      </c>
      <c r="J87" s="31">
        <f t="shared" si="27"/>
        <v>0</v>
      </c>
      <c r="K87" s="18">
        <f>F87/B87*100</f>
        <v>100</v>
      </c>
    </row>
    <row r="88" spans="1:11" ht="131.25" x14ac:dyDescent="0.2">
      <c r="A88" s="41" t="s">
        <v>263</v>
      </c>
      <c r="B88" s="31">
        <f t="shared" si="21"/>
        <v>1250000</v>
      </c>
      <c r="C88" s="31">
        <f>C90</f>
        <v>0</v>
      </c>
      <c r="D88" s="31">
        <f>D90</f>
        <v>0</v>
      </c>
      <c r="E88" s="31">
        <f>E90</f>
        <v>1250000</v>
      </c>
      <c r="F88" s="31">
        <f t="shared" si="29"/>
        <v>1250000</v>
      </c>
      <c r="G88" s="31">
        <f>G90</f>
        <v>0</v>
      </c>
      <c r="H88" s="31">
        <f>H90</f>
        <v>0</v>
      </c>
      <c r="I88" s="31">
        <f>I90</f>
        <v>1250000</v>
      </c>
      <c r="J88" s="31">
        <f t="shared" si="27"/>
        <v>0</v>
      </c>
      <c r="K88" s="18">
        <f>F88/B88*100</f>
        <v>100</v>
      </c>
    </row>
    <row r="89" spans="1:11" ht="30.75" x14ac:dyDescent="0.2">
      <c r="A89" s="37" t="s">
        <v>13</v>
      </c>
      <c r="B89" s="31">
        <f t="shared" si="21"/>
        <v>0</v>
      </c>
      <c r="C89" s="31"/>
      <c r="D89" s="31"/>
      <c r="E89" s="31"/>
      <c r="F89" s="31">
        <f t="shared" si="29"/>
        <v>0</v>
      </c>
      <c r="G89" s="31"/>
      <c r="H89" s="31"/>
      <c r="I89" s="31"/>
      <c r="J89" s="31">
        <f t="shared" si="27"/>
        <v>0</v>
      </c>
      <c r="K89" s="18"/>
    </row>
    <row r="90" spans="1:11" ht="51" x14ac:dyDescent="0.2">
      <c r="A90" s="38" t="s">
        <v>262</v>
      </c>
      <c r="B90" s="31">
        <f t="shared" si="21"/>
        <v>1250000</v>
      </c>
      <c r="C90" s="31"/>
      <c r="D90" s="31"/>
      <c r="E90" s="31">
        <v>1250000</v>
      </c>
      <c r="F90" s="31">
        <f t="shared" si="29"/>
        <v>1250000</v>
      </c>
      <c r="G90" s="31"/>
      <c r="H90" s="31"/>
      <c r="I90" s="31">
        <v>1250000</v>
      </c>
      <c r="J90" s="31">
        <f t="shared" si="27"/>
        <v>0</v>
      </c>
      <c r="K90" s="18">
        <f>F90/B90*100</f>
        <v>100</v>
      </c>
    </row>
    <row r="91" spans="1:11" ht="78.75" x14ac:dyDescent="0.2">
      <c r="A91" s="41" t="s">
        <v>261</v>
      </c>
      <c r="B91" s="31">
        <f t="shared" si="21"/>
        <v>858000</v>
      </c>
      <c r="C91" s="31">
        <f>C93</f>
        <v>0</v>
      </c>
      <c r="D91" s="31">
        <f>D93</f>
        <v>0</v>
      </c>
      <c r="E91" s="31">
        <f>E93</f>
        <v>858000</v>
      </c>
      <c r="F91" s="31">
        <f t="shared" si="29"/>
        <v>858000</v>
      </c>
      <c r="G91" s="31">
        <f>G93</f>
        <v>0</v>
      </c>
      <c r="H91" s="31">
        <f>H93</f>
        <v>0</v>
      </c>
      <c r="I91" s="31">
        <f>I93</f>
        <v>858000</v>
      </c>
      <c r="J91" s="31">
        <f t="shared" si="27"/>
        <v>0</v>
      </c>
      <c r="K91" s="18">
        <f>F91/B91*100</f>
        <v>100</v>
      </c>
    </row>
    <row r="92" spans="1:11" ht="30.75" x14ac:dyDescent="0.2">
      <c r="A92" s="37" t="s">
        <v>13</v>
      </c>
      <c r="B92" s="31">
        <f t="shared" si="21"/>
        <v>0</v>
      </c>
      <c r="C92" s="31"/>
      <c r="D92" s="31"/>
      <c r="E92" s="31"/>
      <c r="F92" s="31">
        <f t="shared" si="29"/>
        <v>0</v>
      </c>
      <c r="G92" s="31"/>
      <c r="H92" s="31"/>
      <c r="I92" s="31"/>
      <c r="J92" s="31">
        <f t="shared" si="27"/>
        <v>0</v>
      </c>
      <c r="K92" s="18"/>
    </row>
    <row r="93" spans="1:11" ht="51" x14ac:dyDescent="0.2">
      <c r="A93" s="38" t="s">
        <v>260</v>
      </c>
      <c r="B93" s="31">
        <f t="shared" si="21"/>
        <v>858000</v>
      </c>
      <c r="C93" s="31"/>
      <c r="D93" s="31"/>
      <c r="E93" s="31">
        <v>858000</v>
      </c>
      <c r="F93" s="31">
        <f t="shared" si="29"/>
        <v>858000</v>
      </c>
      <c r="G93" s="31"/>
      <c r="H93" s="31"/>
      <c r="I93" s="31">
        <v>858000</v>
      </c>
      <c r="J93" s="31">
        <f t="shared" si="27"/>
        <v>0</v>
      </c>
      <c r="K93" s="18">
        <f>F93/B93*100</f>
        <v>100</v>
      </c>
    </row>
    <row r="94" spans="1:11" ht="57" customHeight="1" x14ac:dyDescent="0.2">
      <c r="A94" s="35" t="s">
        <v>0</v>
      </c>
      <c r="B94" s="68">
        <f t="shared" si="21"/>
        <v>799439131.90999997</v>
      </c>
      <c r="C94" s="68">
        <f>C95+C127</f>
        <v>728794000</v>
      </c>
      <c r="D94" s="68">
        <f>D95+D127</f>
        <v>37215012.770000003</v>
      </c>
      <c r="E94" s="68">
        <f>E95+E127</f>
        <v>33430119.139999997</v>
      </c>
      <c r="F94" s="68">
        <f>G94+H94+I94</f>
        <v>106048128.41000001</v>
      </c>
      <c r="G94" s="68">
        <f>G95+G127</f>
        <v>88894613.219999999</v>
      </c>
      <c r="H94" s="68">
        <f>H95+H127</f>
        <v>4539299.4000000004</v>
      </c>
      <c r="I94" s="68">
        <f>I95+I127</f>
        <v>12614215.790000001</v>
      </c>
      <c r="J94" s="68">
        <f t="shared" si="27"/>
        <v>693391003.5</v>
      </c>
      <c r="K94" s="19">
        <f>F94/B94*100</f>
        <v>13.26531616692724</v>
      </c>
    </row>
    <row r="95" spans="1:11" ht="288.75" x14ac:dyDescent="0.2">
      <c r="A95" s="40" t="s">
        <v>35</v>
      </c>
      <c r="B95" s="31">
        <f t="shared" si="21"/>
        <v>796876631.90999997</v>
      </c>
      <c r="C95" s="31">
        <f>C97+C121</f>
        <v>728794000</v>
      </c>
      <c r="D95" s="31">
        <f>D97+D121</f>
        <v>37215012.770000003</v>
      </c>
      <c r="E95" s="31">
        <f>E97+E121</f>
        <v>30867619.139999997</v>
      </c>
      <c r="F95" s="31">
        <f t="shared" si="29"/>
        <v>106048128.41000001</v>
      </c>
      <c r="G95" s="31">
        <f>G97+G121</f>
        <v>88894613.219999999</v>
      </c>
      <c r="H95" s="31">
        <f>H97+H121</f>
        <v>4539299.4000000004</v>
      </c>
      <c r="I95" s="31">
        <f>I97+I121</f>
        <v>12614215.790000001</v>
      </c>
      <c r="J95" s="31">
        <f t="shared" si="27"/>
        <v>690828503.5</v>
      </c>
      <c r="K95" s="18">
        <f>F95/B95*100</f>
        <v>13.307973174695528</v>
      </c>
    </row>
    <row r="96" spans="1:11" ht="34.15" customHeight="1" x14ac:dyDescent="0.2">
      <c r="A96" s="37" t="s">
        <v>19</v>
      </c>
      <c r="B96" s="31">
        <f t="shared" si="21"/>
        <v>0</v>
      </c>
      <c r="C96" s="31"/>
      <c r="D96" s="31"/>
      <c r="E96" s="31"/>
      <c r="F96" s="31"/>
      <c r="G96" s="31"/>
      <c r="H96" s="31"/>
      <c r="I96" s="31"/>
      <c r="J96" s="31">
        <f t="shared" si="27"/>
        <v>0</v>
      </c>
      <c r="K96" s="18"/>
    </row>
    <row r="97" spans="1:11" ht="102" x14ac:dyDescent="0.2">
      <c r="A97" s="35" t="s">
        <v>38</v>
      </c>
      <c r="B97" s="68">
        <f t="shared" si="21"/>
        <v>775600036.16999996</v>
      </c>
      <c r="C97" s="68">
        <f>C99+C100+C101+C102+C103+C110+C114</f>
        <v>708794000</v>
      </c>
      <c r="D97" s="68">
        <f>D99+D100+D101+D102+D103+D110+D114</f>
        <v>36193736.170000002</v>
      </c>
      <c r="E97" s="68">
        <f>E99+E100+E101+E102+E103+E110+E114</f>
        <v>30612299.999999996</v>
      </c>
      <c r="F97" s="68">
        <f>G97+H97+I97</f>
        <v>106048128.41000001</v>
      </c>
      <c r="G97" s="68">
        <f t="shared" ref="G97:I97" si="30">G99+G100+G101+G102+G103+G110+G114</f>
        <v>88894613.219999999</v>
      </c>
      <c r="H97" s="68">
        <f t="shared" si="30"/>
        <v>4539299.4000000004</v>
      </c>
      <c r="I97" s="68">
        <f t="shared" si="30"/>
        <v>12614215.790000001</v>
      </c>
      <c r="J97" s="68">
        <f t="shared" si="27"/>
        <v>669551907.75999999</v>
      </c>
      <c r="K97" s="19">
        <f>F97/B97*100</f>
        <v>13.673043252251196</v>
      </c>
    </row>
    <row r="98" spans="1:11" ht="30.75" x14ac:dyDescent="0.2">
      <c r="A98" s="37" t="s">
        <v>19</v>
      </c>
      <c r="B98" s="31">
        <f t="shared" si="21"/>
        <v>0</v>
      </c>
      <c r="C98" s="31"/>
      <c r="D98" s="31"/>
      <c r="E98" s="31"/>
      <c r="F98" s="31"/>
      <c r="G98" s="31"/>
      <c r="H98" s="31"/>
      <c r="I98" s="31"/>
      <c r="J98" s="31">
        <f t="shared" si="27"/>
        <v>0</v>
      </c>
      <c r="K98" s="18"/>
    </row>
    <row r="99" spans="1:11" ht="51" x14ac:dyDescent="0.2">
      <c r="A99" s="43" t="s">
        <v>75</v>
      </c>
      <c r="B99" s="31">
        <f t="shared" si="21"/>
        <v>8511379.2300000004</v>
      </c>
      <c r="C99" s="31"/>
      <c r="D99" s="31"/>
      <c r="E99" s="31">
        <v>8511379.2300000004</v>
      </c>
      <c r="F99" s="31">
        <f t="shared" ref="F99:F130" si="31">G99+H99+I99</f>
        <v>4249377.7</v>
      </c>
      <c r="G99" s="31"/>
      <c r="H99" s="31"/>
      <c r="I99" s="31">
        <v>4249377.7</v>
      </c>
      <c r="J99" s="31">
        <f t="shared" si="27"/>
        <v>4262001.53</v>
      </c>
      <c r="K99" s="18">
        <f>F99/B99*100</f>
        <v>49.925841454957705</v>
      </c>
    </row>
    <row r="100" spans="1:11" ht="56.45" customHeight="1" x14ac:dyDescent="0.2">
      <c r="A100" s="44" t="s">
        <v>51</v>
      </c>
      <c r="B100" s="31">
        <f t="shared" si="21"/>
        <v>5115706.72</v>
      </c>
      <c r="C100" s="31"/>
      <c r="D100" s="31"/>
      <c r="E100" s="31">
        <v>5115706.72</v>
      </c>
      <c r="F100" s="31">
        <f t="shared" si="31"/>
        <v>403906.72</v>
      </c>
      <c r="G100" s="31"/>
      <c r="H100" s="31"/>
      <c r="I100" s="31">
        <v>403906.72</v>
      </c>
      <c r="J100" s="31">
        <f t="shared" si="27"/>
        <v>4711800</v>
      </c>
      <c r="K100" s="18">
        <f>F100/B100*100</f>
        <v>7.8954236844914361</v>
      </c>
    </row>
    <row r="101" spans="1:11" ht="56.45" customHeight="1" x14ac:dyDescent="0.2">
      <c r="A101" s="44" t="s">
        <v>259</v>
      </c>
      <c r="B101" s="31">
        <f t="shared" si="21"/>
        <v>1150600</v>
      </c>
      <c r="C101" s="31"/>
      <c r="D101" s="31"/>
      <c r="E101" s="31">
        <v>1150600</v>
      </c>
      <c r="F101" s="31">
        <f t="shared" si="31"/>
        <v>39961.5</v>
      </c>
      <c r="G101" s="31"/>
      <c r="H101" s="31"/>
      <c r="I101" s="31">
        <v>39961.5</v>
      </c>
      <c r="J101" s="31">
        <f t="shared" si="27"/>
        <v>1110638.5</v>
      </c>
      <c r="K101" s="18">
        <f t="shared" ref="K101:K121" si="32">F101/B101*100</f>
        <v>3.4731009907874153</v>
      </c>
    </row>
    <row r="102" spans="1:11" ht="83.45" customHeight="1" x14ac:dyDescent="0.2">
      <c r="A102" s="50" t="s">
        <v>258</v>
      </c>
      <c r="B102" s="31">
        <f t="shared" si="21"/>
        <v>6786180</v>
      </c>
      <c r="C102" s="31"/>
      <c r="D102" s="31"/>
      <c r="E102" s="31">
        <v>6786180</v>
      </c>
      <c r="F102" s="31">
        <f t="shared" si="31"/>
        <v>6786145</v>
      </c>
      <c r="G102" s="31"/>
      <c r="H102" s="31"/>
      <c r="I102" s="31">
        <v>6786145</v>
      </c>
      <c r="J102" s="31">
        <f t="shared" si="27"/>
        <v>35</v>
      </c>
      <c r="K102" s="18">
        <f t="shared" si="32"/>
        <v>99.999484245923327</v>
      </c>
    </row>
    <row r="103" spans="1:11" ht="56.45" customHeight="1" x14ac:dyDescent="0.2">
      <c r="A103" s="44" t="s">
        <v>94</v>
      </c>
      <c r="B103" s="68">
        <f t="shared" si="21"/>
        <v>536423404.26000005</v>
      </c>
      <c r="C103" s="68">
        <f>C104+C105+C106+C107+C108+C109</f>
        <v>504238000</v>
      </c>
      <c r="D103" s="68">
        <f t="shared" ref="D103:E103" si="33">D104+D105+D106+D107+D108+D109</f>
        <v>25748323.41</v>
      </c>
      <c r="E103" s="68">
        <f t="shared" si="33"/>
        <v>6437080.8499999996</v>
      </c>
      <c r="F103" s="68">
        <f>G103+H103+I103</f>
        <v>46419884.740000002</v>
      </c>
      <c r="G103" s="68">
        <f>G104+G105+G106+G107+G108+G109</f>
        <v>43634691.640000001</v>
      </c>
      <c r="H103" s="68">
        <f t="shared" ref="H103:I103" si="34">H104+H105+H106+H107+H108+H109</f>
        <v>2228154.4700000002</v>
      </c>
      <c r="I103" s="68">
        <f t="shared" si="34"/>
        <v>557038.63</v>
      </c>
      <c r="J103" s="68">
        <f t="shared" si="27"/>
        <v>490003519.52000004</v>
      </c>
      <c r="K103" s="19">
        <f t="shared" si="32"/>
        <v>8.653590497982945</v>
      </c>
    </row>
    <row r="104" spans="1:11" ht="51.75" x14ac:dyDescent="0.2">
      <c r="A104" s="67" t="s">
        <v>317</v>
      </c>
      <c r="B104" s="31">
        <f t="shared" si="21"/>
        <v>6160060.8499999996</v>
      </c>
      <c r="C104" s="31"/>
      <c r="D104" s="31"/>
      <c r="E104" s="31">
        <v>6160060.8499999996</v>
      </c>
      <c r="F104" s="31">
        <f t="shared" si="31"/>
        <v>525801.64</v>
      </c>
      <c r="G104" s="31"/>
      <c r="H104" s="31"/>
      <c r="I104" s="31">
        <v>525801.64</v>
      </c>
      <c r="J104" s="31">
        <f t="shared" si="27"/>
        <v>5634259.21</v>
      </c>
      <c r="K104" s="18">
        <f t="shared" si="32"/>
        <v>8.5356565917688947</v>
      </c>
    </row>
    <row r="105" spans="1:11" ht="52.9" customHeight="1" x14ac:dyDescent="0.2">
      <c r="A105" s="38" t="s">
        <v>318</v>
      </c>
      <c r="B105" s="31">
        <f t="shared" si="21"/>
        <v>24640253.41</v>
      </c>
      <c r="C105" s="31"/>
      <c r="D105" s="31">
        <v>24640253.41</v>
      </c>
      <c r="E105" s="31"/>
      <c r="F105" s="31">
        <f t="shared" si="31"/>
        <v>2103206.52</v>
      </c>
      <c r="G105" s="31"/>
      <c r="H105" s="31">
        <v>2103206.52</v>
      </c>
      <c r="I105" s="31"/>
      <c r="J105" s="31">
        <f t="shared" si="27"/>
        <v>22537046.890000001</v>
      </c>
      <c r="K105" s="18">
        <f t="shared" si="32"/>
        <v>8.5356529618580748</v>
      </c>
    </row>
    <row r="106" spans="1:11" ht="54" customHeight="1" x14ac:dyDescent="0.2">
      <c r="A106" s="38" t="s">
        <v>319</v>
      </c>
      <c r="B106" s="31">
        <f t="shared" si="21"/>
        <v>482538220</v>
      </c>
      <c r="C106" s="31">
        <v>482538220</v>
      </c>
      <c r="D106" s="31"/>
      <c r="E106" s="31"/>
      <c r="F106" s="31">
        <f t="shared" si="31"/>
        <v>41187794.340000004</v>
      </c>
      <c r="G106" s="31">
        <v>41187794.340000004</v>
      </c>
      <c r="H106" s="31"/>
      <c r="I106" s="31"/>
      <c r="J106" s="31">
        <f t="shared" si="27"/>
        <v>441350425.65999997</v>
      </c>
      <c r="K106" s="18">
        <f t="shared" si="32"/>
        <v>8.5356543031969565</v>
      </c>
    </row>
    <row r="107" spans="1:11" ht="54" customHeight="1" x14ac:dyDescent="0.2">
      <c r="A107" s="84" t="s">
        <v>320</v>
      </c>
      <c r="B107" s="31">
        <f t="shared" si="21"/>
        <v>277020</v>
      </c>
      <c r="C107" s="31"/>
      <c r="D107" s="31"/>
      <c r="E107" s="31">
        <v>277020</v>
      </c>
      <c r="F107" s="31">
        <f t="shared" si="31"/>
        <v>31236.99</v>
      </c>
      <c r="G107" s="31"/>
      <c r="H107" s="31"/>
      <c r="I107" s="31">
        <v>31236.99</v>
      </c>
      <c r="J107" s="31">
        <f t="shared" si="27"/>
        <v>245783.01</v>
      </c>
      <c r="K107" s="18">
        <f t="shared" si="32"/>
        <v>11.276077539527833</v>
      </c>
    </row>
    <row r="108" spans="1:11" ht="81" customHeight="1" x14ac:dyDescent="0.2">
      <c r="A108" s="38" t="s">
        <v>321</v>
      </c>
      <c r="B108" s="31">
        <f t="shared" si="21"/>
        <v>1108070</v>
      </c>
      <c r="C108" s="31"/>
      <c r="D108" s="31">
        <v>1108070</v>
      </c>
      <c r="E108" s="31"/>
      <c r="F108" s="31">
        <f t="shared" si="31"/>
        <v>124947.95</v>
      </c>
      <c r="G108" s="31"/>
      <c r="H108" s="31">
        <v>124947.95</v>
      </c>
      <c r="I108" s="31"/>
      <c r="J108" s="31">
        <f t="shared" si="27"/>
        <v>983122.05</v>
      </c>
      <c r="K108" s="18">
        <f t="shared" si="32"/>
        <v>11.276178400281571</v>
      </c>
    </row>
    <row r="109" spans="1:11" ht="87.6" customHeight="1" x14ac:dyDescent="0.2">
      <c r="A109" s="38" t="s">
        <v>322</v>
      </c>
      <c r="B109" s="31">
        <f t="shared" si="21"/>
        <v>21699780</v>
      </c>
      <c r="C109" s="31">
        <v>21699780</v>
      </c>
      <c r="D109" s="31"/>
      <c r="E109" s="31"/>
      <c r="F109" s="31">
        <f t="shared" si="31"/>
        <v>2446897.2999999998</v>
      </c>
      <c r="G109" s="31">
        <v>2446897.2999999998</v>
      </c>
      <c r="H109" s="31"/>
      <c r="I109" s="31"/>
      <c r="J109" s="31">
        <f t="shared" si="27"/>
        <v>19252882.699999999</v>
      </c>
      <c r="K109" s="18">
        <f t="shared" si="32"/>
        <v>11.276138744263765</v>
      </c>
    </row>
    <row r="110" spans="1:11" ht="59.45" customHeight="1" x14ac:dyDescent="0.2">
      <c r="A110" s="38" t="s">
        <v>141</v>
      </c>
      <c r="B110" s="68">
        <f t="shared" si="21"/>
        <v>163536702.13</v>
      </c>
      <c r="C110" s="68">
        <f>C111+C112+C113</f>
        <v>153724500</v>
      </c>
      <c r="D110" s="68">
        <f>D111+D112+D113</f>
        <v>7849761.7000000002</v>
      </c>
      <c r="E110" s="68">
        <f>E111+E112+E113</f>
        <v>1962440.43</v>
      </c>
      <c r="F110" s="68">
        <f t="shared" si="31"/>
        <v>48148852.75</v>
      </c>
      <c r="G110" s="68">
        <f>G111+G112+G113</f>
        <v>45259921.579999998</v>
      </c>
      <c r="H110" s="68">
        <f>H111+H112+H113</f>
        <v>2311144.9300000002</v>
      </c>
      <c r="I110" s="68">
        <f>I111+I112+I113</f>
        <v>577786.24</v>
      </c>
      <c r="J110" s="68">
        <f t="shared" si="27"/>
        <v>115387849.38</v>
      </c>
      <c r="K110" s="19">
        <f t="shared" si="32"/>
        <v>29.442230473575957</v>
      </c>
    </row>
    <row r="111" spans="1:11" ht="54" customHeight="1" x14ac:dyDescent="0.2">
      <c r="A111" s="67" t="s">
        <v>323</v>
      </c>
      <c r="B111" s="31">
        <f t="shared" si="21"/>
        <v>1962440.43</v>
      </c>
      <c r="C111" s="31"/>
      <c r="D111" s="31"/>
      <c r="E111" s="31">
        <v>1962440.43</v>
      </c>
      <c r="F111" s="31">
        <f t="shared" si="31"/>
        <v>577786.24</v>
      </c>
      <c r="G111" s="31"/>
      <c r="H111" s="31"/>
      <c r="I111" s="31">
        <v>577786.24</v>
      </c>
      <c r="J111" s="31">
        <f t="shared" si="27"/>
        <v>1384654.19</v>
      </c>
      <c r="K111" s="18">
        <f t="shared" si="32"/>
        <v>29.442230763661957</v>
      </c>
    </row>
    <row r="112" spans="1:11" ht="54" customHeight="1" x14ac:dyDescent="0.2">
      <c r="A112" s="38" t="s">
        <v>257</v>
      </c>
      <c r="B112" s="31">
        <f t="shared" si="21"/>
        <v>7849761.7000000002</v>
      </c>
      <c r="C112" s="31"/>
      <c r="D112" s="31">
        <v>7849761.7000000002</v>
      </c>
      <c r="E112" s="31"/>
      <c r="F112" s="31">
        <f t="shared" si="31"/>
        <v>2311144.9300000002</v>
      </c>
      <c r="G112" s="31"/>
      <c r="H112" s="31">
        <v>2311144.9300000002</v>
      </c>
      <c r="I112" s="31"/>
      <c r="J112" s="31">
        <f t="shared" si="27"/>
        <v>5538616.7699999996</v>
      </c>
      <c r="K112" s="18">
        <f t="shared" si="32"/>
        <v>29.442230456499079</v>
      </c>
    </row>
    <row r="113" spans="1:11" ht="54" customHeight="1" x14ac:dyDescent="0.2">
      <c r="A113" s="38" t="s">
        <v>324</v>
      </c>
      <c r="B113" s="31">
        <f t="shared" si="21"/>
        <v>153724500</v>
      </c>
      <c r="C113" s="31">
        <v>153724500</v>
      </c>
      <c r="D113" s="31"/>
      <c r="E113" s="31"/>
      <c r="F113" s="31">
        <f t="shared" si="31"/>
        <v>45259921.579999998</v>
      </c>
      <c r="G113" s="31">
        <v>45259921.579999998</v>
      </c>
      <c r="H113" s="31"/>
      <c r="I113" s="31"/>
      <c r="J113" s="31">
        <f t="shared" si="27"/>
        <v>108464578.42</v>
      </c>
      <c r="K113" s="18">
        <f t="shared" si="32"/>
        <v>29.44223047074474</v>
      </c>
    </row>
    <row r="114" spans="1:11" ht="54" customHeight="1" x14ac:dyDescent="0.2">
      <c r="A114" s="38" t="s">
        <v>95</v>
      </c>
      <c r="B114" s="68">
        <f t="shared" si="21"/>
        <v>54076063.830000006</v>
      </c>
      <c r="C114" s="68">
        <f>C115+C116+C117+C118+C119+C120</f>
        <v>50831500</v>
      </c>
      <c r="D114" s="68">
        <f t="shared" ref="D114:E114" si="35">D115+D116+D117+D118+D119+D120</f>
        <v>2595651.06</v>
      </c>
      <c r="E114" s="68">
        <f t="shared" si="35"/>
        <v>648912.77</v>
      </c>
      <c r="F114" s="68">
        <f>G114+H114+I114</f>
        <v>0</v>
      </c>
      <c r="G114" s="68">
        <f>G115+G116+G117+G118+G119+G120</f>
        <v>0</v>
      </c>
      <c r="H114" s="68">
        <f t="shared" ref="H114:I114" si="36">H115+H116+H117+H118+H119+H120</f>
        <v>0</v>
      </c>
      <c r="I114" s="68">
        <f t="shared" si="36"/>
        <v>0</v>
      </c>
      <c r="J114" s="68">
        <f t="shared" si="27"/>
        <v>54076063.830000006</v>
      </c>
      <c r="K114" s="19">
        <f t="shared" si="32"/>
        <v>0</v>
      </c>
    </row>
    <row r="115" spans="1:11" ht="54" customHeight="1" x14ac:dyDescent="0.2">
      <c r="A115" s="67" t="s">
        <v>325</v>
      </c>
      <c r="B115" s="31">
        <f t="shared" si="21"/>
        <v>528132.77</v>
      </c>
      <c r="C115" s="31"/>
      <c r="D115" s="31"/>
      <c r="E115" s="31">
        <v>528132.77</v>
      </c>
      <c r="F115" s="31">
        <f t="shared" si="31"/>
        <v>0</v>
      </c>
      <c r="G115" s="31"/>
      <c r="H115" s="31"/>
      <c r="I115" s="31"/>
      <c r="J115" s="31">
        <f t="shared" si="27"/>
        <v>528132.77</v>
      </c>
      <c r="K115" s="18">
        <f t="shared" si="32"/>
        <v>0</v>
      </c>
    </row>
    <row r="116" spans="1:11" ht="54" customHeight="1" x14ac:dyDescent="0.2">
      <c r="A116" s="38" t="s">
        <v>326</v>
      </c>
      <c r="B116" s="31">
        <f t="shared" si="21"/>
        <v>2112531.06</v>
      </c>
      <c r="C116" s="31"/>
      <c r="D116" s="31">
        <v>2112531.06</v>
      </c>
      <c r="E116" s="31"/>
      <c r="F116" s="31">
        <f t="shared" si="31"/>
        <v>0</v>
      </c>
      <c r="G116" s="31"/>
      <c r="H116" s="31"/>
      <c r="I116" s="31"/>
      <c r="J116" s="31">
        <f t="shared" si="27"/>
        <v>2112531.06</v>
      </c>
      <c r="K116" s="18">
        <f t="shared" si="32"/>
        <v>0</v>
      </c>
    </row>
    <row r="117" spans="1:11" ht="54" customHeight="1" x14ac:dyDescent="0.2">
      <c r="A117" s="38" t="s">
        <v>327</v>
      </c>
      <c r="B117" s="31">
        <f t="shared" ref="B117:B121" si="37">C117+D117+E117</f>
        <v>41370450</v>
      </c>
      <c r="C117" s="31">
        <v>41370450</v>
      </c>
      <c r="D117" s="31"/>
      <c r="E117" s="31"/>
      <c r="F117" s="31">
        <f t="shared" si="31"/>
        <v>0</v>
      </c>
      <c r="G117" s="31"/>
      <c r="H117" s="31"/>
      <c r="I117" s="31"/>
      <c r="J117" s="31">
        <f t="shared" si="27"/>
        <v>41370450</v>
      </c>
      <c r="K117" s="18">
        <f t="shared" si="32"/>
        <v>0</v>
      </c>
    </row>
    <row r="118" spans="1:11" ht="54" customHeight="1" x14ac:dyDescent="0.2">
      <c r="A118" s="67" t="s">
        <v>328</v>
      </c>
      <c r="B118" s="31">
        <f t="shared" si="37"/>
        <v>120780</v>
      </c>
      <c r="C118" s="31"/>
      <c r="D118" s="31"/>
      <c r="E118" s="31">
        <v>120780</v>
      </c>
      <c r="F118" s="31">
        <f t="shared" si="31"/>
        <v>0</v>
      </c>
      <c r="G118" s="31"/>
      <c r="H118" s="31"/>
      <c r="I118" s="31"/>
      <c r="J118" s="31">
        <f t="shared" si="27"/>
        <v>120780</v>
      </c>
      <c r="K118" s="18">
        <f t="shared" si="32"/>
        <v>0</v>
      </c>
    </row>
    <row r="119" spans="1:11" ht="76.900000000000006" customHeight="1" x14ac:dyDescent="0.2">
      <c r="A119" s="38" t="s">
        <v>329</v>
      </c>
      <c r="B119" s="31">
        <f t="shared" si="37"/>
        <v>483120</v>
      </c>
      <c r="C119" s="31"/>
      <c r="D119" s="31">
        <v>483120</v>
      </c>
      <c r="E119" s="31"/>
      <c r="F119" s="31">
        <f t="shared" si="31"/>
        <v>0</v>
      </c>
      <c r="G119" s="31"/>
      <c r="H119" s="31"/>
      <c r="I119" s="31"/>
      <c r="J119" s="31">
        <f t="shared" si="27"/>
        <v>483120</v>
      </c>
      <c r="K119" s="18">
        <f t="shared" si="32"/>
        <v>0</v>
      </c>
    </row>
    <row r="120" spans="1:11" ht="82.15" customHeight="1" x14ac:dyDescent="0.2">
      <c r="A120" s="38" t="s">
        <v>330</v>
      </c>
      <c r="B120" s="31">
        <f t="shared" si="37"/>
        <v>9461050</v>
      </c>
      <c r="C120" s="31">
        <v>9461050</v>
      </c>
      <c r="D120" s="31"/>
      <c r="E120" s="31"/>
      <c r="F120" s="31">
        <f t="shared" si="31"/>
        <v>0</v>
      </c>
      <c r="G120" s="31"/>
      <c r="H120" s="31"/>
      <c r="I120" s="31"/>
      <c r="J120" s="31">
        <f t="shared" si="27"/>
        <v>9461050</v>
      </c>
      <c r="K120" s="18">
        <f t="shared" si="32"/>
        <v>0</v>
      </c>
    </row>
    <row r="121" spans="1:11" ht="87" customHeight="1" x14ac:dyDescent="0.2">
      <c r="A121" s="15" t="s">
        <v>39</v>
      </c>
      <c r="B121" s="68">
        <f t="shared" si="37"/>
        <v>21276595.740000002</v>
      </c>
      <c r="C121" s="68">
        <f>C123</f>
        <v>20000000</v>
      </c>
      <c r="D121" s="68">
        <f>D123</f>
        <v>1021276.6</v>
      </c>
      <c r="E121" s="68">
        <f>E123</f>
        <v>255319.14</v>
      </c>
      <c r="F121" s="68">
        <f t="shared" si="31"/>
        <v>0</v>
      </c>
      <c r="G121" s="68">
        <f>G123</f>
        <v>0</v>
      </c>
      <c r="H121" s="68">
        <f>H123</f>
        <v>0</v>
      </c>
      <c r="I121" s="68">
        <f>I123</f>
        <v>0</v>
      </c>
      <c r="J121" s="68">
        <f t="shared" si="27"/>
        <v>21276595.740000002</v>
      </c>
      <c r="K121" s="19">
        <f t="shared" si="32"/>
        <v>0</v>
      </c>
    </row>
    <row r="122" spans="1:11" ht="30.75" x14ac:dyDescent="0.2">
      <c r="A122" s="37" t="s">
        <v>19</v>
      </c>
      <c r="B122" s="31"/>
      <c r="C122" s="31"/>
      <c r="D122" s="31"/>
      <c r="E122" s="31"/>
      <c r="F122" s="31">
        <f t="shared" si="31"/>
        <v>0</v>
      </c>
      <c r="G122" s="31"/>
      <c r="H122" s="31"/>
      <c r="I122" s="31"/>
      <c r="J122" s="31">
        <f t="shared" si="27"/>
        <v>0</v>
      </c>
      <c r="K122" s="18"/>
    </row>
    <row r="123" spans="1:11" ht="104.45" customHeight="1" x14ac:dyDescent="0.2">
      <c r="A123" s="38" t="s">
        <v>96</v>
      </c>
      <c r="B123" s="31">
        <f t="shared" ref="B123:B128" si="38">C123+D123+E123</f>
        <v>21276595.740000002</v>
      </c>
      <c r="C123" s="31">
        <f>C124+C125+C126</f>
        <v>20000000</v>
      </c>
      <c r="D123" s="31">
        <f>D124+D125+D126</f>
        <v>1021276.6</v>
      </c>
      <c r="E123" s="31">
        <f>E124+E125+E126</f>
        <v>255319.14</v>
      </c>
      <c r="F123" s="31">
        <f t="shared" si="31"/>
        <v>0</v>
      </c>
      <c r="G123" s="31">
        <f>G124+G125+G126</f>
        <v>0</v>
      </c>
      <c r="H123" s="31">
        <f>H124+H125+H126</f>
        <v>0</v>
      </c>
      <c r="I123" s="31">
        <f>I124+I125+I126</f>
        <v>0</v>
      </c>
      <c r="J123" s="31">
        <f t="shared" si="27"/>
        <v>21276595.740000002</v>
      </c>
      <c r="K123" s="18">
        <f t="shared" ref="K123:K128" si="39">F123/B123*100</f>
        <v>0</v>
      </c>
    </row>
    <row r="124" spans="1:11" ht="54" customHeight="1" x14ac:dyDescent="0.2">
      <c r="A124" s="67" t="s">
        <v>331</v>
      </c>
      <c r="B124" s="31">
        <f t="shared" si="38"/>
        <v>255319.14</v>
      </c>
      <c r="C124" s="31"/>
      <c r="D124" s="31"/>
      <c r="E124" s="31">
        <v>255319.14</v>
      </c>
      <c r="F124" s="31">
        <f t="shared" si="31"/>
        <v>0</v>
      </c>
      <c r="G124" s="31"/>
      <c r="H124" s="31"/>
      <c r="I124" s="31"/>
      <c r="J124" s="31">
        <f t="shared" si="27"/>
        <v>255319.14</v>
      </c>
      <c r="K124" s="18">
        <f t="shared" si="39"/>
        <v>0</v>
      </c>
    </row>
    <row r="125" spans="1:11" ht="54" customHeight="1" x14ac:dyDescent="0.2">
      <c r="A125" s="38" t="s">
        <v>332</v>
      </c>
      <c r="B125" s="31">
        <f t="shared" si="38"/>
        <v>1021276.6</v>
      </c>
      <c r="C125" s="31"/>
      <c r="D125" s="31">
        <v>1021276.6</v>
      </c>
      <c r="E125" s="31"/>
      <c r="F125" s="31">
        <f t="shared" si="31"/>
        <v>0</v>
      </c>
      <c r="G125" s="31"/>
      <c r="H125" s="31"/>
      <c r="I125" s="31"/>
      <c r="J125" s="31">
        <f t="shared" si="27"/>
        <v>1021276.6</v>
      </c>
      <c r="K125" s="18">
        <f t="shared" si="39"/>
        <v>0</v>
      </c>
    </row>
    <row r="126" spans="1:11" ht="54" customHeight="1" x14ac:dyDescent="0.2">
      <c r="A126" s="38" t="s">
        <v>333</v>
      </c>
      <c r="B126" s="31">
        <f t="shared" si="38"/>
        <v>20000000</v>
      </c>
      <c r="C126" s="31">
        <v>20000000</v>
      </c>
      <c r="D126" s="31"/>
      <c r="E126" s="31"/>
      <c r="F126" s="31">
        <f t="shared" si="31"/>
        <v>0</v>
      </c>
      <c r="G126" s="31"/>
      <c r="H126" s="31"/>
      <c r="I126" s="31"/>
      <c r="J126" s="31">
        <f t="shared" si="27"/>
        <v>20000000</v>
      </c>
      <c r="K126" s="18">
        <f t="shared" si="39"/>
        <v>0</v>
      </c>
    </row>
    <row r="127" spans="1:11" ht="79.150000000000006" customHeight="1" x14ac:dyDescent="0.2">
      <c r="A127" s="15" t="s">
        <v>39</v>
      </c>
      <c r="B127" s="68">
        <f t="shared" si="38"/>
        <v>2562500</v>
      </c>
      <c r="C127" s="68">
        <f>C128</f>
        <v>0</v>
      </c>
      <c r="D127" s="68">
        <f>D128</f>
        <v>0</v>
      </c>
      <c r="E127" s="68">
        <f>E128</f>
        <v>2562500</v>
      </c>
      <c r="F127" s="68">
        <f>G127+H127+I127</f>
        <v>0</v>
      </c>
      <c r="G127" s="68">
        <f>G128</f>
        <v>0</v>
      </c>
      <c r="H127" s="68">
        <f>H128</f>
        <v>0</v>
      </c>
      <c r="I127" s="68">
        <f>I128</f>
        <v>0</v>
      </c>
      <c r="J127" s="31">
        <f t="shared" si="27"/>
        <v>2562500</v>
      </c>
      <c r="K127" s="18">
        <f t="shared" si="39"/>
        <v>0</v>
      </c>
    </row>
    <row r="128" spans="1:11" ht="52.5" x14ac:dyDescent="0.2">
      <c r="A128" s="40" t="s">
        <v>97</v>
      </c>
      <c r="B128" s="31">
        <f t="shared" si="38"/>
        <v>2562500</v>
      </c>
      <c r="C128" s="31">
        <f>C130</f>
        <v>0</v>
      </c>
      <c r="D128" s="31">
        <f>D130</f>
        <v>0</v>
      </c>
      <c r="E128" s="31">
        <f>E130</f>
        <v>2562500</v>
      </c>
      <c r="F128" s="31">
        <f t="shared" si="31"/>
        <v>0</v>
      </c>
      <c r="G128" s="31">
        <f>G130</f>
        <v>0</v>
      </c>
      <c r="H128" s="31">
        <f>H130</f>
        <v>0</v>
      </c>
      <c r="I128" s="31">
        <f>I130</f>
        <v>0</v>
      </c>
      <c r="J128" s="31">
        <f t="shared" si="27"/>
        <v>2562500</v>
      </c>
      <c r="K128" s="18">
        <f t="shared" si="39"/>
        <v>0</v>
      </c>
    </row>
    <row r="129" spans="1:11" ht="31.15" customHeight="1" x14ac:dyDescent="0.2">
      <c r="A129" s="37" t="s">
        <v>20</v>
      </c>
      <c r="B129" s="31"/>
      <c r="C129" s="31"/>
      <c r="D129" s="31"/>
      <c r="E129" s="31"/>
      <c r="F129" s="31">
        <f t="shared" si="31"/>
        <v>0</v>
      </c>
      <c r="G129" s="31"/>
      <c r="H129" s="31"/>
      <c r="I129" s="31"/>
      <c r="J129" s="31">
        <f t="shared" si="27"/>
        <v>0</v>
      </c>
      <c r="K129" s="18"/>
    </row>
    <row r="130" spans="1:11" ht="66" customHeight="1" x14ac:dyDescent="0.2">
      <c r="A130" s="38" t="s">
        <v>98</v>
      </c>
      <c r="B130" s="31">
        <f>C130+D130+E130</f>
        <v>2562500</v>
      </c>
      <c r="C130" s="31"/>
      <c r="D130" s="31"/>
      <c r="E130" s="31">
        <v>2562500</v>
      </c>
      <c r="F130" s="31">
        <f t="shared" si="31"/>
        <v>0</v>
      </c>
      <c r="G130" s="31"/>
      <c r="H130" s="31"/>
      <c r="I130" s="31"/>
      <c r="J130" s="31">
        <f t="shared" si="27"/>
        <v>2562500</v>
      </c>
      <c r="K130" s="18">
        <f>F130/B130*100</f>
        <v>0</v>
      </c>
    </row>
    <row r="131" spans="1:11" ht="60" customHeight="1" x14ac:dyDescent="0.2">
      <c r="A131" s="45" t="s">
        <v>23</v>
      </c>
      <c r="B131" s="29">
        <f t="shared" ref="B131:I131" si="40">B132+B152+B210</f>
        <v>284886510.13</v>
      </c>
      <c r="C131" s="29">
        <f t="shared" si="40"/>
        <v>46053000</v>
      </c>
      <c r="D131" s="29">
        <f t="shared" si="40"/>
        <v>130628330.5</v>
      </c>
      <c r="E131" s="29">
        <f t="shared" si="40"/>
        <v>108205179.63</v>
      </c>
      <c r="F131" s="29">
        <f t="shared" si="40"/>
        <v>64933209.199999996</v>
      </c>
      <c r="G131" s="29">
        <f t="shared" si="40"/>
        <v>34879871.549999997</v>
      </c>
      <c r="H131" s="29">
        <f t="shared" si="40"/>
        <v>382468.12</v>
      </c>
      <c r="I131" s="29">
        <f t="shared" si="40"/>
        <v>29670869.530000001</v>
      </c>
      <c r="J131" s="29">
        <f t="shared" si="27"/>
        <v>219953300.93000001</v>
      </c>
      <c r="K131" s="17">
        <f>F131/B131*100</f>
        <v>22.792658441556092</v>
      </c>
    </row>
    <row r="132" spans="1:11" ht="28.35" customHeight="1" x14ac:dyDescent="0.2">
      <c r="A132" s="46" t="s">
        <v>24</v>
      </c>
      <c r="B132" s="30">
        <f t="shared" ref="B132:B199" si="41">C132+D132+E132</f>
        <v>36575500</v>
      </c>
      <c r="C132" s="30">
        <f>C133</f>
        <v>0</v>
      </c>
      <c r="D132" s="30">
        <f>D133</f>
        <v>0</v>
      </c>
      <c r="E132" s="30">
        <f>E133</f>
        <v>36575500</v>
      </c>
      <c r="F132" s="30">
        <f>G132+H132+I132</f>
        <v>20984735.68</v>
      </c>
      <c r="G132" s="30">
        <f>G133</f>
        <v>0</v>
      </c>
      <c r="H132" s="30">
        <f>H133</f>
        <v>0</v>
      </c>
      <c r="I132" s="30">
        <f>I133</f>
        <v>20984735.68</v>
      </c>
      <c r="J132" s="68">
        <f t="shared" si="27"/>
        <v>15590764.32</v>
      </c>
      <c r="K132" s="19">
        <f>F132/B132*100</f>
        <v>57.373749313064756</v>
      </c>
    </row>
    <row r="133" spans="1:11" ht="76.5" x14ac:dyDescent="0.2">
      <c r="A133" s="15" t="s">
        <v>39</v>
      </c>
      <c r="B133" s="30">
        <f t="shared" si="41"/>
        <v>36575500</v>
      </c>
      <c r="C133" s="30">
        <f>C134+C137+C140</f>
        <v>0</v>
      </c>
      <c r="D133" s="30">
        <f>D134+D137+D140</f>
        <v>0</v>
      </c>
      <c r="E133" s="30">
        <f>E134+E137+E140</f>
        <v>36575500</v>
      </c>
      <c r="F133" s="30">
        <f t="shared" ref="F133:F171" si="42">G133+H133+I133</f>
        <v>20984735.68</v>
      </c>
      <c r="G133" s="30">
        <f t="shared" ref="G133:I133" si="43">G134+G137+G140</f>
        <v>0</v>
      </c>
      <c r="H133" s="30">
        <f t="shared" si="43"/>
        <v>0</v>
      </c>
      <c r="I133" s="30">
        <f t="shared" si="43"/>
        <v>20984735.68</v>
      </c>
      <c r="J133" s="68">
        <f t="shared" si="27"/>
        <v>15590764.32</v>
      </c>
      <c r="K133" s="19">
        <f>F133/B133*100</f>
        <v>57.373749313064756</v>
      </c>
    </row>
    <row r="134" spans="1:11" ht="52.5" x14ac:dyDescent="0.2">
      <c r="A134" s="60" t="s">
        <v>88</v>
      </c>
      <c r="B134" s="31">
        <f t="shared" si="41"/>
        <v>1700000</v>
      </c>
      <c r="C134" s="31">
        <f>C136</f>
        <v>0</v>
      </c>
      <c r="D134" s="31">
        <f>D136</f>
        <v>0</v>
      </c>
      <c r="E134" s="31">
        <f>E136</f>
        <v>1700000</v>
      </c>
      <c r="F134" s="31">
        <f t="shared" si="42"/>
        <v>0</v>
      </c>
      <c r="G134" s="31">
        <f>G136</f>
        <v>0</v>
      </c>
      <c r="H134" s="31">
        <f>H136</f>
        <v>0</v>
      </c>
      <c r="I134" s="31">
        <f>I136</f>
        <v>0</v>
      </c>
      <c r="J134" s="31">
        <f t="shared" si="27"/>
        <v>1700000</v>
      </c>
      <c r="K134" s="18">
        <f>F134/B134*100</f>
        <v>0</v>
      </c>
    </row>
    <row r="135" spans="1:11" ht="28.35" customHeight="1" x14ac:dyDescent="0.2">
      <c r="A135" s="61" t="s">
        <v>19</v>
      </c>
      <c r="B135" s="31">
        <f t="shared" si="41"/>
        <v>0</v>
      </c>
      <c r="C135" s="31"/>
      <c r="D135" s="31"/>
      <c r="E135" s="31"/>
      <c r="F135" s="31">
        <f t="shared" si="42"/>
        <v>0</v>
      </c>
      <c r="G135" s="31"/>
      <c r="H135" s="31"/>
      <c r="I135" s="31"/>
      <c r="J135" s="31">
        <f t="shared" si="27"/>
        <v>0</v>
      </c>
      <c r="K135" s="18"/>
    </row>
    <row r="136" spans="1:11" ht="30.75" x14ac:dyDescent="0.2">
      <c r="A136" s="77" t="s">
        <v>99</v>
      </c>
      <c r="B136" s="31">
        <f t="shared" si="41"/>
        <v>1700000</v>
      </c>
      <c r="C136" s="31">
        <f>C139</f>
        <v>0</v>
      </c>
      <c r="D136" s="31">
        <f>D139</f>
        <v>0</v>
      </c>
      <c r="E136" s="31">
        <v>1700000</v>
      </c>
      <c r="F136" s="31">
        <f t="shared" si="42"/>
        <v>0</v>
      </c>
      <c r="G136" s="31">
        <f>G139</f>
        <v>0</v>
      </c>
      <c r="H136" s="31">
        <f>H139</f>
        <v>0</v>
      </c>
      <c r="I136" s="31">
        <f>I139</f>
        <v>0</v>
      </c>
      <c r="J136" s="31">
        <f t="shared" si="27"/>
        <v>1700000</v>
      </c>
      <c r="K136" s="18">
        <f>F136/B136*100</f>
        <v>0</v>
      </c>
    </row>
    <row r="137" spans="1:11" ht="52.5" x14ac:dyDescent="0.2">
      <c r="A137" s="60" t="s">
        <v>100</v>
      </c>
      <c r="B137" s="31">
        <f t="shared" si="41"/>
        <v>9300000</v>
      </c>
      <c r="C137" s="31">
        <f>C139</f>
        <v>0</v>
      </c>
      <c r="D137" s="31">
        <f>D139</f>
        <v>0</v>
      </c>
      <c r="E137" s="31">
        <f>E139</f>
        <v>9300000</v>
      </c>
      <c r="F137" s="31">
        <f t="shared" si="42"/>
        <v>0</v>
      </c>
      <c r="G137" s="31">
        <f>G139</f>
        <v>0</v>
      </c>
      <c r="H137" s="31">
        <f>H139</f>
        <v>0</v>
      </c>
      <c r="I137" s="31">
        <f>I139</f>
        <v>0</v>
      </c>
      <c r="J137" s="31">
        <f t="shared" si="27"/>
        <v>9300000</v>
      </c>
      <c r="K137" s="18">
        <f>F137/B137*100</f>
        <v>0</v>
      </c>
    </row>
    <row r="138" spans="1:11" ht="28.35" customHeight="1" x14ac:dyDescent="0.2">
      <c r="A138" s="51" t="s">
        <v>19</v>
      </c>
      <c r="B138" s="31">
        <f t="shared" si="41"/>
        <v>0</v>
      </c>
      <c r="C138" s="31"/>
      <c r="D138" s="31"/>
      <c r="E138" s="31"/>
      <c r="F138" s="31">
        <f t="shared" si="42"/>
        <v>0</v>
      </c>
      <c r="G138" s="31"/>
      <c r="H138" s="31"/>
      <c r="I138" s="31"/>
      <c r="J138" s="31">
        <f t="shared" si="27"/>
        <v>0</v>
      </c>
      <c r="K138" s="18"/>
    </row>
    <row r="139" spans="1:11" ht="30.75" x14ac:dyDescent="0.2">
      <c r="A139" s="62" t="s">
        <v>101</v>
      </c>
      <c r="B139" s="31">
        <f t="shared" si="41"/>
        <v>9300000</v>
      </c>
      <c r="C139" s="31"/>
      <c r="D139" s="31"/>
      <c r="E139" s="31">
        <v>9300000</v>
      </c>
      <c r="F139" s="31">
        <f t="shared" si="42"/>
        <v>0</v>
      </c>
      <c r="G139" s="31"/>
      <c r="H139" s="31"/>
      <c r="I139" s="31"/>
      <c r="J139" s="31">
        <f t="shared" si="27"/>
        <v>9300000</v>
      </c>
      <c r="K139" s="18">
        <f>F139/B139*100</f>
        <v>0</v>
      </c>
    </row>
    <row r="140" spans="1:11" ht="52.5" x14ac:dyDescent="0.2">
      <c r="A140" s="60" t="s">
        <v>256</v>
      </c>
      <c r="B140" s="31">
        <f t="shared" si="41"/>
        <v>25575500</v>
      </c>
      <c r="C140" s="31">
        <f>C142+C145+C149</f>
        <v>0</v>
      </c>
      <c r="D140" s="31">
        <f t="shared" ref="D140:E140" si="44">D142+D145+D149</f>
        <v>0</v>
      </c>
      <c r="E140" s="31">
        <f t="shared" si="44"/>
        <v>25575500</v>
      </c>
      <c r="F140" s="31">
        <f t="shared" si="42"/>
        <v>20984735.68</v>
      </c>
      <c r="G140" s="31">
        <f>G142+G145+G149</f>
        <v>0</v>
      </c>
      <c r="H140" s="31">
        <f t="shared" ref="H140:I140" si="45">H142+H145+H149</f>
        <v>0</v>
      </c>
      <c r="I140" s="31">
        <f t="shared" si="45"/>
        <v>20984735.68</v>
      </c>
      <c r="J140" s="31">
        <f t="shared" si="27"/>
        <v>4590764.32</v>
      </c>
      <c r="K140" s="18">
        <f>F140/B140*100</f>
        <v>82.050148305995975</v>
      </c>
    </row>
    <row r="141" spans="1:11" ht="30.75" x14ac:dyDescent="0.2">
      <c r="A141" s="61" t="s">
        <v>19</v>
      </c>
      <c r="B141" s="31">
        <f t="shared" si="41"/>
        <v>0</v>
      </c>
      <c r="C141" s="31"/>
      <c r="D141" s="31"/>
      <c r="E141" s="31"/>
      <c r="F141" s="31">
        <f t="shared" si="42"/>
        <v>0</v>
      </c>
      <c r="G141" s="31"/>
      <c r="H141" s="31"/>
      <c r="I141" s="31"/>
      <c r="J141" s="31">
        <f t="shared" si="27"/>
        <v>0</v>
      </c>
      <c r="K141" s="18"/>
    </row>
    <row r="142" spans="1:11" ht="78.75" x14ac:dyDescent="0.2">
      <c r="A142" s="79" t="s">
        <v>255</v>
      </c>
      <c r="B142" s="31">
        <f t="shared" si="41"/>
        <v>4790000</v>
      </c>
      <c r="C142" s="31">
        <f>C144</f>
        <v>0</v>
      </c>
      <c r="D142" s="31">
        <f>D144</f>
        <v>0</v>
      </c>
      <c r="E142" s="31">
        <f>E144</f>
        <v>4790000</v>
      </c>
      <c r="F142" s="31">
        <f t="shared" si="42"/>
        <v>199349.94</v>
      </c>
      <c r="G142" s="31">
        <f>G144</f>
        <v>0</v>
      </c>
      <c r="H142" s="31">
        <f>H144</f>
        <v>0</v>
      </c>
      <c r="I142" s="31">
        <f>I144</f>
        <v>199349.94</v>
      </c>
      <c r="J142" s="31">
        <f t="shared" si="27"/>
        <v>4590650.0599999996</v>
      </c>
      <c r="K142" s="18">
        <f>F142/B142*100</f>
        <v>4.1617941544885175</v>
      </c>
    </row>
    <row r="143" spans="1:11" ht="30.75" x14ac:dyDescent="0.2">
      <c r="A143" s="50" t="s">
        <v>19</v>
      </c>
      <c r="B143" s="31">
        <f t="shared" si="41"/>
        <v>0</v>
      </c>
      <c r="C143" s="31"/>
      <c r="D143" s="31"/>
      <c r="E143" s="31"/>
      <c r="F143" s="31">
        <f t="shared" si="42"/>
        <v>0</v>
      </c>
      <c r="G143" s="31"/>
      <c r="H143" s="31"/>
      <c r="I143" s="31"/>
      <c r="J143" s="31">
        <f t="shared" si="27"/>
        <v>0</v>
      </c>
      <c r="K143" s="18"/>
    </row>
    <row r="144" spans="1:11" ht="51" x14ac:dyDescent="0.2">
      <c r="A144" s="43" t="s">
        <v>254</v>
      </c>
      <c r="B144" s="31">
        <f t="shared" si="41"/>
        <v>4790000</v>
      </c>
      <c r="C144" s="31"/>
      <c r="D144" s="31"/>
      <c r="E144" s="31">
        <v>4790000</v>
      </c>
      <c r="F144" s="31">
        <f t="shared" si="42"/>
        <v>199349.94</v>
      </c>
      <c r="G144" s="31"/>
      <c r="H144" s="31"/>
      <c r="I144" s="31">
        <v>199349.94</v>
      </c>
      <c r="J144" s="31">
        <f t="shared" ref="J144:J211" si="46">B144-F144</f>
        <v>4590650.0599999996</v>
      </c>
      <c r="K144" s="18">
        <f>F144/B144*100</f>
        <v>4.1617941544885175</v>
      </c>
    </row>
    <row r="145" spans="1:11" ht="78.75" x14ac:dyDescent="0.2">
      <c r="A145" s="79" t="s">
        <v>253</v>
      </c>
      <c r="B145" s="31">
        <f t="shared" si="41"/>
        <v>20419400</v>
      </c>
      <c r="C145" s="31">
        <f>C147+C148</f>
        <v>0</v>
      </c>
      <c r="D145" s="31">
        <f t="shared" ref="D145:E145" si="47">D147+D148</f>
        <v>0</v>
      </c>
      <c r="E145" s="31">
        <f t="shared" si="47"/>
        <v>20419400</v>
      </c>
      <c r="F145" s="31">
        <f t="shared" si="42"/>
        <v>20419289.239999998</v>
      </c>
      <c r="G145" s="31">
        <f>G147+G148</f>
        <v>0</v>
      </c>
      <c r="H145" s="31">
        <f t="shared" ref="H145:I145" si="48">H147+H148</f>
        <v>0</v>
      </c>
      <c r="I145" s="31">
        <f t="shared" si="48"/>
        <v>20419289.239999998</v>
      </c>
      <c r="J145" s="31">
        <f t="shared" si="46"/>
        <v>110.76000000163913</v>
      </c>
      <c r="K145" s="18">
        <f>F145/B145*100</f>
        <v>99.999457574659388</v>
      </c>
    </row>
    <row r="146" spans="1:11" ht="30.75" x14ac:dyDescent="0.2">
      <c r="A146" s="50" t="s">
        <v>19</v>
      </c>
      <c r="B146" s="31">
        <f t="shared" si="41"/>
        <v>0</v>
      </c>
      <c r="C146" s="31"/>
      <c r="D146" s="31"/>
      <c r="E146" s="31"/>
      <c r="F146" s="31">
        <f t="shared" si="42"/>
        <v>0</v>
      </c>
      <c r="G146" s="31"/>
      <c r="H146" s="31"/>
      <c r="I146" s="31"/>
      <c r="J146" s="31">
        <f t="shared" si="46"/>
        <v>0</v>
      </c>
      <c r="K146" s="18"/>
    </row>
    <row r="147" spans="1:11" ht="51" x14ac:dyDescent="0.2">
      <c r="A147" s="43" t="s">
        <v>315</v>
      </c>
      <c r="B147" s="31">
        <f t="shared" si="41"/>
        <v>851600</v>
      </c>
      <c r="C147" s="31"/>
      <c r="D147" s="31"/>
      <c r="E147" s="31">
        <v>851600</v>
      </c>
      <c r="F147" s="31">
        <f t="shared" si="42"/>
        <v>851574</v>
      </c>
      <c r="G147" s="31"/>
      <c r="H147" s="31"/>
      <c r="I147" s="31">
        <v>851574</v>
      </c>
      <c r="J147" s="31">
        <f t="shared" si="46"/>
        <v>26</v>
      </c>
      <c r="K147" s="18">
        <f>F147/B147*100</f>
        <v>99.99694692343823</v>
      </c>
    </row>
    <row r="148" spans="1:11" ht="51" x14ac:dyDescent="0.2">
      <c r="A148" s="43" t="s">
        <v>314</v>
      </c>
      <c r="B148" s="31">
        <f t="shared" si="41"/>
        <v>19567800</v>
      </c>
      <c r="C148" s="31"/>
      <c r="D148" s="31"/>
      <c r="E148" s="31">
        <v>19567800</v>
      </c>
      <c r="F148" s="31">
        <f t="shared" si="42"/>
        <v>19567715.239999998</v>
      </c>
      <c r="G148" s="31"/>
      <c r="H148" s="31"/>
      <c r="I148" s="31">
        <v>19567715.239999998</v>
      </c>
      <c r="J148" s="31">
        <f t="shared" si="46"/>
        <v>84.760000001639128</v>
      </c>
      <c r="K148" s="18">
        <f>F148/B148*100</f>
        <v>99.999566839399407</v>
      </c>
    </row>
    <row r="149" spans="1:11" ht="78.75" x14ac:dyDescent="0.2">
      <c r="A149" s="79" t="s">
        <v>316</v>
      </c>
      <c r="B149" s="31">
        <f t="shared" ref="B149:B151" si="49">C149+D149+E149</f>
        <v>366100</v>
      </c>
      <c r="C149" s="31">
        <f>C151</f>
        <v>0</v>
      </c>
      <c r="D149" s="31">
        <f>D151</f>
        <v>0</v>
      </c>
      <c r="E149" s="31">
        <f>E151</f>
        <v>366100</v>
      </c>
      <c r="F149" s="31">
        <f t="shared" ref="F149:F151" si="50">G149+H149+I149</f>
        <v>366096.5</v>
      </c>
      <c r="G149" s="31">
        <f>G151</f>
        <v>0</v>
      </c>
      <c r="H149" s="31">
        <f>H151</f>
        <v>0</v>
      </c>
      <c r="I149" s="31">
        <f>I151</f>
        <v>366096.5</v>
      </c>
      <c r="J149" s="31">
        <f t="shared" ref="J149:J151" si="51">B149-F149</f>
        <v>3.5</v>
      </c>
      <c r="K149" s="18">
        <f>F149/B149*100</f>
        <v>99.99904397705545</v>
      </c>
    </row>
    <row r="150" spans="1:11" ht="30.75" x14ac:dyDescent="0.2">
      <c r="A150" s="50" t="s">
        <v>19</v>
      </c>
      <c r="B150" s="31">
        <f t="shared" si="49"/>
        <v>0</v>
      </c>
      <c r="C150" s="31"/>
      <c r="D150" s="31"/>
      <c r="E150" s="31"/>
      <c r="F150" s="31">
        <f t="shared" si="50"/>
        <v>0</v>
      </c>
      <c r="G150" s="31"/>
      <c r="H150" s="31"/>
      <c r="I150" s="31"/>
      <c r="J150" s="31">
        <f t="shared" si="51"/>
        <v>0</v>
      </c>
      <c r="K150" s="18"/>
    </row>
    <row r="151" spans="1:11" ht="51" x14ac:dyDescent="0.2">
      <c r="A151" s="43" t="s">
        <v>314</v>
      </c>
      <c r="B151" s="31">
        <f t="shared" si="49"/>
        <v>366100</v>
      </c>
      <c r="C151" s="31"/>
      <c r="D151" s="31"/>
      <c r="E151" s="31">
        <v>366100</v>
      </c>
      <c r="F151" s="31">
        <f t="shared" si="50"/>
        <v>366096.5</v>
      </c>
      <c r="G151" s="31"/>
      <c r="H151" s="31"/>
      <c r="I151" s="31">
        <v>366096.5</v>
      </c>
      <c r="J151" s="31">
        <f t="shared" si="51"/>
        <v>3.5</v>
      </c>
      <c r="K151" s="18">
        <f>F151/B151*100</f>
        <v>99.99904397705545</v>
      </c>
    </row>
    <row r="152" spans="1:11" ht="27.6" customHeight="1" x14ac:dyDescent="0.2">
      <c r="A152" s="34" t="s">
        <v>25</v>
      </c>
      <c r="B152" s="68">
        <f t="shared" si="41"/>
        <v>233638610.13</v>
      </c>
      <c r="C152" s="68">
        <f>C153+C172</f>
        <v>46053000</v>
      </c>
      <c r="D152" s="68">
        <f>D153+D172</f>
        <v>130628330.5</v>
      </c>
      <c r="E152" s="68">
        <f>E153+E172</f>
        <v>56957279.630000003</v>
      </c>
      <c r="F152" s="68">
        <f>G152+H152+I152</f>
        <v>37861270.129999995</v>
      </c>
      <c r="G152" s="68">
        <f t="shared" ref="G152:I152" si="52">G153+G172</f>
        <v>34879871.549999997</v>
      </c>
      <c r="H152" s="68">
        <f t="shared" si="52"/>
        <v>382468.12</v>
      </c>
      <c r="I152" s="68">
        <f t="shared" si="52"/>
        <v>2598930.46</v>
      </c>
      <c r="J152" s="68">
        <f t="shared" si="46"/>
        <v>195777340</v>
      </c>
      <c r="K152" s="19">
        <f>F152/B152*100</f>
        <v>16.205057078936321</v>
      </c>
    </row>
    <row r="153" spans="1:11" ht="82.15" customHeight="1" x14ac:dyDescent="0.2">
      <c r="A153" s="15" t="s">
        <v>39</v>
      </c>
      <c r="B153" s="68">
        <f t="shared" si="41"/>
        <v>67996890.129999995</v>
      </c>
      <c r="C153" s="68">
        <f>C154+C158+C163+C166</f>
        <v>46053000</v>
      </c>
      <c r="D153" s="68">
        <f>D154+D158+D163+D166</f>
        <v>916130.5</v>
      </c>
      <c r="E153" s="68">
        <f>E154+E158+E163+E166</f>
        <v>21027759.630000003</v>
      </c>
      <c r="F153" s="68">
        <f t="shared" si="42"/>
        <v>37371806.129999995</v>
      </c>
      <c r="G153" s="68">
        <f>G154+G158+G163+G166</f>
        <v>34879871.549999997</v>
      </c>
      <c r="H153" s="68">
        <f t="shared" ref="H153:I153" si="53">H154+H158+H163+H166</f>
        <v>382468.12</v>
      </c>
      <c r="I153" s="68">
        <f t="shared" si="53"/>
        <v>2109466.46</v>
      </c>
      <c r="J153" s="68">
        <f t="shared" si="46"/>
        <v>30625084</v>
      </c>
      <c r="K153" s="19">
        <f>F153/B153*100</f>
        <v>54.961051981275368</v>
      </c>
    </row>
    <row r="154" spans="1:11" ht="108" customHeight="1" x14ac:dyDescent="0.2">
      <c r="A154" s="36" t="s">
        <v>41</v>
      </c>
      <c r="B154" s="31">
        <f t="shared" si="41"/>
        <v>11048700</v>
      </c>
      <c r="C154" s="31">
        <f>C156+C157</f>
        <v>0</v>
      </c>
      <c r="D154" s="31">
        <f>D156+D157</f>
        <v>0</v>
      </c>
      <c r="E154" s="31">
        <f>E156+E157</f>
        <v>11048700</v>
      </c>
      <c r="F154" s="31">
        <f>G154+H154+I154</f>
        <v>1048541.02</v>
      </c>
      <c r="G154" s="31">
        <f>G156</f>
        <v>0</v>
      </c>
      <c r="H154" s="31">
        <f>H156</f>
        <v>0</v>
      </c>
      <c r="I154" s="31">
        <f>I156</f>
        <v>1048541.02</v>
      </c>
      <c r="J154" s="31">
        <f t="shared" si="46"/>
        <v>10000158.98</v>
      </c>
      <c r="K154" s="18">
        <f>F154/B154*100</f>
        <v>9.4901754957596829</v>
      </c>
    </row>
    <row r="155" spans="1:11" ht="36" customHeight="1" x14ac:dyDescent="0.2">
      <c r="A155" s="37" t="s">
        <v>13</v>
      </c>
      <c r="B155" s="31">
        <f t="shared" si="41"/>
        <v>0</v>
      </c>
      <c r="C155" s="31"/>
      <c r="D155" s="31"/>
      <c r="E155" s="31"/>
      <c r="F155" s="31">
        <f t="shared" si="42"/>
        <v>0</v>
      </c>
      <c r="G155" s="31"/>
      <c r="H155" s="31"/>
      <c r="I155" s="31"/>
      <c r="J155" s="31">
        <f t="shared" si="46"/>
        <v>0</v>
      </c>
      <c r="K155" s="18"/>
    </row>
    <row r="156" spans="1:11" ht="51" x14ac:dyDescent="0.2">
      <c r="A156" s="47" t="s">
        <v>52</v>
      </c>
      <c r="B156" s="31">
        <f t="shared" si="41"/>
        <v>1048700</v>
      </c>
      <c r="C156" s="31"/>
      <c r="D156" s="31"/>
      <c r="E156" s="31">
        <v>1048700</v>
      </c>
      <c r="F156" s="31">
        <f t="shared" si="42"/>
        <v>1048541.02</v>
      </c>
      <c r="G156" s="31">
        <f>+G157</f>
        <v>0</v>
      </c>
      <c r="H156" s="31"/>
      <c r="I156" s="31">
        <v>1048541.02</v>
      </c>
      <c r="J156" s="31">
        <f t="shared" si="46"/>
        <v>158.97999999998137</v>
      </c>
      <c r="K156" s="18">
        <f>F156/B156*100</f>
        <v>99.984840278439975</v>
      </c>
    </row>
    <row r="157" spans="1:11" ht="30.75" x14ac:dyDescent="0.2">
      <c r="A157" s="47" t="s">
        <v>53</v>
      </c>
      <c r="B157" s="31">
        <f t="shared" si="41"/>
        <v>10000000</v>
      </c>
      <c r="C157" s="31"/>
      <c r="D157" s="31"/>
      <c r="E157" s="31">
        <v>10000000</v>
      </c>
      <c r="F157" s="31">
        <f t="shared" si="42"/>
        <v>0</v>
      </c>
      <c r="G157" s="31"/>
      <c r="H157" s="31"/>
      <c r="I157" s="31"/>
      <c r="J157" s="31">
        <f t="shared" si="46"/>
        <v>10000000</v>
      </c>
      <c r="K157" s="18">
        <f>F157/B157*100</f>
        <v>0</v>
      </c>
    </row>
    <row r="158" spans="1:11" ht="105" x14ac:dyDescent="0.2">
      <c r="A158" s="40" t="s">
        <v>40</v>
      </c>
      <c r="B158" s="31">
        <f t="shared" si="41"/>
        <v>32671315.129999999</v>
      </c>
      <c r="C158" s="31">
        <f>C160+C161+C162</f>
        <v>32344600</v>
      </c>
      <c r="D158" s="31">
        <f>D160+D161+D162</f>
        <v>261370.5</v>
      </c>
      <c r="E158" s="31">
        <f>E160+E161+E162</f>
        <v>65344.63</v>
      </c>
      <c r="F158" s="31">
        <f t="shared" si="42"/>
        <v>32671203.349999998</v>
      </c>
      <c r="G158" s="31">
        <f>G160+G161+G162</f>
        <v>32344489.34</v>
      </c>
      <c r="H158" s="31">
        <f>H160+H161+H162</f>
        <v>261369.61</v>
      </c>
      <c r="I158" s="31">
        <f>I160+I161+I162</f>
        <v>65344.4</v>
      </c>
      <c r="J158" s="31">
        <f t="shared" si="46"/>
        <v>111.78000000119209</v>
      </c>
      <c r="K158" s="18">
        <f>F158/B158*100</f>
        <v>99.99965786501231</v>
      </c>
    </row>
    <row r="159" spans="1:11" ht="27" customHeight="1" x14ac:dyDescent="0.2">
      <c r="A159" s="37" t="s">
        <v>19</v>
      </c>
      <c r="B159" s="31">
        <f t="shared" si="41"/>
        <v>0</v>
      </c>
      <c r="C159" s="31"/>
      <c r="D159" s="31"/>
      <c r="E159" s="31"/>
      <c r="F159" s="31">
        <f t="shared" si="42"/>
        <v>0</v>
      </c>
      <c r="G159" s="31"/>
      <c r="H159" s="31"/>
      <c r="I159" s="31"/>
      <c r="J159" s="68">
        <f t="shared" si="46"/>
        <v>0</v>
      </c>
      <c r="K159" s="18"/>
    </row>
    <row r="160" spans="1:11" ht="51" x14ac:dyDescent="0.2">
      <c r="A160" s="38" t="s">
        <v>289</v>
      </c>
      <c r="B160" s="31">
        <f t="shared" si="41"/>
        <v>65344.63</v>
      </c>
      <c r="C160" s="31"/>
      <c r="D160" s="31"/>
      <c r="E160" s="31">
        <v>65344.63</v>
      </c>
      <c r="F160" s="31">
        <f t="shared" si="42"/>
        <v>65344.4</v>
      </c>
      <c r="G160" s="31"/>
      <c r="H160" s="31"/>
      <c r="I160" s="31">
        <v>65344.4</v>
      </c>
      <c r="J160" s="31">
        <f t="shared" si="46"/>
        <v>0.22999999999592546</v>
      </c>
      <c r="K160" s="18">
        <f>F160/B160*100</f>
        <v>99.999648020043878</v>
      </c>
    </row>
    <row r="161" spans="1:11" ht="54" customHeight="1" x14ac:dyDescent="0.2">
      <c r="A161" s="38" t="s">
        <v>252</v>
      </c>
      <c r="B161" s="31">
        <f t="shared" si="41"/>
        <v>261370.5</v>
      </c>
      <c r="C161" s="31"/>
      <c r="D161" s="31">
        <v>261370.5</v>
      </c>
      <c r="E161" s="31"/>
      <c r="F161" s="31">
        <f t="shared" si="42"/>
        <v>261369.61</v>
      </c>
      <c r="G161" s="31"/>
      <c r="H161" s="31">
        <v>261369.61</v>
      </c>
      <c r="I161" s="31"/>
      <c r="J161" s="31">
        <f t="shared" si="46"/>
        <v>0.89000000001396984</v>
      </c>
      <c r="K161" s="18">
        <f>F161/B161*100</f>
        <v>99.999659487203033</v>
      </c>
    </row>
    <row r="162" spans="1:11" ht="54" customHeight="1" x14ac:dyDescent="0.2">
      <c r="A162" s="38" t="s">
        <v>251</v>
      </c>
      <c r="B162" s="31">
        <f t="shared" si="41"/>
        <v>32344600</v>
      </c>
      <c r="C162" s="31">
        <v>32344600</v>
      </c>
      <c r="D162" s="31"/>
      <c r="E162" s="31"/>
      <c r="F162" s="31">
        <f t="shared" si="42"/>
        <v>32344489.34</v>
      </c>
      <c r="G162" s="31">
        <v>32344489.34</v>
      </c>
      <c r="H162" s="31"/>
      <c r="I162" s="31"/>
      <c r="J162" s="31">
        <f t="shared" si="46"/>
        <v>110.66000000014901</v>
      </c>
      <c r="K162" s="18">
        <f>F162/B162*100</f>
        <v>99.999657871793119</v>
      </c>
    </row>
    <row r="163" spans="1:11" ht="105" x14ac:dyDescent="0.2">
      <c r="A163" s="36" t="s">
        <v>250</v>
      </c>
      <c r="B163" s="31">
        <f t="shared" si="41"/>
        <v>9400000</v>
      </c>
      <c r="C163" s="31">
        <f>C165</f>
        <v>0</v>
      </c>
      <c r="D163" s="31">
        <f>D165</f>
        <v>0</v>
      </c>
      <c r="E163" s="31">
        <f>E165</f>
        <v>9400000</v>
      </c>
      <c r="F163" s="31">
        <f t="shared" si="42"/>
        <v>861839.31</v>
      </c>
      <c r="G163" s="31">
        <f>G165</f>
        <v>0</v>
      </c>
      <c r="H163" s="31">
        <f>H165</f>
        <v>0</v>
      </c>
      <c r="I163" s="31">
        <f>I165</f>
        <v>861839.31</v>
      </c>
      <c r="J163" s="31">
        <f t="shared" si="46"/>
        <v>8538160.6899999995</v>
      </c>
      <c r="K163" s="18">
        <f t="shared" ref="K163:K166" si="54">F163/B163*100</f>
        <v>9.1685032978723413</v>
      </c>
    </row>
    <row r="164" spans="1:11" ht="30.75" x14ac:dyDescent="0.2">
      <c r="A164" s="37" t="s">
        <v>13</v>
      </c>
      <c r="B164" s="31">
        <f t="shared" si="41"/>
        <v>0</v>
      </c>
      <c r="C164" s="31"/>
      <c r="D164" s="31"/>
      <c r="E164" s="31"/>
      <c r="F164" s="31">
        <f t="shared" si="42"/>
        <v>0</v>
      </c>
      <c r="G164" s="31"/>
      <c r="H164" s="31"/>
      <c r="I164" s="31"/>
      <c r="J164" s="31">
        <f t="shared" si="46"/>
        <v>0</v>
      </c>
      <c r="K164" s="18"/>
    </row>
    <row r="165" spans="1:11" ht="54" customHeight="1" x14ac:dyDescent="0.2">
      <c r="A165" s="47" t="s">
        <v>290</v>
      </c>
      <c r="B165" s="31">
        <f t="shared" si="41"/>
        <v>9400000</v>
      </c>
      <c r="C165" s="31"/>
      <c r="D165" s="31"/>
      <c r="E165" s="31">
        <v>9400000</v>
      </c>
      <c r="F165" s="31">
        <f t="shared" si="42"/>
        <v>861839.31</v>
      </c>
      <c r="G165" s="31"/>
      <c r="H165" s="31"/>
      <c r="I165" s="31">
        <v>861839.31</v>
      </c>
      <c r="J165" s="31">
        <f t="shared" si="46"/>
        <v>8538160.6899999995</v>
      </c>
      <c r="K165" s="18">
        <f t="shared" si="54"/>
        <v>9.1685032978723413</v>
      </c>
    </row>
    <row r="166" spans="1:11" ht="80.45" customHeight="1" x14ac:dyDescent="0.2">
      <c r="A166" s="40" t="s">
        <v>161</v>
      </c>
      <c r="B166" s="31">
        <f t="shared" si="41"/>
        <v>14876875</v>
      </c>
      <c r="C166" s="31">
        <f>C168+C169+C170+C171</f>
        <v>13708400</v>
      </c>
      <c r="D166" s="31">
        <f>D168+D169+D170+D171</f>
        <v>654760</v>
      </c>
      <c r="E166" s="31">
        <f>E168+E169+E170+E171</f>
        <v>513715</v>
      </c>
      <c r="F166" s="31">
        <f t="shared" si="42"/>
        <v>2790222.4499999997</v>
      </c>
      <c r="G166" s="31">
        <f>G168+G169+G170+G171</f>
        <v>2535382.21</v>
      </c>
      <c r="H166" s="31">
        <f t="shared" ref="H166:I166" si="55">H168+H169+H170+H171</f>
        <v>121098.51</v>
      </c>
      <c r="I166" s="31">
        <f t="shared" si="55"/>
        <v>133741.73000000001</v>
      </c>
      <c r="J166" s="31">
        <f t="shared" si="46"/>
        <v>12086652.550000001</v>
      </c>
      <c r="K166" s="18">
        <f t="shared" si="54"/>
        <v>18.755433852875687</v>
      </c>
    </row>
    <row r="167" spans="1:11" ht="33.6" customHeight="1" x14ac:dyDescent="0.2">
      <c r="A167" s="37" t="s">
        <v>21</v>
      </c>
      <c r="B167" s="31">
        <f t="shared" si="41"/>
        <v>0</v>
      </c>
      <c r="C167" s="31"/>
      <c r="D167" s="31"/>
      <c r="E167" s="31"/>
      <c r="F167" s="31">
        <f t="shared" si="42"/>
        <v>0</v>
      </c>
      <c r="G167" s="31"/>
      <c r="H167" s="31"/>
      <c r="I167" s="31"/>
      <c r="J167" s="31">
        <f t="shared" si="46"/>
        <v>0</v>
      </c>
      <c r="K167" s="18"/>
    </row>
    <row r="168" spans="1:11" ht="60" customHeight="1" x14ac:dyDescent="0.2">
      <c r="A168" s="38" t="s">
        <v>249</v>
      </c>
      <c r="B168" s="31">
        <f t="shared" si="41"/>
        <v>350025</v>
      </c>
      <c r="C168" s="31"/>
      <c r="D168" s="31"/>
      <c r="E168" s="31">
        <v>350025</v>
      </c>
      <c r="F168" s="31">
        <f t="shared" si="42"/>
        <v>103467.1</v>
      </c>
      <c r="G168" s="31"/>
      <c r="H168" s="31"/>
      <c r="I168" s="31">
        <v>103467.1</v>
      </c>
      <c r="J168" s="31">
        <f t="shared" si="46"/>
        <v>246557.9</v>
      </c>
      <c r="K168" s="18">
        <f>F168/B168*100</f>
        <v>29.559917148775089</v>
      </c>
    </row>
    <row r="169" spans="1:11" ht="51" x14ac:dyDescent="0.2">
      <c r="A169" s="38" t="s">
        <v>305</v>
      </c>
      <c r="B169" s="31">
        <f t="shared" si="41"/>
        <v>163690</v>
      </c>
      <c r="C169" s="31"/>
      <c r="D169" s="31"/>
      <c r="E169" s="31">
        <v>163690</v>
      </c>
      <c r="F169" s="31">
        <f t="shared" si="42"/>
        <v>30274.63</v>
      </c>
      <c r="G169" s="31"/>
      <c r="H169" s="31"/>
      <c r="I169" s="31">
        <v>30274.63</v>
      </c>
      <c r="J169" s="31">
        <f t="shared" si="46"/>
        <v>133415.37</v>
      </c>
      <c r="K169" s="18"/>
    </row>
    <row r="170" spans="1:11" ht="54" customHeight="1" x14ac:dyDescent="0.2">
      <c r="A170" s="38" t="s">
        <v>306</v>
      </c>
      <c r="B170" s="31">
        <f t="shared" si="41"/>
        <v>654760</v>
      </c>
      <c r="C170" s="31"/>
      <c r="D170" s="31">
        <v>654760</v>
      </c>
      <c r="E170" s="31"/>
      <c r="F170" s="31">
        <f t="shared" si="42"/>
        <v>121098.51</v>
      </c>
      <c r="G170" s="31"/>
      <c r="H170" s="31">
        <v>121098.51</v>
      </c>
      <c r="I170" s="31"/>
      <c r="J170" s="31">
        <f t="shared" si="46"/>
        <v>533661.49</v>
      </c>
      <c r="K170" s="18"/>
    </row>
    <row r="171" spans="1:11" ht="54" customHeight="1" x14ac:dyDescent="0.2">
      <c r="A171" s="38" t="s">
        <v>307</v>
      </c>
      <c r="B171" s="31">
        <f t="shared" si="41"/>
        <v>13708400</v>
      </c>
      <c r="C171" s="31">
        <v>13708400</v>
      </c>
      <c r="D171" s="31"/>
      <c r="E171" s="31"/>
      <c r="F171" s="31">
        <f t="shared" si="42"/>
        <v>2535382.21</v>
      </c>
      <c r="G171" s="31">
        <v>2535382.21</v>
      </c>
      <c r="H171" s="31"/>
      <c r="I171" s="31"/>
      <c r="J171" s="31">
        <f t="shared" si="46"/>
        <v>11173017.789999999</v>
      </c>
      <c r="K171" s="18"/>
    </row>
    <row r="172" spans="1:11" ht="83.45" customHeight="1" x14ac:dyDescent="0.2">
      <c r="A172" s="35" t="s">
        <v>38</v>
      </c>
      <c r="B172" s="68">
        <f t="shared" si="41"/>
        <v>165641720</v>
      </c>
      <c r="C172" s="68">
        <f>C173+C177+C180+C186+C192+C198+C204</f>
        <v>0</v>
      </c>
      <c r="D172" s="68">
        <f>D173+D177+D180+D186+D192+D198+D204</f>
        <v>129712200</v>
      </c>
      <c r="E172" s="68">
        <f>E173+E177+E180+E186+E192+E198+E204</f>
        <v>35929520</v>
      </c>
      <c r="F172" s="68">
        <f>G172+H172+I172</f>
        <v>489464</v>
      </c>
      <c r="G172" s="68">
        <f>G173+G177+G180+G186+G192+G198+G204</f>
        <v>0</v>
      </c>
      <c r="H172" s="68">
        <f t="shared" ref="H172:I172" si="56">H173+H177+H180+H186+H192+H198+H204</f>
        <v>0</v>
      </c>
      <c r="I172" s="68">
        <f t="shared" si="56"/>
        <v>489464</v>
      </c>
      <c r="J172" s="68">
        <f t="shared" si="46"/>
        <v>165152256</v>
      </c>
      <c r="K172" s="19">
        <f>F172/B172*100</f>
        <v>0.29549560340233122</v>
      </c>
    </row>
    <row r="173" spans="1:11" ht="131.25" x14ac:dyDescent="0.2">
      <c r="A173" s="40" t="s">
        <v>102</v>
      </c>
      <c r="B173" s="31">
        <f t="shared" si="41"/>
        <v>510000</v>
      </c>
      <c r="C173" s="31">
        <f>C175+C176</f>
        <v>0</v>
      </c>
      <c r="D173" s="31">
        <f>D175+D176</f>
        <v>0</v>
      </c>
      <c r="E173" s="31">
        <f>E175+E176</f>
        <v>510000</v>
      </c>
      <c r="F173" s="31">
        <f>G173+H173+I173</f>
        <v>489464</v>
      </c>
      <c r="G173" s="31">
        <f>G175</f>
        <v>0</v>
      </c>
      <c r="H173" s="31">
        <f>H175</f>
        <v>0</v>
      </c>
      <c r="I173" s="31">
        <f>I175</f>
        <v>489464</v>
      </c>
      <c r="J173" s="31">
        <f t="shared" si="46"/>
        <v>20536</v>
      </c>
      <c r="K173" s="18">
        <f>F173/B173*100</f>
        <v>95.973333333333329</v>
      </c>
    </row>
    <row r="174" spans="1:11" ht="30.75" x14ac:dyDescent="0.2">
      <c r="A174" s="37" t="s">
        <v>19</v>
      </c>
      <c r="B174" s="31">
        <f t="shared" si="41"/>
        <v>0</v>
      </c>
      <c r="C174" s="31"/>
      <c r="D174" s="31"/>
      <c r="E174" s="31"/>
      <c r="F174" s="31">
        <f t="shared" ref="F174:F238" si="57">G174+H174+I174</f>
        <v>0</v>
      </c>
      <c r="G174" s="31"/>
      <c r="H174" s="31"/>
      <c r="I174" s="31"/>
      <c r="J174" s="68">
        <f t="shared" si="46"/>
        <v>0</v>
      </c>
      <c r="K174" s="18"/>
    </row>
    <row r="175" spans="1:11" ht="54" customHeight="1" x14ac:dyDescent="0.2">
      <c r="A175" s="38" t="s">
        <v>103</v>
      </c>
      <c r="B175" s="31">
        <f t="shared" si="41"/>
        <v>500000</v>
      </c>
      <c r="C175" s="31"/>
      <c r="D175" s="31"/>
      <c r="E175" s="31">
        <v>500000</v>
      </c>
      <c r="F175" s="31">
        <f t="shared" si="57"/>
        <v>489464</v>
      </c>
      <c r="G175" s="31"/>
      <c r="H175" s="31"/>
      <c r="I175" s="31">
        <v>489464</v>
      </c>
      <c r="J175" s="31">
        <f t="shared" si="46"/>
        <v>10536</v>
      </c>
      <c r="K175" s="18">
        <f>F175/B175*100</f>
        <v>97.892800000000008</v>
      </c>
    </row>
    <row r="176" spans="1:11" ht="54" customHeight="1" x14ac:dyDescent="0.2">
      <c r="A176" s="38" t="s">
        <v>248</v>
      </c>
      <c r="B176" s="31">
        <f t="shared" si="41"/>
        <v>10000</v>
      </c>
      <c r="C176" s="31"/>
      <c r="D176" s="31"/>
      <c r="E176" s="31">
        <v>10000</v>
      </c>
      <c r="F176" s="31">
        <f t="shared" si="57"/>
        <v>0</v>
      </c>
      <c r="G176" s="31"/>
      <c r="H176" s="31"/>
      <c r="I176" s="31"/>
      <c r="J176" s="31">
        <f t="shared" si="46"/>
        <v>10000</v>
      </c>
      <c r="K176" s="18">
        <f>F176/B176*100</f>
        <v>0</v>
      </c>
    </row>
    <row r="177" spans="1:13" ht="131.25" x14ac:dyDescent="0.2">
      <c r="A177" s="40" t="s">
        <v>247</v>
      </c>
      <c r="B177" s="31">
        <f t="shared" si="41"/>
        <v>7814</v>
      </c>
      <c r="C177" s="31">
        <f>C179</f>
        <v>0</v>
      </c>
      <c r="D177" s="31">
        <f>D179</f>
        <v>0</v>
      </c>
      <c r="E177" s="31">
        <f>E179</f>
        <v>7814</v>
      </c>
      <c r="F177" s="31">
        <f t="shared" si="57"/>
        <v>0</v>
      </c>
      <c r="G177" s="31">
        <f>G179</f>
        <v>0</v>
      </c>
      <c r="H177" s="31">
        <f>H179</f>
        <v>0</v>
      </c>
      <c r="I177" s="31">
        <f>I179</f>
        <v>0</v>
      </c>
      <c r="J177" s="31">
        <f t="shared" si="46"/>
        <v>7814</v>
      </c>
      <c r="K177" s="18">
        <f>F177/B177*100</f>
        <v>0</v>
      </c>
    </row>
    <row r="178" spans="1:13" ht="30.75" x14ac:dyDescent="0.2">
      <c r="A178" s="37" t="s">
        <v>19</v>
      </c>
      <c r="B178" s="31">
        <f t="shared" si="41"/>
        <v>0</v>
      </c>
      <c r="C178" s="31"/>
      <c r="D178" s="31"/>
      <c r="E178" s="31"/>
      <c r="F178" s="31">
        <f t="shared" si="57"/>
        <v>0</v>
      </c>
      <c r="G178" s="31"/>
      <c r="H178" s="31"/>
      <c r="I178" s="31"/>
      <c r="J178" s="68">
        <f t="shared" si="46"/>
        <v>0</v>
      </c>
      <c r="K178" s="18"/>
    </row>
    <row r="179" spans="1:13" ht="54" customHeight="1" x14ac:dyDescent="0.2">
      <c r="A179" s="38" t="s">
        <v>246</v>
      </c>
      <c r="B179" s="31">
        <f t="shared" si="41"/>
        <v>7814</v>
      </c>
      <c r="C179" s="31"/>
      <c r="D179" s="31"/>
      <c r="E179" s="31">
        <v>7814</v>
      </c>
      <c r="F179" s="31">
        <f t="shared" si="57"/>
        <v>0</v>
      </c>
      <c r="G179" s="31"/>
      <c r="H179" s="31"/>
      <c r="I179" s="31"/>
      <c r="J179" s="31">
        <f t="shared" si="46"/>
        <v>7814</v>
      </c>
      <c r="K179" s="18">
        <f>F179/B179*100</f>
        <v>0</v>
      </c>
    </row>
    <row r="180" spans="1:13" ht="131.25" x14ac:dyDescent="0.2">
      <c r="A180" s="49" t="s">
        <v>76</v>
      </c>
      <c r="B180" s="31">
        <f t="shared" si="41"/>
        <v>1011302.5</v>
      </c>
      <c r="C180" s="31">
        <f>C182+C183+C184+C185</f>
        <v>0</v>
      </c>
      <c r="D180" s="31">
        <f>D182+D183+D184+D185</f>
        <v>801430</v>
      </c>
      <c r="E180" s="31">
        <f>E182+E183+E184+E185</f>
        <v>209872.5</v>
      </c>
      <c r="F180" s="31">
        <f t="shared" si="57"/>
        <v>0</v>
      </c>
      <c r="G180" s="31"/>
      <c r="H180" s="31">
        <f>H184+H185</f>
        <v>0</v>
      </c>
      <c r="I180" s="31">
        <f>I184+I185</f>
        <v>0</v>
      </c>
      <c r="J180" s="31">
        <f t="shared" si="46"/>
        <v>1011302.5</v>
      </c>
      <c r="K180" s="18">
        <f>F180/B180*100</f>
        <v>0</v>
      </c>
      <c r="L180" s="65"/>
      <c r="M180" s="65"/>
    </row>
    <row r="181" spans="1:13" ht="30.75" x14ac:dyDescent="0.2">
      <c r="A181" s="50" t="s">
        <v>19</v>
      </c>
      <c r="B181" s="31">
        <f t="shared" si="41"/>
        <v>0</v>
      </c>
      <c r="C181" s="31"/>
      <c r="D181" s="31"/>
      <c r="E181" s="31"/>
      <c r="F181" s="31">
        <f t="shared" si="57"/>
        <v>0</v>
      </c>
      <c r="G181" s="31"/>
      <c r="H181" s="31"/>
      <c r="I181" s="31"/>
      <c r="J181" s="31">
        <f t="shared" si="46"/>
        <v>0</v>
      </c>
      <c r="K181" s="18"/>
    </row>
    <row r="182" spans="1:13" ht="51" x14ac:dyDescent="0.2">
      <c r="A182" s="38" t="s">
        <v>245</v>
      </c>
      <c r="B182" s="31">
        <f t="shared" si="41"/>
        <v>1751</v>
      </c>
      <c r="C182" s="31"/>
      <c r="D182" s="31"/>
      <c r="E182" s="31">
        <v>1751</v>
      </c>
      <c r="F182" s="31">
        <f t="shared" si="57"/>
        <v>0</v>
      </c>
      <c r="G182" s="31"/>
      <c r="H182" s="31"/>
      <c r="I182" s="31"/>
      <c r="J182" s="31">
        <f t="shared" si="46"/>
        <v>1751</v>
      </c>
      <c r="K182" s="18">
        <f>F182/B182*100</f>
        <v>0</v>
      </c>
    </row>
    <row r="183" spans="1:13" ht="51" x14ac:dyDescent="0.2">
      <c r="A183" s="38" t="s">
        <v>244</v>
      </c>
      <c r="B183" s="31">
        <f t="shared" si="41"/>
        <v>7764</v>
      </c>
      <c r="C183" s="31"/>
      <c r="D183" s="31"/>
      <c r="E183" s="31">
        <v>7764</v>
      </c>
      <c r="F183" s="31">
        <f t="shared" si="57"/>
        <v>0</v>
      </c>
      <c r="G183" s="31"/>
      <c r="H183" s="31"/>
      <c r="I183" s="31"/>
      <c r="J183" s="31">
        <f t="shared" si="46"/>
        <v>7764</v>
      </c>
      <c r="K183" s="18">
        <f>F183/B183*100</f>
        <v>0</v>
      </c>
    </row>
    <row r="184" spans="1:13" ht="30.75" x14ac:dyDescent="0.2">
      <c r="A184" s="43" t="s">
        <v>104</v>
      </c>
      <c r="B184" s="31">
        <f t="shared" si="41"/>
        <v>200357.5</v>
      </c>
      <c r="C184" s="31"/>
      <c r="D184" s="31"/>
      <c r="E184" s="31">
        <v>200357.5</v>
      </c>
      <c r="F184" s="31">
        <f t="shared" si="57"/>
        <v>0</v>
      </c>
      <c r="G184" s="31"/>
      <c r="H184" s="31"/>
      <c r="I184" s="31"/>
      <c r="J184" s="31">
        <f t="shared" si="46"/>
        <v>200357.5</v>
      </c>
      <c r="K184" s="18">
        <f>F184/B184*100</f>
        <v>0</v>
      </c>
    </row>
    <row r="185" spans="1:13" ht="30.75" x14ac:dyDescent="0.2">
      <c r="A185" s="38" t="s">
        <v>105</v>
      </c>
      <c r="B185" s="31">
        <f t="shared" si="41"/>
        <v>801430</v>
      </c>
      <c r="C185" s="31"/>
      <c r="D185" s="31">
        <v>801430</v>
      </c>
      <c r="E185" s="31"/>
      <c r="F185" s="31">
        <f t="shared" si="57"/>
        <v>0</v>
      </c>
      <c r="G185" s="31"/>
      <c r="H185" s="31"/>
      <c r="I185" s="31"/>
      <c r="J185" s="31">
        <f t="shared" si="46"/>
        <v>801430</v>
      </c>
      <c r="K185" s="18">
        <f>F185/B185*100</f>
        <v>0</v>
      </c>
    </row>
    <row r="186" spans="1:13" ht="54" customHeight="1" x14ac:dyDescent="0.2">
      <c r="A186" s="49" t="s">
        <v>77</v>
      </c>
      <c r="B186" s="31">
        <f t="shared" si="41"/>
        <v>8149420</v>
      </c>
      <c r="C186" s="31">
        <f>C188+C189+C190+C191</f>
        <v>0</v>
      </c>
      <c r="D186" s="31">
        <f>D188+D189+D190+D191</f>
        <v>6452300</v>
      </c>
      <c r="E186" s="31">
        <f>E188+E189+E190+E191</f>
        <v>1697120</v>
      </c>
      <c r="F186" s="31">
        <f t="shared" si="57"/>
        <v>0</v>
      </c>
      <c r="G186" s="31"/>
      <c r="H186" s="31">
        <f>H190+H191</f>
        <v>0</v>
      </c>
      <c r="I186" s="31">
        <f>I190+I191</f>
        <v>0</v>
      </c>
      <c r="J186" s="31">
        <f t="shared" si="46"/>
        <v>8149420</v>
      </c>
      <c r="K186" s="18">
        <f>F186/B186*100</f>
        <v>0</v>
      </c>
    </row>
    <row r="187" spans="1:13" ht="30.75" x14ac:dyDescent="0.2">
      <c r="A187" s="50" t="s">
        <v>19</v>
      </c>
      <c r="B187" s="68">
        <f t="shared" si="41"/>
        <v>0</v>
      </c>
      <c r="C187" s="31"/>
      <c r="D187" s="31"/>
      <c r="E187" s="31"/>
      <c r="F187" s="31">
        <f t="shared" si="57"/>
        <v>0</v>
      </c>
      <c r="G187" s="31"/>
      <c r="H187" s="31"/>
      <c r="I187" s="31"/>
      <c r="J187" s="68">
        <f t="shared" si="46"/>
        <v>0</v>
      </c>
      <c r="K187" s="18"/>
    </row>
    <row r="188" spans="1:13" ht="51" x14ac:dyDescent="0.2">
      <c r="A188" s="38" t="s">
        <v>243</v>
      </c>
      <c r="B188" s="31">
        <f t="shared" si="41"/>
        <v>15140</v>
      </c>
      <c r="C188" s="31"/>
      <c r="D188" s="31"/>
      <c r="E188" s="31">
        <v>15140</v>
      </c>
      <c r="F188" s="31">
        <f t="shared" si="57"/>
        <v>0</v>
      </c>
      <c r="G188" s="31"/>
      <c r="H188" s="31"/>
      <c r="I188" s="31"/>
      <c r="J188" s="31">
        <f t="shared" si="46"/>
        <v>15140</v>
      </c>
      <c r="K188" s="18"/>
    </row>
    <row r="189" spans="1:13" ht="51" x14ac:dyDescent="0.2">
      <c r="A189" s="38" t="s">
        <v>242</v>
      </c>
      <c r="B189" s="31">
        <f t="shared" si="41"/>
        <v>68905</v>
      </c>
      <c r="C189" s="31"/>
      <c r="D189" s="31"/>
      <c r="E189" s="31">
        <v>68905</v>
      </c>
      <c r="F189" s="31">
        <f t="shared" si="57"/>
        <v>0</v>
      </c>
      <c r="G189" s="31"/>
      <c r="H189" s="31"/>
      <c r="I189" s="31"/>
      <c r="J189" s="31">
        <f t="shared" si="46"/>
        <v>68905</v>
      </c>
      <c r="K189" s="18"/>
    </row>
    <row r="190" spans="1:13" ht="30.75" x14ac:dyDescent="0.2">
      <c r="A190" s="43" t="s">
        <v>106</v>
      </c>
      <c r="B190" s="31">
        <f t="shared" si="41"/>
        <v>1613075</v>
      </c>
      <c r="C190" s="31"/>
      <c r="D190" s="31"/>
      <c r="E190" s="31">
        <v>1613075</v>
      </c>
      <c r="F190" s="31">
        <f t="shared" si="57"/>
        <v>0</v>
      </c>
      <c r="G190" s="31"/>
      <c r="H190" s="31"/>
      <c r="I190" s="31"/>
      <c r="J190" s="31">
        <f t="shared" si="46"/>
        <v>1613075</v>
      </c>
      <c r="K190" s="18">
        <f>F190/B190*100</f>
        <v>0</v>
      </c>
    </row>
    <row r="191" spans="1:13" ht="30.75" x14ac:dyDescent="0.2">
      <c r="A191" s="38" t="s">
        <v>107</v>
      </c>
      <c r="B191" s="31">
        <f t="shared" si="41"/>
        <v>6452300</v>
      </c>
      <c r="C191" s="31"/>
      <c r="D191" s="31">
        <v>6452300</v>
      </c>
      <c r="E191" s="31"/>
      <c r="F191" s="31">
        <f t="shared" si="57"/>
        <v>0</v>
      </c>
      <c r="G191" s="31"/>
      <c r="H191" s="31"/>
      <c r="I191" s="31"/>
      <c r="J191" s="31">
        <f t="shared" si="46"/>
        <v>6452300</v>
      </c>
      <c r="K191" s="18"/>
    </row>
    <row r="192" spans="1:13" ht="127.15" customHeight="1" x14ac:dyDescent="0.2">
      <c r="A192" s="49" t="s">
        <v>78</v>
      </c>
      <c r="B192" s="31">
        <f t="shared" si="41"/>
        <v>3197443.5</v>
      </c>
      <c r="C192" s="31">
        <f>C194+C195+C196+C197</f>
        <v>0</v>
      </c>
      <c r="D192" s="31">
        <f>D194+D195+D196+D197</f>
        <v>2532330</v>
      </c>
      <c r="E192" s="31">
        <f>E194+E195+E196+E197</f>
        <v>665113.5</v>
      </c>
      <c r="F192" s="31">
        <f t="shared" si="57"/>
        <v>0</v>
      </c>
      <c r="G192" s="31"/>
      <c r="H192" s="31">
        <f>H196+H197</f>
        <v>0</v>
      </c>
      <c r="I192" s="31">
        <f>I196+I197</f>
        <v>0</v>
      </c>
      <c r="J192" s="31">
        <f t="shared" si="46"/>
        <v>3197443.5</v>
      </c>
      <c r="K192" s="18">
        <f>F192/B192*100</f>
        <v>0</v>
      </c>
    </row>
    <row r="193" spans="1:11" ht="30.75" x14ac:dyDescent="0.2">
      <c r="A193" s="50" t="s">
        <v>19</v>
      </c>
      <c r="B193" s="68">
        <f t="shared" si="41"/>
        <v>0</v>
      </c>
      <c r="C193" s="31"/>
      <c r="D193" s="31"/>
      <c r="E193" s="31"/>
      <c r="F193" s="31">
        <f t="shared" si="57"/>
        <v>0</v>
      </c>
      <c r="G193" s="31"/>
      <c r="H193" s="31"/>
      <c r="I193" s="31"/>
      <c r="J193" s="68">
        <f t="shared" si="46"/>
        <v>0</v>
      </c>
      <c r="K193" s="18"/>
    </row>
    <row r="194" spans="1:11" ht="51" x14ac:dyDescent="0.2">
      <c r="A194" s="38" t="s">
        <v>241</v>
      </c>
      <c r="B194" s="31">
        <f t="shared" si="41"/>
        <v>5817</v>
      </c>
      <c r="C194" s="31"/>
      <c r="D194" s="31"/>
      <c r="E194" s="31">
        <f>5817</f>
        <v>5817</v>
      </c>
      <c r="F194" s="31">
        <f t="shared" si="57"/>
        <v>0</v>
      </c>
      <c r="G194" s="31"/>
      <c r="H194" s="31"/>
      <c r="I194" s="31"/>
      <c r="J194" s="31">
        <f t="shared" si="46"/>
        <v>5817</v>
      </c>
      <c r="K194" s="18"/>
    </row>
    <row r="195" spans="1:11" ht="51" x14ac:dyDescent="0.2">
      <c r="A195" s="38" t="s">
        <v>240</v>
      </c>
      <c r="B195" s="31">
        <f t="shared" si="41"/>
        <v>26214</v>
      </c>
      <c r="C195" s="31"/>
      <c r="D195" s="31"/>
      <c r="E195" s="31">
        <v>26214</v>
      </c>
      <c r="F195" s="31">
        <f t="shared" si="57"/>
        <v>0</v>
      </c>
      <c r="G195" s="31"/>
      <c r="H195" s="31"/>
      <c r="I195" s="31"/>
      <c r="J195" s="31">
        <f t="shared" si="46"/>
        <v>26214</v>
      </c>
      <c r="K195" s="18"/>
    </row>
    <row r="196" spans="1:11" ht="30.75" x14ac:dyDescent="0.2">
      <c r="A196" s="43" t="s">
        <v>108</v>
      </c>
      <c r="B196" s="31">
        <f t="shared" si="41"/>
        <v>633082.5</v>
      </c>
      <c r="C196" s="31"/>
      <c r="D196" s="31"/>
      <c r="E196" s="31">
        <v>633082.5</v>
      </c>
      <c r="F196" s="31">
        <f t="shared" si="57"/>
        <v>0</v>
      </c>
      <c r="G196" s="31"/>
      <c r="H196" s="31"/>
      <c r="I196" s="31"/>
      <c r="J196" s="31">
        <f t="shared" si="46"/>
        <v>633082.5</v>
      </c>
      <c r="K196" s="18">
        <f>F196/B196*100</f>
        <v>0</v>
      </c>
    </row>
    <row r="197" spans="1:11" ht="30.75" x14ac:dyDescent="0.2">
      <c r="A197" s="38" t="s">
        <v>109</v>
      </c>
      <c r="B197" s="31">
        <f t="shared" si="41"/>
        <v>2532330</v>
      </c>
      <c r="C197" s="31"/>
      <c r="D197" s="31">
        <v>2532330</v>
      </c>
      <c r="E197" s="31"/>
      <c r="F197" s="31">
        <f t="shared" si="57"/>
        <v>0</v>
      </c>
      <c r="G197" s="31"/>
      <c r="H197" s="31"/>
      <c r="I197" s="31"/>
      <c r="J197" s="31">
        <f t="shared" si="46"/>
        <v>2532330</v>
      </c>
      <c r="K197" s="18"/>
    </row>
    <row r="198" spans="1:11" ht="131.25" x14ac:dyDescent="0.2">
      <c r="A198" s="49" t="s">
        <v>79</v>
      </c>
      <c r="B198" s="31">
        <f t="shared" si="41"/>
        <v>11431240</v>
      </c>
      <c r="C198" s="31">
        <f>C200+C201+C202+C203</f>
        <v>0</v>
      </c>
      <c r="D198" s="31">
        <f>D200+D201+D202+D203</f>
        <v>9056140</v>
      </c>
      <c r="E198" s="31">
        <f>E200+E201+E202+E203</f>
        <v>2375100</v>
      </c>
      <c r="F198" s="31">
        <f t="shared" si="57"/>
        <v>0</v>
      </c>
      <c r="G198" s="31">
        <f>G202+G203</f>
        <v>0</v>
      </c>
      <c r="H198" s="31">
        <f>H202+H203</f>
        <v>0</v>
      </c>
      <c r="I198" s="31">
        <f>I202+I203</f>
        <v>0</v>
      </c>
      <c r="J198" s="31">
        <f t="shared" si="46"/>
        <v>11431240</v>
      </c>
      <c r="K198" s="18">
        <f>F198/B198*100</f>
        <v>0</v>
      </c>
    </row>
    <row r="199" spans="1:11" ht="30.75" x14ac:dyDescent="0.2">
      <c r="A199" s="50" t="s">
        <v>19</v>
      </c>
      <c r="B199" s="68">
        <f t="shared" si="41"/>
        <v>0</v>
      </c>
      <c r="C199" s="31"/>
      <c r="D199" s="31"/>
      <c r="E199" s="31"/>
      <c r="F199" s="31">
        <f t="shared" si="57"/>
        <v>0</v>
      </c>
      <c r="G199" s="31"/>
      <c r="H199" s="31"/>
      <c r="I199" s="31"/>
      <c r="J199" s="68">
        <f t="shared" si="46"/>
        <v>0</v>
      </c>
      <c r="K199" s="18"/>
    </row>
    <row r="200" spans="1:11" ht="51" x14ac:dyDescent="0.2">
      <c r="A200" s="38" t="s">
        <v>239</v>
      </c>
      <c r="B200" s="31">
        <f t="shared" ref="B200:B256" si="58">C200+D200+E200</f>
        <v>20152</v>
      </c>
      <c r="C200" s="31"/>
      <c r="D200" s="31"/>
      <c r="E200" s="31">
        <v>20152</v>
      </c>
      <c r="F200" s="31">
        <f t="shared" si="57"/>
        <v>0</v>
      </c>
      <c r="G200" s="31"/>
      <c r="H200" s="31"/>
      <c r="I200" s="31"/>
      <c r="J200" s="31">
        <f t="shared" si="46"/>
        <v>20152</v>
      </c>
      <c r="K200" s="18"/>
    </row>
    <row r="201" spans="1:11" ht="51" x14ac:dyDescent="0.2">
      <c r="A201" s="38" t="s">
        <v>238</v>
      </c>
      <c r="B201" s="31">
        <f t="shared" si="58"/>
        <v>90913</v>
      </c>
      <c r="C201" s="31"/>
      <c r="D201" s="31"/>
      <c r="E201" s="31">
        <v>90913</v>
      </c>
      <c r="F201" s="31">
        <f t="shared" si="57"/>
        <v>0</v>
      </c>
      <c r="G201" s="31"/>
      <c r="H201" s="31"/>
      <c r="I201" s="31"/>
      <c r="J201" s="31">
        <f t="shared" si="46"/>
        <v>90913</v>
      </c>
      <c r="K201" s="18"/>
    </row>
    <row r="202" spans="1:11" ht="30.75" x14ac:dyDescent="0.2">
      <c r="A202" s="43" t="s">
        <v>110</v>
      </c>
      <c r="B202" s="31">
        <f t="shared" si="58"/>
        <v>2264035</v>
      </c>
      <c r="C202" s="31"/>
      <c r="D202" s="31"/>
      <c r="E202" s="31">
        <f>2264000+35</f>
        <v>2264035</v>
      </c>
      <c r="F202" s="31">
        <f t="shared" si="57"/>
        <v>0</v>
      </c>
      <c r="G202" s="31"/>
      <c r="H202" s="31"/>
      <c r="I202" s="31"/>
      <c r="J202" s="31">
        <f t="shared" si="46"/>
        <v>2264035</v>
      </c>
      <c r="K202" s="18">
        <f>F202/B202*100</f>
        <v>0</v>
      </c>
    </row>
    <row r="203" spans="1:11" ht="30.75" x14ac:dyDescent="0.2">
      <c r="A203" s="38" t="s">
        <v>111</v>
      </c>
      <c r="B203" s="31">
        <f t="shared" si="58"/>
        <v>9056140</v>
      </c>
      <c r="C203" s="31"/>
      <c r="D203" s="31">
        <v>9056140</v>
      </c>
      <c r="E203" s="31"/>
      <c r="F203" s="31">
        <f t="shared" si="57"/>
        <v>0</v>
      </c>
      <c r="G203" s="31"/>
      <c r="H203" s="31"/>
      <c r="I203" s="31"/>
      <c r="J203" s="31">
        <f t="shared" si="46"/>
        <v>9056140</v>
      </c>
      <c r="K203" s="18"/>
    </row>
    <row r="204" spans="1:11" ht="58.9" customHeight="1" x14ac:dyDescent="0.2">
      <c r="A204" s="40" t="s">
        <v>72</v>
      </c>
      <c r="B204" s="31">
        <f t="shared" si="58"/>
        <v>141334500</v>
      </c>
      <c r="C204" s="31">
        <f>C206+C207+C208+C209</f>
        <v>0</v>
      </c>
      <c r="D204" s="31">
        <f t="shared" ref="D204:E204" si="59">D206+D207+D208+D209</f>
        <v>110870000</v>
      </c>
      <c r="E204" s="31">
        <f t="shared" si="59"/>
        <v>30464500</v>
      </c>
      <c r="F204" s="31">
        <f t="shared" si="57"/>
        <v>0</v>
      </c>
      <c r="G204" s="31">
        <f>G206+G207+G208+G209</f>
        <v>0</v>
      </c>
      <c r="H204" s="31">
        <f t="shared" ref="H204:I204" si="60">H206+H207+H208+H209</f>
        <v>0</v>
      </c>
      <c r="I204" s="31">
        <f t="shared" si="60"/>
        <v>0</v>
      </c>
      <c r="J204" s="31">
        <f t="shared" si="46"/>
        <v>141334500</v>
      </c>
      <c r="K204" s="18">
        <f>F204/B204*100</f>
        <v>0</v>
      </c>
    </row>
    <row r="205" spans="1:11" ht="30.75" x14ac:dyDescent="0.2">
      <c r="A205" s="37" t="s">
        <v>19</v>
      </c>
      <c r="B205" s="31">
        <f t="shared" si="58"/>
        <v>0</v>
      </c>
      <c r="C205" s="31"/>
      <c r="D205" s="31"/>
      <c r="E205" s="31"/>
      <c r="F205" s="31">
        <f t="shared" si="57"/>
        <v>0</v>
      </c>
      <c r="G205" s="31"/>
      <c r="H205" s="31"/>
      <c r="I205" s="31"/>
      <c r="J205" s="31">
        <f t="shared" si="46"/>
        <v>0</v>
      </c>
      <c r="K205" s="18"/>
    </row>
    <row r="206" spans="1:11" ht="51" x14ac:dyDescent="0.2">
      <c r="A206" s="38" t="s">
        <v>237</v>
      </c>
      <c r="B206" s="31">
        <f t="shared" si="58"/>
        <v>256639.15</v>
      </c>
      <c r="C206" s="31"/>
      <c r="D206" s="31"/>
      <c r="E206" s="31">
        <v>256639.15</v>
      </c>
      <c r="F206" s="31">
        <f t="shared" si="57"/>
        <v>0</v>
      </c>
      <c r="G206" s="31"/>
      <c r="H206" s="31"/>
      <c r="I206" s="31"/>
      <c r="J206" s="31">
        <f t="shared" si="46"/>
        <v>256639.15</v>
      </c>
      <c r="K206" s="18"/>
    </row>
    <row r="207" spans="1:11" ht="51" x14ac:dyDescent="0.2">
      <c r="A207" s="38" t="s">
        <v>236</v>
      </c>
      <c r="B207" s="31">
        <f t="shared" si="58"/>
        <v>2490360.85</v>
      </c>
      <c r="C207" s="31"/>
      <c r="D207" s="31"/>
      <c r="E207" s="31">
        <v>2490360.85</v>
      </c>
      <c r="F207" s="31">
        <f t="shared" si="57"/>
        <v>0</v>
      </c>
      <c r="G207" s="31"/>
      <c r="H207" s="31"/>
      <c r="I207" s="31"/>
      <c r="J207" s="31">
        <f t="shared" si="46"/>
        <v>2490360.85</v>
      </c>
      <c r="K207" s="18"/>
    </row>
    <row r="208" spans="1:11" ht="30.75" x14ac:dyDescent="0.2">
      <c r="A208" s="38" t="s">
        <v>298</v>
      </c>
      <c r="B208" s="31">
        <f t="shared" si="58"/>
        <v>27717500</v>
      </c>
      <c r="C208" s="31"/>
      <c r="D208" s="31"/>
      <c r="E208" s="31">
        <v>27717500</v>
      </c>
      <c r="F208" s="31">
        <f t="shared" si="57"/>
        <v>0</v>
      </c>
      <c r="G208" s="31"/>
      <c r="H208" s="31"/>
      <c r="I208" s="31"/>
      <c r="J208" s="31">
        <f t="shared" si="46"/>
        <v>27717500</v>
      </c>
      <c r="K208" s="18">
        <f>F208/B208*100</f>
        <v>0</v>
      </c>
    </row>
    <row r="209" spans="1:13" ht="30.75" x14ac:dyDescent="0.2">
      <c r="A209" s="38" t="s">
        <v>80</v>
      </c>
      <c r="B209" s="31">
        <f t="shared" si="58"/>
        <v>110870000</v>
      </c>
      <c r="C209" s="31"/>
      <c r="D209" s="31">
        <v>110870000</v>
      </c>
      <c r="E209" s="31"/>
      <c r="F209" s="31">
        <f t="shared" si="57"/>
        <v>0</v>
      </c>
      <c r="G209" s="31"/>
      <c r="H209" s="31"/>
      <c r="I209" s="31"/>
      <c r="J209" s="31">
        <f t="shared" si="46"/>
        <v>110870000</v>
      </c>
      <c r="K209" s="18">
        <f>F209/B209*100</f>
        <v>0</v>
      </c>
    </row>
    <row r="210" spans="1:13" ht="30" x14ac:dyDescent="0.2">
      <c r="A210" s="48" t="s">
        <v>34</v>
      </c>
      <c r="B210" s="68">
        <f t="shared" si="58"/>
        <v>14672400</v>
      </c>
      <c r="C210" s="68">
        <f>C211</f>
        <v>0</v>
      </c>
      <c r="D210" s="68">
        <f>D211</f>
        <v>0</v>
      </c>
      <c r="E210" s="68">
        <f>E211</f>
        <v>14672400</v>
      </c>
      <c r="F210" s="68">
        <f t="shared" si="57"/>
        <v>6087203.3899999997</v>
      </c>
      <c r="G210" s="68">
        <f t="shared" ref="G210:I210" si="61">G211</f>
        <v>0</v>
      </c>
      <c r="H210" s="68">
        <f t="shared" si="61"/>
        <v>0</v>
      </c>
      <c r="I210" s="68">
        <f t="shared" si="61"/>
        <v>6087203.3899999997</v>
      </c>
      <c r="J210" s="68">
        <f t="shared" si="46"/>
        <v>8585196.6099999994</v>
      </c>
      <c r="K210" s="19">
        <f>F210/B210*100</f>
        <v>41.48744165916959</v>
      </c>
      <c r="L210" s="16"/>
      <c r="M210" s="3"/>
    </row>
    <row r="211" spans="1:13" ht="83.45" customHeight="1" x14ac:dyDescent="0.2">
      <c r="A211" s="35" t="s">
        <v>38</v>
      </c>
      <c r="B211" s="68">
        <f t="shared" si="58"/>
        <v>14672400</v>
      </c>
      <c r="C211" s="68">
        <f>C212+C216+C220+C224+C228+C232+C236+C240+C243+C246+C249+C253</f>
        <v>0</v>
      </c>
      <c r="D211" s="68">
        <f>D212+D216+D220+D224+D228+D232+D236+D240+D243+D246+D249+D253</f>
        <v>0</v>
      </c>
      <c r="E211" s="68">
        <f>E212+E216+E220+E224+E228+E232+E236+E240+E243+E246+E249+E253</f>
        <v>14672400</v>
      </c>
      <c r="F211" s="68">
        <f t="shared" si="57"/>
        <v>6087203.3899999997</v>
      </c>
      <c r="G211" s="68">
        <f t="shared" ref="G211:H211" si="62">G212+G216+G220+G224+G228+G232+G236+G240+G243+G246+G249+G253</f>
        <v>0</v>
      </c>
      <c r="H211" s="68">
        <f t="shared" si="62"/>
        <v>0</v>
      </c>
      <c r="I211" s="68">
        <f>I212+I216+I220+I224+I228+I232+I236+I240+I243+I246+I249+I253</f>
        <v>6087203.3899999997</v>
      </c>
      <c r="J211" s="68">
        <f t="shared" si="46"/>
        <v>8585196.6099999994</v>
      </c>
      <c r="K211" s="19">
        <f>F211/B211*100</f>
        <v>41.48744165916959</v>
      </c>
      <c r="L211" s="16"/>
      <c r="M211" s="3"/>
    </row>
    <row r="212" spans="1:13" ht="52.5" x14ac:dyDescent="0.2">
      <c r="A212" s="49" t="s">
        <v>46</v>
      </c>
      <c r="B212" s="31">
        <f t="shared" si="58"/>
        <v>5430000</v>
      </c>
      <c r="C212" s="31">
        <f>C214+C215</f>
        <v>0</v>
      </c>
      <c r="D212" s="31">
        <f>D214+D215</f>
        <v>0</v>
      </c>
      <c r="E212" s="31">
        <f>E214+E215</f>
        <v>5430000</v>
      </c>
      <c r="F212" s="31">
        <f t="shared" si="57"/>
        <v>4941.03</v>
      </c>
      <c r="G212" s="31">
        <f>G214+G215</f>
        <v>0</v>
      </c>
      <c r="H212" s="31">
        <f t="shared" ref="H212:I212" si="63">H214+H215</f>
        <v>0</v>
      </c>
      <c r="I212" s="31">
        <f t="shared" si="63"/>
        <v>4941.03</v>
      </c>
      <c r="J212" s="31">
        <f t="shared" ref="J212:J273" si="64">B212-F212</f>
        <v>5425058.9699999997</v>
      </c>
      <c r="K212" s="18">
        <f>F212/B212*100</f>
        <v>9.0995027624309388E-2</v>
      </c>
      <c r="L212" s="16"/>
      <c r="M212" s="3"/>
    </row>
    <row r="213" spans="1:13" ht="30.75" x14ac:dyDescent="0.2">
      <c r="A213" s="50" t="s">
        <v>19</v>
      </c>
      <c r="B213" s="68">
        <f t="shared" si="58"/>
        <v>0</v>
      </c>
      <c r="C213" s="31"/>
      <c r="D213" s="31"/>
      <c r="E213" s="31"/>
      <c r="F213" s="68">
        <f t="shared" si="57"/>
        <v>0</v>
      </c>
      <c r="G213" s="31"/>
      <c r="H213" s="31"/>
      <c r="I213" s="31"/>
      <c r="J213" s="68">
        <f t="shared" si="64"/>
        <v>0</v>
      </c>
      <c r="K213" s="18"/>
      <c r="L213" s="16"/>
      <c r="M213" s="3"/>
    </row>
    <row r="214" spans="1:13" ht="51" x14ac:dyDescent="0.2">
      <c r="A214" s="43" t="s">
        <v>54</v>
      </c>
      <c r="B214" s="31">
        <f t="shared" si="58"/>
        <v>5410000</v>
      </c>
      <c r="C214" s="31"/>
      <c r="D214" s="31"/>
      <c r="E214" s="31">
        <v>5410000</v>
      </c>
      <c r="F214" s="31">
        <f t="shared" si="57"/>
        <v>0</v>
      </c>
      <c r="G214" s="31"/>
      <c r="H214" s="31"/>
      <c r="I214" s="31"/>
      <c r="J214" s="31">
        <f t="shared" si="64"/>
        <v>5410000</v>
      </c>
      <c r="K214" s="18">
        <f>F214/B214*100</f>
        <v>0</v>
      </c>
      <c r="L214" s="16"/>
      <c r="M214" s="3"/>
    </row>
    <row r="215" spans="1:13" ht="51" x14ac:dyDescent="0.2">
      <c r="A215" s="38" t="s">
        <v>235</v>
      </c>
      <c r="B215" s="31">
        <f t="shared" si="58"/>
        <v>20000</v>
      </c>
      <c r="C215" s="31"/>
      <c r="D215" s="31"/>
      <c r="E215" s="31">
        <v>20000</v>
      </c>
      <c r="F215" s="31">
        <f t="shared" si="57"/>
        <v>4941.03</v>
      </c>
      <c r="G215" s="31"/>
      <c r="H215" s="31"/>
      <c r="I215" s="31">
        <v>4941.03</v>
      </c>
      <c r="J215" s="31">
        <f t="shared" si="64"/>
        <v>15058.970000000001</v>
      </c>
      <c r="K215" s="18">
        <f>F215/B215*100</f>
        <v>24.705149999999996</v>
      </c>
      <c r="L215" s="16"/>
      <c r="M215" s="3"/>
    </row>
    <row r="216" spans="1:13" ht="52.5" x14ac:dyDescent="0.2">
      <c r="A216" s="40" t="s">
        <v>234</v>
      </c>
      <c r="B216" s="31">
        <f t="shared" si="58"/>
        <v>550000</v>
      </c>
      <c r="C216" s="31">
        <f>C218+C219</f>
        <v>0</v>
      </c>
      <c r="D216" s="31">
        <f>D218+D219</f>
        <v>0</v>
      </c>
      <c r="E216" s="31">
        <f>E218+E219</f>
        <v>550000</v>
      </c>
      <c r="F216" s="31">
        <f>G216+H216+I216</f>
        <v>9591.44</v>
      </c>
      <c r="G216" s="31">
        <f>G219</f>
        <v>0</v>
      </c>
      <c r="H216" s="31">
        <f t="shared" ref="H216:I216" si="65">H219</f>
        <v>0</v>
      </c>
      <c r="I216" s="31">
        <f t="shared" si="65"/>
        <v>9591.44</v>
      </c>
      <c r="J216" s="31">
        <f t="shared" si="64"/>
        <v>540408.56000000006</v>
      </c>
      <c r="K216" s="18">
        <f>F216/B216*100</f>
        <v>1.743898181818182</v>
      </c>
      <c r="L216" s="16"/>
      <c r="M216" s="3"/>
    </row>
    <row r="217" spans="1:13" ht="30.75" x14ac:dyDescent="0.2">
      <c r="A217" s="37" t="s">
        <v>19</v>
      </c>
      <c r="B217" s="31">
        <f t="shared" si="58"/>
        <v>0</v>
      </c>
      <c r="C217" s="31"/>
      <c r="D217" s="31"/>
      <c r="E217" s="31"/>
      <c r="F217" s="31">
        <f t="shared" si="57"/>
        <v>0</v>
      </c>
      <c r="G217" s="31"/>
      <c r="H217" s="31"/>
      <c r="I217" s="31"/>
      <c r="J217" s="31">
        <f t="shared" si="64"/>
        <v>0</v>
      </c>
      <c r="K217" s="18"/>
      <c r="L217" s="16"/>
      <c r="M217" s="3"/>
    </row>
    <row r="218" spans="1:13" ht="51" x14ac:dyDescent="0.2">
      <c r="A218" s="38" t="s">
        <v>233</v>
      </c>
      <c r="B218" s="31">
        <f t="shared" si="58"/>
        <v>540000</v>
      </c>
      <c r="C218" s="31"/>
      <c r="D218" s="31"/>
      <c r="E218" s="31">
        <v>540000</v>
      </c>
      <c r="F218" s="31">
        <f t="shared" si="57"/>
        <v>0</v>
      </c>
      <c r="G218" s="31"/>
      <c r="H218" s="31"/>
      <c r="I218" s="31"/>
      <c r="J218" s="31">
        <f t="shared" si="64"/>
        <v>540000</v>
      </c>
      <c r="K218" s="18">
        <f>F218/B218*100</f>
        <v>0</v>
      </c>
      <c r="L218" s="16"/>
      <c r="M218" s="3"/>
    </row>
    <row r="219" spans="1:13" ht="51" x14ac:dyDescent="0.2">
      <c r="A219" s="38" t="s">
        <v>232</v>
      </c>
      <c r="B219" s="31">
        <f t="shared" si="58"/>
        <v>10000</v>
      </c>
      <c r="C219" s="31"/>
      <c r="D219" s="31"/>
      <c r="E219" s="31">
        <v>10000</v>
      </c>
      <c r="F219" s="31">
        <f t="shared" si="57"/>
        <v>9591.44</v>
      </c>
      <c r="G219" s="31"/>
      <c r="H219" s="31"/>
      <c r="I219" s="31">
        <v>9591.44</v>
      </c>
      <c r="J219" s="31">
        <f t="shared" si="64"/>
        <v>408.55999999999949</v>
      </c>
      <c r="K219" s="18">
        <f>F219/B219*100</f>
        <v>95.914400000000001</v>
      </c>
      <c r="L219" s="16"/>
      <c r="M219" s="3"/>
    </row>
    <row r="220" spans="1:13" ht="131.25" x14ac:dyDescent="0.2">
      <c r="A220" s="40" t="s">
        <v>113</v>
      </c>
      <c r="B220" s="31">
        <f t="shared" si="58"/>
        <v>210000</v>
      </c>
      <c r="C220" s="31">
        <f>C222+C223</f>
        <v>0</v>
      </c>
      <c r="D220" s="31">
        <f>D222+D223</f>
        <v>0</v>
      </c>
      <c r="E220" s="31">
        <f>E222+E223</f>
        <v>210000</v>
      </c>
      <c r="F220" s="31">
        <f t="shared" si="57"/>
        <v>0</v>
      </c>
      <c r="G220" s="31">
        <f>G222</f>
        <v>0</v>
      </c>
      <c r="H220" s="31">
        <f>H222</f>
        <v>0</v>
      </c>
      <c r="I220" s="31">
        <f>I222</f>
        <v>0</v>
      </c>
      <c r="J220" s="31">
        <f t="shared" si="64"/>
        <v>210000</v>
      </c>
      <c r="K220" s="18">
        <f>F220/B220*100</f>
        <v>0</v>
      </c>
      <c r="L220" s="16"/>
      <c r="M220" s="3"/>
    </row>
    <row r="221" spans="1:13" ht="30.75" x14ac:dyDescent="0.2">
      <c r="A221" s="37" t="s">
        <v>19</v>
      </c>
      <c r="B221" s="31">
        <f t="shared" si="58"/>
        <v>0</v>
      </c>
      <c r="C221" s="31"/>
      <c r="D221" s="31"/>
      <c r="E221" s="31"/>
      <c r="F221" s="31">
        <f t="shared" si="57"/>
        <v>0</v>
      </c>
      <c r="G221" s="31"/>
      <c r="H221" s="31"/>
      <c r="I221" s="31"/>
      <c r="J221" s="31">
        <f t="shared" si="64"/>
        <v>0</v>
      </c>
      <c r="K221" s="18"/>
      <c r="L221" s="16"/>
      <c r="M221" s="3"/>
    </row>
    <row r="222" spans="1:13" ht="51" customHeight="1" x14ac:dyDescent="0.2">
      <c r="A222" s="38" t="s">
        <v>112</v>
      </c>
      <c r="B222" s="31">
        <f t="shared" si="58"/>
        <v>200000</v>
      </c>
      <c r="C222" s="31"/>
      <c r="D222" s="31"/>
      <c r="E222" s="31">
        <v>200000</v>
      </c>
      <c r="F222" s="31">
        <f t="shared" si="57"/>
        <v>0</v>
      </c>
      <c r="G222" s="31"/>
      <c r="H222" s="31"/>
      <c r="I222" s="31"/>
      <c r="J222" s="31">
        <f t="shared" si="64"/>
        <v>200000</v>
      </c>
      <c r="K222" s="18">
        <f>F222/B222*100</f>
        <v>0</v>
      </c>
      <c r="L222" s="16"/>
      <c r="M222" s="3"/>
    </row>
    <row r="223" spans="1:13" ht="51" customHeight="1" x14ac:dyDescent="0.2">
      <c r="A223" s="38" t="s">
        <v>231</v>
      </c>
      <c r="B223" s="31">
        <f t="shared" si="58"/>
        <v>10000</v>
      </c>
      <c r="C223" s="31"/>
      <c r="D223" s="31"/>
      <c r="E223" s="31">
        <v>10000</v>
      </c>
      <c r="F223" s="31">
        <f t="shared" si="57"/>
        <v>0</v>
      </c>
      <c r="G223" s="31"/>
      <c r="H223" s="31"/>
      <c r="I223" s="31"/>
      <c r="J223" s="31">
        <f t="shared" si="64"/>
        <v>10000</v>
      </c>
      <c r="K223" s="18">
        <f>F223/B223*100</f>
        <v>0</v>
      </c>
      <c r="L223" s="16"/>
      <c r="M223" s="3"/>
    </row>
    <row r="224" spans="1:13" ht="78.75" x14ac:dyDescent="0.2">
      <c r="A224" s="40" t="s">
        <v>114</v>
      </c>
      <c r="B224" s="31">
        <f t="shared" si="58"/>
        <v>210000</v>
      </c>
      <c r="C224" s="31">
        <f>C226+C227</f>
        <v>0</v>
      </c>
      <c r="D224" s="31">
        <f>D226+D227</f>
        <v>0</v>
      </c>
      <c r="E224" s="31">
        <f>E226+E227</f>
        <v>210000</v>
      </c>
      <c r="F224" s="31">
        <f t="shared" si="57"/>
        <v>166990</v>
      </c>
      <c r="G224" s="31">
        <f>G226+G227</f>
        <v>0</v>
      </c>
      <c r="H224" s="31">
        <f t="shared" ref="H224:I224" si="66">H226+H227</f>
        <v>0</v>
      </c>
      <c r="I224" s="31">
        <f t="shared" si="66"/>
        <v>166990</v>
      </c>
      <c r="J224" s="31">
        <f t="shared" si="64"/>
        <v>43010</v>
      </c>
      <c r="K224" s="18">
        <f>F224/B224*100</f>
        <v>79.519047619047626</v>
      </c>
      <c r="L224" s="16"/>
      <c r="M224" s="3"/>
    </row>
    <row r="225" spans="1:13" ht="30.75" x14ac:dyDescent="0.2">
      <c r="A225" s="37" t="s">
        <v>19</v>
      </c>
      <c r="B225" s="31">
        <f t="shared" si="58"/>
        <v>0</v>
      </c>
      <c r="C225" s="31"/>
      <c r="D225" s="31"/>
      <c r="E225" s="31"/>
      <c r="F225" s="31">
        <f t="shared" si="57"/>
        <v>0</v>
      </c>
      <c r="G225" s="31"/>
      <c r="H225" s="31"/>
      <c r="I225" s="31"/>
      <c r="J225" s="31">
        <f t="shared" si="64"/>
        <v>0</v>
      </c>
      <c r="K225" s="18"/>
      <c r="L225" s="16"/>
      <c r="M225" s="3"/>
    </row>
    <row r="226" spans="1:13" ht="51" x14ac:dyDescent="0.2">
      <c r="A226" s="38" t="s">
        <v>115</v>
      </c>
      <c r="B226" s="31">
        <f t="shared" si="58"/>
        <v>200000</v>
      </c>
      <c r="C226" s="31"/>
      <c r="D226" s="31"/>
      <c r="E226" s="31">
        <v>200000</v>
      </c>
      <c r="F226" s="31">
        <f t="shared" si="57"/>
        <v>164990</v>
      </c>
      <c r="G226" s="31"/>
      <c r="H226" s="31"/>
      <c r="I226" s="31">
        <v>164990</v>
      </c>
      <c r="J226" s="31">
        <f t="shared" si="64"/>
        <v>35010</v>
      </c>
      <c r="K226" s="18">
        <f>F226/B226*100</f>
        <v>82.49499999999999</v>
      </c>
      <c r="L226" s="16"/>
      <c r="M226" s="3"/>
    </row>
    <row r="227" spans="1:13" ht="51" x14ac:dyDescent="0.2">
      <c r="A227" s="38" t="s">
        <v>230</v>
      </c>
      <c r="B227" s="31">
        <f t="shared" si="58"/>
        <v>10000</v>
      </c>
      <c r="C227" s="31"/>
      <c r="D227" s="31"/>
      <c r="E227" s="31">
        <v>10000</v>
      </c>
      <c r="F227" s="31">
        <f t="shared" si="57"/>
        <v>2000</v>
      </c>
      <c r="G227" s="31"/>
      <c r="H227" s="31"/>
      <c r="I227" s="31">
        <v>2000</v>
      </c>
      <c r="J227" s="31">
        <f t="shared" si="64"/>
        <v>8000</v>
      </c>
      <c r="K227" s="18">
        <f>F227/B227*100</f>
        <v>20</v>
      </c>
      <c r="L227" s="16"/>
      <c r="M227" s="3"/>
    </row>
    <row r="228" spans="1:13" ht="78.75" x14ac:dyDescent="0.2">
      <c r="A228" s="40" t="s">
        <v>116</v>
      </c>
      <c r="B228" s="31">
        <f t="shared" si="58"/>
        <v>210000</v>
      </c>
      <c r="C228" s="31">
        <f>C230+C231</f>
        <v>0</v>
      </c>
      <c r="D228" s="31">
        <f>D230+D231</f>
        <v>0</v>
      </c>
      <c r="E228" s="31">
        <f>E230+E231</f>
        <v>210000</v>
      </c>
      <c r="F228" s="31">
        <f t="shared" si="57"/>
        <v>0</v>
      </c>
      <c r="G228" s="31">
        <f>G230</f>
        <v>0</v>
      </c>
      <c r="H228" s="31">
        <f>H230</f>
        <v>0</v>
      </c>
      <c r="I228" s="31">
        <f>I230</f>
        <v>0</v>
      </c>
      <c r="J228" s="31">
        <f t="shared" si="64"/>
        <v>210000</v>
      </c>
      <c r="K228" s="18">
        <f>F228/B228*100</f>
        <v>0</v>
      </c>
      <c r="L228" s="16"/>
      <c r="M228" s="3"/>
    </row>
    <row r="229" spans="1:13" ht="30.75" x14ac:dyDescent="0.2">
      <c r="A229" s="37" t="s">
        <v>19</v>
      </c>
      <c r="B229" s="31">
        <f t="shared" si="58"/>
        <v>0</v>
      </c>
      <c r="C229" s="31"/>
      <c r="D229" s="31"/>
      <c r="E229" s="31"/>
      <c r="F229" s="31">
        <f t="shared" si="57"/>
        <v>0</v>
      </c>
      <c r="G229" s="31"/>
      <c r="H229" s="31"/>
      <c r="I229" s="31"/>
      <c r="J229" s="31">
        <f t="shared" si="64"/>
        <v>0</v>
      </c>
      <c r="K229" s="18"/>
      <c r="L229" s="16"/>
      <c r="M229" s="3"/>
    </row>
    <row r="230" spans="1:13" ht="51" x14ac:dyDescent="0.2">
      <c r="A230" s="38" t="s">
        <v>117</v>
      </c>
      <c r="B230" s="31">
        <f t="shared" si="58"/>
        <v>200000</v>
      </c>
      <c r="C230" s="31"/>
      <c r="D230" s="31"/>
      <c r="E230" s="31">
        <v>200000</v>
      </c>
      <c r="F230" s="31">
        <f t="shared" si="57"/>
        <v>0</v>
      </c>
      <c r="G230" s="31"/>
      <c r="H230" s="31"/>
      <c r="I230" s="31"/>
      <c r="J230" s="31">
        <f t="shared" si="64"/>
        <v>200000</v>
      </c>
      <c r="K230" s="18">
        <f>F230/B230*100</f>
        <v>0</v>
      </c>
      <c r="L230" s="16"/>
      <c r="M230" s="3"/>
    </row>
    <row r="231" spans="1:13" ht="51" x14ac:dyDescent="0.2">
      <c r="A231" s="38" t="s">
        <v>229</v>
      </c>
      <c r="B231" s="31">
        <f t="shared" si="58"/>
        <v>10000</v>
      </c>
      <c r="C231" s="31"/>
      <c r="D231" s="31"/>
      <c r="E231" s="31">
        <v>10000</v>
      </c>
      <c r="F231" s="31">
        <f t="shared" si="57"/>
        <v>0</v>
      </c>
      <c r="G231" s="31"/>
      <c r="H231" s="31"/>
      <c r="I231" s="31"/>
      <c r="J231" s="31">
        <f t="shared" si="64"/>
        <v>10000</v>
      </c>
      <c r="K231" s="18">
        <f>F231/B231*100</f>
        <v>0</v>
      </c>
      <c r="L231" s="16"/>
      <c r="M231" s="3"/>
    </row>
    <row r="232" spans="1:13" ht="105" x14ac:dyDescent="0.2">
      <c r="A232" s="40" t="s">
        <v>142</v>
      </c>
      <c r="B232" s="31">
        <f t="shared" si="58"/>
        <v>210000</v>
      </c>
      <c r="C232" s="31">
        <f>C234+C235</f>
        <v>0</v>
      </c>
      <c r="D232" s="31">
        <f>D234+D235</f>
        <v>0</v>
      </c>
      <c r="E232" s="31">
        <f>E234+E235</f>
        <v>210000</v>
      </c>
      <c r="F232" s="31">
        <f t="shared" si="57"/>
        <v>0</v>
      </c>
      <c r="G232" s="31">
        <f>G234</f>
        <v>0</v>
      </c>
      <c r="H232" s="31">
        <f>H234</f>
        <v>0</v>
      </c>
      <c r="I232" s="31">
        <f>I234</f>
        <v>0</v>
      </c>
      <c r="J232" s="31">
        <f t="shared" si="64"/>
        <v>210000</v>
      </c>
      <c r="K232" s="18">
        <f>F232/B232*100</f>
        <v>0</v>
      </c>
      <c r="L232" s="16"/>
      <c r="M232" s="3"/>
    </row>
    <row r="233" spans="1:13" ht="30.75" x14ac:dyDescent="0.2">
      <c r="A233" s="37" t="s">
        <v>19</v>
      </c>
      <c r="B233" s="31">
        <f t="shared" si="58"/>
        <v>0</v>
      </c>
      <c r="C233" s="31"/>
      <c r="D233" s="31"/>
      <c r="E233" s="31"/>
      <c r="F233" s="31">
        <f t="shared" si="57"/>
        <v>0</v>
      </c>
      <c r="G233" s="31"/>
      <c r="H233" s="31"/>
      <c r="I233" s="31"/>
      <c r="J233" s="31">
        <f t="shared" si="64"/>
        <v>0</v>
      </c>
      <c r="K233" s="18"/>
      <c r="L233" s="16"/>
      <c r="M233" s="3"/>
    </row>
    <row r="234" spans="1:13" ht="51" x14ac:dyDescent="0.2">
      <c r="A234" s="38" t="s">
        <v>118</v>
      </c>
      <c r="B234" s="31">
        <f t="shared" si="58"/>
        <v>200000</v>
      </c>
      <c r="C234" s="31"/>
      <c r="D234" s="31"/>
      <c r="E234" s="31">
        <v>200000</v>
      </c>
      <c r="F234" s="31">
        <f t="shared" si="57"/>
        <v>0</v>
      </c>
      <c r="G234" s="31"/>
      <c r="H234" s="31"/>
      <c r="I234" s="31"/>
      <c r="J234" s="31">
        <f t="shared" si="64"/>
        <v>200000</v>
      </c>
      <c r="K234" s="18">
        <f>F234/B234*100</f>
        <v>0</v>
      </c>
      <c r="L234" s="16"/>
      <c r="M234" s="3"/>
    </row>
    <row r="235" spans="1:13" ht="51" x14ac:dyDescent="0.2">
      <c r="A235" s="38" t="s">
        <v>228</v>
      </c>
      <c r="B235" s="31">
        <f t="shared" si="58"/>
        <v>10000</v>
      </c>
      <c r="C235" s="31"/>
      <c r="D235" s="31"/>
      <c r="E235" s="31">
        <v>10000</v>
      </c>
      <c r="F235" s="31">
        <f t="shared" si="57"/>
        <v>0</v>
      </c>
      <c r="G235" s="31"/>
      <c r="H235" s="31"/>
      <c r="I235" s="31"/>
      <c r="J235" s="31">
        <f t="shared" si="64"/>
        <v>10000</v>
      </c>
      <c r="K235" s="18">
        <f>F235/B235*100</f>
        <v>0</v>
      </c>
      <c r="L235" s="16"/>
      <c r="M235" s="3"/>
    </row>
    <row r="236" spans="1:13" ht="52.5" x14ac:dyDescent="0.2">
      <c r="A236" s="40" t="s">
        <v>119</v>
      </c>
      <c r="B236" s="31">
        <f t="shared" si="58"/>
        <v>1050000</v>
      </c>
      <c r="C236" s="31">
        <f>C238+C239</f>
        <v>0</v>
      </c>
      <c r="D236" s="31">
        <f>D238+D239</f>
        <v>0</v>
      </c>
      <c r="E236" s="31">
        <f>E238+E239</f>
        <v>1050000</v>
      </c>
      <c r="F236" s="31">
        <f t="shared" si="57"/>
        <v>0</v>
      </c>
      <c r="G236" s="31">
        <f>G238</f>
        <v>0</v>
      </c>
      <c r="H236" s="31">
        <f>H238</f>
        <v>0</v>
      </c>
      <c r="I236" s="31">
        <f>I238</f>
        <v>0</v>
      </c>
      <c r="J236" s="31">
        <f t="shared" si="64"/>
        <v>1050000</v>
      </c>
      <c r="K236" s="18">
        <f>F236/B236*100</f>
        <v>0</v>
      </c>
      <c r="L236" s="16"/>
      <c r="M236" s="3"/>
    </row>
    <row r="237" spans="1:13" ht="30.75" x14ac:dyDescent="0.2">
      <c r="A237" s="37" t="s">
        <v>19</v>
      </c>
      <c r="B237" s="31">
        <f t="shared" si="58"/>
        <v>0</v>
      </c>
      <c r="C237" s="31"/>
      <c r="D237" s="31"/>
      <c r="E237" s="31"/>
      <c r="F237" s="31">
        <f t="shared" si="57"/>
        <v>0</v>
      </c>
      <c r="G237" s="31"/>
      <c r="H237" s="31"/>
      <c r="I237" s="31"/>
      <c r="J237" s="31">
        <f t="shared" si="64"/>
        <v>0</v>
      </c>
      <c r="K237" s="18"/>
      <c r="L237" s="16"/>
      <c r="M237" s="3"/>
    </row>
    <row r="238" spans="1:13" ht="51" x14ac:dyDescent="0.2">
      <c r="A238" s="38" t="s">
        <v>120</v>
      </c>
      <c r="B238" s="31">
        <f t="shared" si="58"/>
        <v>1000000</v>
      </c>
      <c r="C238" s="31"/>
      <c r="D238" s="31"/>
      <c r="E238" s="31">
        <v>1000000</v>
      </c>
      <c r="F238" s="31">
        <f t="shared" si="57"/>
        <v>0</v>
      </c>
      <c r="G238" s="31"/>
      <c r="H238" s="31"/>
      <c r="I238" s="31"/>
      <c r="J238" s="31">
        <f t="shared" si="64"/>
        <v>1000000</v>
      </c>
      <c r="K238" s="18">
        <f>F238/B238*100</f>
        <v>0</v>
      </c>
      <c r="L238" s="16"/>
      <c r="M238" s="3"/>
    </row>
    <row r="239" spans="1:13" ht="51" x14ac:dyDescent="0.2">
      <c r="A239" s="38" t="s">
        <v>227</v>
      </c>
      <c r="B239" s="31">
        <f t="shared" si="58"/>
        <v>50000</v>
      </c>
      <c r="C239" s="31"/>
      <c r="D239" s="31"/>
      <c r="E239" s="31">
        <v>50000</v>
      </c>
      <c r="F239" s="31">
        <f t="shared" ref="F239:F256" si="67">G239+H239+I239</f>
        <v>0</v>
      </c>
      <c r="G239" s="31"/>
      <c r="H239" s="31"/>
      <c r="I239" s="31"/>
      <c r="J239" s="31">
        <f t="shared" si="64"/>
        <v>50000</v>
      </c>
      <c r="K239" s="18">
        <f>F239/B239*100</f>
        <v>0</v>
      </c>
      <c r="L239" s="16"/>
      <c r="M239" s="3"/>
    </row>
    <row r="240" spans="1:13" ht="78.75" x14ac:dyDescent="0.2">
      <c r="A240" s="40" t="s">
        <v>121</v>
      </c>
      <c r="B240" s="31">
        <f t="shared" si="58"/>
        <v>4407300</v>
      </c>
      <c r="C240" s="31">
        <f>C242</f>
        <v>0</v>
      </c>
      <c r="D240" s="31">
        <f>D242</f>
        <v>0</v>
      </c>
      <c r="E240" s="31">
        <f>E242</f>
        <v>4407300</v>
      </c>
      <c r="F240" s="31">
        <f t="shared" si="67"/>
        <v>4246336.32</v>
      </c>
      <c r="G240" s="31">
        <f>G242</f>
        <v>0</v>
      </c>
      <c r="H240" s="31">
        <f>H242</f>
        <v>0</v>
      </c>
      <c r="I240" s="31">
        <f>I242</f>
        <v>4246336.32</v>
      </c>
      <c r="J240" s="31">
        <f t="shared" si="64"/>
        <v>160963.6799999997</v>
      </c>
      <c r="K240" s="18">
        <f>F240/B240*100</f>
        <v>96.34779388741407</v>
      </c>
      <c r="L240" s="16"/>
      <c r="M240" s="3"/>
    </row>
    <row r="241" spans="1:13" ht="30.75" x14ac:dyDescent="0.2">
      <c r="A241" s="37" t="s">
        <v>19</v>
      </c>
      <c r="B241" s="31">
        <f t="shared" si="58"/>
        <v>0</v>
      </c>
      <c r="C241" s="31"/>
      <c r="D241" s="31"/>
      <c r="E241" s="31"/>
      <c r="F241" s="31">
        <f t="shared" si="67"/>
        <v>0</v>
      </c>
      <c r="G241" s="31"/>
      <c r="H241" s="31"/>
      <c r="I241" s="31"/>
      <c r="J241" s="31">
        <f t="shared" si="64"/>
        <v>0</v>
      </c>
      <c r="K241" s="18"/>
      <c r="L241" s="16"/>
      <c r="M241" s="3"/>
    </row>
    <row r="242" spans="1:13" ht="62.45" customHeight="1" x14ac:dyDescent="0.2">
      <c r="A242" s="38" t="s">
        <v>292</v>
      </c>
      <c r="B242" s="31">
        <f t="shared" si="58"/>
        <v>4407300</v>
      </c>
      <c r="C242" s="31"/>
      <c r="D242" s="31"/>
      <c r="E242" s="31">
        <v>4407300</v>
      </c>
      <c r="F242" s="31">
        <f t="shared" si="67"/>
        <v>4246336.32</v>
      </c>
      <c r="G242" s="31"/>
      <c r="H242" s="31"/>
      <c r="I242" s="31">
        <v>4246336.32</v>
      </c>
      <c r="J242" s="31">
        <f t="shared" si="64"/>
        <v>160963.6799999997</v>
      </c>
      <c r="K242" s="18">
        <f>F242/B242*100</f>
        <v>96.34779388741407</v>
      </c>
      <c r="L242" s="16"/>
      <c r="M242" s="3"/>
    </row>
    <row r="243" spans="1:13" ht="78.75" x14ac:dyDescent="0.2">
      <c r="A243" s="40" t="s">
        <v>122</v>
      </c>
      <c r="B243" s="31">
        <f t="shared" si="58"/>
        <v>1316500</v>
      </c>
      <c r="C243" s="31">
        <f>C245</f>
        <v>0</v>
      </c>
      <c r="D243" s="31">
        <f>D245</f>
        <v>0</v>
      </c>
      <c r="E243" s="31">
        <f>E245</f>
        <v>1316500</v>
      </c>
      <c r="F243" s="31">
        <f t="shared" si="67"/>
        <v>1187623.5</v>
      </c>
      <c r="G243" s="31">
        <f>G245</f>
        <v>0</v>
      </c>
      <c r="H243" s="31">
        <f>H245</f>
        <v>0</v>
      </c>
      <c r="I243" s="31">
        <f>I245</f>
        <v>1187623.5</v>
      </c>
      <c r="J243" s="31">
        <f t="shared" si="64"/>
        <v>128876.5</v>
      </c>
      <c r="K243" s="18">
        <f>F243/B243*100</f>
        <v>90.210672236992025</v>
      </c>
      <c r="L243" s="16"/>
      <c r="M243" s="3"/>
    </row>
    <row r="244" spans="1:13" ht="30.75" x14ac:dyDescent="0.2">
      <c r="A244" s="37" t="s">
        <v>19</v>
      </c>
      <c r="B244" s="31">
        <f t="shared" si="58"/>
        <v>0</v>
      </c>
      <c r="C244" s="31"/>
      <c r="D244" s="31"/>
      <c r="E244" s="31"/>
      <c r="F244" s="31">
        <f t="shared" si="67"/>
        <v>0</v>
      </c>
      <c r="G244" s="31"/>
      <c r="H244" s="31"/>
      <c r="I244" s="31"/>
      <c r="J244" s="31">
        <f t="shared" si="64"/>
        <v>0</v>
      </c>
      <c r="K244" s="18"/>
      <c r="L244" s="16"/>
      <c r="M244" s="3"/>
    </row>
    <row r="245" spans="1:13" ht="51" x14ac:dyDescent="0.2">
      <c r="A245" s="38" t="s">
        <v>293</v>
      </c>
      <c r="B245" s="31">
        <f t="shared" si="58"/>
        <v>1316500</v>
      </c>
      <c r="C245" s="31"/>
      <c r="D245" s="31"/>
      <c r="E245" s="31">
        <v>1316500</v>
      </c>
      <c r="F245" s="31">
        <f t="shared" si="67"/>
        <v>1187623.5</v>
      </c>
      <c r="G245" s="31"/>
      <c r="H245" s="31"/>
      <c r="I245" s="31">
        <v>1187623.5</v>
      </c>
      <c r="J245" s="31">
        <f t="shared" si="64"/>
        <v>128876.5</v>
      </c>
      <c r="K245" s="18">
        <f>F245/B245*100</f>
        <v>90.210672236992025</v>
      </c>
      <c r="L245" s="16"/>
      <c r="M245" s="3"/>
    </row>
    <row r="246" spans="1:13" ht="105" x14ac:dyDescent="0.2">
      <c r="A246" s="40" t="s">
        <v>123</v>
      </c>
      <c r="B246" s="31">
        <f t="shared" si="58"/>
        <v>558600</v>
      </c>
      <c r="C246" s="31">
        <f>C248</f>
        <v>0</v>
      </c>
      <c r="D246" s="31">
        <f>D248</f>
        <v>0</v>
      </c>
      <c r="E246" s="31">
        <f>E248</f>
        <v>558600</v>
      </c>
      <c r="F246" s="31">
        <f t="shared" si="67"/>
        <v>471721.1</v>
      </c>
      <c r="G246" s="31">
        <f>G248</f>
        <v>0</v>
      </c>
      <c r="H246" s="31">
        <f>H248</f>
        <v>0</v>
      </c>
      <c r="I246" s="31">
        <f>I248</f>
        <v>471721.1</v>
      </c>
      <c r="J246" s="31">
        <f t="shared" si="64"/>
        <v>86878.900000000023</v>
      </c>
      <c r="K246" s="18">
        <f>F246/B246*100</f>
        <v>84.447028284998211</v>
      </c>
      <c r="L246" s="16"/>
      <c r="M246" s="3"/>
    </row>
    <row r="247" spans="1:13" ht="30.75" x14ac:dyDescent="0.2">
      <c r="A247" s="37" t="s">
        <v>19</v>
      </c>
      <c r="B247" s="31">
        <f t="shared" si="58"/>
        <v>0</v>
      </c>
      <c r="C247" s="31"/>
      <c r="D247" s="31"/>
      <c r="E247" s="31"/>
      <c r="F247" s="31">
        <f t="shared" si="67"/>
        <v>0</v>
      </c>
      <c r="G247" s="31"/>
      <c r="H247" s="31"/>
      <c r="I247" s="31"/>
      <c r="J247" s="31">
        <f t="shared" si="64"/>
        <v>0</v>
      </c>
      <c r="K247" s="18"/>
      <c r="L247" s="16"/>
      <c r="M247" s="3"/>
    </row>
    <row r="248" spans="1:13" ht="51" x14ac:dyDescent="0.2">
      <c r="A248" s="38" t="s">
        <v>294</v>
      </c>
      <c r="B248" s="31">
        <f t="shared" si="58"/>
        <v>558600</v>
      </c>
      <c r="C248" s="31"/>
      <c r="D248" s="31"/>
      <c r="E248" s="31">
        <v>558600</v>
      </c>
      <c r="F248" s="31">
        <f t="shared" si="67"/>
        <v>471721.1</v>
      </c>
      <c r="G248" s="31"/>
      <c r="H248" s="31"/>
      <c r="I248" s="31">
        <v>471721.1</v>
      </c>
      <c r="J248" s="31">
        <f t="shared" si="64"/>
        <v>86878.900000000023</v>
      </c>
      <c r="K248" s="18">
        <f>F248/B248*100</f>
        <v>84.447028284998211</v>
      </c>
      <c r="L248" s="16"/>
      <c r="M248" s="3"/>
    </row>
    <row r="249" spans="1:13" ht="52.5" x14ac:dyDescent="0.2">
      <c r="A249" s="40" t="s">
        <v>226</v>
      </c>
      <c r="B249" s="31">
        <f t="shared" si="58"/>
        <v>260000</v>
      </c>
      <c r="C249" s="31">
        <f>C251+C252</f>
        <v>0</v>
      </c>
      <c r="D249" s="31">
        <f>D251+D252</f>
        <v>0</v>
      </c>
      <c r="E249" s="31">
        <f>E251+E252</f>
        <v>260000</v>
      </c>
      <c r="F249" s="31">
        <f t="shared" si="67"/>
        <v>0</v>
      </c>
      <c r="G249" s="31">
        <f>G251</f>
        <v>0</v>
      </c>
      <c r="H249" s="31">
        <f>H251</f>
        <v>0</v>
      </c>
      <c r="I249" s="31">
        <f>I251</f>
        <v>0</v>
      </c>
      <c r="J249" s="31">
        <f t="shared" si="64"/>
        <v>260000</v>
      </c>
      <c r="K249" s="18">
        <f>F249/B249*100</f>
        <v>0</v>
      </c>
      <c r="L249" s="16"/>
      <c r="M249" s="3"/>
    </row>
    <row r="250" spans="1:13" ht="30.75" x14ac:dyDescent="0.2">
      <c r="A250" s="37" t="s">
        <v>19</v>
      </c>
      <c r="B250" s="31">
        <f t="shared" si="58"/>
        <v>0</v>
      </c>
      <c r="C250" s="31"/>
      <c r="D250" s="31"/>
      <c r="E250" s="31"/>
      <c r="F250" s="31">
        <f t="shared" si="67"/>
        <v>0</v>
      </c>
      <c r="G250" s="31"/>
      <c r="H250" s="31"/>
      <c r="I250" s="31"/>
      <c r="J250" s="31">
        <f t="shared" si="64"/>
        <v>0</v>
      </c>
      <c r="K250" s="18"/>
      <c r="L250" s="16"/>
      <c r="M250" s="3"/>
    </row>
    <row r="251" spans="1:13" ht="51" x14ac:dyDescent="0.2">
      <c r="A251" s="38" t="s">
        <v>225</v>
      </c>
      <c r="B251" s="31">
        <f t="shared" si="58"/>
        <v>250000</v>
      </c>
      <c r="C251" s="31"/>
      <c r="D251" s="31"/>
      <c r="E251" s="31">
        <v>250000</v>
      </c>
      <c r="F251" s="31">
        <f t="shared" si="67"/>
        <v>0</v>
      </c>
      <c r="G251" s="31"/>
      <c r="H251" s="31"/>
      <c r="I251" s="31"/>
      <c r="J251" s="31">
        <f t="shared" si="64"/>
        <v>250000</v>
      </c>
      <c r="K251" s="18">
        <f>F251/B251*100</f>
        <v>0</v>
      </c>
      <c r="L251" s="16"/>
      <c r="M251" s="3"/>
    </row>
    <row r="252" spans="1:13" ht="51" x14ac:dyDescent="0.2">
      <c r="A252" s="38" t="s">
        <v>224</v>
      </c>
      <c r="B252" s="31">
        <f t="shared" si="58"/>
        <v>10000</v>
      </c>
      <c r="C252" s="31"/>
      <c r="D252" s="31"/>
      <c r="E252" s="31">
        <v>10000</v>
      </c>
      <c r="F252" s="31">
        <f t="shared" si="67"/>
        <v>0</v>
      </c>
      <c r="G252" s="31"/>
      <c r="H252" s="31"/>
      <c r="I252" s="31"/>
      <c r="J252" s="31">
        <f t="shared" si="64"/>
        <v>10000</v>
      </c>
      <c r="K252" s="18">
        <f>F252/B252*100</f>
        <v>0</v>
      </c>
      <c r="L252" s="16"/>
      <c r="M252" s="3"/>
    </row>
    <row r="253" spans="1:13" ht="78.75" x14ac:dyDescent="0.2">
      <c r="A253" s="40" t="s">
        <v>223</v>
      </c>
      <c r="B253" s="31">
        <f t="shared" si="58"/>
        <v>260000</v>
      </c>
      <c r="C253" s="31">
        <f>C255+C256</f>
        <v>0</v>
      </c>
      <c r="D253" s="31">
        <f>D255+D256</f>
        <v>0</v>
      </c>
      <c r="E253" s="31">
        <f>E255+E256</f>
        <v>260000</v>
      </c>
      <c r="F253" s="31">
        <f t="shared" si="67"/>
        <v>0</v>
      </c>
      <c r="G253" s="31">
        <f>G255</f>
        <v>0</v>
      </c>
      <c r="H253" s="31">
        <f>H255</f>
        <v>0</v>
      </c>
      <c r="I253" s="31">
        <f>I255</f>
        <v>0</v>
      </c>
      <c r="J253" s="31">
        <f t="shared" si="64"/>
        <v>260000</v>
      </c>
      <c r="K253" s="18">
        <f>F253/B253*100</f>
        <v>0</v>
      </c>
      <c r="L253" s="16"/>
      <c r="M253" s="3"/>
    </row>
    <row r="254" spans="1:13" ht="30.75" x14ac:dyDescent="0.2">
      <c r="A254" s="37" t="s">
        <v>19</v>
      </c>
      <c r="B254" s="31">
        <f t="shared" si="58"/>
        <v>0</v>
      </c>
      <c r="C254" s="31"/>
      <c r="D254" s="31"/>
      <c r="E254" s="31"/>
      <c r="F254" s="31">
        <f t="shared" si="67"/>
        <v>0</v>
      </c>
      <c r="G254" s="31"/>
      <c r="H254" s="31"/>
      <c r="I254" s="31"/>
      <c r="J254" s="31">
        <f t="shared" si="64"/>
        <v>0</v>
      </c>
      <c r="K254" s="18"/>
      <c r="L254" s="16"/>
      <c r="M254" s="3"/>
    </row>
    <row r="255" spans="1:13" ht="51" x14ac:dyDescent="0.2">
      <c r="A255" s="38" t="s">
        <v>222</v>
      </c>
      <c r="B255" s="31">
        <f t="shared" si="58"/>
        <v>250000</v>
      </c>
      <c r="C255" s="31"/>
      <c r="D255" s="31"/>
      <c r="E255" s="31">
        <v>250000</v>
      </c>
      <c r="F255" s="31">
        <f t="shared" si="67"/>
        <v>0</v>
      </c>
      <c r="G255" s="31"/>
      <c r="H255" s="31"/>
      <c r="I255" s="31"/>
      <c r="J255" s="31">
        <f t="shared" si="64"/>
        <v>250000</v>
      </c>
      <c r="K255" s="18">
        <f t="shared" ref="K255:K260" si="68">F255/B255*100</f>
        <v>0</v>
      </c>
      <c r="L255" s="16"/>
      <c r="M255" s="3"/>
    </row>
    <row r="256" spans="1:13" ht="51" x14ac:dyDescent="0.2">
      <c r="A256" s="38" t="s">
        <v>221</v>
      </c>
      <c r="B256" s="31">
        <f t="shared" si="58"/>
        <v>10000</v>
      </c>
      <c r="C256" s="31"/>
      <c r="D256" s="31"/>
      <c r="E256" s="31">
        <v>10000</v>
      </c>
      <c r="F256" s="31">
        <f t="shared" si="67"/>
        <v>0</v>
      </c>
      <c r="G256" s="31"/>
      <c r="H256" s="31"/>
      <c r="I256" s="31"/>
      <c r="J256" s="31">
        <f t="shared" si="64"/>
        <v>10000</v>
      </c>
      <c r="K256" s="18">
        <f t="shared" si="68"/>
        <v>0</v>
      </c>
      <c r="L256" s="16"/>
      <c r="M256" s="3"/>
    </row>
    <row r="257" spans="1:13" ht="30" x14ac:dyDescent="0.2">
      <c r="A257" s="52" t="s">
        <v>33</v>
      </c>
      <c r="B257" s="29">
        <f t="shared" ref="B257:I257" si="69">B258</f>
        <v>57901005</v>
      </c>
      <c r="C257" s="29">
        <f t="shared" si="69"/>
        <v>19357800</v>
      </c>
      <c r="D257" s="29">
        <f t="shared" si="69"/>
        <v>17050425</v>
      </c>
      <c r="E257" s="29">
        <f t="shared" si="69"/>
        <v>21492780</v>
      </c>
      <c r="F257" s="29">
        <f t="shared" si="69"/>
        <v>18341646.219999999</v>
      </c>
      <c r="G257" s="29">
        <f t="shared" si="69"/>
        <v>15199117.35</v>
      </c>
      <c r="H257" s="29">
        <f t="shared" si="69"/>
        <v>122836.95</v>
      </c>
      <c r="I257" s="29">
        <f t="shared" si="69"/>
        <v>3019691.9199999995</v>
      </c>
      <c r="J257" s="29">
        <f t="shared" si="64"/>
        <v>39559358.780000001</v>
      </c>
      <c r="K257" s="17">
        <f t="shared" si="68"/>
        <v>31.677595613409469</v>
      </c>
      <c r="L257" s="16"/>
      <c r="M257" s="3"/>
    </row>
    <row r="258" spans="1:13" ht="51" x14ac:dyDescent="0.2">
      <c r="A258" s="64" t="s">
        <v>31</v>
      </c>
      <c r="B258" s="68">
        <f>C258+D258+E258</f>
        <v>57901005</v>
      </c>
      <c r="C258" s="68">
        <f>C259</f>
        <v>19357800</v>
      </c>
      <c r="D258" s="68">
        <f>D259</f>
        <v>17050425</v>
      </c>
      <c r="E258" s="68">
        <f>E259</f>
        <v>21492780</v>
      </c>
      <c r="F258" s="68">
        <f t="shared" ref="F258" si="70">G258+H258+I258</f>
        <v>18341646.219999999</v>
      </c>
      <c r="G258" s="68">
        <f>G259</f>
        <v>15199117.35</v>
      </c>
      <c r="H258" s="68">
        <f>H259</f>
        <v>122836.95</v>
      </c>
      <c r="I258" s="68">
        <f>I259</f>
        <v>3019691.9199999995</v>
      </c>
      <c r="J258" s="68">
        <f t="shared" si="64"/>
        <v>39559358.780000001</v>
      </c>
      <c r="K258" s="19">
        <f t="shared" si="68"/>
        <v>31.677595613409469</v>
      </c>
      <c r="L258" s="16"/>
      <c r="M258" s="3"/>
    </row>
    <row r="259" spans="1:13" ht="80.45" customHeight="1" x14ac:dyDescent="0.2">
      <c r="A259" s="35" t="s">
        <v>38</v>
      </c>
      <c r="B259" s="68">
        <f>C259+D259+E259</f>
        <v>57901005</v>
      </c>
      <c r="C259" s="68">
        <f>C260+C273+C281+C285+C289+C294+C297+C300+C303+C306+C309</f>
        <v>19357800</v>
      </c>
      <c r="D259" s="68">
        <f>D260+D273+D281+D285+D289+D294+D297+D300+D303+D306+D309</f>
        <v>17050425</v>
      </c>
      <c r="E259" s="68">
        <f>E260+E273+E281+E285+E289+E294+E297+E300+E303+E306+E309</f>
        <v>21492780</v>
      </c>
      <c r="F259" s="68">
        <f>G259+H259+I259</f>
        <v>18341646.219999999</v>
      </c>
      <c r="G259" s="68">
        <f>G260+G273+G281+G285+G289+G294+G297+G300+G303+G306+G309</f>
        <v>15199117.35</v>
      </c>
      <c r="H259" s="68">
        <f>H260+H273+H281+H285+H289+H294+H297+H300+H303+H306+H309</f>
        <v>122836.95</v>
      </c>
      <c r="I259" s="68">
        <f>I260+I273+I281+I285+I289+I294+I297+I300+I303+I306+I309</f>
        <v>3019691.9199999995</v>
      </c>
      <c r="J259" s="68">
        <f t="shared" si="64"/>
        <v>39559358.780000001</v>
      </c>
      <c r="K259" s="19">
        <f t="shared" si="68"/>
        <v>31.677595613409469</v>
      </c>
      <c r="L259" s="16"/>
      <c r="M259" s="3"/>
    </row>
    <row r="260" spans="1:13" ht="131.25" x14ac:dyDescent="0.2">
      <c r="A260" s="39" t="s">
        <v>220</v>
      </c>
      <c r="B260" s="31">
        <f>C260+D260+E260</f>
        <v>23949105</v>
      </c>
      <c r="C260" s="31">
        <f>C262+C263+C264+C265+C266+C267+C268+C269+C270+C271+C272</f>
        <v>3034800</v>
      </c>
      <c r="D260" s="31">
        <f t="shared" ref="D260:E260" si="71">D262+D263+D264+D265+D266+D267+D268+D269+D270+D271+D272</f>
        <v>13718505</v>
      </c>
      <c r="E260" s="31">
        <f t="shared" si="71"/>
        <v>7195800</v>
      </c>
      <c r="F260" s="31">
        <f t="shared" ref="F260:F311" si="72">G260+H260+I260</f>
        <v>2017703.5899999999</v>
      </c>
      <c r="G260" s="31">
        <f>G262+G263+G264+G265+G266+G267+G268+G269+G270+G271+G272</f>
        <v>0</v>
      </c>
      <c r="H260" s="31">
        <f t="shared" ref="H260" si="73">H262+H263+H264+H265+H266+H267+H268+H269+H270+H271+H272</f>
        <v>0</v>
      </c>
      <c r="I260" s="31">
        <f>I262+I263+I264+I265+I266+I267+I268+I269+I270+I271+I272</f>
        <v>2017703.5899999999</v>
      </c>
      <c r="J260" s="31">
        <f t="shared" si="64"/>
        <v>21931401.41</v>
      </c>
      <c r="K260" s="18">
        <f t="shared" si="68"/>
        <v>8.4249644819712461</v>
      </c>
      <c r="L260" s="16"/>
      <c r="M260" s="3"/>
    </row>
    <row r="261" spans="1:13" ht="30.75" x14ac:dyDescent="0.2">
      <c r="A261" s="50" t="s">
        <v>19</v>
      </c>
      <c r="B261" s="31"/>
      <c r="C261" s="31"/>
      <c r="D261" s="31"/>
      <c r="E261" s="31"/>
      <c r="F261" s="31">
        <f t="shared" si="72"/>
        <v>0</v>
      </c>
      <c r="G261" s="31"/>
      <c r="H261" s="31"/>
      <c r="I261" s="31"/>
      <c r="J261" s="31">
        <f t="shared" si="64"/>
        <v>0</v>
      </c>
      <c r="K261" s="18"/>
      <c r="L261" s="16"/>
      <c r="M261" s="3"/>
    </row>
    <row r="262" spans="1:13" ht="52.5" x14ac:dyDescent="0.2">
      <c r="A262" s="53" t="s">
        <v>219</v>
      </c>
      <c r="B262" s="31">
        <f t="shared" ref="B262:B273" si="74">C262+D262+E262</f>
        <v>2234880</v>
      </c>
      <c r="C262" s="31"/>
      <c r="D262" s="31"/>
      <c r="E262" s="31">
        <v>2234880</v>
      </c>
      <c r="F262" s="31">
        <f t="shared" si="72"/>
        <v>1599688.15</v>
      </c>
      <c r="G262" s="31"/>
      <c r="H262" s="31"/>
      <c r="I262" s="31">
        <v>1599688.15</v>
      </c>
      <c r="J262" s="31">
        <f t="shared" si="64"/>
        <v>635191.85000000009</v>
      </c>
      <c r="K262" s="18">
        <f t="shared" ref="K262:K273" si="75">F262/B262*100</f>
        <v>71.578256998138599</v>
      </c>
      <c r="L262" s="16"/>
      <c r="M262" s="3"/>
    </row>
    <row r="263" spans="1:13" ht="52.5" x14ac:dyDescent="0.2">
      <c r="A263" s="53" t="s">
        <v>218</v>
      </c>
      <c r="B263" s="31">
        <f t="shared" si="74"/>
        <v>42900</v>
      </c>
      <c r="C263" s="31"/>
      <c r="D263" s="31"/>
      <c r="E263" s="31">
        <v>42900</v>
      </c>
      <c r="F263" s="31">
        <f t="shared" si="72"/>
        <v>14000</v>
      </c>
      <c r="G263" s="31"/>
      <c r="H263" s="31"/>
      <c r="I263" s="31">
        <v>14000</v>
      </c>
      <c r="J263" s="31">
        <f t="shared" si="64"/>
        <v>28900</v>
      </c>
      <c r="K263" s="18">
        <f t="shared" si="75"/>
        <v>32.634032634032636</v>
      </c>
      <c r="L263" s="16"/>
      <c r="M263" s="3"/>
    </row>
    <row r="264" spans="1:13" ht="51" x14ac:dyDescent="0.2">
      <c r="A264" s="38" t="s">
        <v>217</v>
      </c>
      <c r="B264" s="31">
        <f t="shared" si="74"/>
        <v>928298.75</v>
      </c>
      <c r="C264" s="31"/>
      <c r="D264" s="31"/>
      <c r="E264" s="31">
        <v>928298.75</v>
      </c>
      <c r="F264" s="31">
        <f t="shared" si="72"/>
        <v>11186.67</v>
      </c>
      <c r="G264" s="31"/>
      <c r="H264" s="31"/>
      <c r="I264" s="31">
        <v>11186.67</v>
      </c>
      <c r="J264" s="31">
        <f t="shared" si="64"/>
        <v>917112.08</v>
      </c>
      <c r="K264" s="18">
        <f t="shared" si="75"/>
        <v>1.2050721817733785</v>
      </c>
      <c r="L264" s="16"/>
      <c r="M264" s="3"/>
    </row>
    <row r="265" spans="1:13" ht="76.5" x14ac:dyDescent="0.2">
      <c r="A265" s="38" t="s">
        <v>216</v>
      </c>
      <c r="B265" s="31">
        <f t="shared" si="74"/>
        <v>560095</v>
      </c>
      <c r="C265" s="31"/>
      <c r="D265" s="31"/>
      <c r="E265" s="31">
        <v>560095</v>
      </c>
      <c r="F265" s="31">
        <f t="shared" si="72"/>
        <v>0</v>
      </c>
      <c r="G265" s="31"/>
      <c r="H265" s="31"/>
      <c r="I265" s="31"/>
      <c r="J265" s="31">
        <f t="shared" si="64"/>
        <v>560095</v>
      </c>
      <c r="K265" s="18">
        <f t="shared" si="75"/>
        <v>0</v>
      </c>
      <c r="L265" s="16"/>
      <c r="M265" s="3"/>
    </row>
    <row r="266" spans="1:13" ht="76.5" x14ac:dyDescent="0.2">
      <c r="A266" s="43" t="s">
        <v>335</v>
      </c>
      <c r="B266" s="31">
        <f t="shared" si="74"/>
        <v>800000</v>
      </c>
      <c r="C266" s="31"/>
      <c r="D266" s="31"/>
      <c r="E266" s="31">
        <v>800000</v>
      </c>
      <c r="F266" s="31">
        <f t="shared" si="72"/>
        <v>392828.77</v>
      </c>
      <c r="G266" s="31"/>
      <c r="H266" s="31"/>
      <c r="I266" s="31">
        <v>392828.77</v>
      </c>
      <c r="J266" s="31">
        <f t="shared" si="64"/>
        <v>407171.23</v>
      </c>
      <c r="K266" s="18">
        <f t="shared" si="75"/>
        <v>49.103596250000002</v>
      </c>
      <c r="L266" s="16"/>
      <c r="M266" s="3"/>
    </row>
    <row r="267" spans="1:13" ht="60" customHeight="1" x14ac:dyDescent="0.2">
      <c r="A267" s="43" t="s">
        <v>309</v>
      </c>
      <c r="B267" s="31">
        <f t="shared" si="74"/>
        <v>3200000</v>
      </c>
      <c r="C267" s="31"/>
      <c r="D267" s="31">
        <v>3200000</v>
      </c>
      <c r="E267" s="31"/>
      <c r="F267" s="31">
        <f t="shared" si="72"/>
        <v>0</v>
      </c>
      <c r="G267" s="31"/>
      <c r="H267" s="31"/>
      <c r="I267" s="31"/>
      <c r="J267" s="31">
        <f t="shared" si="64"/>
        <v>3200000</v>
      </c>
      <c r="K267" s="18">
        <f t="shared" si="75"/>
        <v>0</v>
      </c>
      <c r="L267" s="16"/>
      <c r="M267" s="3"/>
    </row>
    <row r="268" spans="1:13" ht="51" x14ac:dyDescent="0.2">
      <c r="A268" s="43" t="s">
        <v>334</v>
      </c>
      <c r="B268" s="31">
        <f t="shared" si="74"/>
        <v>2623495.25</v>
      </c>
      <c r="C268" s="31"/>
      <c r="D268" s="31"/>
      <c r="E268" s="31">
        <v>2623495.25</v>
      </c>
      <c r="F268" s="31">
        <f t="shared" si="72"/>
        <v>0</v>
      </c>
      <c r="G268" s="31"/>
      <c r="H268" s="31"/>
      <c r="I268" s="31"/>
      <c r="J268" s="31">
        <f t="shared" si="64"/>
        <v>2623495.25</v>
      </c>
      <c r="K268" s="18">
        <f t="shared" si="75"/>
        <v>0</v>
      </c>
      <c r="L268" s="16"/>
      <c r="M268" s="3"/>
    </row>
    <row r="269" spans="1:13" ht="30.75" x14ac:dyDescent="0.2">
      <c r="A269" s="43" t="s">
        <v>215</v>
      </c>
      <c r="B269" s="31">
        <f t="shared" si="74"/>
        <v>10493981</v>
      </c>
      <c r="C269" s="31"/>
      <c r="D269" s="31">
        <v>10493981</v>
      </c>
      <c r="E269" s="31"/>
      <c r="F269" s="31">
        <f t="shared" si="72"/>
        <v>0</v>
      </c>
      <c r="G269" s="31"/>
      <c r="H269" s="31"/>
      <c r="I269" s="31"/>
      <c r="J269" s="31">
        <f t="shared" si="64"/>
        <v>10493981</v>
      </c>
      <c r="K269" s="18">
        <f t="shared" si="75"/>
        <v>0</v>
      </c>
      <c r="L269" s="16"/>
      <c r="M269" s="3"/>
    </row>
    <row r="270" spans="1:13" ht="51" x14ac:dyDescent="0.2">
      <c r="A270" s="43" t="s">
        <v>214</v>
      </c>
      <c r="B270" s="31">
        <f t="shared" si="74"/>
        <v>6131</v>
      </c>
      <c r="C270" s="31"/>
      <c r="D270" s="31"/>
      <c r="E270" s="31">
        <v>6131</v>
      </c>
      <c r="F270" s="31">
        <f t="shared" si="72"/>
        <v>0</v>
      </c>
      <c r="G270" s="31"/>
      <c r="H270" s="31"/>
      <c r="I270" s="31"/>
      <c r="J270" s="31">
        <f t="shared" si="64"/>
        <v>6131</v>
      </c>
      <c r="K270" s="18">
        <f t="shared" si="75"/>
        <v>0</v>
      </c>
      <c r="L270" s="16"/>
      <c r="M270" s="3"/>
    </row>
    <row r="271" spans="1:13" ht="51" x14ac:dyDescent="0.2">
      <c r="A271" s="43" t="s">
        <v>213</v>
      </c>
      <c r="B271" s="31">
        <f t="shared" si="74"/>
        <v>24524</v>
      </c>
      <c r="C271" s="31"/>
      <c r="D271" s="31">
        <v>24524</v>
      </c>
      <c r="E271" s="31"/>
      <c r="F271" s="31">
        <f t="shared" si="72"/>
        <v>0</v>
      </c>
      <c r="G271" s="31"/>
      <c r="H271" s="31"/>
      <c r="I271" s="31"/>
      <c r="J271" s="31">
        <f t="shared" si="64"/>
        <v>24524</v>
      </c>
      <c r="K271" s="18">
        <f t="shared" si="75"/>
        <v>0</v>
      </c>
      <c r="L271" s="16"/>
      <c r="M271" s="3"/>
    </row>
    <row r="272" spans="1:13" ht="51" x14ac:dyDescent="0.2">
      <c r="A272" s="43" t="s">
        <v>212</v>
      </c>
      <c r="B272" s="31">
        <f t="shared" si="74"/>
        <v>3034800</v>
      </c>
      <c r="C272" s="31">
        <v>3034800</v>
      </c>
      <c r="D272" s="31"/>
      <c r="E272" s="31"/>
      <c r="F272" s="31">
        <f t="shared" si="72"/>
        <v>0</v>
      </c>
      <c r="G272" s="31"/>
      <c r="H272" s="31"/>
      <c r="I272" s="31"/>
      <c r="J272" s="31">
        <f t="shared" si="64"/>
        <v>3034800</v>
      </c>
      <c r="K272" s="18">
        <f t="shared" si="75"/>
        <v>0</v>
      </c>
      <c r="L272" s="16"/>
      <c r="M272" s="3"/>
    </row>
    <row r="273" spans="1:13" ht="127.9" customHeight="1" x14ac:dyDescent="0.2">
      <c r="A273" s="39" t="s">
        <v>32</v>
      </c>
      <c r="B273" s="31">
        <f t="shared" si="74"/>
        <v>16761900</v>
      </c>
      <c r="C273" s="31">
        <f>C275+C276+C277+C278+C279+C280</f>
        <v>16323000</v>
      </c>
      <c r="D273" s="31">
        <f t="shared" ref="D273:E273" si="76">D275+D276+D277+D278+D279+D280</f>
        <v>131920</v>
      </c>
      <c r="E273" s="31">
        <f t="shared" si="76"/>
        <v>306980</v>
      </c>
      <c r="F273" s="31">
        <f t="shared" si="72"/>
        <v>15574394.809999999</v>
      </c>
      <c r="G273" s="31">
        <f>G275+G276+G277+G278+G279+G280</f>
        <v>15199117.35</v>
      </c>
      <c r="H273" s="31">
        <f t="shared" ref="H273:I273" si="77">H275+H276+H277+H278+H279+H280</f>
        <v>122836.95</v>
      </c>
      <c r="I273" s="31">
        <f t="shared" si="77"/>
        <v>252440.50999999998</v>
      </c>
      <c r="J273" s="31">
        <f t="shared" si="64"/>
        <v>1187505.1900000013</v>
      </c>
      <c r="K273" s="18">
        <f t="shared" si="75"/>
        <v>92.915449978821002</v>
      </c>
      <c r="L273" s="16"/>
      <c r="M273" s="3"/>
    </row>
    <row r="274" spans="1:13" ht="30.75" x14ac:dyDescent="0.2">
      <c r="A274" s="50" t="s">
        <v>19</v>
      </c>
      <c r="B274" s="31"/>
      <c r="C274" s="31"/>
      <c r="D274" s="31"/>
      <c r="E274" s="31"/>
      <c r="F274" s="31">
        <f t="shared" si="72"/>
        <v>0</v>
      </c>
      <c r="G274" s="31"/>
      <c r="H274" s="31"/>
      <c r="I274" s="31"/>
      <c r="J274" s="31"/>
      <c r="K274" s="18"/>
      <c r="L274" s="16"/>
      <c r="M274" s="3"/>
    </row>
    <row r="275" spans="1:13" ht="51" x14ac:dyDescent="0.2">
      <c r="A275" s="42" t="s">
        <v>286</v>
      </c>
      <c r="B275" s="31">
        <f t="shared" ref="B275:B281" si="78">C275+D275+E275</f>
        <v>37200</v>
      </c>
      <c r="C275" s="31"/>
      <c r="D275" s="31"/>
      <c r="E275" s="31">
        <v>37200</v>
      </c>
      <c r="F275" s="31">
        <f t="shared" si="72"/>
        <v>0</v>
      </c>
      <c r="G275" s="31"/>
      <c r="H275" s="31"/>
      <c r="I275" s="31"/>
      <c r="J275" s="31">
        <f t="shared" ref="J275:J338" si="79">B275-F275</f>
        <v>37200</v>
      </c>
      <c r="K275" s="18">
        <f t="shared" ref="K275:K281" si="80">F275/B275*100</f>
        <v>0</v>
      </c>
      <c r="L275" s="16"/>
      <c r="M275" s="3"/>
    </row>
    <row r="276" spans="1:13" ht="51" x14ac:dyDescent="0.2">
      <c r="A276" s="42" t="s">
        <v>287</v>
      </c>
      <c r="B276" s="31">
        <f t="shared" si="78"/>
        <v>221800</v>
      </c>
      <c r="C276" s="31"/>
      <c r="D276" s="31"/>
      <c r="E276" s="31">
        <f>144900+76900</f>
        <v>221800</v>
      </c>
      <c r="F276" s="31">
        <f t="shared" si="72"/>
        <v>221731.27</v>
      </c>
      <c r="G276" s="31"/>
      <c r="H276" s="31"/>
      <c r="I276" s="31">
        <v>221731.27</v>
      </c>
      <c r="J276" s="31">
        <f t="shared" si="79"/>
        <v>68.730000000010477</v>
      </c>
      <c r="K276" s="18">
        <f t="shared" si="80"/>
        <v>99.969012623985563</v>
      </c>
      <c r="L276" s="16"/>
      <c r="M276" s="3"/>
    </row>
    <row r="277" spans="1:13" ht="51" x14ac:dyDescent="0.2">
      <c r="A277" s="42" t="s">
        <v>299</v>
      </c>
      <c r="B277" s="31">
        <f t="shared" si="78"/>
        <v>15000</v>
      </c>
      <c r="C277" s="31"/>
      <c r="D277" s="31"/>
      <c r="E277" s="31">
        <v>15000</v>
      </c>
      <c r="F277" s="31">
        <f t="shared" si="72"/>
        <v>0</v>
      </c>
      <c r="G277" s="31"/>
      <c r="H277" s="31"/>
      <c r="I277" s="31"/>
      <c r="J277" s="31">
        <f t="shared" si="79"/>
        <v>15000</v>
      </c>
      <c r="K277" s="18">
        <f t="shared" si="80"/>
        <v>0</v>
      </c>
      <c r="L277" s="16"/>
      <c r="M277" s="3"/>
    </row>
    <row r="278" spans="1:13" ht="51" x14ac:dyDescent="0.2">
      <c r="A278" s="43" t="s">
        <v>151</v>
      </c>
      <c r="B278" s="31">
        <f t="shared" si="78"/>
        <v>32980</v>
      </c>
      <c r="C278" s="31"/>
      <c r="D278" s="31"/>
      <c r="E278" s="31">
        <f>37300-4320</f>
        <v>32980</v>
      </c>
      <c r="F278" s="31">
        <f t="shared" si="72"/>
        <v>30709.24</v>
      </c>
      <c r="G278" s="31"/>
      <c r="H278" s="31"/>
      <c r="I278" s="31">
        <v>30709.24</v>
      </c>
      <c r="J278" s="31">
        <f t="shared" si="79"/>
        <v>2270.7599999999984</v>
      </c>
      <c r="K278" s="18">
        <f t="shared" si="80"/>
        <v>93.114736203759861</v>
      </c>
      <c r="L278" s="16"/>
      <c r="M278" s="3"/>
    </row>
    <row r="279" spans="1:13" ht="51" x14ac:dyDescent="0.2">
      <c r="A279" s="43" t="s">
        <v>150</v>
      </c>
      <c r="B279" s="31">
        <f t="shared" si="78"/>
        <v>131920</v>
      </c>
      <c r="C279" s="31"/>
      <c r="D279" s="31">
        <v>131920</v>
      </c>
      <c r="E279" s="31"/>
      <c r="F279" s="31">
        <f t="shared" si="72"/>
        <v>122836.95</v>
      </c>
      <c r="G279" s="31"/>
      <c r="H279" s="31">
        <v>122836.95</v>
      </c>
      <c r="I279" s="31"/>
      <c r="J279" s="31">
        <f t="shared" si="79"/>
        <v>9083.0500000000029</v>
      </c>
      <c r="K279" s="18">
        <f t="shared" si="80"/>
        <v>93.114728623408126</v>
      </c>
      <c r="L279" s="16"/>
      <c r="M279" s="3"/>
    </row>
    <row r="280" spans="1:13" ht="51" x14ac:dyDescent="0.2">
      <c r="A280" s="43" t="s">
        <v>149</v>
      </c>
      <c r="B280" s="31">
        <f t="shared" si="78"/>
        <v>16323000</v>
      </c>
      <c r="C280" s="31">
        <v>16323000</v>
      </c>
      <c r="D280" s="31"/>
      <c r="E280" s="31"/>
      <c r="F280" s="31">
        <f t="shared" si="72"/>
        <v>15199117.35</v>
      </c>
      <c r="G280" s="31">
        <v>15199117.35</v>
      </c>
      <c r="H280" s="31"/>
      <c r="I280" s="31"/>
      <c r="J280" s="31">
        <f t="shared" si="79"/>
        <v>1123882.6500000004</v>
      </c>
      <c r="K280" s="18">
        <f t="shared" si="80"/>
        <v>93.114729829075543</v>
      </c>
      <c r="L280" s="16"/>
      <c r="M280" s="3"/>
    </row>
    <row r="281" spans="1:13" ht="157.5" x14ac:dyDescent="0.2">
      <c r="A281" s="39" t="s">
        <v>124</v>
      </c>
      <c r="B281" s="31">
        <f t="shared" si="78"/>
        <v>8640000</v>
      </c>
      <c r="C281" s="31">
        <f>C283+C284</f>
        <v>0</v>
      </c>
      <c r="D281" s="31">
        <f t="shared" ref="D281:E281" si="81">D283+D284</f>
        <v>0</v>
      </c>
      <c r="E281" s="31">
        <f t="shared" si="81"/>
        <v>8640000</v>
      </c>
      <c r="F281" s="31">
        <f t="shared" si="72"/>
        <v>749547.82</v>
      </c>
      <c r="G281" s="31">
        <f>G283</f>
        <v>0</v>
      </c>
      <c r="H281" s="31">
        <f t="shared" ref="H281:I281" si="82">H283</f>
        <v>0</v>
      </c>
      <c r="I281" s="31">
        <f t="shared" si="82"/>
        <v>749547.82</v>
      </c>
      <c r="J281" s="31">
        <f t="shared" si="79"/>
        <v>7890452.1799999997</v>
      </c>
      <c r="K281" s="18">
        <f t="shared" si="80"/>
        <v>8.6753219907407413</v>
      </c>
      <c r="L281" s="16"/>
      <c r="M281" s="3"/>
    </row>
    <row r="282" spans="1:13" ht="30.75" x14ac:dyDescent="0.2">
      <c r="A282" s="50" t="s">
        <v>19</v>
      </c>
      <c r="B282" s="31"/>
      <c r="C282" s="31"/>
      <c r="D282" s="31"/>
      <c r="E282" s="31"/>
      <c r="F282" s="31">
        <f t="shared" si="72"/>
        <v>0</v>
      </c>
      <c r="G282" s="31"/>
      <c r="H282" s="31"/>
      <c r="I282" s="31"/>
      <c r="J282" s="31">
        <f t="shared" si="79"/>
        <v>0</v>
      </c>
      <c r="K282" s="18"/>
      <c r="L282" s="16"/>
      <c r="M282" s="3"/>
    </row>
    <row r="283" spans="1:13" ht="51" x14ac:dyDescent="0.2">
      <c r="A283" s="42" t="s">
        <v>285</v>
      </c>
      <c r="B283" s="31">
        <f t="shared" ref="B283:B311" si="83">C283+D283+E283</f>
        <v>8630000</v>
      </c>
      <c r="C283" s="31"/>
      <c r="D283" s="31"/>
      <c r="E283" s="31">
        <v>8630000</v>
      </c>
      <c r="F283" s="31">
        <f t="shared" si="72"/>
        <v>749547.82</v>
      </c>
      <c r="G283" s="31"/>
      <c r="H283" s="31"/>
      <c r="I283" s="31">
        <v>749547.82</v>
      </c>
      <c r="J283" s="31">
        <f t="shared" si="79"/>
        <v>7880452.1799999997</v>
      </c>
      <c r="K283" s="18">
        <f t="shared" ref="K283:K284" si="84">F283/B283*100</f>
        <v>8.6853745075318649</v>
      </c>
      <c r="L283" s="16"/>
      <c r="M283" s="3"/>
    </row>
    <row r="284" spans="1:13" ht="51" x14ac:dyDescent="0.2">
      <c r="A284" s="38" t="s">
        <v>211</v>
      </c>
      <c r="B284" s="31">
        <f t="shared" si="83"/>
        <v>10000</v>
      </c>
      <c r="C284" s="31"/>
      <c r="D284" s="31"/>
      <c r="E284" s="31">
        <v>10000</v>
      </c>
      <c r="F284" s="31">
        <f t="shared" si="72"/>
        <v>0</v>
      </c>
      <c r="G284" s="31"/>
      <c r="H284" s="31"/>
      <c r="I284" s="31"/>
      <c r="J284" s="31">
        <f t="shared" si="79"/>
        <v>10000</v>
      </c>
      <c r="K284" s="18">
        <f t="shared" si="84"/>
        <v>0</v>
      </c>
      <c r="L284" s="16"/>
      <c r="M284" s="3"/>
    </row>
    <row r="285" spans="1:13" ht="81.599999999999994" customHeight="1" x14ac:dyDescent="0.2">
      <c r="A285" s="49" t="s">
        <v>81</v>
      </c>
      <c r="B285" s="31">
        <f t="shared" si="83"/>
        <v>3670000</v>
      </c>
      <c r="C285" s="31">
        <f>C287+C288</f>
        <v>0</v>
      </c>
      <c r="D285" s="31">
        <f>D287+D288</f>
        <v>0</v>
      </c>
      <c r="E285" s="31">
        <f>E287+E288</f>
        <v>3670000</v>
      </c>
      <c r="F285" s="31">
        <f t="shared" si="72"/>
        <v>0</v>
      </c>
      <c r="G285" s="31">
        <f>G287</f>
        <v>0</v>
      </c>
      <c r="H285" s="31">
        <f>H287</f>
        <v>0</v>
      </c>
      <c r="I285" s="31">
        <f>I287</f>
        <v>0</v>
      </c>
      <c r="J285" s="31">
        <f t="shared" si="79"/>
        <v>3670000</v>
      </c>
      <c r="K285" s="18">
        <f>F285/B285*100</f>
        <v>0</v>
      </c>
      <c r="L285" s="16"/>
      <c r="M285" s="3"/>
    </row>
    <row r="286" spans="1:13" ht="30.75" x14ac:dyDescent="0.2">
      <c r="A286" s="50" t="s">
        <v>19</v>
      </c>
      <c r="B286" s="31">
        <f t="shared" si="83"/>
        <v>0</v>
      </c>
      <c r="C286" s="31"/>
      <c r="D286" s="31"/>
      <c r="E286" s="31"/>
      <c r="F286" s="31">
        <f t="shared" si="72"/>
        <v>0</v>
      </c>
      <c r="G286" s="31"/>
      <c r="H286" s="31"/>
      <c r="I286" s="31"/>
      <c r="J286" s="31">
        <f t="shared" si="79"/>
        <v>0</v>
      </c>
      <c r="K286" s="18"/>
      <c r="L286" s="16"/>
      <c r="M286" s="3"/>
    </row>
    <row r="287" spans="1:13" ht="51" x14ac:dyDescent="0.2">
      <c r="A287" s="43" t="s">
        <v>55</v>
      </c>
      <c r="B287" s="31">
        <f t="shared" si="83"/>
        <v>3660000</v>
      </c>
      <c r="C287" s="31"/>
      <c r="D287" s="31"/>
      <c r="E287" s="31">
        <f>4000000-340000</f>
        <v>3660000</v>
      </c>
      <c r="F287" s="31">
        <f t="shared" si="72"/>
        <v>0</v>
      </c>
      <c r="G287" s="31"/>
      <c r="H287" s="31"/>
      <c r="I287" s="31"/>
      <c r="J287" s="31">
        <f t="shared" si="79"/>
        <v>3660000</v>
      </c>
      <c r="K287" s="18">
        <f>F287/B287*100</f>
        <v>0</v>
      </c>
      <c r="L287" s="16"/>
      <c r="M287" s="3"/>
    </row>
    <row r="288" spans="1:13" ht="51" x14ac:dyDescent="0.2">
      <c r="A288" s="38" t="s">
        <v>210</v>
      </c>
      <c r="B288" s="31">
        <f t="shared" si="83"/>
        <v>10000</v>
      </c>
      <c r="C288" s="31"/>
      <c r="D288" s="31"/>
      <c r="E288" s="31">
        <v>10000</v>
      </c>
      <c r="F288" s="31">
        <f t="shared" si="72"/>
        <v>0</v>
      </c>
      <c r="G288" s="31"/>
      <c r="H288" s="31"/>
      <c r="I288" s="31"/>
      <c r="J288" s="31">
        <f t="shared" si="79"/>
        <v>10000</v>
      </c>
      <c r="K288" s="18">
        <f>F288/B288*100</f>
        <v>0</v>
      </c>
      <c r="L288" s="16"/>
      <c r="M288" s="3"/>
    </row>
    <row r="289" spans="1:13" ht="78.75" x14ac:dyDescent="0.2">
      <c r="A289" s="49" t="s">
        <v>42</v>
      </c>
      <c r="B289" s="31">
        <f t="shared" si="83"/>
        <v>4010000</v>
      </c>
      <c r="C289" s="31">
        <f>C291+C292+C293</f>
        <v>0</v>
      </c>
      <c r="D289" s="31">
        <f t="shared" ref="D289:E289" si="85">D291+D292+D293</f>
        <v>3200000</v>
      </c>
      <c r="E289" s="31">
        <f t="shared" si="85"/>
        <v>810000</v>
      </c>
      <c r="F289" s="31">
        <f t="shared" si="72"/>
        <v>0</v>
      </c>
      <c r="G289" s="31">
        <f t="shared" ref="G289:I289" si="86">G291+G292+G293</f>
        <v>0</v>
      </c>
      <c r="H289" s="31">
        <f t="shared" si="86"/>
        <v>0</v>
      </c>
      <c r="I289" s="31">
        <f t="shared" si="86"/>
        <v>0</v>
      </c>
      <c r="J289" s="31">
        <f t="shared" si="79"/>
        <v>4010000</v>
      </c>
      <c r="K289" s="18">
        <f>F289/B289*100</f>
        <v>0</v>
      </c>
      <c r="L289" s="16"/>
      <c r="M289" s="3"/>
    </row>
    <row r="290" spans="1:13" ht="30.75" x14ac:dyDescent="0.2">
      <c r="A290" s="50" t="s">
        <v>19</v>
      </c>
      <c r="B290" s="31">
        <f t="shared" si="83"/>
        <v>0</v>
      </c>
      <c r="C290" s="31"/>
      <c r="D290" s="31"/>
      <c r="E290" s="31"/>
      <c r="F290" s="31">
        <f t="shared" si="72"/>
        <v>0</v>
      </c>
      <c r="G290" s="31"/>
      <c r="H290" s="31"/>
      <c r="I290" s="31"/>
      <c r="J290" s="31">
        <f t="shared" si="79"/>
        <v>0</v>
      </c>
      <c r="K290" s="18"/>
      <c r="L290" s="16"/>
      <c r="M290" s="3"/>
    </row>
    <row r="291" spans="1:13" ht="51" x14ac:dyDescent="0.2">
      <c r="A291" s="38" t="s">
        <v>209</v>
      </c>
      <c r="B291" s="31">
        <f t="shared" si="83"/>
        <v>10000</v>
      </c>
      <c r="C291" s="31"/>
      <c r="D291" s="31"/>
      <c r="E291" s="31">
        <v>10000</v>
      </c>
      <c r="F291" s="31">
        <f t="shared" si="72"/>
        <v>0</v>
      </c>
      <c r="G291" s="31"/>
      <c r="H291" s="31"/>
      <c r="I291" s="31"/>
      <c r="J291" s="31">
        <f t="shared" si="79"/>
        <v>10000</v>
      </c>
      <c r="K291" s="18">
        <f>F291/B291*100</f>
        <v>0</v>
      </c>
      <c r="L291" s="16"/>
      <c r="M291" s="3"/>
    </row>
    <row r="292" spans="1:13" ht="76.5" x14ac:dyDescent="0.2">
      <c r="A292" s="43" t="s">
        <v>208</v>
      </c>
      <c r="B292" s="31">
        <f t="shared" si="83"/>
        <v>800000</v>
      </c>
      <c r="C292" s="31"/>
      <c r="D292" s="31"/>
      <c r="E292" s="31">
        <v>800000</v>
      </c>
      <c r="F292" s="31">
        <f t="shared" si="72"/>
        <v>0</v>
      </c>
      <c r="G292" s="31"/>
      <c r="H292" s="31"/>
      <c r="I292" s="31"/>
      <c r="J292" s="31">
        <f t="shared" si="79"/>
        <v>800000</v>
      </c>
      <c r="K292" s="18">
        <f>F292/B292*100</f>
        <v>0</v>
      </c>
      <c r="L292" s="16"/>
      <c r="M292" s="3"/>
    </row>
    <row r="293" spans="1:13" ht="51" x14ac:dyDescent="0.2">
      <c r="A293" s="43" t="s">
        <v>207</v>
      </c>
      <c r="B293" s="31">
        <f t="shared" si="83"/>
        <v>3200000</v>
      </c>
      <c r="C293" s="31"/>
      <c r="D293" s="31">
        <v>3200000</v>
      </c>
      <c r="E293" s="31"/>
      <c r="F293" s="31">
        <f t="shared" si="72"/>
        <v>0</v>
      </c>
      <c r="G293" s="31"/>
      <c r="H293" s="31"/>
      <c r="I293" s="31"/>
      <c r="J293" s="31">
        <f t="shared" si="79"/>
        <v>3200000</v>
      </c>
      <c r="K293" s="18">
        <f>F293/B293*100</f>
        <v>0</v>
      </c>
      <c r="L293" s="16"/>
      <c r="M293" s="3"/>
    </row>
    <row r="294" spans="1:13" ht="78.75" x14ac:dyDescent="0.2">
      <c r="A294" s="75" t="s">
        <v>206</v>
      </c>
      <c r="B294" s="31">
        <f t="shared" si="83"/>
        <v>110000</v>
      </c>
      <c r="C294" s="31">
        <f>C296</f>
        <v>0</v>
      </c>
      <c r="D294" s="31">
        <f>D296</f>
        <v>0</v>
      </c>
      <c r="E294" s="31">
        <f>E296</f>
        <v>110000</v>
      </c>
      <c r="F294" s="31">
        <f t="shared" si="72"/>
        <v>0</v>
      </c>
      <c r="G294" s="31">
        <f>G296</f>
        <v>0</v>
      </c>
      <c r="H294" s="31">
        <f>H296</f>
        <v>0</v>
      </c>
      <c r="I294" s="31">
        <f>I296</f>
        <v>0</v>
      </c>
      <c r="J294" s="31">
        <f t="shared" si="79"/>
        <v>110000</v>
      </c>
      <c r="K294" s="18"/>
      <c r="L294" s="16"/>
      <c r="M294" s="3"/>
    </row>
    <row r="295" spans="1:13" ht="30.75" x14ac:dyDescent="0.2">
      <c r="A295" s="74" t="s">
        <v>19</v>
      </c>
      <c r="B295" s="31">
        <f t="shared" si="83"/>
        <v>0</v>
      </c>
      <c r="C295" s="31"/>
      <c r="D295" s="31"/>
      <c r="E295" s="31"/>
      <c r="F295" s="31">
        <f t="shared" si="72"/>
        <v>0</v>
      </c>
      <c r="G295" s="31"/>
      <c r="H295" s="31"/>
      <c r="I295" s="31"/>
      <c r="J295" s="31">
        <f t="shared" si="79"/>
        <v>0</v>
      </c>
      <c r="K295" s="18"/>
      <c r="L295" s="16"/>
      <c r="M295" s="3"/>
    </row>
    <row r="296" spans="1:13" ht="51" x14ac:dyDescent="0.2">
      <c r="A296" s="78" t="s">
        <v>205</v>
      </c>
      <c r="B296" s="31">
        <f t="shared" si="83"/>
        <v>110000</v>
      </c>
      <c r="C296" s="31"/>
      <c r="D296" s="31"/>
      <c r="E296" s="31">
        <v>110000</v>
      </c>
      <c r="F296" s="31">
        <f t="shared" si="72"/>
        <v>0</v>
      </c>
      <c r="G296" s="31"/>
      <c r="H296" s="31"/>
      <c r="I296" s="31"/>
      <c r="J296" s="31">
        <f t="shared" si="79"/>
        <v>110000</v>
      </c>
      <c r="K296" s="18"/>
      <c r="L296" s="16"/>
      <c r="M296" s="3"/>
    </row>
    <row r="297" spans="1:13" ht="78.75" x14ac:dyDescent="0.2">
      <c r="A297" s="75" t="s">
        <v>204</v>
      </c>
      <c r="B297" s="31">
        <f t="shared" si="83"/>
        <v>120000</v>
      </c>
      <c r="C297" s="31">
        <f>C299</f>
        <v>0</v>
      </c>
      <c r="D297" s="31">
        <f>D299</f>
        <v>0</v>
      </c>
      <c r="E297" s="31">
        <f>E299</f>
        <v>120000</v>
      </c>
      <c r="F297" s="31">
        <f t="shared" si="72"/>
        <v>0</v>
      </c>
      <c r="G297" s="31">
        <f>G299</f>
        <v>0</v>
      </c>
      <c r="H297" s="31">
        <f>H299</f>
        <v>0</v>
      </c>
      <c r="I297" s="31">
        <f>I299</f>
        <v>0</v>
      </c>
      <c r="J297" s="31">
        <f t="shared" si="79"/>
        <v>120000</v>
      </c>
      <c r="K297" s="18"/>
      <c r="L297" s="16"/>
      <c r="M297" s="3"/>
    </row>
    <row r="298" spans="1:13" ht="30.75" x14ac:dyDescent="0.2">
      <c r="A298" s="74" t="s">
        <v>19</v>
      </c>
      <c r="B298" s="31">
        <f t="shared" si="83"/>
        <v>0</v>
      </c>
      <c r="C298" s="31"/>
      <c r="D298" s="31"/>
      <c r="E298" s="31"/>
      <c r="F298" s="31">
        <f t="shared" si="72"/>
        <v>0</v>
      </c>
      <c r="G298" s="31"/>
      <c r="H298" s="31"/>
      <c r="I298" s="31"/>
      <c r="J298" s="31">
        <f t="shared" si="79"/>
        <v>0</v>
      </c>
      <c r="K298" s="18"/>
      <c r="L298" s="16"/>
      <c r="M298" s="3"/>
    </row>
    <row r="299" spans="1:13" ht="51" x14ac:dyDescent="0.2">
      <c r="A299" s="78" t="s">
        <v>300</v>
      </c>
      <c r="B299" s="31">
        <f t="shared" si="83"/>
        <v>120000</v>
      </c>
      <c r="C299" s="31"/>
      <c r="D299" s="31"/>
      <c r="E299" s="31">
        <v>120000</v>
      </c>
      <c r="F299" s="31">
        <f t="shared" si="72"/>
        <v>0</v>
      </c>
      <c r="G299" s="31"/>
      <c r="H299" s="31"/>
      <c r="I299" s="31"/>
      <c r="J299" s="31">
        <f t="shared" si="79"/>
        <v>120000</v>
      </c>
      <c r="K299" s="18"/>
      <c r="L299" s="16"/>
      <c r="M299" s="3"/>
    </row>
    <row r="300" spans="1:13" ht="78.75" x14ac:dyDescent="0.2">
      <c r="A300" s="75" t="s">
        <v>203</v>
      </c>
      <c r="B300" s="31">
        <f t="shared" si="83"/>
        <v>170000</v>
      </c>
      <c r="C300" s="31">
        <f>C302</f>
        <v>0</v>
      </c>
      <c r="D300" s="31">
        <f>D302</f>
        <v>0</v>
      </c>
      <c r="E300" s="31">
        <f>E302</f>
        <v>170000</v>
      </c>
      <c r="F300" s="31">
        <f t="shared" si="72"/>
        <v>0</v>
      </c>
      <c r="G300" s="31">
        <f>G302</f>
        <v>0</v>
      </c>
      <c r="H300" s="31">
        <f>H302</f>
        <v>0</v>
      </c>
      <c r="I300" s="31">
        <f>I302</f>
        <v>0</v>
      </c>
      <c r="J300" s="31">
        <f t="shared" si="79"/>
        <v>170000</v>
      </c>
      <c r="K300" s="18"/>
      <c r="L300" s="16"/>
      <c r="M300" s="3"/>
    </row>
    <row r="301" spans="1:13" ht="30.75" x14ac:dyDescent="0.2">
      <c r="A301" s="74" t="s">
        <v>19</v>
      </c>
      <c r="B301" s="31">
        <f t="shared" si="83"/>
        <v>0</v>
      </c>
      <c r="C301" s="31"/>
      <c r="D301" s="31"/>
      <c r="E301" s="31"/>
      <c r="F301" s="31">
        <f t="shared" si="72"/>
        <v>0</v>
      </c>
      <c r="G301" s="31"/>
      <c r="H301" s="31"/>
      <c r="I301" s="31"/>
      <c r="J301" s="31">
        <f t="shared" si="79"/>
        <v>0</v>
      </c>
      <c r="K301" s="18"/>
      <c r="L301" s="16"/>
      <c r="M301" s="3"/>
    </row>
    <row r="302" spans="1:13" ht="51" x14ac:dyDescent="0.2">
      <c r="A302" s="78" t="s">
        <v>301</v>
      </c>
      <c r="B302" s="31">
        <f t="shared" si="83"/>
        <v>170000</v>
      </c>
      <c r="C302" s="31"/>
      <c r="D302" s="31"/>
      <c r="E302" s="31">
        <v>170000</v>
      </c>
      <c r="F302" s="31">
        <f t="shared" si="72"/>
        <v>0</v>
      </c>
      <c r="G302" s="31"/>
      <c r="H302" s="31"/>
      <c r="I302" s="31"/>
      <c r="J302" s="31">
        <f t="shared" si="79"/>
        <v>170000</v>
      </c>
      <c r="K302" s="18"/>
      <c r="L302" s="16"/>
      <c r="M302" s="3"/>
    </row>
    <row r="303" spans="1:13" ht="78.75" x14ac:dyDescent="0.2">
      <c r="A303" s="75" t="s">
        <v>202</v>
      </c>
      <c r="B303" s="31">
        <f t="shared" si="83"/>
        <v>110000</v>
      </c>
      <c r="C303" s="31">
        <f>C305</f>
        <v>0</v>
      </c>
      <c r="D303" s="31">
        <f>D305</f>
        <v>0</v>
      </c>
      <c r="E303" s="31">
        <f>E305</f>
        <v>110000</v>
      </c>
      <c r="F303" s="31">
        <f t="shared" si="72"/>
        <v>0</v>
      </c>
      <c r="G303" s="31">
        <f>G305</f>
        <v>0</v>
      </c>
      <c r="H303" s="31">
        <f>H305</f>
        <v>0</v>
      </c>
      <c r="I303" s="31">
        <f>I305</f>
        <v>0</v>
      </c>
      <c r="J303" s="31">
        <f t="shared" si="79"/>
        <v>110000</v>
      </c>
      <c r="K303" s="18"/>
      <c r="L303" s="16"/>
      <c r="M303" s="3"/>
    </row>
    <row r="304" spans="1:13" ht="30.75" x14ac:dyDescent="0.2">
      <c r="A304" s="74" t="s">
        <v>19</v>
      </c>
      <c r="B304" s="31">
        <f t="shared" si="83"/>
        <v>0</v>
      </c>
      <c r="C304" s="31"/>
      <c r="D304" s="31"/>
      <c r="E304" s="31"/>
      <c r="F304" s="31">
        <f t="shared" si="72"/>
        <v>0</v>
      </c>
      <c r="G304" s="31"/>
      <c r="H304" s="31"/>
      <c r="I304" s="31"/>
      <c r="J304" s="31">
        <f t="shared" si="79"/>
        <v>0</v>
      </c>
      <c r="K304" s="18"/>
      <c r="L304" s="16"/>
      <c r="M304" s="3"/>
    </row>
    <row r="305" spans="1:13" ht="51" x14ac:dyDescent="0.2">
      <c r="A305" s="78" t="s">
        <v>302</v>
      </c>
      <c r="B305" s="31">
        <f t="shared" si="83"/>
        <v>110000</v>
      </c>
      <c r="C305" s="31"/>
      <c r="D305" s="31"/>
      <c r="E305" s="31">
        <v>110000</v>
      </c>
      <c r="F305" s="31">
        <f t="shared" si="72"/>
        <v>0</v>
      </c>
      <c r="G305" s="31"/>
      <c r="H305" s="31"/>
      <c r="I305" s="31"/>
      <c r="J305" s="31">
        <f t="shared" si="79"/>
        <v>110000</v>
      </c>
      <c r="K305" s="18"/>
      <c r="L305" s="16"/>
      <c r="M305" s="3"/>
    </row>
    <row r="306" spans="1:13" ht="78.75" x14ac:dyDescent="0.2">
      <c r="A306" s="75" t="s">
        <v>201</v>
      </c>
      <c r="B306" s="31">
        <f t="shared" si="83"/>
        <v>250000</v>
      </c>
      <c r="C306" s="31">
        <f>C308</f>
        <v>0</v>
      </c>
      <c r="D306" s="31">
        <f>D308</f>
        <v>0</v>
      </c>
      <c r="E306" s="31">
        <f>E308</f>
        <v>250000</v>
      </c>
      <c r="F306" s="31">
        <f t="shared" si="72"/>
        <v>0</v>
      </c>
      <c r="G306" s="31">
        <f>G308</f>
        <v>0</v>
      </c>
      <c r="H306" s="31">
        <f>H308</f>
        <v>0</v>
      </c>
      <c r="I306" s="31">
        <f>I308</f>
        <v>0</v>
      </c>
      <c r="J306" s="31">
        <f t="shared" si="79"/>
        <v>250000</v>
      </c>
      <c r="K306" s="18"/>
      <c r="L306" s="16"/>
      <c r="M306" s="3"/>
    </row>
    <row r="307" spans="1:13" ht="30.75" x14ac:dyDescent="0.2">
      <c r="A307" s="74" t="s">
        <v>19</v>
      </c>
      <c r="B307" s="31">
        <f t="shared" si="83"/>
        <v>0</v>
      </c>
      <c r="C307" s="31"/>
      <c r="D307" s="31"/>
      <c r="E307" s="31"/>
      <c r="F307" s="31">
        <f t="shared" si="72"/>
        <v>0</v>
      </c>
      <c r="G307" s="31"/>
      <c r="H307" s="31"/>
      <c r="I307" s="31"/>
      <c r="J307" s="31">
        <f t="shared" si="79"/>
        <v>0</v>
      </c>
      <c r="K307" s="18"/>
      <c r="L307" s="16"/>
      <c r="M307" s="3"/>
    </row>
    <row r="308" spans="1:13" ht="51" x14ac:dyDescent="0.2">
      <c r="A308" s="78" t="s">
        <v>303</v>
      </c>
      <c r="B308" s="31">
        <f t="shared" si="83"/>
        <v>250000</v>
      </c>
      <c r="C308" s="31"/>
      <c r="D308" s="31"/>
      <c r="E308" s="31">
        <v>250000</v>
      </c>
      <c r="F308" s="31">
        <f t="shared" si="72"/>
        <v>0</v>
      </c>
      <c r="G308" s="31"/>
      <c r="H308" s="31"/>
      <c r="I308" s="31"/>
      <c r="J308" s="31">
        <f t="shared" si="79"/>
        <v>250000</v>
      </c>
      <c r="K308" s="18"/>
      <c r="L308" s="16"/>
      <c r="M308" s="3"/>
    </row>
    <row r="309" spans="1:13" ht="78.75" x14ac:dyDescent="0.2">
      <c r="A309" s="75" t="s">
        <v>200</v>
      </c>
      <c r="B309" s="31">
        <f t="shared" si="83"/>
        <v>110000</v>
      </c>
      <c r="C309" s="31">
        <f>C311</f>
        <v>0</v>
      </c>
      <c r="D309" s="31">
        <f>D311</f>
        <v>0</v>
      </c>
      <c r="E309" s="31">
        <f>E311</f>
        <v>110000</v>
      </c>
      <c r="F309" s="31">
        <f t="shared" si="72"/>
        <v>0</v>
      </c>
      <c r="G309" s="31">
        <f>G311</f>
        <v>0</v>
      </c>
      <c r="H309" s="31">
        <f>H311</f>
        <v>0</v>
      </c>
      <c r="I309" s="31">
        <f>I311</f>
        <v>0</v>
      </c>
      <c r="J309" s="31">
        <f t="shared" si="79"/>
        <v>110000</v>
      </c>
      <c r="K309" s="18"/>
      <c r="L309" s="16"/>
      <c r="M309" s="3"/>
    </row>
    <row r="310" spans="1:13" ht="30.75" x14ac:dyDescent="0.2">
      <c r="A310" s="74" t="s">
        <v>19</v>
      </c>
      <c r="B310" s="31">
        <f t="shared" si="83"/>
        <v>0</v>
      </c>
      <c r="C310" s="31"/>
      <c r="D310" s="31"/>
      <c r="E310" s="31"/>
      <c r="F310" s="31">
        <f t="shared" si="72"/>
        <v>0</v>
      </c>
      <c r="G310" s="31"/>
      <c r="H310" s="31"/>
      <c r="I310" s="31"/>
      <c r="J310" s="31">
        <f t="shared" si="79"/>
        <v>0</v>
      </c>
      <c r="K310" s="18"/>
      <c r="L310" s="16"/>
      <c r="M310" s="3"/>
    </row>
    <row r="311" spans="1:13" ht="51" x14ac:dyDescent="0.2">
      <c r="A311" s="78" t="s">
        <v>304</v>
      </c>
      <c r="B311" s="31">
        <f t="shared" si="83"/>
        <v>110000</v>
      </c>
      <c r="C311" s="31"/>
      <c r="D311" s="31"/>
      <c r="E311" s="31">
        <v>110000</v>
      </c>
      <c r="F311" s="31">
        <f t="shared" si="72"/>
        <v>0</v>
      </c>
      <c r="G311" s="31"/>
      <c r="H311" s="31"/>
      <c r="I311" s="31"/>
      <c r="J311" s="31">
        <f t="shared" si="79"/>
        <v>110000</v>
      </c>
      <c r="K311" s="18"/>
      <c r="L311" s="16"/>
      <c r="M311" s="3"/>
    </row>
    <row r="312" spans="1:13" ht="32.25" customHeight="1" x14ac:dyDescent="0.2">
      <c r="A312" s="33" t="s">
        <v>8</v>
      </c>
      <c r="B312" s="29">
        <f t="shared" ref="B312:I312" si="87">B313+B390</f>
        <v>1312416011.8499999</v>
      </c>
      <c r="C312" s="29">
        <f t="shared" si="87"/>
        <v>1150672776.8400002</v>
      </c>
      <c r="D312" s="29">
        <f t="shared" si="87"/>
        <v>89717188.780000001</v>
      </c>
      <c r="E312" s="29">
        <f t="shared" si="87"/>
        <v>72026046.229999989</v>
      </c>
      <c r="F312" s="29">
        <f t="shared" si="87"/>
        <v>684298808.63999999</v>
      </c>
      <c r="G312" s="29">
        <f t="shared" si="87"/>
        <v>626264705.57999992</v>
      </c>
      <c r="H312" s="29">
        <f t="shared" si="87"/>
        <v>36465752.640000001</v>
      </c>
      <c r="I312" s="29">
        <f t="shared" si="87"/>
        <v>21568350.420000002</v>
      </c>
      <c r="J312" s="29">
        <f t="shared" si="79"/>
        <v>628117203.20999992</v>
      </c>
      <c r="K312" s="17">
        <f>F312/B312*100</f>
        <v>52.140388600974383</v>
      </c>
    </row>
    <row r="313" spans="1:13" ht="26.25" customHeight="1" x14ac:dyDescent="0.2">
      <c r="A313" s="46" t="s">
        <v>6</v>
      </c>
      <c r="B313" s="30">
        <f t="shared" ref="B313:B377" si="88">C313+D313+E313</f>
        <v>784470862.85000002</v>
      </c>
      <c r="C313" s="30">
        <f>C314+C365</f>
        <v>633359076.84000003</v>
      </c>
      <c r="D313" s="30">
        <f>D314+D365</f>
        <v>85536839.780000001</v>
      </c>
      <c r="E313" s="30">
        <f>E314+E365</f>
        <v>65574946.229999989</v>
      </c>
      <c r="F313" s="30">
        <f>G313+H313+I313</f>
        <v>347566858.94999999</v>
      </c>
      <c r="G313" s="30">
        <f>G314+G365</f>
        <v>292903682.88999999</v>
      </c>
      <c r="H313" s="30">
        <f t="shared" ref="H313:I313" si="89">H314+H365</f>
        <v>33771902.829999998</v>
      </c>
      <c r="I313" s="30">
        <f t="shared" si="89"/>
        <v>20891273.23</v>
      </c>
      <c r="J313" s="68">
        <f t="shared" si="79"/>
        <v>436904003.90000004</v>
      </c>
      <c r="K313" s="19">
        <f>F313/B313*100</f>
        <v>44.305897823570128</v>
      </c>
    </row>
    <row r="314" spans="1:13" ht="76.5" x14ac:dyDescent="0.2">
      <c r="A314" s="15" t="s">
        <v>39</v>
      </c>
      <c r="B314" s="30">
        <f t="shared" si="88"/>
        <v>724713573.47000003</v>
      </c>
      <c r="C314" s="30">
        <f>C315+++C323+C331+C339+C347+C353+C362</f>
        <v>633359076.84000003</v>
      </c>
      <c r="D314" s="30">
        <f>D315+++D323+D331+D339+D347+D353+D362</f>
        <v>44283982.679999992</v>
      </c>
      <c r="E314" s="30">
        <f>E315+++E323+E331+E339+E347+E353+E362</f>
        <v>47070513.949999996</v>
      </c>
      <c r="F314" s="30">
        <f>G314+H314+I314</f>
        <v>309147659.06999999</v>
      </c>
      <c r="G314" s="68">
        <f>G315+++G323+G331+G339+G347+G353+G362</f>
        <v>292903682.88999999</v>
      </c>
      <c r="H314" s="68">
        <f>H315+++H323+H331+H339+H347+H353+H362</f>
        <v>6490497.8899999997</v>
      </c>
      <c r="I314" s="68">
        <f>I315+++I323+I331+I339+I347+I353+I362</f>
        <v>9753478.2899999991</v>
      </c>
      <c r="J314" s="68">
        <f t="shared" si="79"/>
        <v>415565914.40000004</v>
      </c>
      <c r="K314" s="19">
        <f>F314/B314*100</f>
        <v>42.657909329581138</v>
      </c>
    </row>
    <row r="315" spans="1:13" ht="52.5" x14ac:dyDescent="0.2">
      <c r="A315" s="40" t="s">
        <v>43</v>
      </c>
      <c r="B315" s="31">
        <f t="shared" si="88"/>
        <v>88616858.299999997</v>
      </c>
      <c r="C315" s="31">
        <f>C317+C318+C319+C320+C321+C322</f>
        <v>77257308.540000007</v>
      </c>
      <c r="D315" s="31">
        <f t="shared" ref="D315:E315" si="90">D317+D318+D319+D320+D321+D322</f>
        <v>5199794.38</v>
      </c>
      <c r="E315" s="31">
        <f t="shared" si="90"/>
        <v>6159755.3799999999</v>
      </c>
      <c r="F315" s="31">
        <f>G315+H315+I315</f>
        <v>26060876.780000001</v>
      </c>
      <c r="G315" s="31">
        <f t="shared" ref="G315:I315" si="91">G317+G318+G319+G320+G321+G322</f>
        <v>25800268</v>
      </c>
      <c r="H315" s="31">
        <f t="shared" si="91"/>
        <v>130304.39</v>
      </c>
      <c r="I315" s="31">
        <f t="shared" si="91"/>
        <v>130304.39</v>
      </c>
      <c r="J315" s="31">
        <f t="shared" si="79"/>
        <v>62555981.519999996</v>
      </c>
      <c r="K315" s="18">
        <f>F315/B315*100</f>
        <v>29.408486466282231</v>
      </c>
    </row>
    <row r="316" spans="1:13" ht="34.15" customHeight="1" x14ac:dyDescent="0.2">
      <c r="A316" s="37" t="s">
        <v>19</v>
      </c>
      <c r="B316" s="31">
        <f t="shared" si="88"/>
        <v>0</v>
      </c>
      <c r="C316" s="31"/>
      <c r="D316" s="31"/>
      <c r="E316" s="31"/>
      <c r="F316" s="31">
        <f t="shared" ref="F316:F380" si="92">G316+H316+I316</f>
        <v>0</v>
      </c>
      <c r="G316" s="31"/>
      <c r="H316" s="31"/>
      <c r="I316" s="31"/>
      <c r="J316" s="68">
        <f t="shared" si="79"/>
        <v>0</v>
      </c>
      <c r="K316" s="18"/>
    </row>
    <row r="317" spans="1:13" ht="51" x14ac:dyDescent="0.2">
      <c r="A317" s="38" t="s">
        <v>56</v>
      </c>
      <c r="B317" s="31">
        <f t="shared" si="88"/>
        <v>959961</v>
      </c>
      <c r="C317" s="31"/>
      <c r="D317" s="31"/>
      <c r="E317" s="31">
        <v>959961</v>
      </c>
      <c r="F317" s="31">
        <f t="shared" si="92"/>
        <v>0</v>
      </c>
      <c r="G317" s="31"/>
      <c r="H317" s="31"/>
      <c r="I317" s="31"/>
      <c r="J317" s="31">
        <f t="shared" si="79"/>
        <v>959961</v>
      </c>
      <c r="K317" s="18">
        <f t="shared" ref="K317:K322" si="93">F317/B317*100</f>
        <v>0</v>
      </c>
    </row>
    <row r="318" spans="1:13" ht="30.75" x14ac:dyDescent="0.2">
      <c r="A318" s="38" t="s">
        <v>199</v>
      </c>
      <c r="B318" s="31">
        <f t="shared" si="88"/>
        <v>4809605.95</v>
      </c>
      <c r="C318" s="31"/>
      <c r="D318" s="31"/>
      <c r="E318" s="31">
        <v>4809605.95</v>
      </c>
      <c r="F318" s="31">
        <f t="shared" si="92"/>
        <v>0</v>
      </c>
      <c r="G318" s="31"/>
      <c r="H318" s="31"/>
      <c r="I318" s="31"/>
      <c r="J318" s="31">
        <f t="shared" si="79"/>
        <v>4809605.95</v>
      </c>
      <c r="K318" s="18">
        <f t="shared" si="93"/>
        <v>0</v>
      </c>
    </row>
    <row r="319" spans="1:13" ht="30.75" x14ac:dyDescent="0.2">
      <c r="A319" s="38" t="s">
        <v>198</v>
      </c>
      <c r="B319" s="31">
        <f t="shared" si="88"/>
        <v>4809605.95</v>
      </c>
      <c r="C319" s="31"/>
      <c r="D319" s="31">
        <v>4809605.95</v>
      </c>
      <c r="E319" s="31"/>
      <c r="F319" s="31">
        <f t="shared" si="92"/>
        <v>0</v>
      </c>
      <c r="G319" s="31"/>
      <c r="H319" s="31"/>
      <c r="I319" s="31"/>
      <c r="J319" s="31">
        <f t="shared" si="79"/>
        <v>4809605.95</v>
      </c>
      <c r="K319" s="18">
        <f t="shared" si="93"/>
        <v>0</v>
      </c>
    </row>
    <row r="320" spans="1:13" ht="51" x14ac:dyDescent="0.2">
      <c r="A320" s="38" t="s">
        <v>197</v>
      </c>
      <c r="B320" s="31">
        <f t="shared" si="88"/>
        <v>390188.43</v>
      </c>
      <c r="C320" s="31"/>
      <c r="D320" s="31"/>
      <c r="E320" s="31">
        <v>390188.43</v>
      </c>
      <c r="F320" s="31">
        <f t="shared" si="92"/>
        <v>130304.39</v>
      </c>
      <c r="G320" s="76"/>
      <c r="H320" s="31"/>
      <c r="I320" s="31">
        <v>130304.39</v>
      </c>
      <c r="J320" s="31">
        <f t="shared" si="79"/>
        <v>259884.03999999998</v>
      </c>
      <c r="K320" s="18">
        <f t="shared" si="93"/>
        <v>33.395247009246276</v>
      </c>
    </row>
    <row r="321" spans="1:11" ht="51" x14ac:dyDescent="0.2">
      <c r="A321" s="38" t="s">
        <v>196</v>
      </c>
      <c r="B321" s="31">
        <f t="shared" si="88"/>
        <v>390188.43</v>
      </c>
      <c r="C321" s="31"/>
      <c r="D321" s="31">
        <v>390188.43</v>
      </c>
      <c r="E321" s="31"/>
      <c r="F321" s="31">
        <f t="shared" si="92"/>
        <v>130304.39</v>
      </c>
      <c r="G321" s="31"/>
      <c r="H321" s="31">
        <v>130304.39</v>
      </c>
      <c r="I321" s="31"/>
      <c r="J321" s="31">
        <f t="shared" si="79"/>
        <v>259884.03999999998</v>
      </c>
      <c r="K321" s="18">
        <f t="shared" si="93"/>
        <v>33.395247009246276</v>
      </c>
    </row>
    <row r="322" spans="1:11" ht="51" x14ac:dyDescent="0.2">
      <c r="A322" s="38" t="s">
        <v>195</v>
      </c>
      <c r="B322" s="31">
        <f t="shared" si="88"/>
        <v>77257308.540000007</v>
      </c>
      <c r="C322" s="31">
        <v>77257308.540000007</v>
      </c>
      <c r="D322" s="31"/>
      <c r="E322" s="31"/>
      <c r="F322" s="31">
        <f t="shared" si="92"/>
        <v>25800268</v>
      </c>
      <c r="G322" s="31">
        <v>25800268</v>
      </c>
      <c r="H322" s="31"/>
      <c r="I322" s="31"/>
      <c r="J322" s="31">
        <f t="shared" si="79"/>
        <v>51457040.540000007</v>
      </c>
      <c r="K322" s="18">
        <f t="shared" si="93"/>
        <v>33.395245689463671</v>
      </c>
    </row>
    <row r="323" spans="1:11" ht="131.25" x14ac:dyDescent="0.2">
      <c r="A323" s="40" t="s">
        <v>44</v>
      </c>
      <c r="B323" s="31">
        <f t="shared" si="88"/>
        <v>155315430.66</v>
      </c>
      <c r="C323" s="31">
        <f>C325+C326+C327+C328+C329+C330</f>
        <v>146868870</v>
      </c>
      <c r="D323" s="31">
        <f>D325+D326+D327+D328+D329+D330</f>
        <v>5493871.3499999996</v>
      </c>
      <c r="E323" s="31">
        <f>E325+E326+E327+E328+E329+E330</f>
        <v>2952689.3099999996</v>
      </c>
      <c r="F323" s="31">
        <f t="shared" si="92"/>
        <v>143519019.40000001</v>
      </c>
      <c r="G323" s="31">
        <f>G325+G326+G327+G328+G329+G330</f>
        <v>142011808.34999999</v>
      </c>
      <c r="H323" s="31">
        <f t="shared" ref="H323:I323" si="94">H325+H326+H327+H328+H329+H330</f>
        <v>717231.36</v>
      </c>
      <c r="I323" s="31">
        <f t="shared" si="94"/>
        <v>789979.69</v>
      </c>
      <c r="J323" s="31">
        <f t="shared" si="79"/>
        <v>11796411.25999999</v>
      </c>
      <c r="K323" s="18">
        <f>F323/B323*100</f>
        <v>92.404868460350571</v>
      </c>
    </row>
    <row r="324" spans="1:11" ht="31.15" customHeight="1" x14ac:dyDescent="0.2">
      <c r="A324" s="37" t="s">
        <v>19</v>
      </c>
      <c r="B324" s="31">
        <f t="shared" si="88"/>
        <v>0</v>
      </c>
      <c r="C324" s="31"/>
      <c r="D324" s="31"/>
      <c r="E324" s="31"/>
      <c r="F324" s="31">
        <f t="shared" si="92"/>
        <v>0</v>
      </c>
      <c r="G324" s="31"/>
      <c r="H324" s="31"/>
      <c r="I324" s="31"/>
      <c r="J324" s="68">
        <f t="shared" si="79"/>
        <v>0</v>
      </c>
      <c r="K324" s="18"/>
    </row>
    <row r="325" spans="1:11" ht="51" x14ac:dyDescent="0.2">
      <c r="A325" s="38" t="s">
        <v>194</v>
      </c>
      <c r="B325" s="31">
        <f t="shared" si="88"/>
        <v>1022900</v>
      </c>
      <c r="C325" s="31"/>
      <c r="D325" s="31"/>
      <c r="E325" s="31">
        <v>1022900</v>
      </c>
      <c r="F325" s="31">
        <f>G325+H325+I325</f>
        <v>72748.33</v>
      </c>
      <c r="G325" s="31"/>
      <c r="H325" s="31"/>
      <c r="I325" s="31">
        <v>72748.33</v>
      </c>
      <c r="J325" s="31">
        <f t="shared" si="79"/>
        <v>950151.67</v>
      </c>
      <c r="K325" s="18">
        <f t="shared" ref="K325:K331" si="95">F325/B325*100</f>
        <v>7.1119689119170992</v>
      </c>
    </row>
    <row r="326" spans="1:11" ht="51" x14ac:dyDescent="0.2">
      <c r="A326" s="38" t="s">
        <v>193</v>
      </c>
      <c r="B326" s="31">
        <f t="shared" si="88"/>
        <v>1188027.3400000001</v>
      </c>
      <c r="C326" s="31"/>
      <c r="D326" s="31"/>
      <c r="E326" s="31">
        <v>1188027.3400000001</v>
      </c>
      <c r="F326" s="31">
        <f t="shared" ref="F326:F330" si="96">G326+H326+I326</f>
        <v>0</v>
      </c>
      <c r="G326" s="31"/>
      <c r="H326" s="31"/>
      <c r="I326" s="31"/>
      <c r="J326" s="31">
        <f t="shared" si="79"/>
        <v>1188027.3400000001</v>
      </c>
      <c r="K326" s="18">
        <f t="shared" si="95"/>
        <v>0</v>
      </c>
    </row>
    <row r="327" spans="1:11" ht="30.75" x14ac:dyDescent="0.2">
      <c r="A327" s="38" t="s">
        <v>192</v>
      </c>
      <c r="B327" s="31">
        <f t="shared" si="88"/>
        <v>4752109.38</v>
      </c>
      <c r="C327" s="31"/>
      <c r="D327" s="31">
        <v>4752109.38</v>
      </c>
      <c r="E327" s="31"/>
      <c r="F327" s="31">
        <f t="shared" si="96"/>
        <v>0</v>
      </c>
      <c r="G327" s="31"/>
      <c r="H327" s="31"/>
      <c r="I327" s="31"/>
      <c r="J327" s="31">
        <f t="shared" si="79"/>
        <v>4752109.38</v>
      </c>
      <c r="K327" s="18">
        <f t="shared" si="95"/>
        <v>0</v>
      </c>
    </row>
    <row r="328" spans="1:11" ht="51" x14ac:dyDescent="0.2">
      <c r="A328" s="38" t="s">
        <v>143</v>
      </c>
      <c r="B328" s="31">
        <f t="shared" si="88"/>
        <v>741761.97</v>
      </c>
      <c r="C328" s="31"/>
      <c r="D328" s="31"/>
      <c r="E328" s="31">
        <v>741761.97</v>
      </c>
      <c r="F328" s="31">
        <f t="shared" si="96"/>
        <v>717231.36</v>
      </c>
      <c r="G328" s="31"/>
      <c r="H328" s="31"/>
      <c r="I328" s="31">
        <v>717231.36</v>
      </c>
      <c r="J328" s="31">
        <f t="shared" si="79"/>
        <v>24530.609999999986</v>
      </c>
      <c r="K328" s="18">
        <f t="shared" si="95"/>
        <v>96.692926977639473</v>
      </c>
    </row>
    <row r="329" spans="1:11" ht="51" x14ac:dyDescent="0.2">
      <c r="A329" s="38" t="s">
        <v>125</v>
      </c>
      <c r="B329" s="31">
        <f t="shared" si="88"/>
        <v>741761.97</v>
      </c>
      <c r="C329" s="31"/>
      <c r="D329" s="31">
        <f>783765-42003.03</f>
        <v>741761.97</v>
      </c>
      <c r="E329" s="31"/>
      <c r="F329" s="31">
        <f t="shared" si="96"/>
        <v>717231.36</v>
      </c>
      <c r="G329" s="31"/>
      <c r="H329" s="31">
        <v>717231.36</v>
      </c>
      <c r="I329" s="31"/>
      <c r="J329" s="31">
        <f t="shared" si="79"/>
        <v>24530.609999999986</v>
      </c>
      <c r="K329" s="18">
        <f t="shared" si="95"/>
        <v>96.692926977639473</v>
      </c>
    </row>
    <row r="330" spans="1:11" ht="51" x14ac:dyDescent="0.2">
      <c r="A330" s="38" t="s">
        <v>126</v>
      </c>
      <c r="B330" s="31">
        <f t="shared" si="88"/>
        <v>146868870</v>
      </c>
      <c r="C330" s="31">
        <v>146868870</v>
      </c>
      <c r="D330" s="31"/>
      <c r="E330" s="31"/>
      <c r="F330" s="31">
        <f t="shared" si="96"/>
        <v>142011808.34999999</v>
      </c>
      <c r="G330" s="31">
        <v>142011808.34999999</v>
      </c>
      <c r="H330" s="31"/>
      <c r="I330" s="31"/>
      <c r="J330" s="31">
        <f t="shared" si="79"/>
        <v>4857061.650000006</v>
      </c>
      <c r="K330" s="18">
        <f t="shared" si="95"/>
        <v>96.692926383923279</v>
      </c>
    </row>
    <row r="331" spans="1:11" ht="105" x14ac:dyDescent="0.2">
      <c r="A331" s="40" t="s">
        <v>45</v>
      </c>
      <c r="B331" s="31">
        <f t="shared" si="88"/>
        <v>115479724.91</v>
      </c>
      <c r="C331" s="31">
        <f>C333+C334+C335+C336+C337+C338</f>
        <v>109928561.23999999</v>
      </c>
      <c r="D331" s="31">
        <f>D333+D334+D335+D336+D337+D338</f>
        <v>3656270.88</v>
      </c>
      <c r="E331" s="31">
        <f>E333+E334+E335+E336+E337+E338</f>
        <v>1894892.79</v>
      </c>
      <c r="F331" s="31">
        <f t="shared" si="92"/>
        <v>8027808.0499999998</v>
      </c>
      <c r="G331" s="31">
        <f>G333+G334+G335+G336+G337+G338</f>
        <v>7947529.9699999997</v>
      </c>
      <c r="H331" s="31">
        <f t="shared" ref="H331:I331" si="97">H333+H334+H335+H336+H337+H338</f>
        <v>40139.040000000001</v>
      </c>
      <c r="I331" s="31">
        <f t="shared" si="97"/>
        <v>40139.040000000001</v>
      </c>
      <c r="J331" s="31">
        <f t="shared" si="79"/>
        <v>107451916.86</v>
      </c>
      <c r="K331" s="18">
        <f t="shared" si="95"/>
        <v>6.9517034754425788</v>
      </c>
    </row>
    <row r="332" spans="1:11" ht="31.15" customHeight="1" x14ac:dyDescent="0.2">
      <c r="A332" s="37" t="s">
        <v>19</v>
      </c>
      <c r="B332" s="31">
        <f t="shared" si="88"/>
        <v>0</v>
      </c>
      <c r="C332" s="31"/>
      <c r="D332" s="31"/>
      <c r="E332" s="31"/>
      <c r="F332" s="31">
        <f t="shared" si="92"/>
        <v>0</v>
      </c>
      <c r="G332" s="31"/>
      <c r="H332" s="31"/>
      <c r="I332" s="31"/>
      <c r="J332" s="68">
        <f t="shared" si="79"/>
        <v>0</v>
      </c>
      <c r="K332" s="18"/>
    </row>
    <row r="333" spans="1:11" ht="51" x14ac:dyDescent="0.2">
      <c r="A333" s="38" t="s">
        <v>57</v>
      </c>
      <c r="B333" s="31">
        <f t="shared" si="88"/>
        <v>564429</v>
      </c>
      <c r="C333" s="31"/>
      <c r="D333" s="31"/>
      <c r="E333" s="31">
        <v>564429</v>
      </c>
      <c r="F333" s="31">
        <f t="shared" si="92"/>
        <v>0</v>
      </c>
      <c r="G333" s="31"/>
      <c r="H333" s="31"/>
      <c r="I333" s="31"/>
      <c r="J333" s="31">
        <f t="shared" si="79"/>
        <v>564429</v>
      </c>
      <c r="K333" s="18">
        <f>F333/B333*100</f>
        <v>0</v>
      </c>
    </row>
    <row r="334" spans="1:11" ht="30.75" x14ac:dyDescent="0.2">
      <c r="A334" s="38" t="s">
        <v>191</v>
      </c>
      <c r="B334" s="31">
        <f t="shared" si="88"/>
        <v>775269.03</v>
      </c>
      <c r="C334" s="31"/>
      <c r="D334" s="31"/>
      <c r="E334" s="31">
        <v>775269.03</v>
      </c>
      <c r="F334" s="31">
        <f t="shared" si="92"/>
        <v>0</v>
      </c>
      <c r="G334" s="31"/>
      <c r="H334" s="31"/>
      <c r="I334" s="31"/>
      <c r="J334" s="31">
        <f t="shared" si="79"/>
        <v>775269.03</v>
      </c>
      <c r="K334" s="18"/>
    </row>
    <row r="335" spans="1:11" ht="30.75" x14ac:dyDescent="0.2">
      <c r="A335" s="38" t="s">
        <v>190</v>
      </c>
      <c r="B335" s="31">
        <f t="shared" si="88"/>
        <v>3101076.13</v>
      </c>
      <c r="C335" s="31"/>
      <c r="D335" s="31">
        <v>3101076.13</v>
      </c>
      <c r="E335" s="31"/>
      <c r="F335" s="31">
        <f t="shared" si="92"/>
        <v>0</v>
      </c>
      <c r="G335" s="31"/>
      <c r="H335" s="31"/>
      <c r="I335" s="31"/>
      <c r="J335" s="31">
        <f t="shared" si="79"/>
        <v>3101076.13</v>
      </c>
      <c r="K335" s="18"/>
    </row>
    <row r="336" spans="1:11" ht="51" x14ac:dyDescent="0.2">
      <c r="A336" s="38" t="s">
        <v>144</v>
      </c>
      <c r="B336" s="31">
        <f t="shared" si="88"/>
        <v>555194.76</v>
      </c>
      <c r="C336" s="31"/>
      <c r="D336" s="31"/>
      <c r="E336" s="31">
        <v>555194.76</v>
      </c>
      <c r="F336" s="31">
        <f t="shared" si="92"/>
        <v>40139.040000000001</v>
      </c>
      <c r="G336" s="31"/>
      <c r="H336" s="31"/>
      <c r="I336" s="31">
        <v>40139.040000000001</v>
      </c>
      <c r="J336" s="31">
        <f t="shared" si="79"/>
        <v>515055.72000000003</v>
      </c>
      <c r="K336" s="18">
        <f>F336/B336*100</f>
        <v>7.2297224130861757</v>
      </c>
    </row>
    <row r="337" spans="1:11" ht="51" x14ac:dyDescent="0.2">
      <c r="A337" s="38" t="s">
        <v>127</v>
      </c>
      <c r="B337" s="31">
        <f t="shared" si="88"/>
        <v>555194.75</v>
      </c>
      <c r="C337" s="31"/>
      <c r="D337" s="31">
        <v>555194.75</v>
      </c>
      <c r="E337" s="31"/>
      <c r="F337" s="31">
        <f t="shared" si="92"/>
        <v>40139.040000000001</v>
      </c>
      <c r="G337" s="31"/>
      <c r="H337" s="31">
        <v>40139.040000000001</v>
      </c>
      <c r="I337" s="31"/>
      <c r="J337" s="31">
        <f t="shared" si="79"/>
        <v>515055.71</v>
      </c>
      <c r="K337" s="18">
        <f>F337/B337*100</f>
        <v>7.2297225433057495</v>
      </c>
    </row>
    <row r="338" spans="1:11" ht="51" x14ac:dyDescent="0.2">
      <c r="A338" s="38" t="s">
        <v>128</v>
      </c>
      <c r="B338" s="31">
        <f t="shared" si="88"/>
        <v>109928561.23999999</v>
      </c>
      <c r="C338" s="31">
        <v>109928561.23999999</v>
      </c>
      <c r="D338" s="31"/>
      <c r="E338" s="31"/>
      <c r="F338" s="31">
        <f t="shared" si="92"/>
        <v>7947529.9699999997</v>
      </c>
      <c r="G338" s="31">
        <v>7947529.9699999997</v>
      </c>
      <c r="H338" s="31"/>
      <c r="I338" s="31"/>
      <c r="J338" s="31">
        <f t="shared" si="79"/>
        <v>101981031.27</v>
      </c>
      <c r="K338" s="18">
        <f>F338/B338*100</f>
        <v>7.2297225401219123</v>
      </c>
    </row>
    <row r="339" spans="1:11" ht="76.900000000000006" customHeight="1" x14ac:dyDescent="0.2">
      <c r="A339" s="40" t="s">
        <v>64</v>
      </c>
      <c r="B339" s="31">
        <f t="shared" si="88"/>
        <v>212366819.76000002</v>
      </c>
      <c r="C339" s="31">
        <f>C341+C342+C343+C344+C345+C346</f>
        <v>162700977.06</v>
      </c>
      <c r="D339" s="31">
        <f t="shared" ref="D339:E339" si="98">D341+D342+D343+D344+D345+D346</f>
        <v>24232943.77</v>
      </c>
      <c r="E339" s="31">
        <f t="shared" si="98"/>
        <v>25432898.93</v>
      </c>
      <c r="F339" s="31">
        <f t="shared" si="92"/>
        <v>43214978.030000001</v>
      </c>
      <c r="G339" s="31">
        <f t="shared" ref="G339:I339" si="99">G341+G342+G343+G344+G345+G346</f>
        <v>42734267.719999999</v>
      </c>
      <c r="H339" s="31">
        <f t="shared" si="99"/>
        <v>215829.64</v>
      </c>
      <c r="I339" s="31">
        <f t="shared" si="99"/>
        <v>264880.67000000004</v>
      </c>
      <c r="J339" s="31">
        <f t="shared" ref="J339:J403" si="100">B339-F339</f>
        <v>169151841.73000002</v>
      </c>
      <c r="K339" s="18">
        <f>F339/B339*100</f>
        <v>20.349213723140984</v>
      </c>
    </row>
    <row r="340" spans="1:11" ht="30.75" x14ac:dyDescent="0.2">
      <c r="A340" s="37" t="s">
        <v>21</v>
      </c>
      <c r="B340" s="31">
        <f t="shared" si="88"/>
        <v>0</v>
      </c>
      <c r="C340" s="31"/>
      <c r="D340" s="31"/>
      <c r="E340" s="31"/>
      <c r="F340" s="31">
        <f t="shared" si="92"/>
        <v>0</v>
      </c>
      <c r="G340" s="31"/>
      <c r="H340" s="31"/>
      <c r="I340" s="31"/>
      <c r="J340" s="31">
        <f t="shared" si="100"/>
        <v>0</v>
      </c>
      <c r="K340" s="18"/>
    </row>
    <row r="341" spans="1:11" ht="51" x14ac:dyDescent="0.2">
      <c r="A341" s="38" t="s">
        <v>59</v>
      </c>
      <c r="B341" s="31">
        <f t="shared" si="88"/>
        <v>1199955.17</v>
      </c>
      <c r="C341" s="31"/>
      <c r="D341" s="31"/>
      <c r="E341" s="31">
        <v>1199955.17</v>
      </c>
      <c r="F341" s="31">
        <f t="shared" si="92"/>
        <v>49051.03</v>
      </c>
      <c r="G341" s="31"/>
      <c r="H341" s="31"/>
      <c r="I341" s="31">
        <v>49051.03</v>
      </c>
      <c r="J341" s="31">
        <f t="shared" si="100"/>
        <v>1150904.1399999999</v>
      </c>
      <c r="K341" s="18">
        <f t="shared" ref="K341:K347" si="101">F341/B341*100</f>
        <v>4.0877385444324554</v>
      </c>
    </row>
    <row r="342" spans="1:11" ht="51" x14ac:dyDescent="0.2">
      <c r="A342" s="38" t="s">
        <v>189</v>
      </c>
      <c r="B342" s="31">
        <f t="shared" si="88"/>
        <v>23411221.649999999</v>
      </c>
      <c r="C342" s="31"/>
      <c r="D342" s="31"/>
      <c r="E342" s="31">
        <v>23411221.649999999</v>
      </c>
      <c r="F342" s="31">
        <f t="shared" si="92"/>
        <v>0</v>
      </c>
      <c r="G342" s="31"/>
      <c r="H342" s="31"/>
      <c r="I342" s="31"/>
      <c r="J342" s="31">
        <f t="shared" si="100"/>
        <v>23411221.649999999</v>
      </c>
      <c r="K342" s="18">
        <f t="shared" si="101"/>
        <v>0</v>
      </c>
    </row>
    <row r="343" spans="1:11" ht="30.75" x14ac:dyDescent="0.2">
      <c r="A343" s="38" t="s">
        <v>188</v>
      </c>
      <c r="B343" s="31">
        <f t="shared" si="88"/>
        <v>23411221.649999999</v>
      </c>
      <c r="C343" s="31"/>
      <c r="D343" s="31">
        <v>23411221.649999999</v>
      </c>
      <c r="E343" s="31"/>
      <c r="F343" s="31">
        <f t="shared" si="92"/>
        <v>0</v>
      </c>
      <c r="G343" s="31"/>
      <c r="H343" s="31"/>
      <c r="I343" s="31"/>
      <c r="J343" s="31">
        <f t="shared" si="100"/>
        <v>23411221.649999999</v>
      </c>
      <c r="K343" s="18">
        <f t="shared" si="101"/>
        <v>0</v>
      </c>
    </row>
    <row r="344" spans="1:11" ht="51" x14ac:dyDescent="0.2">
      <c r="A344" s="38" t="s">
        <v>145</v>
      </c>
      <c r="B344" s="31">
        <f t="shared" si="88"/>
        <v>821722.11</v>
      </c>
      <c r="C344" s="31"/>
      <c r="D344" s="31"/>
      <c r="E344" s="31">
        <v>821722.11</v>
      </c>
      <c r="F344" s="31">
        <f t="shared" si="92"/>
        <v>215829.64</v>
      </c>
      <c r="G344" s="31"/>
      <c r="H344" s="31"/>
      <c r="I344" s="31">
        <v>215829.64</v>
      </c>
      <c r="J344" s="31">
        <f t="shared" si="100"/>
        <v>605892.47</v>
      </c>
      <c r="K344" s="18">
        <f t="shared" si="101"/>
        <v>26.265526675435325</v>
      </c>
    </row>
    <row r="345" spans="1:11" ht="51" x14ac:dyDescent="0.2">
      <c r="A345" s="38" t="s">
        <v>129</v>
      </c>
      <c r="B345" s="31">
        <f t="shared" si="88"/>
        <v>821722.12</v>
      </c>
      <c r="C345" s="31"/>
      <c r="D345" s="31">
        <v>821722.12</v>
      </c>
      <c r="E345" s="31"/>
      <c r="F345" s="31">
        <f t="shared" si="92"/>
        <v>215829.64</v>
      </c>
      <c r="G345" s="31"/>
      <c r="H345" s="31">
        <v>215829.64</v>
      </c>
      <c r="I345" s="31"/>
      <c r="J345" s="31">
        <f t="shared" si="100"/>
        <v>605892.48</v>
      </c>
      <c r="K345" s="18">
        <f t="shared" si="101"/>
        <v>26.265526355795316</v>
      </c>
    </row>
    <row r="346" spans="1:11" ht="51" x14ac:dyDescent="0.2">
      <c r="A346" s="38" t="s">
        <v>130</v>
      </c>
      <c r="B346" s="31">
        <f t="shared" si="88"/>
        <v>162700977.06</v>
      </c>
      <c r="C346" s="31">
        <v>162700977.06</v>
      </c>
      <c r="D346" s="31"/>
      <c r="E346" s="31"/>
      <c r="F346" s="31">
        <f t="shared" si="92"/>
        <v>42734267.719999999</v>
      </c>
      <c r="G346" s="31">
        <v>42734267.719999999</v>
      </c>
      <c r="H346" s="31"/>
      <c r="I346" s="31"/>
      <c r="J346" s="31">
        <f t="shared" si="100"/>
        <v>119966709.34</v>
      </c>
      <c r="K346" s="18">
        <f t="shared" si="101"/>
        <v>26.265526177043597</v>
      </c>
    </row>
    <row r="347" spans="1:11" ht="79.150000000000006" customHeight="1" x14ac:dyDescent="0.2">
      <c r="A347" s="40" t="s">
        <v>65</v>
      </c>
      <c r="B347" s="31">
        <f t="shared" si="88"/>
        <v>120148232.30000001</v>
      </c>
      <c r="C347" s="31">
        <f>C349+C350+C351+C352</f>
        <v>118466600</v>
      </c>
      <c r="D347" s="31">
        <f>D349+D350+D351+D352</f>
        <v>598316.15</v>
      </c>
      <c r="E347" s="31">
        <f>E349+E350+E351+E352</f>
        <v>1083316.1499999999</v>
      </c>
      <c r="F347" s="31">
        <f t="shared" si="92"/>
        <v>56856831.170000002</v>
      </c>
      <c r="G347" s="31">
        <f>G349+G350+G351+G352</f>
        <v>56273048.850000001</v>
      </c>
      <c r="H347" s="31">
        <f>H349+H350+H351+H352</f>
        <v>284207.31</v>
      </c>
      <c r="I347" s="31">
        <f>I349+I350+I351+I352</f>
        <v>299575.01</v>
      </c>
      <c r="J347" s="31">
        <f t="shared" si="100"/>
        <v>63291401.13000001</v>
      </c>
      <c r="K347" s="18">
        <f t="shared" si="101"/>
        <v>47.322236941475168</v>
      </c>
    </row>
    <row r="348" spans="1:11" ht="30.75" x14ac:dyDescent="0.2">
      <c r="A348" s="37" t="s">
        <v>21</v>
      </c>
      <c r="B348" s="31">
        <f t="shared" si="88"/>
        <v>0</v>
      </c>
      <c r="C348" s="31"/>
      <c r="D348" s="31"/>
      <c r="E348" s="31"/>
      <c r="F348" s="31">
        <f t="shared" si="92"/>
        <v>0</v>
      </c>
      <c r="G348" s="31"/>
      <c r="H348" s="31"/>
      <c r="I348" s="31"/>
      <c r="J348" s="31">
        <f t="shared" si="100"/>
        <v>0</v>
      </c>
      <c r="K348" s="18"/>
    </row>
    <row r="349" spans="1:11" ht="51" x14ac:dyDescent="0.2">
      <c r="A349" s="38" t="s">
        <v>58</v>
      </c>
      <c r="B349" s="31">
        <f t="shared" si="88"/>
        <v>485000</v>
      </c>
      <c r="C349" s="31"/>
      <c r="D349" s="31"/>
      <c r="E349" s="31">
        <f>380000+105000</f>
        <v>485000</v>
      </c>
      <c r="F349" s="31">
        <f t="shared" si="92"/>
        <v>15367.7</v>
      </c>
      <c r="G349" s="31"/>
      <c r="H349" s="31"/>
      <c r="I349" s="31">
        <v>15367.7</v>
      </c>
      <c r="J349" s="31">
        <f t="shared" si="100"/>
        <v>469632.3</v>
      </c>
      <c r="K349" s="18">
        <f>F349/B349*100</f>
        <v>3.1685979381443303</v>
      </c>
    </row>
    <row r="350" spans="1:11" ht="51" x14ac:dyDescent="0.2">
      <c r="A350" s="38" t="s">
        <v>146</v>
      </c>
      <c r="B350" s="31">
        <f t="shared" si="88"/>
        <v>598316.15</v>
      </c>
      <c r="C350" s="31"/>
      <c r="D350" s="31"/>
      <c r="E350" s="31">
        <v>598316.15</v>
      </c>
      <c r="F350" s="31">
        <f t="shared" si="92"/>
        <v>284207.31</v>
      </c>
      <c r="G350" s="31"/>
      <c r="H350" s="31"/>
      <c r="I350" s="31">
        <v>284207.31</v>
      </c>
      <c r="J350" s="31">
        <f t="shared" si="100"/>
        <v>314108.84000000003</v>
      </c>
      <c r="K350" s="18">
        <f>F350/B350*100</f>
        <v>47.501193140114964</v>
      </c>
    </row>
    <row r="351" spans="1:11" ht="51" x14ac:dyDescent="0.2">
      <c r="A351" s="38" t="s">
        <v>131</v>
      </c>
      <c r="B351" s="31">
        <f t="shared" si="88"/>
        <v>598316.15</v>
      </c>
      <c r="C351" s="31"/>
      <c r="D351" s="31">
        <v>598316.15</v>
      </c>
      <c r="E351" s="31"/>
      <c r="F351" s="31">
        <f t="shared" si="92"/>
        <v>284207.31</v>
      </c>
      <c r="G351" s="31"/>
      <c r="H351" s="31">
        <v>284207.31</v>
      </c>
      <c r="I351" s="31"/>
      <c r="J351" s="31">
        <f t="shared" si="100"/>
        <v>314108.84000000003</v>
      </c>
      <c r="K351" s="18">
        <f>F351/B351*100</f>
        <v>47.501193140114964</v>
      </c>
    </row>
    <row r="352" spans="1:11" ht="51" x14ac:dyDescent="0.2">
      <c r="A352" s="38" t="s">
        <v>132</v>
      </c>
      <c r="B352" s="31">
        <f t="shared" si="88"/>
        <v>118466600</v>
      </c>
      <c r="C352" s="31">
        <v>118466600</v>
      </c>
      <c r="D352" s="31"/>
      <c r="E352" s="31"/>
      <c r="F352" s="31">
        <f t="shared" si="92"/>
        <v>56273048.850000001</v>
      </c>
      <c r="G352" s="31">
        <v>56273048.850000001</v>
      </c>
      <c r="H352" s="31"/>
      <c r="I352" s="31"/>
      <c r="J352" s="31">
        <f t="shared" si="100"/>
        <v>62193551.149999999</v>
      </c>
      <c r="K352" s="18">
        <f>F352/B352*100</f>
        <v>47.501193458747025</v>
      </c>
    </row>
    <row r="353" spans="1:11" ht="131.25" x14ac:dyDescent="0.2">
      <c r="A353" s="40" t="s">
        <v>62</v>
      </c>
      <c r="B353" s="31">
        <f t="shared" si="88"/>
        <v>30284542.539999999</v>
      </c>
      <c r="C353" s="31">
        <f>C355+C356+C357+C358+C359+C360+C361</f>
        <v>18136760</v>
      </c>
      <c r="D353" s="31">
        <f t="shared" ref="D353:E353" si="102">D355+D356+D357+D358+D359+D360+D361</f>
        <v>5102786.1499999994</v>
      </c>
      <c r="E353" s="31">
        <f t="shared" si="102"/>
        <v>7044996.3899999997</v>
      </c>
      <c r="F353" s="31">
        <f t="shared" si="92"/>
        <v>28966223</v>
      </c>
      <c r="G353" s="31">
        <f>G355+G356+G357+G358+G359+G360+G361</f>
        <v>18136760</v>
      </c>
      <c r="H353" s="31">
        <f t="shared" ref="H353:I353" si="103">H355+H356+H357+H358+H359+H360+H361</f>
        <v>5102786.1499999994</v>
      </c>
      <c r="I353" s="31">
        <f t="shared" si="103"/>
        <v>5726676.8499999996</v>
      </c>
      <c r="J353" s="31">
        <f t="shared" si="100"/>
        <v>1318319.5399999991</v>
      </c>
      <c r="K353" s="18">
        <f t="shared" ref="K353:K365" si="104">F353/B353*100</f>
        <v>95.646889702036091</v>
      </c>
    </row>
    <row r="354" spans="1:11" ht="30.75" x14ac:dyDescent="0.2">
      <c r="A354" s="37" t="s">
        <v>21</v>
      </c>
      <c r="B354" s="31">
        <f t="shared" si="88"/>
        <v>0</v>
      </c>
      <c r="C354" s="31"/>
      <c r="D354" s="31"/>
      <c r="E354" s="31"/>
      <c r="F354" s="31">
        <f t="shared" si="92"/>
        <v>0</v>
      </c>
      <c r="G354" s="31"/>
      <c r="H354" s="31"/>
      <c r="I354" s="31"/>
      <c r="J354" s="31">
        <f t="shared" si="100"/>
        <v>0</v>
      </c>
      <c r="K354" s="18"/>
    </row>
    <row r="355" spans="1:11" ht="51" x14ac:dyDescent="0.2">
      <c r="A355" s="38" t="s">
        <v>187</v>
      </c>
      <c r="B355" s="31">
        <f t="shared" si="88"/>
        <v>400600</v>
      </c>
      <c r="C355" s="31"/>
      <c r="D355" s="31"/>
      <c r="E355" s="31">
        <v>400600</v>
      </c>
      <c r="F355" s="31">
        <f t="shared" si="92"/>
        <v>400572.2</v>
      </c>
      <c r="G355" s="31"/>
      <c r="H355" s="31"/>
      <c r="I355" s="31">
        <v>400572.2</v>
      </c>
      <c r="J355" s="31">
        <f t="shared" si="100"/>
        <v>27.799999999988358</v>
      </c>
      <c r="K355" s="18">
        <f t="shared" si="104"/>
        <v>99.993060409385919</v>
      </c>
    </row>
    <row r="356" spans="1:11" ht="51" x14ac:dyDescent="0.2">
      <c r="A356" s="38" t="s">
        <v>308</v>
      </c>
      <c r="B356" s="31">
        <f t="shared" si="88"/>
        <v>5300000</v>
      </c>
      <c r="C356" s="31"/>
      <c r="D356" s="31"/>
      <c r="E356" s="31">
        <v>5300000</v>
      </c>
      <c r="F356" s="31">
        <f t="shared" si="92"/>
        <v>3981708.26</v>
      </c>
      <c r="G356" s="31"/>
      <c r="H356" s="31"/>
      <c r="I356" s="31">
        <v>3981708.26</v>
      </c>
      <c r="J356" s="31">
        <f t="shared" si="100"/>
        <v>1318291.7400000002</v>
      </c>
      <c r="K356" s="18">
        <f t="shared" si="104"/>
        <v>75.126570943396217</v>
      </c>
    </row>
    <row r="357" spans="1:11" ht="51" x14ac:dyDescent="0.2">
      <c r="A357" s="38" t="s">
        <v>186</v>
      </c>
      <c r="B357" s="31">
        <f t="shared" si="88"/>
        <v>1252796.5900000001</v>
      </c>
      <c r="C357" s="31"/>
      <c r="D357" s="31"/>
      <c r="E357" s="31">
        <v>1252796.5900000001</v>
      </c>
      <c r="F357" s="31">
        <f t="shared" si="92"/>
        <v>1252796.5900000001</v>
      </c>
      <c r="G357" s="31"/>
      <c r="H357" s="31"/>
      <c r="I357" s="31">
        <v>1252796.5900000001</v>
      </c>
      <c r="J357" s="31">
        <f t="shared" si="100"/>
        <v>0</v>
      </c>
      <c r="K357" s="18">
        <f t="shared" si="104"/>
        <v>100</v>
      </c>
    </row>
    <row r="358" spans="1:11" ht="30.75" x14ac:dyDescent="0.2">
      <c r="A358" s="38" t="s">
        <v>185</v>
      </c>
      <c r="B358" s="31">
        <f t="shared" si="88"/>
        <v>5011186.3499999996</v>
      </c>
      <c r="C358" s="31"/>
      <c r="D358" s="31">
        <v>5011186.3499999996</v>
      </c>
      <c r="E358" s="31"/>
      <c r="F358" s="31">
        <f t="shared" si="92"/>
        <v>5011186.3499999996</v>
      </c>
      <c r="G358" s="31"/>
      <c r="H358" s="31">
        <v>5011186.3499999996</v>
      </c>
      <c r="I358" s="31"/>
      <c r="J358" s="31">
        <f t="shared" si="100"/>
        <v>0</v>
      </c>
      <c r="K358" s="18">
        <f t="shared" si="104"/>
        <v>100</v>
      </c>
    </row>
    <row r="359" spans="1:11" ht="51" x14ac:dyDescent="0.2">
      <c r="A359" s="38" t="s">
        <v>147</v>
      </c>
      <c r="B359" s="31">
        <f t="shared" si="88"/>
        <v>91599.8</v>
      </c>
      <c r="C359" s="31"/>
      <c r="D359" s="31"/>
      <c r="E359" s="31">
        <v>91599.8</v>
      </c>
      <c r="F359" s="31">
        <f t="shared" si="92"/>
        <v>91599.8</v>
      </c>
      <c r="G359" s="31"/>
      <c r="H359" s="31"/>
      <c r="I359" s="31">
        <v>91599.8</v>
      </c>
      <c r="J359" s="31">
        <f t="shared" si="100"/>
        <v>0</v>
      </c>
      <c r="K359" s="18">
        <f t="shared" si="104"/>
        <v>100</v>
      </c>
    </row>
    <row r="360" spans="1:11" ht="51" x14ac:dyDescent="0.2">
      <c r="A360" s="38" t="s">
        <v>133</v>
      </c>
      <c r="B360" s="31">
        <f t="shared" si="88"/>
        <v>91599.8</v>
      </c>
      <c r="C360" s="31"/>
      <c r="D360" s="31">
        <f>154635-63035.2</f>
        <v>91599.8</v>
      </c>
      <c r="E360" s="31"/>
      <c r="F360" s="31">
        <f t="shared" si="92"/>
        <v>91599.8</v>
      </c>
      <c r="G360" s="31"/>
      <c r="H360" s="31">
        <v>91599.8</v>
      </c>
      <c r="I360" s="31"/>
      <c r="J360" s="31">
        <f t="shared" si="100"/>
        <v>0</v>
      </c>
      <c r="K360" s="18">
        <f t="shared" si="104"/>
        <v>100</v>
      </c>
    </row>
    <row r="361" spans="1:11" ht="51" x14ac:dyDescent="0.2">
      <c r="A361" s="38" t="s">
        <v>134</v>
      </c>
      <c r="B361" s="31">
        <f t="shared" si="88"/>
        <v>18136760</v>
      </c>
      <c r="C361" s="31">
        <f>29676060-11539300</f>
        <v>18136760</v>
      </c>
      <c r="D361" s="31"/>
      <c r="E361" s="31"/>
      <c r="F361" s="31">
        <f t="shared" si="92"/>
        <v>18136760</v>
      </c>
      <c r="G361" s="31">
        <v>18136760</v>
      </c>
      <c r="H361" s="31"/>
      <c r="I361" s="31"/>
      <c r="J361" s="31">
        <f t="shared" si="100"/>
        <v>0</v>
      </c>
      <c r="K361" s="18">
        <f t="shared" si="104"/>
        <v>100</v>
      </c>
    </row>
    <row r="362" spans="1:11" ht="105" x14ac:dyDescent="0.2">
      <c r="A362" s="75" t="s">
        <v>184</v>
      </c>
      <c r="B362" s="31">
        <f t="shared" si="88"/>
        <v>2501965</v>
      </c>
      <c r="C362" s="31">
        <f>C364</f>
        <v>0</v>
      </c>
      <c r="D362" s="31">
        <f>D364</f>
        <v>0</v>
      </c>
      <c r="E362" s="31">
        <f>E364</f>
        <v>2501965</v>
      </c>
      <c r="F362" s="31">
        <f t="shared" si="92"/>
        <v>2501922.64</v>
      </c>
      <c r="G362" s="31">
        <f>G364</f>
        <v>0</v>
      </c>
      <c r="H362" s="31">
        <f>H364</f>
        <v>0</v>
      </c>
      <c r="I362" s="31">
        <f>I364</f>
        <v>2501922.64</v>
      </c>
      <c r="J362" s="31">
        <f t="shared" si="100"/>
        <v>42.359999999869615</v>
      </c>
      <c r="K362" s="18">
        <f t="shared" si="104"/>
        <v>99.998306930752435</v>
      </c>
    </row>
    <row r="363" spans="1:11" ht="30.75" x14ac:dyDescent="0.2">
      <c r="A363" s="74" t="s">
        <v>19</v>
      </c>
      <c r="B363" s="31">
        <f t="shared" si="88"/>
        <v>0</v>
      </c>
      <c r="C363" s="31"/>
      <c r="D363" s="31"/>
      <c r="E363" s="31"/>
      <c r="F363" s="31">
        <f t="shared" si="92"/>
        <v>0</v>
      </c>
      <c r="G363" s="31"/>
      <c r="H363" s="31"/>
      <c r="I363" s="31"/>
      <c r="J363" s="31">
        <f t="shared" si="100"/>
        <v>0</v>
      </c>
      <c r="K363" s="18"/>
    </row>
    <row r="364" spans="1:11" ht="30.75" x14ac:dyDescent="0.2">
      <c r="A364" s="78" t="s">
        <v>183</v>
      </c>
      <c r="B364" s="31">
        <f t="shared" si="88"/>
        <v>2501965</v>
      </c>
      <c r="C364" s="31"/>
      <c r="D364" s="31"/>
      <c r="E364" s="31">
        <v>2501965</v>
      </c>
      <c r="F364" s="31">
        <f t="shared" si="92"/>
        <v>2501922.64</v>
      </c>
      <c r="G364" s="31"/>
      <c r="H364" s="31"/>
      <c r="I364" s="31">
        <v>2501922.64</v>
      </c>
      <c r="J364" s="31">
        <f t="shared" si="100"/>
        <v>42.359999999869615</v>
      </c>
      <c r="K364" s="18">
        <f t="shared" si="104"/>
        <v>99.998306930752435</v>
      </c>
    </row>
    <row r="365" spans="1:11" ht="51" x14ac:dyDescent="0.2">
      <c r="A365" s="73" t="s">
        <v>182</v>
      </c>
      <c r="B365" s="68">
        <f t="shared" si="88"/>
        <v>59757289.379999995</v>
      </c>
      <c r="C365" s="68">
        <f>C366+C370+C374+C378+C382+C386</f>
        <v>0</v>
      </c>
      <c r="D365" s="68">
        <f>D366+D370+D374+D378+D382+D386</f>
        <v>41252857.100000001</v>
      </c>
      <c r="E365" s="68">
        <f>E366+E370+E374+E378+E382+E386</f>
        <v>18504432.279999997</v>
      </c>
      <c r="F365" s="68">
        <f t="shared" si="92"/>
        <v>38419199.879999995</v>
      </c>
      <c r="G365" s="68">
        <f t="shared" ref="G365:I365" si="105">G366+G370+G374+G378+G382+G386</f>
        <v>0</v>
      </c>
      <c r="H365" s="68">
        <f t="shared" si="105"/>
        <v>27281404.939999998</v>
      </c>
      <c r="I365" s="68">
        <f t="shared" si="105"/>
        <v>11137794.940000001</v>
      </c>
      <c r="J365" s="68">
        <f t="shared" si="100"/>
        <v>21338089.5</v>
      </c>
      <c r="K365" s="19">
        <f t="shared" si="104"/>
        <v>64.292072613418128</v>
      </c>
    </row>
    <row r="366" spans="1:11" ht="52.5" x14ac:dyDescent="0.2">
      <c r="A366" s="54" t="s">
        <v>43</v>
      </c>
      <c r="B366" s="31">
        <f t="shared" si="88"/>
        <v>5385710</v>
      </c>
      <c r="C366" s="31">
        <f>C368+C369</f>
        <v>0</v>
      </c>
      <c r="D366" s="31">
        <f>D368+D369</f>
        <v>2692855</v>
      </c>
      <c r="E366" s="31">
        <f>E368+E369</f>
        <v>2692855</v>
      </c>
      <c r="F366" s="31">
        <f t="shared" si="92"/>
        <v>3488490.3600000003</v>
      </c>
      <c r="G366" s="31">
        <f>G368+G369</f>
        <v>0</v>
      </c>
      <c r="H366" s="31">
        <f>H368+H369</f>
        <v>1749424.1</v>
      </c>
      <c r="I366" s="31">
        <f>I368+I369</f>
        <v>1739066.26</v>
      </c>
      <c r="J366" s="31">
        <f t="shared" si="100"/>
        <v>1897219.6399999997</v>
      </c>
      <c r="K366" s="18">
        <f>F366/B366*100</f>
        <v>64.773082100595843</v>
      </c>
    </row>
    <row r="367" spans="1:11" ht="30.75" x14ac:dyDescent="0.2">
      <c r="A367" s="70" t="s">
        <v>19</v>
      </c>
      <c r="B367" s="31">
        <f t="shared" si="88"/>
        <v>0</v>
      </c>
      <c r="C367" s="31"/>
      <c r="D367" s="31"/>
      <c r="E367" s="31"/>
      <c r="F367" s="31">
        <f t="shared" si="92"/>
        <v>0</v>
      </c>
      <c r="G367" s="31"/>
      <c r="H367" s="31"/>
      <c r="I367" s="31"/>
      <c r="J367" s="31">
        <f t="shared" si="100"/>
        <v>0</v>
      </c>
      <c r="K367" s="18"/>
    </row>
    <row r="368" spans="1:11" ht="104.45" customHeight="1" x14ac:dyDescent="0.2">
      <c r="A368" s="50" t="s">
        <v>181</v>
      </c>
      <c r="B368" s="31">
        <f t="shared" si="88"/>
        <v>2692855</v>
      </c>
      <c r="C368" s="31"/>
      <c r="D368" s="31"/>
      <c r="E368" s="31">
        <v>2692855</v>
      </c>
      <c r="F368" s="31">
        <f t="shared" si="92"/>
        <v>1739066.26</v>
      </c>
      <c r="G368" s="31"/>
      <c r="H368" s="31"/>
      <c r="I368" s="31">
        <v>1739066.26</v>
      </c>
      <c r="J368" s="31">
        <f t="shared" si="100"/>
        <v>953788.74</v>
      </c>
      <c r="K368" s="18">
        <f>F368/B368*100</f>
        <v>64.580761310950635</v>
      </c>
    </row>
    <row r="369" spans="1:11" ht="105.6" customHeight="1" x14ac:dyDescent="0.2">
      <c r="A369" s="50" t="s">
        <v>180</v>
      </c>
      <c r="B369" s="31">
        <f t="shared" si="88"/>
        <v>2692855</v>
      </c>
      <c r="C369" s="31"/>
      <c r="D369" s="31">
        <v>2692855</v>
      </c>
      <c r="E369" s="31"/>
      <c r="F369" s="31">
        <f t="shared" si="92"/>
        <v>1749424.1</v>
      </c>
      <c r="G369" s="31"/>
      <c r="H369" s="31">
        <v>1749424.1</v>
      </c>
      <c r="I369" s="31"/>
      <c r="J369" s="31">
        <f t="shared" si="100"/>
        <v>943430.89999999991</v>
      </c>
      <c r="K369" s="18">
        <f>F369/B369*100</f>
        <v>64.965402890241037</v>
      </c>
    </row>
    <row r="370" spans="1:11" ht="131.25" x14ac:dyDescent="0.2">
      <c r="A370" s="36" t="s">
        <v>44</v>
      </c>
      <c r="B370" s="31">
        <f t="shared" si="88"/>
        <v>10293657.6</v>
      </c>
      <c r="C370" s="31">
        <f>C372+C373</f>
        <v>0</v>
      </c>
      <c r="D370" s="31">
        <f>D372+D373</f>
        <v>8234926.0800000001</v>
      </c>
      <c r="E370" s="31">
        <f>E372+E373</f>
        <v>2058731.52</v>
      </c>
      <c r="F370" s="31">
        <f t="shared" si="92"/>
        <v>10293657.6</v>
      </c>
      <c r="G370" s="31">
        <f>G372+G373</f>
        <v>0</v>
      </c>
      <c r="H370" s="31">
        <f>H372+H373</f>
        <v>8234926.0800000001</v>
      </c>
      <c r="I370" s="31">
        <f>I372+I373</f>
        <v>2058731.52</v>
      </c>
      <c r="J370" s="31">
        <f t="shared" si="100"/>
        <v>0</v>
      </c>
      <c r="K370" s="18">
        <f>F370/B370*100</f>
        <v>100</v>
      </c>
    </row>
    <row r="371" spans="1:11" ht="30.75" x14ac:dyDescent="0.2">
      <c r="A371" s="70" t="s">
        <v>19</v>
      </c>
      <c r="B371" s="31">
        <f t="shared" si="88"/>
        <v>0</v>
      </c>
      <c r="C371" s="31"/>
      <c r="D371" s="31"/>
      <c r="E371" s="31"/>
      <c r="F371" s="31">
        <f t="shared" si="92"/>
        <v>0</v>
      </c>
      <c r="G371" s="31"/>
      <c r="H371" s="31"/>
      <c r="I371" s="31"/>
      <c r="J371" s="31">
        <f t="shared" si="100"/>
        <v>0</v>
      </c>
      <c r="K371" s="18"/>
    </row>
    <row r="372" spans="1:11" ht="109.15" customHeight="1" x14ac:dyDescent="0.2">
      <c r="A372" s="50" t="s">
        <v>179</v>
      </c>
      <c r="B372" s="31">
        <f t="shared" si="88"/>
        <v>2058731.52</v>
      </c>
      <c r="C372" s="31"/>
      <c r="D372" s="31"/>
      <c r="E372" s="31">
        <v>2058731.52</v>
      </c>
      <c r="F372" s="31">
        <f t="shared" si="92"/>
        <v>2058731.52</v>
      </c>
      <c r="G372" s="31"/>
      <c r="H372" s="31"/>
      <c r="I372" s="31">
        <v>2058731.52</v>
      </c>
      <c r="J372" s="31">
        <f t="shared" si="100"/>
        <v>0</v>
      </c>
      <c r="K372" s="18">
        <f>F372/B372*100</f>
        <v>100</v>
      </c>
    </row>
    <row r="373" spans="1:11" ht="106.15" customHeight="1" x14ac:dyDescent="0.2">
      <c r="A373" s="50" t="s">
        <v>178</v>
      </c>
      <c r="B373" s="31">
        <f t="shared" si="88"/>
        <v>8234926.0800000001</v>
      </c>
      <c r="C373" s="31"/>
      <c r="D373" s="31">
        <v>8234926.0800000001</v>
      </c>
      <c r="E373" s="31"/>
      <c r="F373" s="31">
        <f t="shared" si="92"/>
        <v>8234926.0800000001</v>
      </c>
      <c r="G373" s="31"/>
      <c r="H373" s="31">
        <v>8234926.0800000001</v>
      </c>
      <c r="I373" s="31"/>
      <c r="J373" s="31">
        <f t="shared" si="100"/>
        <v>0</v>
      </c>
      <c r="K373" s="18">
        <f>F373/B373*100</f>
        <v>100</v>
      </c>
    </row>
    <row r="374" spans="1:11" ht="105" x14ac:dyDescent="0.2">
      <c r="A374" s="72" t="s">
        <v>177</v>
      </c>
      <c r="B374" s="31">
        <f t="shared" si="88"/>
        <v>6965209</v>
      </c>
      <c r="C374" s="31">
        <f>C376+C377</f>
        <v>0</v>
      </c>
      <c r="D374" s="31">
        <f>D376+D377</f>
        <v>5572167.2000000002</v>
      </c>
      <c r="E374" s="31">
        <f>E376+E377</f>
        <v>1393041.8</v>
      </c>
      <c r="F374" s="31">
        <f t="shared" si="92"/>
        <v>4117590.12</v>
      </c>
      <c r="G374" s="31">
        <f>G376+G377</f>
        <v>0</v>
      </c>
      <c r="H374" s="31">
        <f>H376+H377</f>
        <v>3259522</v>
      </c>
      <c r="I374" s="31">
        <f>I376+I377</f>
        <v>858068.12</v>
      </c>
      <c r="J374" s="31">
        <f t="shared" si="100"/>
        <v>2847618.88</v>
      </c>
      <c r="K374" s="18">
        <f>F374/B374*100</f>
        <v>59.116533617297051</v>
      </c>
    </row>
    <row r="375" spans="1:11" ht="30.75" x14ac:dyDescent="0.2">
      <c r="A375" s="70" t="s">
        <v>19</v>
      </c>
      <c r="B375" s="31">
        <f t="shared" si="88"/>
        <v>0</v>
      </c>
      <c r="C375" s="31"/>
      <c r="D375" s="31"/>
      <c r="E375" s="31"/>
      <c r="F375" s="31">
        <f t="shared" si="92"/>
        <v>0</v>
      </c>
      <c r="G375" s="31"/>
      <c r="H375" s="31"/>
      <c r="I375" s="31"/>
      <c r="J375" s="31">
        <f t="shared" si="100"/>
        <v>0</v>
      </c>
      <c r="K375" s="18"/>
    </row>
    <row r="376" spans="1:11" ht="103.9" customHeight="1" x14ac:dyDescent="0.2">
      <c r="A376" s="50" t="s">
        <v>176</v>
      </c>
      <c r="B376" s="31">
        <f t="shared" si="88"/>
        <v>1393041.8</v>
      </c>
      <c r="C376" s="31"/>
      <c r="D376" s="31"/>
      <c r="E376" s="31">
        <v>1393041.8</v>
      </c>
      <c r="F376" s="31">
        <f t="shared" si="92"/>
        <v>858068.12</v>
      </c>
      <c r="G376" s="31"/>
      <c r="H376" s="31"/>
      <c r="I376" s="31">
        <v>858068.12</v>
      </c>
      <c r="J376" s="31">
        <f t="shared" si="100"/>
        <v>534973.68000000005</v>
      </c>
      <c r="K376" s="18">
        <f>F376/B376*100</f>
        <v>61.596724520398446</v>
      </c>
    </row>
    <row r="377" spans="1:11" ht="108" customHeight="1" x14ac:dyDescent="0.2">
      <c r="A377" s="50" t="s">
        <v>175</v>
      </c>
      <c r="B377" s="31">
        <f t="shared" si="88"/>
        <v>5572167.2000000002</v>
      </c>
      <c r="C377" s="31"/>
      <c r="D377" s="31">
        <v>5572167.2000000002</v>
      </c>
      <c r="E377" s="31"/>
      <c r="F377" s="31">
        <f t="shared" si="92"/>
        <v>3259522</v>
      </c>
      <c r="G377" s="31"/>
      <c r="H377" s="31">
        <v>3259522</v>
      </c>
      <c r="I377" s="31"/>
      <c r="J377" s="31">
        <f t="shared" si="100"/>
        <v>2312645.2000000002</v>
      </c>
      <c r="K377" s="18">
        <f>F377/B377*100</f>
        <v>58.496485891521701</v>
      </c>
    </row>
    <row r="378" spans="1:11" ht="78.75" x14ac:dyDescent="0.2">
      <c r="A378" s="71" t="s">
        <v>64</v>
      </c>
      <c r="B378" s="31">
        <f t="shared" ref="B378:B415" si="106">C378+D378+E378</f>
        <v>16457538</v>
      </c>
      <c r="C378" s="31">
        <f>C380+C381</f>
        <v>0</v>
      </c>
      <c r="D378" s="31">
        <f>D380+D381</f>
        <v>8228769</v>
      </c>
      <c r="E378" s="31">
        <f>E380+E381</f>
        <v>8228769</v>
      </c>
      <c r="F378" s="31">
        <f t="shared" si="92"/>
        <v>7784129.4399999995</v>
      </c>
      <c r="G378" s="31">
        <f>G380+G381</f>
        <v>0</v>
      </c>
      <c r="H378" s="31">
        <f>H380+H381</f>
        <v>3892160.1</v>
      </c>
      <c r="I378" s="31">
        <f>I380+I381</f>
        <v>3891969.34</v>
      </c>
      <c r="J378" s="31">
        <f t="shared" si="100"/>
        <v>8673408.5600000005</v>
      </c>
      <c r="K378" s="18">
        <f>F378/B378*100</f>
        <v>47.298261987910948</v>
      </c>
    </row>
    <row r="379" spans="1:11" ht="30.75" x14ac:dyDescent="0.2">
      <c r="A379" s="70" t="s">
        <v>19</v>
      </c>
      <c r="B379" s="31">
        <f t="shared" si="106"/>
        <v>0</v>
      </c>
      <c r="C379" s="31"/>
      <c r="D379" s="31"/>
      <c r="E379" s="31"/>
      <c r="F379" s="31">
        <f t="shared" si="92"/>
        <v>0</v>
      </c>
      <c r="G379" s="31"/>
      <c r="H379" s="31"/>
      <c r="I379" s="31"/>
      <c r="J379" s="31">
        <f t="shared" si="100"/>
        <v>0</v>
      </c>
      <c r="K379" s="18"/>
    </row>
    <row r="380" spans="1:11" ht="104.45" customHeight="1" x14ac:dyDescent="0.2">
      <c r="A380" s="50" t="s">
        <v>174</v>
      </c>
      <c r="B380" s="31">
        <f t="shared" si="106"/>
        <v>8228769</v>
      </c>
      <c r="C380" s="31"/>
      <c r="D380" s="31"/>
      <c r="E380" s="31">
        <v>8228769</v>
      </c>
      <c r="F380" s="31">
        <f t="shared" si="92"/>
        <v>3891969.34</v>
      </c>
      <c r="G380" s="31"/>
      <c r="H380" s="31"/>
      <c r="I380" s="31">
        <v>3891969.34</v>
      </c>
      <c r="J380" s="31">
        <f t="shared" si="100"/>
        <v>4336799.66</v>
      </c>
      <c r="K380" s="18">
        <f>F380/B380*100</f>
        <v>47.297102883797074</v>
      </c>
    </row>
    <row r="381" spans="1:11" ht="105.6" customHeight="1" x14ac:dyDescent="0.2">
      <c r="A381" s="50" t="s">
        <v>173</v>
      </c>
      <c r="B381" s="31">
        <f t="shared" si="106"/>
        <v>8228769</v>
      </c>
      <c r="C381" s="31"/>
      <c r="D381" s="31">
        <v>8228769</v>
      </c>
      <c r="E381" s="31"/>
      <c r="F381" s="31">
        <f t="shared" ref="F381:F409" si="107">G381+H381+I381</f>
        <v>3892160.1</v>
      </c>
      <c r="G381" s="31"/>
      <c r="H381" s="31">
        <v>3892160.1</v>
      </c>
      <c r="I381" s="31"/>
      <c r="J381" s="31">
        <f t="shared" si="100"/>
        <v>4336608.9000000004</v>
      </c>
      <c r="K381" s="18">
        <f>F381/B381*100</f>
        <v>47.299421092024822</v>
      </c>
    </row>
    <row r="382" spans="1:11" ht="78.75" x14ac:dyDescent="0.2">
      <c r="A382" s="71" t="s">
        <v>65</v>
      </c>
      <c r="B382" s="31">
        <f t="shared" si="106"/>
        <v>13848411.640000001</v>
      </c>
      <c r="C382" s="31">
        <f>C384+C385</f>
        <v>0</v>
      </c>
      <c r="D382" s="31">
        <f>D384+D385</f>
        <v>11078729.310000001</v>
      </c>
      <c r="E382" s="31">
        <f>E384+E385</f>
        <v>2769682.33</v>
      </c>
      <c r="F382" s="31">
        <f t="shared" si="107"/>
        <v>5928569.2200000007</v>
      </c>
      <c r="G382" s="31">
        <f>G384+G385</f>
        <v>0</v>
      </c>
      <c r="H382" s="31">
        <f>H384+H385</f>
        <v>4699962.1500000004</v>
      </c>
      <c r="I382" s="31">
        <f>I384+I385</f>
        <v>1228607.07</v>
      </c>
      <c r="J382" s="31">
        <f t="shared" si="100"/>
        <v>7919842.4199999999</v>
      </c>
      <c r="K382" s="18">
        <f>F382/B382*100</f>
        <v>42.810463568802469</v>
      </c>
    </row>
    <row r="383" spans="1:11" ht="30.75" x14ac:dyDescent="0.2">
      <c r="A383" s="70" t="s">
        <v>19</v>
      </c>
      <c r="B383" s="31">
        <f t="shared" si="106"/>
        <v>0</v>
      </c>
      <c r="C383" s="31"/>
      <c r="D383" s="31"/>
      <c r="E383" s="31"/>
      <c r="F383" s="31">
        <f t="shared" si="107"/>
        <v>0</v>
      </c>
      <c r="G383" s="31"/>
      <c r="H383" s="31"/>
      <c r="I383" s="31"/>
      <c r="J383" s="31">
        <f t="shared" si="100"/>
        <v>0</v>
      </c>
      <c r="K383" s="18"/>
    </row>
    <row r="384" spans="1:11" ht="103.9" customHeight="1" x14ac:dyDescent="0.2">
      <c r="A384" s="50" t="s">
        <v>172</v>
      </c>
      <c r="B384" s="31">
        <f t="shared" si="106"/>
        <v>2769682.33</v>
      </c>
      <c r="C384" s="31"/>
      <c r="D384" s="31"/>
      <c r="E384" s="31">
        <v>2769682.33</v>
      </c>
      <c r="F384" s="31">
        <f t="shared" si="107"/>
        <v>1228607.07</v>
      </c>
      <c r="G384" s="31"/>
      <c r="H384" s="31"/>
      <c r="I384" s="31">
        <v>1228607.07</v>
      </c>
      <c r="J384" s="31">
        <f t="shared" si="100"/>
        <v>1541075.26</v>
      </c>
      <c r="K384" s="18">
        <f>F384/B384*100</f>
        <v>44.359133056244758</v>
      </c>
    </row>
    <row r="385" spans="1:16" ht="103.9" customHeight="1" x14ac:dyDescent="0.2">
      <c r="A385" s="50" t="s">
        <v>171</v>
      </c>
      <c r="B385" s="31">
        <f t="shared" si="106"/>
        <v>11078729.310000001</v>
      </c>
      <c r="C385" s="31"/>
      <c r="D385" s="31">
        <v>11078729.310000001</v>
      </c>
      <c r="E385" s="31"/>
      <c r="F385" s="31">
        <f t="shared" si="107"/>
        <v>4699962.1500000004</v>
      </c>
      <c r="G385" s="31"/>
      <c r="H385" s="31">
        <v>4699962.1500000004</v>
      </c>
      <c r="I385" s="31"/>
      <c r="J385" s="31">
        <f t="shared" si="100"/>
        <v>6378767.1600000001</v>
      </c>
      <c r="K385" s="18">
        <f>F385/B385*100</f>
        <v>42.423296196592425</v>
      </c>
    </row>
    <row r="386" spans="1:16" ht="131.25" x14ac:dyDescent="0.2">
      <c r="A386" s="71" t="s">
        <v>62</v>
      </c>
      <c r="B386" s="31">
        <f t="shared" si="106"/>
        <v>6806763.1399999997</v>
      </c>
      <c r="C386" s="31">
        <f>C388+C389</f>
        <v>0</v>
      </c>
      <c r="D386" s="31">
        <f>D388+D389</f>
        <v>5445410.5099999998</v>
      </c>
      <c r="E386" s="31">
        <f>E388+E389</f>
        <v>1361352.63</v>
      </c>
      <c r="F386" s="31">
        <f t="shared" si="107"/>
        <v>6806763.1399999997</v>
      </c>
      <c r="G386" s="31">
        <f>G388+G389</f>
        <v>0</v>
      </c>
      <c r="H386" s="31">
        <f>H388+H389</f>
        <v>5445410.5099999998</v>
      </c>
      <c r="I386" s="31">
        <f>I388+I389</f>
        <v>1361352.63</v>
      </c>
      <c r="J386" s="31">
        <f t="shared" si="100"/>
        <v>0</v>
      </c>
      <c r="K386" s="18">
        <f>F386/B386*100</f>
        <v>100</v>
      </c>
    </row>
    <row r="387" spans="1:16" ht="30.75" x14ac:dyDescent="0.2">
      <c r="A387" s="70" t="s">
        <v>19</v>
      </c>
      <c r="B387" s="31">
        <f t="shared" si="106"/>
        <v>0</v>
      </c>
      <c r="C387" s="31"/>
      <c r="D387" s="31"/>
      <c r="E387" s="31"/>
      <c r="F387" s="31">
        <f t="shared" si="107"/>
        <v>0</v>
      </c>
      <c r="G387" s="31"/>
      <c r="H387" s="31"/>
      <c r="I387" s="31"/>
      <c r="J387" s="31">
        <f t="shared" si="100"/>
        <v>0</v>
      </c>
      <c r="K387" s="18"/>
    </row>
    <row r="388" spans="1:16" ht="108" customHeight="1" x14ac:dyDescent="0.2">
      <c r="A388" s="50" t="s">
        <v>170</v>
      </c>
      <c r="B388" s="31">
        <f t="shared" si="106"/>
        <v>1361352.63</v>
      </c>
      <c r="C388" s="31"/>
      <c r="D388" s="31"/>
      <c r="E388" s="31">
        <v>1361352.63</v>
      </c>
      <c r="F388" s="31">
        <f t="shared" si="107"/>
        <v>1361352.63</v>
      </c>
      <c r="G388" s="31"/>
      <c r="H388" s="31"/>
      <c r="I388" s="31">
        <v>1361352.63</v>
      </c>
      <c r="J388" s="31">
        <f t="shared" si="100"/>
        <v>0</v>
      </c>
      <c r="K388" s="18">
        <f>F388/B388*100</f>
        <v>100</v>
      </c>
    </row>
    <row r="389" spans="1:16" ht="103.9" customHeight="1" x14ac:dyDescent="0.2">
      <c r="A389" s="50" t="s">
        <v>310</v>
      </c>
      <c r="B389" s="31">
        <f t="shared" si="106"/>
        <v>5445410.5099999998</v>
      </c>
      <c r="C389" s="31"/>
      <c r="D389" s="31">
        <v>5445410.5099999998</v>
      </c>
      <c r="E389" s="31"/>
      <c r="F389" s="31">
        <f t="shared" si="107"/>
        <v>5445410.5099999998</v>
      </c>
      <c r="G389" s="31"/>
      <c r="H389" s="31">
        <v>5445410.5099999998</v>
      </c>
      <c r="I389" s="31"/>
      <c r="J389" s="31">
        <f t="shared" si="100"/>
        <v>0</v>
      </c>
      <c r="K389" s="18">
        <f>F389/B389*100</f>
        <v>100</v>
      </c>
    </row>
    <row r="390" spans="1:16" ht="38.450000000000003" customHeight="1" x14ac:dyDescent="0.2">
      <c r="A390" s="15" t="s">
        <v>12</v>
      </c>
      <c r="B390" s="68">
        <f t="shared" si="106"/>
        <v>527945149</v>
      </c>
      <c r="C390" s="68">
        <f t="shared" ref="C390:E391" si="108">C391</f>
        <v>517313700</v>
      </c>
      <c r="D390" s="68">
        <f t="shared" si="108"/>
        <v>4180349</v>
      </c>
      <c r="E390" s="68">
        <f t="shared" si="108"/>
        <v>6451100</v>
      </c>
      <c r="F390" s="68">
        <f>G390+H390+I390</f>
        <v>336731949.69</v>
      </c>
      <c r="G390" s="68">
        <f t="shared" ref="G390:I391" si="109">G391</f>
        <v>333361022.69</v>
      </c>
      <c r="H390" s="68">
        <f t="shared" si="109"/>
        <v>2693849.81</v>
      </c>
      <c r="I390" s="68">
        <f t="shared" si="109"/>
        <v>677077.19000000006</v>
      </c>
      <c r="J390" s="68">
        <f t="shared" si="100"/>
        <v>191213199.31</v>
      </c>
      <c r="K390" s="19">
        <f>F390/B390*100</f>
        <v>63.781616390986109</v>
      </c>
    </row>
    <row r="391" spans="1:16" ht="82.15" customHeight="1" x14ac:dyDescent="0.2">
      <c r="A391" s="15" t="s">
        <v>39</v>
      </c>
      <c r="B391" s="68">
        <f t="shared" si="106"/>
        <v>527945149</v>
      </c>
      <c r="C391" s="68">
        <f t="shared" si="108"/>
        <v>517313700</v>
      </c>
      <c r="D391" s="68">
        <f t="shared" si="108"/>
        <v>4180349</v>
      </c>
      <c r="E391" s="68">
        <f t="shared" si="108"/>
        <v>6451100</v>
      </c>
      <c r="F391" s="68">
        <f t="shared" si="107"/>
        <v>336731949.69</v>
      </c>
      <c r="G391" s="68">
        <f t="shared" si="109"/>
        <v>333361022.69</v>
      </c>
      <c r="H391" s="68">
        <f t="shared" si="109"/>
        <v>2693849.81</v>
      </c>
      <c r="I391" s="68">
        <f t="shared" si="109"/>
        <v>677077.19000000006</v>
      </c>
      <c r="J391" s="68">
        <f t="shared" si="100"/>
        <v>191213199.31</v>
      </c>
      <c r="K391" s="19">
        <f>F391/B391*100</f>
        <v>63.781616390986109</v>
      </c>
    </row>
    <row r="392" spans="1:16" ht="78.75" x14ac:dyDescent="0.2">
      <c r="A392" s="54" t="s">
        <v>63</v>
      </c>
      <c r="B392" s="31">
        <f t="shared" si="106"/>
        <v>527945149</v>
      </c>
      <c r="C392" s="31">
        <f>C394+C395+C396+C397</f>
        <v>517313700</v>
      </c>
      <c r="D392" s="31">
        <f>D394+D395+D396+D397</f>
        <v>4180349</v>
      </c>
      <c r="E392" s="31">
        <f>E394+E395+E396+E397</f>
        <v>6451100</v>
      </c>
      <c r="F392" s="31">
        <f t="shared" si="107"/>
        <v>336731949.69</v>
      </c>
      <c r="G392" s="31">
        <f>G394+G395+G396+G397</f>
        <v>333361022.69</v>
      </c>
      <c r="H392" s="31">
        <f>H394+H395+H396+H397</f>
        <v>2693849.81</v>
      </c>
      <c r="I392" s="31">
        <f>I394+I395+I396+I397</f>
        <v>677077.19000000006</v>
      </c>
      <c r="J392" s="31">
        <f t="shared" si="100"/>
        <v>191213199.31</v>
      </c>
      <c r="K392" s="18">
        <f>F392/B392*100</f>
        <v>63.781616390986109</v>
      </c>
      <c r="L392" s="9"/>
      <c r="M392" s="9"/>
      <c r="N392" s="9"/>
      <c r="O392" s="9"/>
      <c r="P392" s="9"/>
    </row>
    <row r="393" spans="1:16" ht="30.75" x14ac:dyDescent="0.2">
      <c r="A393" s="55" t="s">
        <v>19</v>
      </c>
      <c r="B393" s="31">
        <f t="shared" si="106"/>
        <v>0</v>
      </c>
      <c r="C393" s="31"/>
      <c r="D393" s="31"/>
      <c r="E393" s="31"/>
      <c r="F393" s="31">
        <f t="shared" si="107"/>
        <v>0</v>
      </c>
      <c r="G393" s="31"/>
      <c r="H393" s="31"/>
      <c r="I393" s="31"/>
      <c r="J393" s="31">
        <f t="shared" si="100"/>
        <v>0</v>
      </c>
      <c r="K393" s="18"/>
      <c r="L393" s="9"/>
      <c r="M393" s="9"/>
      <c r="N393" s="9"/>
      <c r="O393" s="9"/>
      <c r="P393" s="9"/>
    </row>
    <row r="394" spans="1:16" ht="51" x14ac:dyDescent="0.2">
      <c r="A394" s="38" t="s">
        <v>60</v>
      </c>
      <c r="B394" s="31">
        <f t="shared" si="106"/>
        <v>5405974.5800000001</v>
      </c>
      <c r="C394" s="31"/>
      <c r="D394" s="31"/>
      <c r="E394" s="31">
        <v>5405974.5800000001</v>
      </c>
      <c r="F394" s="31">
        <f t="shared" si="107"/>
        <v>3590.14</v>
      </c>
      <c r="G394" s="31"/>
      <c r="H394" s="31"/>
      <c r="I394" s="31">
        <v>3590.14</v>
      </c>
      <c r="J394" s="31">
        <f t="shared" si="100"/>
        <v>5402384.4400000004</v>
      </c>
      <c r="K394" s="18">
        <f t="shared" ref="K394:K407" si="110">F394/B394*100</f>
        <v>6.6410597143429395E-2</v>
      </c>
      <c r="L394" s="9"/>
      <c r="M394" s="9"/>
      <c r="N394" s="9"/>
      <c r="O394" s="9"/>
      <c r="P394" s="9"/>
    </row>
    <row r="395" spans="1:16" ht="51" x14ac:dyDescent="0.2">
      <c r="A395" s="38" t="s">
        <v>148</v>
      </c>
      <c r="B395" s="31">
        <f t="shared" si="106"/>
        <v>1045125.42</v>
      </c>
      <c r="C395" s="31"/>
      <c r="D395" s="31"/>
      <c r="E395" s="31">
        <v>1045125.42</v>
      </c>
      <c r="F395" s="31">
        <f t="shared" si="107"/>
        <v>673487.05</v>
      </c>
      <c r="G395" s="31"/>
      <c r="H395" s="31"/>
      <c r="I395" s="31">
        <v>673487.05</v>
      </c>
      <c r="J395" s="31">
        <f t="shared" si="100"/>
        <v>371638.37</v>
      </c>
      <c r="K395" s="18">
        <f t="shared" si="110"/>
        <v>64.440787403295573</v>
      </c>
      <c r="L395" s="9"/>
      <c r="M395" s="9"/>
      <c r="N395" s="9"/>
      <c r="O395" s="9"/>
      <c r="P395" s="9"/>
    </row>
    <row r="396" spans="1:16" ht="51" x14ac:dyDescent="0.2">
      <c r="A396" s="38" t="s">
        <v>136</v>
      </c>
      <c r="B396" s="31">
        <f t="shared" si="106"/>
        <v>4180349</v>
      </c>
      <c r="C396" s="31"/>
      <c r="D396" s="31">
        <f>4180313+36</f>
        <v>4180349</v>
      </c>
      <c r="E396" s="31"/>
      <c r="F396" s="31">
        <f t="shared" si="107"/>
        <v>2693849.81</v>
      </c>
      <c r="G396" s="31"/>
      <c r="H396" s="31">
        <v>2693849.81</v>
      </c>
      <c r="I396" s="31"/>
      <c r="J396" s="31">
        <f t="shared" si="100"/>
        <v>1486499.19</v>
      </c>
      <c r="K396" s="18">
        <f t="shared" si="110"/>
        <v>64.440787360098412</v>
      </c>
      <c r="L396" s="9"/>
      <c r="M396" s="9"/>
      <c r="N396" s="9"/>
      <c r="O396" s="9"/>
      <c r="P396" s="9"/>
    </row>
    <row r="397" spans="1:16" ht="51" x14ac:dyDescent="0.2">
      <c r="A397" s="38" t="s">
        <v>135</v>
      </c>
      <c r="B397" s="31">
        <f t="shared" si="106"/>
        <v>517313700</v>
      </c>
      <c r="C397" s="31">
        <v>517313700</v>
      </c>
      <c r="D397" s="31"/>
      <c r="E397" s="31"/>
      <c r="F397" s="31">
        <f t="shared" si="107"/>
        <v>333361022.69</v>
      </c>
      <c r="G397" s="31">
        <v>333361022.69</v>
      </c>
      <c r="H397" s="31"/>
      <c r="I397" s="31"/>
      <c r="J397" s="31">
        <f t="shared" si="100"/>
        <v>183952677.31</v>
      </c>
      <c r="K397" s="18">
        <f t="shared" si="110"/>
        <v>64.440787609143158</v>
      </c>
      <c r="L397" s="9"/>
      <c r="M397" s="9"/>
      <c r="N397" s="9"/>
      <c r="O397" s="9"/>
      <c r="P397" s="9"/>
    </row>
    <row r="398" spans="1:16" ht="30" x14ac:dyDescent="0.2">
      <c r="A398" s="66" t="s">
        <v>66</v>
      </c>
      <c r="B398" s="29">
        <f t="shared" si="106"/>
        <v>9130000</v>
      </c>
      <c r="C398" s="29"/>
      <c r="D398" s="29">
        <f>D399</f>
        <v>5000000</v>
      </c>
      <c r="E398" s="29">
        <f>E399</f>
        <v>4130000</v>
      </c>
      <c r="F398" s="29">
        <f t="shared" si="107"/>
        <v>2880000</v>
      </c>
      <c r="G398" s="29">
        <f t="shared" ref="G398:I399" si="111">G399</f>
        <v>0</v>
      </c>
      <c r="H398" s="29">
        <f t="shared" si="111"/>
        <v>0</v>
      </c>
      <c r="I398" s="29">
        <f t="shared" si="111"/>
        <v>2880000</v>
      </c>
      <c r="J398" s="29">
        <f t="shared" si="100"/>
        <v>6250000</v>
      </c>
      <c r="K398" s="17">
        <f t="shared" si="110"/>
        <v>31.544359255202632</v>
      </c>
      <c r="L398" s="9"/>
      <c r="M398" s="9"/>
      <c r="N398" s="9"/>
      <c r="O398" s="9"/>
      <c r="P398" s="9"/>
    </row>
    <row r="399" spans="1:16" ht="30.75" x14ac:dyDescent="0.2">
      <c r="A399" s="63" t="s">
        <v>67</v>
      </c>
      <c r="B399" s="31">
        <f t="shared" si="106"/>
        <v>9130000</v>
      </c>
      <c r="C399" s="31">
        <f>C400</f>
        <v>0</v>
      </c>
      <c r="D399" s="31">
        <f>D400</f>
        <v>5000000</v>
      </c>
      <c r="E399" s="31">
        <f>E400</f>
        <v>4130000</v>
      </c>
      <c r="F399" s="31">
        <f t="shared" si="107"/>
        <v>2880000</v>
      </c>
      <c r="G399" s="31">
        <f t="shared" si="111"/>
        <v>0</v>
      </c>
      <c r="H399" s="31">
        <f t="shared" si="111"/>
        <v>0</v>
      </c>
      <c r="I399" s="31">
        <f t="shared" si="111"/>
        <v>2880000</v>
      </c>
      <c r="J399" s="31">
        <f t="shared" si="100"/>
        <v>6250000</v>
      </c>
      <c r="K399" s="18">
        <f t="shared" si="110"/>
        <v>31.544359255202632</v>
      </c>
      <c r="L399" s="9"/>
      <c r="M399" s="9"/>
      <c r="N399" s="9"/>
      <c r="O399" s="9"/>
      <c r="P399" s="9"/>
    </row>
    <row r="400" spans="1:16" ht="76.5" x14ac:dyDescent="0.2">
      <c r="A400" s="64" t="s">
        <v>39</v>
      </c>
      <c r="B400" s="31">
        <f t="shared" si="106"/>
        <v>9130000</v>
      </c>
      <c r="C400" s="31">
        <f>C401+C405</f>
        <v>0</v>
      </c>
      <c r="D400" s="31">
        <f>D401+D405</f>
        <v>5000000</v>
      </c>
      <c r="E400" s="31">
        <f>E401+E405</f>
        <v>4130000</v>
      </c>
      <c r="F400" s="31">
        <f>G400+H400+I400</f>
        <v>2880000</v>
      </c>
      <c r="G400" s="31">
        <f t="shared" ref="G400:I400" si="112">G401+G405</f>
        <v>0</v>
      </c>
      <c r="H400" s="31">
        <f t="shared" si="112"/>
        <v>0</v>
      </c>
      <c r="I400" s="31">
        <f t="shared" si="112"/>
        <v>2880000</v>
      </c>
      <c r="J400" s="31">
        <f t="shared" si="100"/>
        <v>6250000</v>
      </c>
      <c r="K400" s="18">
        <f t="shared" si="110"/>
        <v>31.544359255202632</v>
      </c>
      <c r="L400" s="9"/>
      <c r="M400" s="9"/>
      <c r="N400" s="9"/>
      <c r="O400" s="9"/>
      <c r="P400" s="9"/>
    </row>
    <row r="401" spans="1:16" ht="78.75" x14ac:dyDescent="0.2">
      <c r="A401" s="49" t="s">
        <v>137</v>
      </c>
      <c r="B401" s="31">
        <f t="shared" si="106"/>
        <v>6250000</v>
      </c>
      <c r="C401" s="31">
        <f>C403+C404</f>
        <v>0</v>
      </c>
      <c r="D401" s="31">
        <f>D403+D404</f>
        <v>5000000</v>
      </c>
      <c r="E401" s="31">
        <f>E403+E404</f>
        <v>1250000</v>
      </c>
      <c r="F401" s="31">
        <f t="shared" si="107"/>
        <v>0</v>
      </c>
      <c r="G401" s="31">
        <f>G403+G404</f>
        <v>0</v>
      </c>
      <c r="H401" s="31">
        <f>H403+H404</f>
        <v>0</v>
      </c>
      <c r="I401" s="31">
        <f>I403+I404</f>
        <v>0</v>
      </c>
      <c r="J401" s="31">
        <f t="shared" si="100"/>
        <v>6250000</v>
      </c>
      <c r="K401" s="18">
        <f t="shared" si="110"/>
        <v>0</v>
      </c>
      <c r="L401" s="9"/>
      <c r="M401" s="9"/>
      <c r="N401" s="9"/>
      <c r="O401" s="9"/>
      <c r="P401" s="9"/>
    </row>
    <row r="402" spans="1:16" ht="30.75" x14ac:dyDescent="0.2">
      <c r="A402" s="55" t="s">
        <v>19</v>
      </c>
      <c r="B402" s="31">
        <f t="shared" si="106"/>
        <v>0</v>
      </c>
      <c r="C402" s="31"/>
      <c r="D402" s="31"/>
      <c r="E402" s="31"/>
      <c r="F402" s="31">
        <f t="shared" si="107"/>
        <v>0</v>
      </c>
      <c r="G402" s="31"/>
      <c r="H402" s="31"/>
      <c r="I402" s="31"/>
      <c r="J402" s="31">
        <f t="shared" si="100"/>
        <v>0</v>
      </c>
      <c r="K402" s="18"/>
      <c r="L402" s="9"/>
      <c r="M402" s="9"/>
      <c r="N402" s="9"/>
      <c r="O402" s="9"/>
      <c r="P402" s="9"/>
    </row>
    <row r="403" spans="1:16" ht="51" x14ac:dyDescent="0.2">
      <c r="A403" s="38" t="s">
        <v>138</v>
      </c>
      <c r="B403" s="31">
        <f t="shared" si="106"/>
        <v>1250000</v>
      </c>
      <c r="C403" s="31"/>
      <c r="D403" s="31"/>
      <c r="E403" s="31">
        <v>1250000</v>
      </c>
      <c r="F403" s="31">
        <f t="shared" si="107"/>
        <v>0</v>
      </c>
      <c r="G403" s="31"/>
      <c r="H403" s="31"/>
      <c r="I403" s="31"/>
      <c r="J403" s="31">
        <f t="shared" si="100"/>
        <v>1250000</v>
      </c>
      <c r="K403" s="18">
        <f t="shared" si="110"/>
        <v>0</v>
      </c>
      <c r="L403" s="9"/>
      <c r="M403" s="9"/>
      <c r="N403" s="9"/>
      <c r="O403" s="9"/>
      <c r="P403" s="9"/>
    </row>
    <row r="404" spans="1:16" ht="51" x14ac:dyDescent="0.2">
      <c r="A404" s="38" t="s">
        <v>139</v>
      </c>
      <c r="B404" s="31">
        <f t="shared" si="106"/>
        <v>5000000</v>
      </c>
      <c r="C404" s="31"/>
      <c r="D404" s="31">
        <v>5000000</v>
      </c>
      <c r="E404" s="31"/>
      <c r="F404" s="31">
        <f t="shared" si="107"/>
        <v>0</v>
      </c>
      <c r="G404" s="31"/>
      <c r="H404" s="31"/>
      <c r="I404" s="31"/>
      <c r="J404" s="31">
        <f t="shared" ref="J404:J415" si="113">B404-F404</f>
        <v>5000000</v>
      </c>
      <c r="K404" s="18">
        <f t="shared" si="110"/>
        <v>0</v>
      </c>
      <c r="L404" s="9"/>
      <c r="M404" s="9"/>
      <c r="N404" s="9"/>
      <c r="O404" s="9"/>
      <c r="P404" s="9"/>
    </row>
    <row r="405" spans="1:16" ht="105" x14ac:dyDescent="0.2">
      <c r="A405" s="49" t="s">
        <v>169</v>
      </c>
      <c r="B405" s="31">
        <f t="shared" si="106"/>
        <v>2880000</v>
      </c>
      <c r="C405" s="31">
        <f>C407</f>
        <v>0</v>
      </c>
      <c r="D405" s="31">
        <f>D407</f>
        <v>0</v>
      </c>
      <c r="E405" s="31">
        <f>E407</f>
        <v>2880000</v>
      </c>
      <c r="F405" s="31">
        <f t="shared" si="107"/>
        <v>2880000</v>
      </c>
      <c r="G405" s="31">
        <f>G407</f>
        <v>0</v>
      </c>
      <c r="H405" s="31">
        <f>H407</f>
        <v>0</v>
      </c>
      <c r="I405" s="31">
        <f>I407</f>
        <v>2880000</v>
      </c>
      <c r="J405" s="31">
        <f t="shared" si="113"/>
        <v>0</v>
      </c>
      <c r="K405" s="18">
        <f t="shared" si="110"/>
        <v>100</v>
      </c>
      <c r="L405" s="9"/>
      <c r="M405" s="9"/>
      <c r="N405" s="9"/>
      <c r="O405" s="9"/>
      <c r="P405" s="9"/>
    </row>
    <row r="406" spans="1:16" ht="30.75" x14ac:dyDescent="0.2">
      <c r="A406" s="51" t="s">
        <v>19</v>
      </c>
      <c r="B406" s="31">
        <f t="shared" si="106"/>
        <v>0</v>
      </c>
      <c r="C406" s="31"/>
      <c r="D406" s="31"/>
      <c r="E406" s="31"/>
      <c r="F406" s="31">
        <f t="shared" si="107"/>
        <v>0</v>
      </c>
      <c r="G406" s="31"/>
      <c r="H406" s="31"/>
      <c r="I406" s="31"/>
      <c r="J406" s="31">
        <f t="shared" si="113"/>
        <v>0</v>
      </c>
      <c r="K406" s="18"/>
      <c r="L406" s="9"/>
      <c r="M406" s="9"/>
      <c r="N406" s="9"/>
      <c r="O406" s="9"/>
      <c r="P406" s="9"/>
    </row>
    <row r="407" spans="1:16" ht="51" x14ac:dyDescent="0.2">
      <c r="A407" s="38" t="s">
        <v>168</v>
      </c>
      <c r="B407" s="31">
        <f t="shared" si="106"/>
        <v>2880000</v>
      </c>
      <c r="C407" s="31"/>
      <c r="D407" s="31"/>
      <c r="E407" s="31">
        <v>2880000</v>
      </c>
      <c r="F407" s="31">
        <f t="shared" si="107"/>
        <v>2880000</v>
      </c>
      <c r="G407" s="31"/>
      <c r="H407" s="31"/>
      <c r="I407" s="31">
        <v>2880000</v>
      </c>
      <c r="J407" s="31">
        <f t="shared" si="113"/>
        <v>0</v>
      </c>
      <c r="K407" s="18">
        <f t="shared" si="110"/>
        <v>100</v>
      </c>
      <c r="L407" s="9"/>
      <c r="M407" s="9"/>
      <c r="N407" s="9"/>
      <c r="O407" s="9"/>
      <c r="P407" s="9"/>
    </row>
    <row r="408" spans="1:16" ht="30" x14ac:dyDescent="0.2">
      <c r="A408" s="66" t="s">
        <v>167</v>
      </c>
      <c r="B408" s="29">
        <f t="shared" si="106"/>
        <v>26260200</v>
      </c>
      <c r="C408" s="29">
        <f t="shared" ref="C408:E410" si="114">C409</f>
        <v>0</v>
      </c>
      <c r="D408" s="29">
        <f t="shared" si="114"/>
        <v>12980100</v>
      </c>
      <c r="E408" s="29">
        <f t="shared" si="114"/>
        <v>13280100</v>
      </c>
      <c r="F408" s="29">
        <f t="shared" si="107"/>
        <v>25090175.490000002</v>
      </c>
      <c r="G408" s="29">
        <f t="shared" ref="G408:I410" si="115">G409</f>
        <v>0</v>
      </c>
      <c r="H408" s="29">
        <f t="shared" si="115"/>
        <v>12545087.75</v>
      </c>
      <c r="I408" s="29">
        <f t="shared" si="115"/>
        <v>12545087.74</v>
      </c>
      <c r="J408" s="29">
        <f t="shared" si="113"/>
        <v>1170024.5099999979</v>
      </c>
      <c r="K408" s="17">
        <f>F408/B408*100</f>
        <v>95.544495053350715</v>
      </c>
      <c r="L408" s="9"/>
      <c r="M408" s="9"/>
      <c r="N408" s="9"/>
      <c r="O408" s="9"/>
      <c r="P408" s="9"/>
    </row>
    <row r="409" spans="1:16" ht="30.75" x14ac:dyDescent="0.2">
      <c r="A409" s="63" t="s">
        <v>166</v>
      </c>
      <c r="B409" s="31">
        <f t="shared" si="106"/>
        <v>26260200</v>
      </c>
      <c r="C409" s="31">
        <f t="shared" si="114"/>
        <v>0</v>
      </c>
      <c r="D409" s="31">
        <f t="shared" si="114"/>
        <v>12980100</v>
      </c>
      <c r="E409" s="31">
        <f t="shared" si="114"/>
        <v>13280100</v>
      </c>
      <c r="F409" s="31">
        <f t="shared" si="107"/>
        <v>25090175.490000002</v>
      </c>
      <c r="G409" s="31">
        <f t="shared" si="115"/>
        <v>0</v>
      </c>
      <c r="H409" s="31">
        <f t="shared" si="115"/>
        <v>12545087.75</v>
      </c>
      <c r="I409" s="31">
        <f t="shared" si="115"/>
        <v>12545087.74</v>
      </c>
      <c r="J409" s="31">
        <f t="shared" si="113"/>
        <v>1170024.5099999979</v>
      </c>
      <c r="K409" s="18">
        <f>F409/B409*100</f>
        <v>95.544495053350715</v>
      </c>
      <c r="L409" s="9"/>
      <c r="M409" s="9"/>
      <c r="N409" s="9"/>
      <c r="O409" s="9"/>
      <c r="P409" s="9"/>
    </row>
    <row r="410" spans="1:16" ht="76.5" x14ac:dyDescent="0.2">
      <c r="A410" s="64" t="s">
        <v>39</v>
      </c>
      <c r="B410" s="31">
        <f t="shared" si="106"/>
        <v>26260200</v>
      </c>
      <c r="C410" s="31">
        <f t="shared" si="114"/>
        <v>0</v>
      </c>
      <c r="D410" s="31">
        <f t="shared" si="114"/>
        <v>12980100</v>
      </c>
      <c r="E410" s="31">
        <f t="shared" si="114"/>
        <v>13280100</v>
      </c>
      <c r="F410" s="31">
        <f>G410+H410+I410</f>
        <v>25090175.490000002</v>
      </c>
      <c r="G410" s="31">
        <f t="shared" si="115"/>
        <v>0</v>
      </c>
      <c r="H410" s="31">
        <f t="shared" si="115"/>
        <v>12545087.75</v>
      </c>
      <c r="I410" s="31">
        <f t="shared" si="115"/>
        <v>12545087.74</v>
      </c>
      <c r="J410" s="31">
        <f t="shared" si="113"/>
        <v>1170024.5099999979</v>
      </c>
      <c r="K410" s="18">
        <f>F410/B410*100</f>
        <v>95.544495053350715</v>
      </c>
      <c r="L410" s="9"/>
      <c r="M410" s="9"/>
      <c r="N410" s="9"/>
      <c r="O410" s="9"/>
      <c r="P410" s="9"/>
    </row>
    <row r="411" spans="1:16" ht="78.75" x14ac:dyDescent="0.2">
      <c r="A411" s="49" t="s">
        <v>165</v>
      </c>
      <c r="B411" s="31">
        <f t="shared" si="106"/>
        <v>26260200</v>
      </c>
      <c r="C411" s="31">
        <f>C413+C414+C415</f>
        <v>0</v>
      </c>
      <c r="D411" s="31">
        <f>D413+D414+D415</f>
        <v>12980100</v>
      </c>
      <c r="E411" s="31">
        <f>E413+E414+E415</f>
        <v>13280100</v>
      </c>
      <c r="F411" s="31">
        <f t="shared" ref="F411:F415" si="116">G411+H411+I411</f>
        <v>25090175.490000002</v>
      </c>
      <c r="G411" s="31">
        <f>G413+G414+G415</f>
        <v>0</v>
      </c>
      <c r="H411" s="31">
        <f>H413+H414+H415</f>
        <v>12545087.75</v>
      </c>
      <c r="I411" s="31">
        <f>I413+I414+I415</f>
        <v>12545087.74</v>
      </c>
      <c r="J411" s="31">
        <f t="shared" si="113"/>
        <v>1170024.5099999979</v>
      </c>
      <c r="K411" s="18">
        <f>F411/B411*100</f>
        <v>95.544495053350715</v>
      </c>
      <c r="L411" s="9"/>
      <c r="M411" s="9"/>
      <c r="N411" s="9"/>
      <c r="O411" s="9"/>
      <c r="P411" s="9"/>
    </row>
    <row r="412" spans="1:16" ht="30.75" x14ac:dyDescent="0.2">
      <c r="A412" s="51" t="s">
        <v>19</v>
      </c>
      <c r="B412" s="31">
        <f t="shared" si="106"/>
        <v>0</v>
      </c>
      <c r="C412" s="31"/>
      <c r="D412" s="31"/>
      <c r="E412" s="31"/>
      <c r="F412" s="31">
        <f t="shared" si="116"/>
        <v>0</v>
      </c>
      <c r="G412" s="31"/>
      <c r="H412" s="31"/>
      <c r="I412" s="31"/>
      <c r="J412" s="31">
        <f t="shared" si="113"/>
        <v>0</v>
      </c>
      <c r="K412" s="18"/>
      <c r="L412" s="9"/>
      <c r="M412" s="9"/>
      <c r="N412" s="9"/>
      <c r="O412" s="9"/>
      <c r="P412" s="9"/>
    </row>
    <row r="413" spans="1:16" ht="51" x14ac:dyDescent="0.2">
      <c r="A413" s="38" t="s">
        <v>164</v>
      </c>
      <c r="B413" s="31">
        <f t="shared" si="106"/>
        <v>300000</v>
      </c>
      <c r="C413" s="31"/>
      <c r="D413" s="31"/>
      <c r="E413" s="31">
        <v>300000</v>
      </c>
      <c r="F413" s="31">
        <f t="shared" si="116"/>
        <v>0</v>
      </c>
      <c r="G413" s="31"/>
      <c r="H413" s="31"/>
      <c r="I413" s="31"/>
      <c r="J413" s="31">
        <f t="shared" si="113"/>
        <v>300000</v>
      </c>
      <c r="K413" s="18">
        <f>F413/B413*100</f>
        <v>0</v>
      </c>
      <c r="L413" s="9"/>
      <c r="M413" s="9"/>
      <c r="N413" s="9"/>
      <c r="O413" s="9"/>
      <c r="P413" s="9"/>
    </row>
    <row r="414" spans="1:16" ht="30.75" x14ac:dyDescent="0.2">
      <c r="A414" s="38" t="s">
        <v>163</v>
      </c>
      <c r="B414" s="31">
        <f t="shared" si="106"/>
        <v>12980100</v>
      </c>
      <c r="C414" s="31"/>
      <c r="D414" s="31"/>
      <c r="E414" s="31">
        <v>12980100</v>
      </c>
      <c r="F414" s="31">
        <f t="shared" si="116"/>
        <v>12545087.74</v>
      </c>
      <c r="G414" s="31"/>
      <c r="H414" s="31"/>
      <c r="I414" s="31">
        <v>12545087.74</v>
      </c>
      <c r="J414" s="31">
        <f t="shared" si="113"/>
        <v>435012.25999999978</v>
      </c>
      <c r="K414" s="18">
        <f>F414/B414*100</f>
        <v>96.648621659309256</v>
      </c>
      <c r="L414" s="9"/>
      <c r="M414" s="9"/>
      <c r="N414" s="9"/>
      <c r="O414" s="9"/>
      <c r="P414" s="9"/>
    </row>
    <row r="415" spans="1:16" ht="30.75" x14ac:dyDescent="0.2">
      <c r="A415" s="38" t="s">
        <v>162</v>
      </c>
      <c r="B415" s="31">
        <f t="shared" si="106"/>
        <v>12980100</v>
      </c>
      <c r="C415" s="31"/>
      <c r="D415" s="31">
        <v>12980100</v>
      </c>
      <c r="E415" s="31"/>
      <c r="F415" s="31">
        <f t="shared" si="116"/>
        <v>12545087.75</v>
      </c>
      <c r="G415" s="31"/>
      <c r="H415" s="31">
        <v>12545087.75</v>
      </c>
      <c r="I415" s="31"/>
      <c r="J415" s="31">
        <f t="shared" si="113"/>
        <v>435012.25</v>
      </c>
      <c r="K415" s="18">
        <f>F415/B415*100</f>
        <v>96.648621736350265</v>
      </c>
      <c r="L415" s="9"/>
      <c r="M415" s="9"/>
      <c r="N415" s="9"/>
      <c r="O415" s="9"/>
      <c r="P415" s="9"/>
    </row>
    <row r="416" spans="1:16" s="4" customFormat="1" ht="61.15" customHeight="1" x14ac:dyDescent="0.25">
      <c r="A416" s="45" t="s">
        <v>27</v>
      </c>
      <c r="B416" s="29">
        <f t="shared" ref="B416:I416" si="117">B9+B131+B257+B312+B398+B408</f>
        <v>3234154858.8899999</v>
      </c>
      <c r="C416" s="29">
        <f t="shared" si="117"/>
        <v>2301517476.8400002</v>
      </c>
      <c r="D416" s="29">
        <f t="shared" si="117"/>
        <v>550578782.04999995</v>
      </c>
      <c r="E416" s="29">
        <f t="shared" si="117"/>
        <v>382058600</v>
      </c>
      <c r="F416" s="29">
        <f t="shared" si="117"/>
        <v>1069573337.53</v>
      </c>
      <c r="G416" s="29">
        <f t="shared" si="117"/>
        <v>852321380.03999996</v>
      </c>
      <c r="H416" s="29">
        <f t="shared" si="117"/>
        <v>99594575</v>
      </c>
      <c r="I416" s="29">
        <f t="shared" si="117"/>
        <v>117657382.48999999</v>
      </c>
      <c r="J416" s="29">
        <f>B416-F416</f>
        <v>2164581521.3599997</v>
      </c>
      <c r="K416" s="20">
        <f>F416/B416*100</f>
        <v>33.07118502968315</v>
      </c>
    </row>
    <row r="417" spans="1:11" ht="34.9" customHeight="1" x14ac:dyDescent="0.4">
      <c r="A417" s="7"/>
      <c r="B417" s="10"/>
      <c r="C417" s="11"/>
      <c r="D417" s="11"/>
      <c r="E417" s="11"/>
      <c r="F417" s="11"/>
      <c r="G417" s="28"/>
      <c r="H417" s="28"/>
      <c r="I417" s="28"/>
      <c r="J417" s="7"/>
      <c r="K417" s="7"/>
    </row>
    <row r="418" spans="1:11" ht="13.9" customHeight="1" x14ac:dyDescent="0.4">
      <c r="A418" s="8"/>
      <c r="B418" s="14"/>
      <c r="C418" s="7"/>
      <c r="D418" s="7"/>
      <c r="E418" s="7"/>
      <c r="F418" s="28"/>
      <c r="G418" s="28"/>
      <c r="H418" s="28"/>
      <c r="I418" s="28"/>
      <c r="J418" s="7"/>
      <c r="K418" s="7"/>
    </row>
    <row r="419" spans="1:11" ht="24.75" customHeight="1" x14ac:dyDescent="0.2">
      <c r="A419" s="7"/>
      <c r="B419" s="86" t="s">
        <v>1</v>
      </c>
      <c r="C419" s="86" t="s">
        <v>15</v>
      </c>
      <c r="D419" s="86" t="s">
        <v>14</v>
      </c>
      <c r="E419" s="88" t="s">
        <v>16</v>
      </c>
      <c r="F419" s="89"/>
      <c r="G419" s="7"/>
      <c r="H419" s="7"/>
      <c r="I419" s="7"/>
      <c r="J419" s="7"/>
      <c r="K419" s="7"/>
    </row>
    <row r="420" spans="1:11" ht="23.25" customHeight="1" x14ac:dyDescent="0.2">
      <c r="A420" s="7"/>
      <c r="B420" s="87"/>
      <c r="C420" s="87"/>
      <c r="D420" s="87"/>
      <c r="E420" s="56" t="s">
        <v>17</v>
      </c>
      <c r="F420" s="56" t="s">
        <v>18</v>
      </c>
      <c r="G420" s="7"/>
      <c r="H420" s="7"/>
      <c r="I420" s="7"/>
      <c r="J420" s="7"/>
      <c r="K420" s="7"/>
    </row>
    <row r="421" spans="1:11" ht="28.9" customHeight="1" x14ac:dyDescent="0.4">
      <c r="A421" s="7"/>
      <c r="B421" s="57"/>
      <c r="C421" s="80">
        <f>B416</f>
        <v>3234154858.8899999</v>
      </c>
      <c r="D421" s="80">
        <f>F416</f>
        <v>1069573337.53</v>
      </c>
      <c r="E421" s="80">
        <f>C421-D421</f>
        <v>2164581521.3599997</v>
      </c>
      <c r="F421" s="81">
        <f>D421/C421*100</f>
        <v>33.07118502968315</v>
      </c>
      <c r="G421" s="7"/>
      <c r="H421" s="7"/>
      <c r="I421" s="7"/>
      <c r="J421" s="7"/>
      <c r="K421" s="7"/>
    </row>
    <row r="422" spans="1:11" ht="24.6" customHeight="1" x14ac:dyDescent="0.4">
      <c r="A422" s="7"/>
      <c r="B422" s="57" t="s">
        <v>19</v>
      </c>
      <c r="C422" s="80"/>
      <c r="D422" s="80"/>
      <c r="E422" s="80"/>
      <c r="F422" s="81"/>
      <c r="G422" s="7"/>
      <c r="H422" s="7"/>
      <c r="I422" s="7"/>
      <c r="J422" s="7"/>
      <c r="K422" s="7"/>
    </row>
    <row r="423" spans="1:11" ht="30.6" customHeight="1" x14ac:dyDescent="0.4">
      <c r="A423" s="7"/>
      <c r="B423" s="58" t="s">
        <v>3</v>
      </c>
      <c r="C423" s="82">
        <f>C416</f>
        <v>2301517476.8400002</v>
      </c>
      <c r="D423" s="80">
        <f>G416</f>
        <v>852321380.03999996</v>
      </c>
      <c r="E423" s="80">
        <f>C423-D423</f>
        <v>1449196096.8000002</v>
      </c>
      <c r="F423" s="81">
        <f>D423/C423*100</f>
        <v>37.033017937810456</v>
      </c>
      <c r="G423" s="7"/>
      <c r="H423" s="7"/>
      <c r="I423" s="7"/>
      <c r="J423" s="7"/>
      <c r="K423" s="7"/>
    </row>
    <row r="424" spans="1:11" ht="30" customHeight="1" x14ac:dyDescent="0.4">
      <c r="B424" s="58" t="s">
        <v>4</v>
      </c>
      <c r="C424" s="82">
        <f>D416</f>
        <v>550578782.04999995</v>
      </c>
      <c r="D424" s="80">
        <f>H416</f>
        <v>99594575</v>
      </c>
      <c r="E424" s="80">
        <f>C424-D424</f>
        <v>450984207.04999995</v>
      </c>
      <c r="F424" s="81">
        <f>D424/C424*100</f>
        <v>18.089068857534627</v>
      </c>
      <c r="G424" s="7"/>
      <c r="H424" s="7"/>
      <c r="I424" s="7"/>
      <c r="J424" s="7"/>
      <c r="K424" s="7"/>
    </row>
    <row r="425" spans="1:11" ht="30" customHeight="1" x14ac:dyDescent="0.4">
      <c r="A425" s="5"/>
      <c r="B425" s="58" t="s">
        <v>5</v>
      </c>
      <c r="C425" s="82">
        <f>E416</f>
        <v>382058600</v>
      </c>
      <c r="D425" s="80">
        <f>I416</f>
        <v>117657382.48999999</v>
      </c>
      <c r="E425" s="80">
        <f>C425-D425</f>
        <v>264401217.50999999</v>
      </c>
      <c r="F425" s="81">
        <f>D425/C425*100</f>
        <v>30.79563776080423</v>
      </c>
      <c r="G425" s="7"/>
      <c r="H425" s="7"/>
      <c r="I425" s="7"/>
      <c r="J425" s="7"/>
      <c r="K425" s="7"/>
    </row>
    <row r="426" spans="1:11" ht="27.75" x14ac:dyDescent="0.4">
      <c r="A426" s="21"/>
      <c r="B426" s="10"/>
      <c r="C426" s="10"/>
      <c r="D426" s="10"/>
      <c r="E426" s="10"/>
      <c r="F426" s="10"/>
      <c r="G426" s="10"/>
      <c r="H426" s="10"/>
      <c r="I426" s="10"/>
      <c r="J426" s="10"/>
    </row>
    <row r="427" spans="1:11" ht="61.9" customHeight="1" x14ac:dyDescent="0.4">
      <c r="A427" s="21" t="s">
        <v>85</v>
      </c>
      <c r="B427" s="28"/>
      <c r="C427" s="28"/>
      <c r="D427" s="28"/>
      <c r="E427" s="28"/>
      <c r="F427" s="28" t="s">
        <v>30</v>
      </c>
      <c r="G427" s="28"/>
      <c r="H427" s="28"/>
      <c r="I427" s="28"/>
      <c r="J427" s="28"/>
    </row>
    <row r="428" spans="1:11" ht="89.45" customHeight="1" x14ac:dyDescent="0.4">
      <c r="A428" s="59" t="s">
        <v>28</v>
      </c>
      <c r="B428" s="28"/>
      <c r="C428" s="7"/>
      <c r="D428" s="7"/>
      <c r="E428" s="11"/>
      <c r="F428" s="69"/>
    </row>
    <row r="429" spans="1:11" ht="34.9" customHeight="1" x14ac:dyDescent="0.35">
      <c r="B429" s="83"/>
      <c r="E429" s="22"/>
    </row>
    <row r="430" spans="1:11" ht="27" x14ac:dyDescent="0.35">
      <c r="B430" s="83"/>
    </row>
    <row r="431" spans="1:11" ht="39.6" customHeight="1" x14ac:dyDescent="0.4">
      <c r="B431" s="25"/>
      <c r="C431" s="26"/>
      <c r="D431" s="26"/>
      <c r="E431" s="26"/>
      <c r="F431" s="27"/>
      <c r="G431" s="26"/>
      <c r="H431" s="26"/>
      <c r="I431" s="26"/>
      <c r="J431" s="3"/>
    </row>
    <row r="432" spans="1:11" ht="27.75" x14ac:dyDescent="0.4">
      <c r="B432" s="25"/>
      <c r="C432" s="26"/>
      <c r="D432" s="26"/>
      <c r="E432" s="26"/>
      <c r="F432" s="27"/>
      <c r="G432" s="26"/>
      <c r="H432" s="26"/>
      <c r="I432" s="26"/>
      <c r="J432" s="3"/>
    </row>
    <row r="433" spans="2:10" ht="27.75" x14ac:dyDescent="0.4">
      <c r="B433" s="25"/>
      <c r="C433" s="26"/>
      <c r="D433" s="26"/>
      <c r="E433" s="26"/>
      <c r="F433" s="27"/>
      <c r="G433" s="26"/>
      <c r="H433" s="26"/>
      <c r="I433" s="26"/>
      <c r="J433" s="3"/>
    </row>
    <row r="434" spans="2:10" ht="27.75" x14ac:dyDescent="0.4">
      <c r="B434" s="25"/>
      <c r="C434" s="26"/>
      <c r="D434" s="26"/>
      <c r="E434" s="26"/>
      <c r="F434" s="27"/>
      <c r="G434" s="26"/>
      <c r="H434" s="26"/>
      <c r="I434" s="26"/>
      <c r="J434" s="3"/>
    </row>
    <row r="435" spans="2:10" ht="27.75" x14ac:dyDescent="0.4">
      <c r="B435" s="25"/>
      <c r="C435" s="26"/>
      <c r="D435" s="26"/>
      <c r="E435" s="26"/>
      <c r="F435" s="27"/>
      <c r="G435" s="26"/>
      <c r="H435" s="26"/>
      <c r="I435" s="26"/>
      <c r="J435" s="3"/>
    </row>
    <row r="436" spans="2:10" ht="27.75" x14ac:dyDescent="0.4">
      <c r="B436" s="25"/>
      <c r="C436" s="26"/>
      <c r="D436" s="26"/>
      <c r="E436" s="26"/>
      <c r="F436" s="27"/>
      <c r="G436" s="26"/>
      <c r="H436" s="26"/>
      <c r="I436" s="26"/>
      <c r="J436" s="3"/>
    </row>
    <row r="437" spans="2:10" ht="27.75" x14ac:dyDescent="0.4">
      <c r="B437" s="25"/>
      <c r="C437" s="24"/>
      <c r="D437" s="24"/>
      <c r="E437" s="24"/>
      <c r="F437" s="27"/>
      <c r="G437" s="24"/>
      <c r="H437" s="24"/>
      <c r="I437" s="24"/>
      <c r="J437" s="3"/>
    </row>
    <row r="438" spans="2:10" ht="27.75" x14ac:dyDescent="0.4">
      <c r="B438" s="25">
        <f>C438+D438+E438</f>
        <v>0</v>
      </c>
      <c r="C438" s="24"/>
      <c r="D438" s="24"/>
      <c r="E438" s="24"/>
      <c r="F438" s="27">
        <f>G438+H438+I438</f>
        <v>0</v>
      </c>
      <c r="G438" s="24"/>
      <c r="H438" s="24"/>
      <c r="I438" s="24"/>
      <c r="J438" s="3"/>
    </row>
    <row r="439" spans="2:10" ht="27.75" x14ac:dyDescent="0.4">
      <c r="B439" s="25">
        <f>C439+D439+E439</f>
        <v>0</v>
      </c>
      <c r="C439" s="24"/>
      <c r="D439" s="24"/>
      <c r="E439" s="24"/>
      <c r="F439" s="27">
        <f>G439+H439+I439</f>
        <v>0</v>
      </c>
      <c r="G439" s="24"/>
      <c r="H439" s="24"/>
      <c r="I439" s="24"/>
      <c r="J439" s="3"/>
    </row>
    <row r="440" spans="2:10" ht="27.75" x14ac:dyDescent="0.4">
      <c r="B440" s="25">
        <f>C440+D440+E440</f>
        <v>0</v>
      </c>
      <c r="C440" s="24"/>
      <c r="D440" s="24"/>
      <c r="E440" s="24"/>
      <c r="F440" s="27">
        <f>G440+H440+I440</f>
        <v>0</v>
      </c>
      <c r="G440" s="24"/>
      <c r="H440" s="24"/>
      <c r="I440" s="24"/>
      <c r="J440" s="3"/>
    </row>
    <row r="441" spans="2:10" ht="27.75" x14ac:dyDescent="0.4">
      <c r="B441" s="25">
        <f>C441+D441+E441</f>
        <v>0</v>
      </c>
      <c r="C441" s="24"/>
      <c r="D441" s="24"/>
      <c r="E441" s="24"/>
      <c r="F441" s="27">
        <f>G441+H441+I441</f>
        <v>0</v>
      </c>
      <c r="G441" s="24"/>
      <c r="H441" s="24"/>
      <c r="I441" s="24"/>
      <c r="J441" s="3"/>
    </row>
    <row r="442" spans="2:10" ht="25.5" x14ac:dyDescent="0.35">
      <c r="B442" s="24"/>
      <c r="C442" s="24"/>
      <c r="D442" s="24"/>
      <c r="E442" s="24"/>
      <c r="F442" s="24"/>
      <c r="G442" s="24"/>
      <c r="H442" s="24"/>
      <c r="I442" s="24"/>
      <c r="J442" s="3"/>
    </row>
    <row r="443" spans="2:10" ht="25.5" x14ac:dyDescent="0.35">
      <c r="B443" s="24"/>
      <c r="C443" s="24"/>
      <c r="D443" s="24"/>
      <c r="E443" s="24"/>
      <c r="F443" s="24"/>
      <c r="G443" s="24"/>
      <c r="H443" s="24"/>
      <c r="I443" s="24"/>
      <c r="J443" s="3"/>
    </row>
    <row r="444" spans="2:10" ht="25.5" x14ac:dyDescent="0.35">
      <c r="B444" s="24"/>
      <c r="C444" s="24"/>
      <c r="D444" s="24"/>
      <c r="E444" s="24"/>
      <c r="F444" s="24"/>
      <c r="G444" s="24"/>
      <c r="H444" s="24"/>
      <c r="I444" s="24"/>
      <c r="J444" s="3"/>
    </row>
    <row r="445" spans="2:10" ht="25.5" x14ac:dyDescent="0.35">
      <c r="B445" s="24"/>
      <c r="C445" s="24"/>
      <c r="D445" s="24"/>
      <c r="E445" s="24"/>
      <c r="F445" s="24"/>
      <c r="G445" s="24"/>
      <c r="H445" s="24"/>
      <c r="I445" s="24"/>
      <c r="J445" s="3"/>
    </row>
    <row r="446" spans="2:10" ht="25.5" x14ac:dyDescent="0.35">
      <c r="B446" s="24"/>
      <c r="C446" s="24"/>
      <c r="D446" s="24"/>
      <c r="E446" s="24"/>
      <c r="F446" s="24"/>
      <c r="G446" s="24"/>
      <c r="H446" s="24"/>
      <c r="I446" s="24"/>
      <c r="J446" s="3"/>
    </row>
    <row r="447" spans="2:10" ht="25.5" x14ac:dyDescent="0.35">
      <c r="B447" s="23"/>
      <c r="C447" s="23"/>
      <c r="D447" s="23"/>
      <c r="E447" s="23"/>
      <c r="F447" s="23"/>
      <c r="G447" s="23"/>
      <c r="H447" s="23"/>
      <c r="I447" s="23"/>
    </row>
    <row r="448" spans="2:10" ht="25.5" x14ac:dyDescent="0.35">
      <c r="B448" s="23"/>
      <c r="C448" s="23"/>
      <c r="D448" s="23"/>
      <c r="E448" s="23"/>
      <c r="F448" s="23"/>
      <c r="G448" s="23"/>
      <c r="H448" s="23"/>
      <c r="I448" s="23"/>
    </row>
    <row r="449" spans="2:9" ht="25.5" x14ac:dyDescent="0.35">
      <c r="B449" s="23"/>
      <c r="C449" s="23"/>
      <c r="D449" s="23"/>
      <c r="E449" s="23"/>
      <c r="F449" s="23"/>
      <c r="G449" s="23"/>
      <c r="H449" s="23"/>
      <c r="I449" s="23"/>
    </row>
    <row r="450" spans="2:9" ht="25.5" x14ac:dyDescent="0.35">
      <c r="B450" s="23"/>
      <c r="C450" s="23"/>
      <c r="D450" s="23"/>
      <c r="E450" s="23"/>
      <c r="F450" s="23"/>
      <c r="G450" s="23"/>
      <c r="H450" s="23"/>
      <c r="I450" s="23"/>
    </row>
    <row r="451" spans="2:9" ht="25.5" x14ac:dyDescent="0.35">
      <c r="B451" s="23"/>
      <c r="C451" s="23"/>
      <c r="D451" s="23"/>
      <c r="E451" s="23"/>
      <c r="F451" s="23"/>
      <c r="G451" s="23"/>
      <c r="H451" s="23"/>
      <c r="I451" s="23"/>
    </row>
    <row r="452" spans="2:9" ht="25.5" x14ac:dyDescent="0.35">
      <c r="B452" s="23"/>
      <c r="C452" s="23"/>
      <c r="D452" s="23"/>
      <c r="E452" s="23"/>
      <c r="F452" s="23"/>
      <c r="G452" s="23"/>
      <c r="H452" s="23"/>
      <c r="I452" s="23"/>
    </row>
  </sheetData>
  <autoFilter ref="B1:B452"/>
  <mergeCells count="16">
    <mergeCell ref="B419:B420"/>
    <mergeCell ref="C419:C420"/>
    <mergeCell ref="D419:D420"/>
    <mergeCell ref="E419:F419"/>
    <mergeCell ref="A1:K1"/>
    <mergeCell ref="A2:K2"/>
    <mergeCell ref="A4:K4"/>
    <mergeCell ref="A5:A7"/>
    <mergeCell ref="B5:E5"/>
    <mergeCell ref="F5:I5"/>
    <mergeCell ref="J5:J7"/>
    <mergeCell ref="K5:K7"/>
    <mergeCell ref="B6:B7"/>
    <mergeCell ref="C6:E6"/>
    <mergeCell ref="F6:F7"/>
    <mergeCell ref="G6:I6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>
    <oddHeader>&amp;R&amp;"Arial Cyr,полужирный"&amp;18Страница &amp;P</oddHeader>
  </headerFooter>
  <rowBreaks count="9" manualBreakCount="9">
    <brk id="31" max="10" man="1"/>
    <brk id="52" max="10" man="1"/>
    <brk id="77" max="10" man="1"/>
    <brk id="98" max="10" man="1"/>
    <brk id="265" max="10" man="1"/>
    <brk id="288" max="10" man="1"/>
    <brk id="314" max="10" man="1"/>
    <brk id="367" max="10" man="1"/>
    <brk id="3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01.10.2021г. (руб)</vt:lpstr>
      <vt:lpstr>'на 01.10.2021г. (руб)'!Заголовки_для_печати</vt:lpstr>
      <vt:lpstr>'на 01.10.2021г. (руб)'!Область_печати</vt:lpstr>
    </vt:vector>
  </TitlesOfParts>
  <Company>gorfin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ivs-3</cp:lastModifiedBy>
  <cp:lastPrinted>2021-10-01T11:08:18Z</cp:lastPrinted>
  <dcterms:created xsi:type="dcterms:W3CDTF">2007-01-23T06:19:47Z</dcterms:created>
  <dcterms:modified xsi:type="dcterms:W3CDTF">2021-10-25T07:18:08Z</dcterms:modified>
</cp:coreProperties>
</file>