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328" windowWidth="7512" windowHeight="4440"/>
  </bookViews>
  <sheets>
    <sheet name="на 01.08.2021г. (руб)" sheetId="367" r:id="rId1"/>
  </sheets>
  <definedNames>
    <definedName name="_xlnm._FilterDatabase" localSheetId="0" hidden="1">'на 01.08.2021г. (руб)'!$B$1:$B$445</definedName>
    <definedName name="_xlnm.Print_Titles" localSheetId="0">'на 01.08.2021г. (руб)'!$5:$8</definedName>
    <definedName name="_xlnm.Print_Area" localSheetId="0">'на 01.08.2021г. (руб)'!$A$1:$K$421</definedName>
  </definedNames>
  <calcPr calcId="145621" iterateDelta="1E-4"/>
</workbook>
</file>

<file path=xl/calcChain.xml><?xml version="1.0" encoding="utf-8"?>
<calcChain xmlns="http://schemas.openxmlformats.org/spreadsheetml/2006/main">
  <c r="H347" i="367" l="1"/>
  <c r="I347" i="367"/>
  <c r="G347" i="367"/>
  <c r="H69" i="367"/>
  <c r="I69" i="367"/>
  <c r="G69" i="367"/>
  <c r="H113" i="367" l="1"/>
  <c r="I113" i="367"/>
  <c r="G113" i="367"/>
  <c r="D113" i="367"/>
  <c r="E113" i="367"/>
  <c r="C113" i="367"/>
  <c r="F119" i="367"/>
  <c r="B119" i="367"/>
  <c r="J119" i="367" s="1"/>
  <c r="F118" i="367"/>
  <c r="B118" i="367"/>
  <c r="J118" i="367" s="1"/>
  <c r="F117" i="367"/>
  <c r="B117" i="367"/>
  <c r="J117" i="367" s="1"/>
  <c r="H102" i="367"/>
  <c r="I102" i="367"/>
  <c r="I96" i="367" s="1"/>
  <c r="I94" i="367" s="1"/>
  <c r="I93" i="367" s="1"/>
  <c r="G102" i="367"/>
  <c r="D102" i="367"/>
  <c r="E102" i="367"/>
  <c r="C102" i="367"/>
  <c r="F108" i="367"/>
  <c r="B108" i="367"/>
  <c r="F107" i="367"/>
  <c r="B107" i="367"/>
  <c r="F106" i="367"/>
  <c r="B106" i="367"/>
  <c r="F434" i="367"/>
  <c r="B434" i="367"/>
  <c r="F433" i="367"/>
  <c r="B433" i="367"/>
  <c r="F432" i="367"/>
  <c r="B432" i="367"/>
  <c r="F431" i="367"/>
  <c r="B431" i="367"/>
  <c r="F408" i="367"/>
  <c r="B408" i="367"/>
  <c r="F407" i="367"/>
  <c r="B407" i="367"/>
  <c r="J406" i="367"/>
  <c r="F406" i="367"/>
  <c r="K406" i="367" s="1"/>
  <c r="B406" i="367"/>
  <c r="F405" i="367"/>
  <c r="B405" i="367"/>
  <c r="I404" i="367"/>
  <c r="I403" i="367" s="1"/>
  <c r="F403" i="367" s="1"/>
  <c r="H404" i="367"/>
  <c r="H403" i="367" s="1"/>
  <c r="G404" i="367"/>
  <c r="E404" i="367"/>
  <c r="E403" i="367" s="1"/>
  <c r="D404" i="367"/>
  <c r="D403" i="367" s="1"/>
  <c r="C404" i="367"/>
  <c r="B404" i="367" s="1"/>
  <c r="G403" i="367"/>
  <c r="G402" i="367" s="1"/>
  <c r="C403" i="367"/>
  <c r="H402" i="367"/>
  <c r="H401" i="367" s="1"/>
  <c r="E402" i="367"/>
  <c r="E401" i="367" s="1"/>
  <c r="D402" i="367"/>
  <c r="D401" i="367" s="1"/>
  <c r="G401" i="367"/>
  <c r="F400" i="367"/>
  <c r="B400" i="367"/>
  <c r="J400" i="367" s="1"/>
  <c r="J399" i="367"/>
  <c r="F399" i="367"/>
  <c r="B399" i="367"/>
  <c r="I398" i="367"/>
  <c r="H398" i="367"/>
  <c r="G398" i="367"/>
  <c r="F398" i="367"/>
  <c r="E398" i="367"/>
  <c r="D398" i="367"/>
  <c r="C398" i="367"/>
  <c r="B398" i="367"/>
  <c r="J398" i="367" s="1"/>
  <c r="F397" i="367"/>
  <c r="B397" i="367"/>
  <c r="F396" i="367"/>
  <c r="B396" i="367"/>
  <c r="J395" i="367"/>
  <c r="F395" i="367"/>
  <c r="B395" i="367"/>
  <c r="I394" i="367"/>
  <c r="H394" i="367"/>
  <c r="G394" i="367"/>
  <c r="G393" i="367" s="1"/>
  <c r="F393" i="367" s="1"/>
  <c r="F394" i="367"/>
  <c r="E394" i="367"/>
  <c r="D394" i="367"/>
  <c r="C394" i="367"/>
  <c r="C393" i="367" s="1"/>
  <c r="B394" i="367"/>
  <c r="J394" i="367" s="1"/>
  <c r="I393" i="367"/>
  <c r="I392" i="367" s="1"/>
  <c r="H393" i="367"/>
  <c r="H392" i="367" s="1"/>
  <c r="E393" i="367"/>
  <c r="E392" i="367" s="1"/>
  <c r="E391" i="367" s="1"/>
  <c r="D393" i="367"/>
  <c r="D392" i="367" s="1"/>
  <c r="D391" i="367" s="1"/>
  <c r="B391" i="367" s="1"/>
  <c r="G392" i="367"/>
  <c r="I391" i="367"/>
  <c r="H391" i="367"/>
  <c r="J390" i="367"/>
  <c r="F390" i="367"/>
  <c r="K390" i="367" s="1"/>
  <c r="B390" i="367"/>
  <c r="F389" i="367"/>
  <c r="K389" i="367" s="1"/>
  <c r="D389" i="367"/>
  <c r="B389" i="367" s="1"/>
  <c r="K388" i="367"/>
  <c r="J388" i="367"/>
  <c r="F388" i="367"/>
  <c r="B388" i="367"/>
  <c r="K387" i="367"/>
  <c r="J387" i="367"/>
  <c r="F387" i="367"/>
  <c r="B387" i="367"/>
  <c r="J386" i="367"/>
  <c r="F386" i="367"/>
  <c r="B386" i="367"/>
  <c r="I385" i="367"/>
  <c r="I384" i="367" s="1"/>
  <c r="H385" i="367"/>
  <c r="G385" i="367"/>
  <c r="F385" i="367"/>
  <c r="E385" i="367"/>
  <c r="E384" i="367" s="1"/>
  <c r="D385" i="367"/>
  <c r="C385" i="367"/>
  <c r="B385" i="367"/>
  <c r="J385" i="367" s="1"/>
  <c r="H384" i="367"/>
  <c r="H383" i="367" s="1"/>
  <c r="G384" i="367"/>
  <c r="D384" i="367"/>
  <c r="D383" i="367" s="1"/>
  <c r="C384" i="367"/>
  <c r="I383" i="367"/>
  <c r="E383" i="367"/>
  <c r="F382" i="367"/>
  <c r="K382" i="367" s="1"/>
  <c r="B382" i="367"/>
  <c r="F381" i="367"/>
  <c r="B381" i="367"/>
  <c r="J380" i="367"/>
  <c r="F380" i="367"/>
  <c r="B380" i="367"/>
  <c r="I379" i="367"/>
  <c r="H379" i="367"/>
  <c r="G379" i="367"/>
  <c r="E379" i="367"/>
  <c r="D379" i="367"/>
  <c r="C379" i="367"/>
  <c r="B379" i="367" s="1"/>
  <c r="F378" i="367"/>
  <c r="B378" i="367"/>
  <c r="F377" i="367"/>
  <c r="K377" i="367" s="1"/>
  <c r="B377" i="367"/>
  <c r="F376" i="367"/>
  <c r="B376" i="367"/>
  <c r="J376" i="367" s="1"/>
  <c r="I375" i="367"/>
  <c r="H375" i="367"/>
  <c r="G375" i="367"/>
  <c r="E375" i="367"/>
  <c r="D375" i="367"/>
  <c r="C375" i="367"/>
  <c r="J374" i="367"/>
  <c r="F374" i="367"/>
  <c r="K374" i="367" s="1"/>
  <c r="B374" i="367"/>
  <c r="F373" i="367"/>
  <c r="B373" i="367"/>
  <c r="F372" i="367"/>
  <c r="B372" i="367"/>
  <c r="I371" i="367"/>
  <c r="H371" i="367"/>
  <c r="G371" i="367"/>
  <c r="E371" i="367"/>
  <c r="D371" i="367"/>
  <c r="C371" i="367"/>
  <c r="B371" i="367" s="1"/>
  <c r="J370" i="367"/>
  <c r="F370" i="367"/>
  <c r="K370" i="367" s="1"/>
  <c r="B370" i="367"/>
  <c r="F369" i="367"/>
  <c r="K369" i="367" s="1"/>
  <c r="B369" i="367"/>
  <c r="J368" i="367"/>
  <c r="F368" i="367"/>
  <c r="B368" i="367"/>
  <c r="I367" i="367"/>
  <c r="H367" i="367"/>
  <c r="G367" i="367"/>
  <c r="F367" i="367"/>
  <c r="E367" i="367"/>
  <c r="E358" i="367" s="1"/>
  <c r="D367" i="367"/>
  <c r="C367" i="367"/>
  <c r="B367" i="367"/>
  <c r="F366" i="367"/>
  <c r="B366" i="367"/>
  <c r="K365" i="367"/>
  <c r="F365" i="367"/>
  <c r="B365" i="367"/>
  <c r="J365" i="367" s="1"/>
  <c r="J364" i="367"/>
  <c r="F364" i="367"/>
  <c r="B364" i="367"/>
  <c r="I363" i="367"/>
  <c r="F363" i="367" s="1"/>
  <c r="H363" i="367"/>
  <c r="G363" i="367"/>
  <c r="E363" i="367"/>
  <c r="D363" i="367"/>
  <c r="C363" i="367"/>
  <c r="B363" i="367"/>
  <c r="F362" i="367"/>
  <c r="K362" i="367" s="1"/>
  <c r="B362" i="367"/>
  <c r="F361" i="367"/>
  <c r="B361" i="367"/>
  <c r="F360" i="367"/>
  <c r="B360" i="367"/>
  <c r="J360" i="367" s="1"/>
  <c r="I359" i="367"/>
  <c r="H359" i="367"/>
  <c r="G359" i="367"/>
  <c r="E359" i="367"/>
  <c r="D359" i="367"/>
  <c r="D358" i="367" s="1"/>
  <c r="C359" i="367"/>
  <c r="C358" i="367"/>
  <c r="B358" i="367" s="1"/>
  <c r="F357" i="367"/>
  <c r="B357" i="367"/>
  <c r="F356" i="367"/>
  <c r="B356" i="367"/>
  <c r="J356" i="367" s="1"/>
  <c r="I355" i="367"/>
  <c r="H355" i="367"/>
  <c r="G355" i="367"/>
  <c r="F355" i="367" s="1"/>
  <c r="E355" i="367"/>
  <c r="D355" i="367"/>
  <c r="C355" i="367"/>
  <c r="B355" i="367" s="1"/>
  <c r="J355" i="367" s="1"/>
  <c r="F354" i="367"/>
  <c r="C354" i="367"/>
  <c r="F353" i="367"/>
  <c r="D353" i="367"/>
  <c r="B353" i="367"/>
  <c r="F352" i="367"/>
  <c r="B352" i="367"/>
  <c r="J351" i="367"/>
  <c r="F351" i="367"/>
  <c r="B351" i="367"/>
  <c r="F350" i="367"/>
  <c r="J350" i="367" s="1"/>
  <c r="B350" i="367"/>
  <c r="J349" i="367"/>
  <c r="F349" i="367"/>
  <c r="K349" i="367" s="1"/>
  <c r="B349" i="367"/>
  <c r="F348" i="367"/>
  <c r="B348" i="367"/>
  <c r="E347" i="367"/>
  <c r="D347" i="367"/>
  <c r="F346" i="367"/>
  <c r="B346" i="367"/>
  <c r="F345" i="367"/>
  <c r="B345" i="367"/>
  <c r="F344" i="367"/>
  <c r="K344" i="367" s="1"/>
  <c r="B344" i="367"/>
  <c r="F343" i="367"/>
  <c r="K343" i="367" s="1"/>
  <c r="E343" i="367"/>
  <c r="B343" i="367"/>
  <c r="J342" i="367"/>
  <c r="F342" i="367"/>
  <c r="B342" i="367"/>
  <c r="I341" i="367"/>
  <c r="H341" i="367"/>
  <c r="G341" i="367"/>
  <c r="E341" i="367"/>
  <c r="D341" i="367"/>
  <c r="C341" i="367"/>
  <c r="B341" i="367"/>
  <c r="K340" i="367"/>
  <c r="F340" i="367"/>
  <c r="B340" i="367"/>
  <c r="J340" i="367" s="1"/>
  <c r="K339" i="367"/>
  <c r="F339" i="367"/>
  <c r="B339" i="367"/>
  <c r="J339" i="367" s="1"/>
  <c r="F338" i="367"/>
  <c r="B338" i="367"/>
  <c r="F337" i="367"/>
  <c r="B337" i="367"/>
  <c r="K336" i="367"/>
  <c r="F336" i="367"/>
  <c r="B336" i="367"/>
  <c r="J336" i="367" s="1"/>
  <c r="K335" i="367"/>
  <c r="F335" i="367"/>
  <c r="B335" i="367"/>
  <c r="J335" i="367" s="1"/>
  <c r="J334" i="367"/>
  <c r="F334" i="367"/>
  <c r="B334" i="367"/>
  <c r="I333" i="367"/>
  <c r="H333" i="367"/>
  <c r="G333" i="367"/>
  <c r="F333" i="367" s="1"/>
  <c r="K333" i="367" s="1"/>
  <c r="E333" i="367"/>
  <c r="D333" i="367"/>
  <c r="C333" i="367"/>
  <c r="B333" i="367" s="1"/>
  <c r="F332" i="367"/>
  <c r="B332" i="367"/>
  <c r="J332" i="367" s="1"/>
  <c r="F331" i="367"/>
  <c r="K331" i="367" s="1"/>
  <c r="B331" i="367"/>
  <c r="F330" i="367"/>
  <c r="B330" i="367"/>
  <c r="J330" i="367" s="1"/>
  <c r="F329" i="367"/>
  <c r="B329" i="367"/>
  <c r="J329" i="367" s="1"/>
  <c r="J328" i="367"/>
  <c r="F328" i="367"/>
  <c r="B328" i="367"/>
  <c r="K327" i="367"/>
  <c r="J327" i="367"/>
  <c r="F327" i="367"/>
  <c r="B327" i="367"/>
  <c r="F326" i="367"/>
  <c r="J326" i="367" s="1"/>
  <c r="B326" i="367"/>
  <c r="I325" i="367"/>
  <c r="H325" i="367"/>
  <c r="F325" i="367" s="1"/>
  <c r="E325" i="367"/>
  <c r="D325" i="367"/>
  <c r="C325" i="367"/>
  <c r="J324" i="367"/>
  <c r="F324" i="367"/>
  <c r="K324" i="367" s="1"/>
  <c r="B324" i="367"/>
  <c r="F323" i="367"/>
  <c r="D323" i="367"/>
  <c r="B323" i="367"/>
  <c r="F322" i="367"/>
  <c r="K322" i="367" s="1"/>
  <c r="B322" i="367"/>
  <c r="K321" i="367"/>
  <c r="F321" i="367"/>
  <c r="B321" i="367"/>
  <c r="J321" i="367" s="1"/>
  <c r="F320" i="367"/>
  <c r="B320" i="367"/>
  <c r="F319" i="367"/>
  <c r="B319" i="367"/>
  <c r="J318" i="367"/>
  <c r="F318" i="367"/>
  <c r="B318" i="367"/>
  <c r="I317" i="367"/>
  <c r="H317" i="367"/>
  <c r="G317" i="367"/>
  <c r="E317" i="367"/>
  <c r="D317" i="367"/>
  <c r="C317" i="367"/>
  <c r="B317" i="367" s="1"/>
  <c r="F316" i="367"/>
  <c r="B316" i="367"/>
  <c r="J316" i="367" s="1"/>
  <c r="F315" i="367"/>
  <c r="J315" i="367" s="1"/>
  <c r="B315" i="367"/>
  <c r="F314" i="367"/>
  <c r="J314" i="367" s="1"/>
  <c r="B314" i="367"/>
  <c r="F313" i="367"/>
  <c r="B313" i="367"/>
  <c r="F312" i="367"/>
  <c r="B312" i="367"/>
  <c r="J312" i="367" s="1"/>
  <c r="F311" i="367"/>
  <c r="B311" i="367"/>
  <c r="J310" i="367"/>
  <c r="F310" i="367"/>
  <c r="B310" i="367"/>
  <c r="I309" i="367"/>
  <c r="H309" i="367"/>
  <c r="G309" i="367"/>
  <c r="E309" i="367"/>
  <c r="D309" i="367"/>
  <c r="C309" i="367"/>
  <c r="B309" i="367" s="1"/>
  <c r="E308" i="367"/>
  <c r="E307" i="367" s="1"/>
  <c r="E306" i="367" s="1"/>
  <c r="D308" i="367"/>
  <c r="F305" i="367"/>
  <c r="J305" i="367" s="1"/>
  <c r="B305" i="367"/>
  <c r="F304" i="367"/>
  <c r="B304" i="367"/>
  <c r="J304" i="367" s="1"/>
  <c r="I303" i="367"/>
  <c r="H303" i="367"/>
  <c r="G303" i="367"/>
  <c r="E303" i="367"/>
  <c r="D303" i="367"/>
  <c r="C303" i="367"/>
  <c r="F302" i="367"/>
  <c r="B302" i="367"/>
  <c r="F301" i="367"/>
  <c r="B301" i="367"/>
  <c r="J301" i="367" s="1"/>
  <c r="I300" i="367"/>
  <c r="H300" i="367"/>
  <c r="G300" i="367"/>
  <c r="F300" i="367" s="1"/>
  <c r="E300" i="367"/>
  <c r="D300" i="367"/>
  <c r="C300" i="367"/>
  <c r="B300" i="367" s="1"/>
  <c r="J300" i="367" s="1"/>
  <c r="F299" i="367"/>
  <c r="B299" i="367"/>
  <c r="J299" i="367" s="1"/>
  <c r="J298" i="367"/>
  <c r="F298" i="367"/>
  <c r="B298" i="367"/>
  <c r="I297" i="367"/>
  <c r="F297" i="367" s="1"/>
  <c r="H297" i="367"/>
  <c r="G297" i="367"/>
  <c r="E297" i="367"/>
  <c r="B297" i="367" s="1"/>
  <c r="J297" i="367" s="1"/>
  <c r="D297" i="367"/>
  <c r="C297" i="367"/>
  <c r="J296" i="367"/>
  <c r="F296" i="367"/>
  <c r="B296" i="367"/>
  <c r="F295" i="367"/>
  <c r="J295" i="367" s="1"/>
  <c r="B295" i="367"/>
  <c r="I294" i="367"/>
  <c r="H294" i="367"/>
  <c r="G294" i="367"/>
  <c r="F294" i="367" s="1"/>
  <c r="E294" i="367"/>
  <c r="D294" i="367"/>
  <c r="C294" i="367"/>
  <c r="B294" i="367" s="1"/>
  <c r="J293" i="367"/>
  <c r="F293" i="367"/>
  <c r="B293" i="367"/>
  <c r="F292" i="367"/>
  <c r="B292" i="367"/>
  <c r="J292" i="367" s="1"/>
  <c r="I291" i="367"/>
  <c r="H291" i="367"/>
  <c r="G291" i="367"/>
  <c r="F291" i="367" s="1"/>
  <c r="E291" i="367"/>
  <c r="D291" i="367"/>
  <c r="C291" i="367"/>
  <c r="F290" i="367"/>
  <c r="B290" i="367"/>
  <c r="J290" i="367" s="1"/>
  <c r="F289" i="367"/>
  <c r="B289" i="367"/>
  <c r="J289" i="367" s="1"/>
  <c r="I288" i="367"/>
  <c r="H288" i="367"/>
  <c r="G288" i="367"/>
  <c r="F288" i="367"/>
  <c r="E288" i="367"/>
  <c r="D288" i="367"/>
  <c r="C288" i="367"/>
  <c r="B288" i="367"/>
  <c r="J288" i="367" s="1"/>
  <c r="F287" i="367"/>
  <c r="K287" i="367" s="1"/>
  <c r="B287" i="367"/>
  <c r="F286" i="367"/>
  <c r="B286" i="367"/>
  <c r="J286" i="367" s="1"/>
  <c r="F285" i="367"/>
  <c r="K285" i="367" s="1"/>
  <c r="B285" i="367"/>
  <c r="F284" i="367"/>
  <c r="B284" i="367"/>
  <c r="J284" i="367" s="1"/>
  <c r="I283" i="367"/>
  <c r="H283" i="367"/>
  <c r="G283" i="367"/>
  <c r="F283" i="367" s="1"/>
  <c r="E283" i="367"/>
  <c r="D283" i="367"/>
  <c r="C283" i="367"/>
  <c r="F282" i="367"/>
  <c r="K282" i="367" s="1"/>
  <c r="B282" i="367"/>
  <c r="F281" i="367"/>
  <c r="K281" i="367" s="1"/>
  <c r="E281" i="367"/>
  <c r="B281" i="367" s="1"/>
  <c r="J280" i="367"/>
  <c r="F280" i="367"/>
  <c r="B280" i="367"/>
  <c r="I279" i="367"/>
  <c r="H279" i="367"/>
  <c r="G279" i="367"/>
  <c r="F279" i="367"/>
  <c r="E279" i="367"/>
  <c r="D279" i="367"/>
  <c r="C279" i="367"/>
  <c r="B279" i="367"/>
  <c r="J279" i="367" s="1"/>
  <c r="F278" i="367"/>
  <c r="B278" i="367"/>
  <c r="K277" i="367"/>
  <c r="F277" i="367"/>
  <c r="B277" i="367"/>
  <c r="J277" i="367" s="1"/>
  <c r="F276" i="367"/>
  <c r="K276" i="367" s="1"/>
  <c r="B276" i="367"/>
  <c r="J275" i="367"/>
  <c r="F275" i="367"/>
  <c r="I274" i="367"/>
  <c r="F274" i="367" s="1"/>
  <c r="H274" i="367"/>
  <c r="G274" i="367"/>
  <c r="E274" i="367"/>
  <c r="D274" i="367"/>
  <c r="C274" i="367"/>
  <c r="B274" i="367"/>
  <c r="F273" i="367"/>
  <c r="C273" i="367"/>
  <c r="F272" i="367"/>
  <c r="K272" i="367" s="1"/>
  <c r="D272" i="367"/>
  <c r="B272" i="367" s="1"/>
  <c r="F271" i="367"/>
  <c r="E271" i="367"/>
  <c r="B271" i="367" s="1"/>
  <c r="J271" i="367" s="1"/>
  <c r="F270" i="367"/>
  <c r="B270" i="367"/>
  <c r="F269" i="367"/>
  <c r="K269" i="367" s="1"/>
  <c r="E269" i="367"/>
  <c r="B269" i="367"/>
  <c r="J268" i="367"/>
  <c r="F268" i="367"/>
  <c r="B268" i="367"/>
  <c r="K268" i="367" s="1"/>
  <c r="F267" i="367"/>
  <c r="I266" i="367"/>
  <c r="H266" i="367"/>
  <c r="G266" i="367"/>
  <c r="F265" i="367"/>
  <c r="B265" i="367"/>
  <c r="F264" i="367"/>
  <c r="K264" i="367" s="1"/>
  <c r="B264" i="367"/>
  <c r="J263" i="367"/>
  <c r="F263" i="367"/>
  <c r="K263" i="367" s="1"/>
  <c r="B263" i="367"/>
  <c r="J262" i="367"/>
  <c r="F262" i="367"/>
  <c r="K262" i="367" s="1"/>
  <c r="B262" i="367"/>
  <c r="F261" i="367"/>
  <c r="B261" i="367"/>
  <c r="F260" i="367"/>
  <c r="K260" i="367" s="1"/>
  <c r="B260" i="367"/>
  <c r="J259" i="367"/>
  <c r="F259" i="367"/>
  <c r="K259" i="367" s="1"/>
  <c r="B259" i="367"/>
  <c r="J258" i="367"/>
  <c r="F258" i="367"/>
  <c r="K258" i="367" s="1"/>
  <c r="B258" i="367"/>
  <c r="F257" i="367"/>
  <c r="B257" i="367"/>
  <c r="F256" i="367"/>
  <c r="J256" i="367" s="1"/>
  <c r="I255" i="367"/>
  <c r="H255" i="367"/>
  <c r="G255" i="367"/>
  <c r="E255" i="367"/>
  <c r="D255" i="367"/>
  <c r="C255" i="367"/>
  <c r="F251" i="367"/>
  <c r="B251" i="367"/>
  <c r="J251" i="367" s="1"/>
  <c r="F250" i="367"/>
  <c r="B250" i="367"/>
  <c r="J249" i="367"/>
  <c r="F249" i="367"/>
  <c r="B249" i="367"/>
  <c r="I248" i="367"/>
  <c r="H248" i="367"/>
  <c r="G248" i="367"/>
  <c r="F248" i="367" s="1"/>
  <c r="E248" i="367"/>
  <c r="D248" i="367"/>
  <c r="C248" i="367"/>
  <c r="B248" i="367" s="1"/>
  <c r="J248" i="367" s="1"/>
  <c r="F247" i="367"/>
  <c r="B247" i="367"/>
  <c r="J247" i="367" s="1"/>
  <c r="J246" i="367"/>
  <c r="F246" i="367"/>
  <c r="K246" i="367" s="1"/>
  <c r="B246" i="367"/>
  <c r="F245" i="367"/>
  <c r="B245" i="367"/>
  <c r="I244" i="367"/>
  <c r="H244" i="367"/>
  <c r="G244" i="367"/>
  <c r="F244" i="367" s="1"/>
  <c r="K244" i="367" s="1"/>
  <c r="E244" i="367"/>
  <c r="D244" i="367"/>
  <c r="C244" i="367"/>
  <c r="B244" i="367" s="1"/>
  <c r="K243" i="367"/>
  <c r="J243" i="367"/>
  <c r="F243" i="367"/>
  <c r="B243" i="367"/>
  <c r="J242" i="367"/>
  <c r="F242" i="367"/>
  <c r="B242" i="367"/>
  <c r="I241" i="367"/>
  <c r="F241" i="367" s="1"/>
  <c r="H241" i="367"/>
  <c r="G241" i="367"/>
  <c r="E241" i="367"/>
  <c r="B241" i="367" s="1"/>
  <c r="J241" i="367" s="1"/>
  <c r="D241" i="367"/>
  <c r="C241" i="367"/>
  <c r="K240" i="367"/>
  <c r="F240" i="367"/>
  <c r="B240" i="367"/>
  <c r="J240" i="367" s="1"/>
  <c r="J239" i="367"/>
  <c r="F239" i="367"/>
  <c r="B239" i="367"/>
  <c r="I238" i="367"/>
  <c r="F238" i="367" s="1"/>
  <c r="K238" i="367" s="1"/>
  <c r="H238" i="367"/>
  <c r="G238" i="367"/>
  <c r="E238" i="367"/>
  <c r="D238" i="367"/>
  <c r="C238" i="367"/>
  <c r="B238" i="367"/>
  <c r="F237" i="367"/>
  <c r="B237" i="367"/>
  <c r="J236" i="367"/>
  <c r="F236" i="367"/>
  <c r="B236" i="367"/>
  <c r="I235" i="367"/>
  <c r="H235" i="367"/>
  <c r="G235" i="367"/>
  <c r="F235" i="367" s="1"/>
  <c r="K235" i="367" s="1"/>
  <c r="E235" i="367"/>
  <c r="D235" i="367"/>
  <c r="C235" i="367"/>
  <c r="B235" i="367" s="1"/>
  <c r="F234" i="367"/>
  <c r="B234" i="367"/>
  <c r="J234" i="367" s="1"/>
  <c r="J233" i="367"/>
  <c r="F233" i="367"/>
  <c r="K233" i="367" s="1"/>
  <c r="B233" i="367"/>
  <c r="F232" i="367"/>
  <c r="B232" i="367"/>
  <c r="I231" i="367"/>
  <c r="H231" i="367"/>
  <c r="G231" i="367"/>
  <c r="F231" i="367" s="1"/>
  <c r="K231" i="367" s="1"/>
  <c r="E231" i="367"/>
  <c r="D231" i="367"/>
  <c r="C231" i="367"/>
  <c r="B231" i="367" s="1"/>
  <c r="K230" i="367"/>
  <c r="J230" i="367"/>
  <c r="F230" i="367"/>
  <c r="B230" i="367"/>
  <c r="K229" i="367"/>
  <c r="J229" i="367"/>
  <c r="F229" i="367"/>
  <c r="B229" i="367"/>
  <c r="J228" i="367"/>
  <c r="F228" i="367"/>
  <c r="B228" i="367"/>
  <c r="I227" i="367"/>
  <c r="F227" i="367" s="1"/>
  <c r="H227" i="367"/>
  <c r="G227" i="367"/>
  <c r="E227" i="367"/>
  <c r="D227" i="367"/>
  <c r="C227" i="367"/>
  <c r="K226" i="367"/>
  <c r="F226" i="367"/>
  <c r="B226" i="367"/>
  <c r="J226" i="367" s="1"/>
  <c r="K225" i="367"/>
  <c r="F225" i="367"/>
  <c r="B225" i="367"/>
  <c r="J225" i="367" s="1"/>
  <c r="J224" i="367"/>
  <c r="F224" i="367"/>
  <c r="B224" i="367"/>
  <c r="I223" i="367"/>
  <c r="H223" i="367"/>
  <c r="G223" i="367"/>
  <c r="F223" i="367" s="1"/>
  <c r="E223" i="367"/>
  <c r="D223" i="367"/>
  <c r="C223" i="367"/>
  <c r="B223" i="367" s="1"/>
  <c r="J223" i="367" s="1"/>
  <c r="F222" i="367"/>
  <c r="B222" i="367"/>
  <c r="J222" i="367" s="1"/>
  <c r="F221" i="367"/>
  <c r="K221" i="367" s="1"/>
  <c r="B221" i="367"/>
  <c r="F220" i="367"/>
  <c r="B220" i="367"/>
  <c r="J220" i="367" s="1"/>
  <c r="I219" i="367"/>
  <c r="H219" i="367"/>
  <c r="G219" i="367"/>
  <c r="F219" i="367" s="1"/>
  <c r="K219" i="367" s="1"/>
  <c r="E219" i="367"/>
  <c r="D219" i="367"/>
  <c r="C219" i="367"/>
  <c r="B219" i="367" s="1"/>
  <c r="J218" i="367"/>
  <c r="F218" i="367"/>
  <c r="K218" i="367" s="1"/>
  <c r="B218" i="367"/>
  <c r="F217" i="367"/>
  <c r="B217" i="367"/>
  <c r="F216" i="367"/>
  <c r="B216" i="367"/>
  <c r="J216" i="367" s="1"/>
  <c r="I215" i="367"/>
  <c r="H215" i="367"/>
  <c r="H206" i="367" s="1"/>
  <c r="H205" i="367" s="1"/>
  <c r="G215" i="367"/>
  <c r="E215" i="367"/>
  <c r="D215" i="367"/>
  <c r="C215" i="367"/>
  <c r="K214" i="367"/>
  <c r="J214" i="367"/>
  <c r="F214" i="367"/>
  <c r="B214" i="367"/>
  <c r="K213" i="367"/>
  <c r="J213" i="367"/>
  <c r="F213" i="367"/>
  <c r="B213" i="367"/>
  <c r="F212" i="367"/>
  <c r="J212" i="367" s="1"/>
  <c r="B212" i="367"/>
  <c r="I211" i="367"/>
  <c r="H211" i="367"/>
  <c r="G211" i="367"/>
  <c r="F211" i="367"/>
  <c r="E211" i="367"/>
  <c r="D211" i="367"/>
  <c r="C211" i="367"/>
  <c r="B211" i="367"/>
  <c r="J211" i="367" s="1"/>
  <c r="F210" i="367"/>
  <c r="B210" i="367"/>
  <c r="F209" i="367"/>
  <c r="B209" i="367"/>
  <c r="J209" i="367" s="1"/>
  <c r="J208" i="367"/>
  <c r="F208" i="367"/>
  <c r="B208" i="367"/>
  <c r="I207" i="367"/>
  <c r="H207" i="367"/>
  <c r="G207" i="367"/>
  <c r="F207" i="367"/>
  <c r="E207" i="367"/>
  <c r="D207" i="367"/>
  <c r="C207" i="367"/>
  <c r="C206" i="367" s="1"/>
  <c r="B207" i="367"/>
  <c r="J207" i="367" s="1"/>
  <c r="D206" i="367"/>
  <c r="D205" i="367" s="1"/>
  <c r="F204" i="367"/>
  <c r="B204" i="367"/>
  <c r="J204" i="367" s="1"/>
  <c r="F203" i="367"/>
  <c r="K203" i="367" s="1"/>
  <c r="B203" i="367"/>
  <c r="F202" i="367"/>
  <c r="B202" i="367"/>
  <c r="J202" i="367" s="1"/>
  <c r="J201" i="367"/>
  <c r="F201" i="367"/>
  <c r="B201" i="367"/>
  <c r="J200" i="367"/>
  <c r="F200" i="367"/>
  <c r="B200" i="367"/>
  <c r="I199" i="367"/>
  <c r="F199" i="367" s="1"/>
  <c r="K199" i="367" s="1"/>
  <c r="H199" i="367"/>
  <c r="G199" i="367"/>
  <c r="E199" i="367"/>
  <c r="B199" i="367" s="1"/>
  <c r="D199" i="367"/>
  <c r="C199" i="367"/>
  <c r="J198" i="367"/>
  <c r="F198" i="367"/>
  <c r="B198" i="367"/>
  <c r="J197" i="367"/>
  <c r="F197" i="367"/>
  <c r="E197" i="367"/>
  <c r="B197" i="367"/>
  <c r="K197" i="367" s="1"/>
  <c r="J196" i="367"/>
  <c r="F196" i="367"/>
  <c r="B196" i="367"/>
  <c r="F195" i="367"/>
  <c r="J195" i="367" s="1"/>
  <c r="B195" i="367"/>
  <c r="F194" i="367"/>
  <c r="B194" i="367"/>
  <c r="J194" i="367" s="1"/>
  <c r="I193" i="367"/>
  <c r="H193" i="367"/>
  <c r="G193" i="367"/>
  <c r="E193" i="367"/>
  <c r="D193" i="367"/>
  <c r="C193" i="367"/>
  <c r="F192" i="367"/>
  <c r="J192" i="367" s="1"/>
  <c r="B192" i="367"/>
  <c r="J191" i="367"/>
  <c r="F191" i="367"/>
  <c r="K191" i="367" s="1"/>
  <c r="B191" i="367"/>
  <c r="F190" i="367"/>
  <c r="B190" i="367"/>
  <c r="F189" i="367"/>
  <c r="E189" i="367"/>
  <c r="E187" i="367" s="1"/>
  <c r="B189" i="367"/>
  <c r="J189" i="367" s="1"/>
  <c r="F188" i="367"/>
  <c r="B188" i="367"/>
  <c r="J188" i="367" s="1"/>
  <c r="I187" i="367"/>
  <c r="H187" i="367"/>
  <c r="F187" i="367" s="1"/>
  <c r="D187" i="367"/>
  <c r="C187" i="367"/>
  <c r="B187" i="367" s="1"/>
  <c r="J187" i="367" s="1"/>
  <c r="F186" i="367"/>
  <c r="B186" i="367"/>
  <c r="J186" i="367" s="1"/>
  <c r="K185" i="367"/>
  <c r="F185" i="367"/>
  <c r="B185" i="367"/>
  <c r="J185" i="367" s="1"/>
  <c r="J184" i="367"/>
  <c r="F184" i="367"/>
  <c r="B184" i="367"/>
  <c r="F183" i="367"/>
  <c r="J183" i="367" s="1"/>
  <c r="B183" i="367"/>
  <c r="F182" i="367"/>
  <c r="B182" i="367"/>
  <c r="I181" i="367"/>
  <c r="H181" i="367"/>
  <c r="E181" i="367"/>
  <c r="D181" i="367"/>
  <c r="C181" i="367"/>
  <c r="B181" i="367" s="1"/>
  <c r="J180" i="367"/>
  <c r="F180" i="367"/>
  <c r="K180" i="367" s="1"/>
  <c r="B180" i="367"/>
  <c r="F179" i="367"/>
  <c r="B179" i="367"/>
  <c r="F178" i="367"/>
  <c r="K178" i="367" s="1"/>
  <c r="B178" i="367"/>
  <c r="J177" i="367"/>
  <c r="F177" i="367"/>
  <c r="K177" i="367" s="1"/>
  <c r="B177" i="367"/>
  <c r="F176" i="367"/>
  <c r="B176" i="367"/>
  <c r="I175" i="367"/>
  <c r="H175" i="367"/>
  <c r="F175" i="367" s="1"/>
  <c r="E175" i="367"/>
  <c r="D175" i="367"/>
  <c r="C175" i="367"/>
  <c r="F174" i="367"/>
  <c r="B174" i="367"/>
  <c r="F173" i="367"/>
  <c r="B173" i="367"/>
  <c r="J173" i="367" s="1"/>
  <c r="I172" i="367"/>
  <c r="H172" i="367"/>
  <c r="G172" i="367"/>
  <c r="E172" i="367"/>
  <c r="D172" i="367"/>
  <c r="D167" i="367" s="1"/>
  <c r="C172" i="367"/>
  <c r="K171" i="367"/>
  <c r="J171" i="367"/>
  <c r="F171" i="367"/>
  <c r="B171" i="367"/>
  <c r="K170" i="367"/>
  <c r="J170" i="367"/>
  <c r="F170" i="367"/>
  <c r="B170" i="367"/>
  <c r="F169" i="367"/>
  <c r="J169" i="367" s="1"/>
  <c r="B169" i="367"/>
  <c r="I168" i="367"/>
  <c r="H168" i="367"/>
  <c r="G168" i="367"/>
  <c r="F168" i="367"/>
  <c r="E168" i="367"/>
  <c r="D168" i="367"/>
  <c r="C168" i="367"/>
  <c r="B168" i="367"/>
  <c r="J168" i="367" s="1"/>
  <c r="G167" i="367"/>
  <c r="F166" i="367"/>
  <c r="B166" i="367"/>
  <c r="J166" i="367" s="1"/>
  <c r="F165" i="367"/>
  <c r="B165" i="367"/>
  <c r="J165" i="367" s="1"/>
  <c r="J164" i="367"/>
  <c r="F164" i="367"/>
  <c r="B164" i="367"/>
  <c r="F163" i="367"/>
  <c r="J163" i="367" s="1"/>
  <c r="B163" i="367"/>
  <c r="F162" i="367"/>
  <c r="J162" i="367" s="1"/>
  <c r="B162" i="367"/>
  <c r="I161" i="367"/>
  <c r="I148" i="367" s="1"/>
  <c r="H161" i="367"/>
  <c r="G161" i="367"/>
  <c r="E161" i="367"/>
  <c r="D161" i="367"/>
  <c r="C161" i="367"/>
  <c r="F160" i="367"/>
  <c r="J160" i="367" s="1"/>
  <c r="B160" i="367"/>
  <c r="F159" i="367"/>
  <c r="B159" i="367"/>
  <c r="J159" i="367" s="1"/>
  <c r="I158" i="367"/>
  <c r="H158" i="367"/>
  <c r="G158" i="367"/>
  <c r="E158" i="367"/>
  <c r="D158" i="367"/>
  <c r="D148" i="367" s="1"/>
  <c r="D147" i="367" s="1"/>
  <c r="C158" i="367"/>
  <c r="F157" i="367"/>
  <c r="K157" i="367" s="1"/>
  <c r="B157" i="367"/>
  <c r="J156" i="367"/>
  <c r="F156" i="367"/>
  <c r="K156" i="367" s="1"/>
  <c r="B156" i="367"/>
  <c r="J155" i="367"/>
  <c r="F155" i="367"/>
  <c r="K155" i="367" s="1"/>
  <c r="B155" i="367"/>
  <c r="F154" i="367"/>
  <c r="B154" i="367"/>
  <c r="J154" i="367" s="1"/>
  <c r="I153" i="367"/>
  <c r="H153" i="367"/>
  <c r="G153" i="367"/>
  <c r="F153" i="367" s="1"/>
  <c r="E153" i="367"/>
  <c r="D153" i="367"/>
  <c r="C153" i="367"/>
  <c r="K152" i="367"/>
  <c r="J152" i="367"/>
  <c r="F152" i="367"/>
  <c r="B152" i="367"/>
  <c r="K151" i="367"/>
  <c r="J151" i="367"/>
  <c r="G151" i="367"/>
  <c r="F151" i="367" s="1"/>
  <c r="B151" i="367"/>
  <c r="J150" i="367"/>
  <c r="F150" i="367"/>
  <c r="B150" i="367"/>
  <c r="I149" i="367"/>
  <c r="H149" i="367"/>
  <c r="G149" i="367"/>
  <c r="G148" i="367" s="1"/>
  <c r="F149" i="367"/>
  <c r="K149" i="367" s="1"/>
  <c r="E149" i="367"/>
  <c r="D149" i="367"/>
  <c r="C149" i="367"/>
  <c r="C148" i="367" s="1"/>
  <c r="B149" i="367"/>
  <c r="J149" i="367" s="1"/>
  <c r="H148" i="367"/>
  <c r="F146" i="367"/>
  <c r="B146" i="367"/>
  <c r="J146" i="367" s="1"/>
  <c r="F145" i="367"/>
  <c r="B145" i="367"/>
  <c r="J145" i="367" s="1"/>
  <c r="I144" i="367"/>
  <c r="H144" i="367"/>
  <c r="G144" i="367"/>
  <c r="E144" i="367"/>
  <c r="D144" i="367"/>
  <c r="C144" i="367"/>
  <c r="B144" i="367" s="1"/>
  <c r="F143" i="367"/>
  <c r="K143" i="367" s="1"/>
  <c r="B143" i="367"/>
  <c r="F142" i="367"/>
  <c r="B142" i="367"/>
  <c r="I141" i="367"/>
  <c r="H141" i="367"/>
  <c r="G141" i="367"/>
  <c r="F141" i="367" s="1"/>
  <c r="K141" i="367" s="1"/>
  <c r="E141" i="367"/>
  <c r="D141" i="367"/>
  <c r="C141" i="367"/>
  <c r="B141" i="367" s="1"/>
  <c r="J140" i="367"/>
  <c r="F140" i="367"/>
  <c r="B140" i="367"/>
  <c r="I139" i="367"/>
  <c r="E139" i="367"/>
  <c r="K138" i="367"/>
  <c r="F138" i="367"/>
  <c r="B138" i="367"/>
  <c r="J138" i="367" s="1"/>
  <c r="J137" i="367"/>
  <c r="F137" i="367"/>
  <c r="B137" i="367"/>
  <c r="I136" i="367"/>
  <c r="H136" i="367"/>
  <c r="G136" i="367"/>
  <c r="F136" i="367"/>
  <c r="K136" i="367" s="1"/>
  <c r="E136" i="367"/>
  <c r="D136" i="367"/>
  <c r="C136" i="367"/>
  <c r="B136" i="367"/>
  <c r="J136" i="367" s="1"/>
  <c r="I135" i="367"/>
  <c r="I133" i="367" s="1"/>
  <c r="I132" i="367" s="1"/>
  <c r="I131" i="367" s="1"/>
  <c r="H135" i="367"/>
  <c r="G135" i="367"/>
  <c r="D135" i="367"/>
  <c r="C135" i="367"/>
  <c r="F134" i="367"/>
  <c r="B134" i="367"/>
  <c r="J134" i="367" s="1"/>
  <c r="H133" i="367"/>
  <c r="G133" i="367"/>
  <c r="E133" i="367"/>
  <c r="E132" i="367" s="1"/>
  <c r="D133" i="367"/>
  <c r="E131" i="367"/>
  <c r="F129" i="367"/>
  <c r="K129" i="367" s="1"/>
  <c r="B129" i="367"/>
  <c r="F128" i="367"/>
  <c r="J128" i="367" s="1"/>
  <c r="I127" i="367"/>
  <c r="H127" i="367"/>
  <c r="G127" i="367"/>
  <c r="E127" i="367"/>
  <c r="D127" i="367"/>
  <c r="C127" i="367"/>
  <c r="I126" i="367"/>
  <c r="H126" i="367"/>
  <c r="E126" i="367"/>
  <c r="D126" i="367"/>
  <c r="F125" i="367"/>
  <c r="J125" i="367" s="1"/>
  <c r="B125" i="367"/>
  <c r="F124" i="367"/>
  <c r="J124" i="367" s="1"/>
  <c r="B124" i="367"/>
  <c r="F123" i="367"/>
  <c r="J123" i="367" s="1"/>
  <c r="B123" i="367"/>
  <c r="I122" i="367"/>
  <c r="H122" i="367"/>
  <c r="G122" i="367"/>
  <c r="F122" i="367"/>
  <c r="K122" i="367" s="1"/>
  <c r="E122" i="367"/>
  <c r="D122" i="367"/>
  <c r="C122" i="367"/>
  <c r="B122" i="367"/>
  <c r="J121" i="367"/>
  <c r="F121" i="367"/>
  <c r="I120" i="367"/>
  <c r="H120" i="367"/>
  <c r="G120" i="367"/>
  <c r="F120" i="367"/>
  <c r="E120" i="367"/>
  <c r="D120" i="367"/>
  <c r="C120" i="367"/>
  <c r="B120" i="367"/>
  <c r="J120" i="367" s="1"/>
  <c r="F116" i="367"/>
  <c r="B116" i="367"/>
  <c r="F115" i="367"/>
  <c r="B115" i="367"/>
  <c r="F114" i="367"/>
  <c r="B114" i="367"/>
  <c r="F113" i="367"/>
  <c r="E96" i="367"/>
  <c r="E94" i="367" s="1"/>
  <c r="E93" i="367" s="1"/>
  <c r="F112" i="367"/>
  <c r="J112" i="367" s="1"/>
  <c r="B112" i="367"/>
  <c r="F111" i="367"/>
  <c r="K111" i="367" s="1"/>
  <c r="B111" i="367"/>
  <c r="F110" i="367"/>
  <c r="K110" i="367" s="1"/>
  <c r="B110" i="367"/>
  <c r="I109" i="367"/>
  <c r="H109" i="367"/>
  <c r="G109" i="367"/>
  <c r="E109" i="367"/>
  <c r="D109" i="367"/>
  <c r="C109" i="367"/>
  <c r="F105" i="367"/>
  <c r="B105" i="367"/>
  <c r="F104" i="367"/>
  <c r="B104" i="367"/>
  <c r="F103" i="367"/>
  <c r="B103" i="367"/>
  <c r="D96" i="367"/>
  <c r="D94" i="367" s="1"/>
  <c r="D93" i="367" s="1"/>
  <c r="F101" i="367"/>
  <c r="B101" i="367"/>
  <c r="F100" i="367"/>
  <c r="B100" i="367"/>
  <c r="J100" i="367" s="1"/>
  <c r="F99" i="367"/>
  <c r="B99" i="367"/>
  <c r="F98" i="367"/>
  <c r="B98" i="367"/>
  <c r="J98" i="367" s="1"/>
  <c r="B97" i="367"/>
  <c r="J97" i="367" s="1"/>
  <c r="B95" i="367"/>
  <c r="J95" i="367" s="1"/>
  <c r="F92" i="367"/>
  <c r="B92" i="367"/>
  <c r="F91" i="367"/>
  <c r="B91" i="367"/>
  <c r="I90" i="367"/>
  <c r="H90" i="367"/>
  <c r="G90" i="367"/>
  <c r="F90" i="367"/>
  <c r="E90" i="367"/>
  <c r="D90" i="367"/>
  <c r="C90" i="367"/>
  <c r="B90" i="367"/>
  <c r="J90" i="367" s="1"/>
  <c r="F89" i="367"/>
  <c r="B89" i="367"/>
  <c r="F88" i="367"/>
  <c r="B88" i="367"/>
  <c r="I87" i="367"/>
  <c r="H87" i="367"/>
  <c r="G87" i="367"/>
  <c r="F87" i="367" s="1"/>
  <c r="K87" i="367" s="1"/>
  <c r="E87" i="367"/>
  <c r="D87" i="367"/>
  <c r="C87" i="367"/>
  <c r="B87" i="367" s="1"/>
  <c r="F86" i="367"/>
  <c r="B86" i="367"/>
  <c r="F85" i="367"/>
  <c r="B85" i="367"/>
  <c r="I84" i="367"/>
  <c r="H84" i="367"/>
  <c r="G84" i="367"/>
  <c r="F84" i="367" s="1"/>
  <c r="E84" i="367"/>
  <c r="D84" i="367"/>
  <c r="C84" i="367"/>
  <c r="B84" i="367" s="1"/>
  <c r="K84" i="367" s="1"/>
  <c r="F83" i="367"/>
  <c r="B83" i="367"/>
  <c r="F82" i="367"/>
  <c r="B82" i="367"/>
  <c r="I81" i="367"/>
  <c r="H81" i="367"/>
  <c r="G81" i="367"/>
  <c r="E81" i="367"/>
  <c r="D81" i="367"/>
  <c r="C81" i="367"/>
  <c r="F80" i="367"/>
  <c r="B80" i="367"/>
  <c r="F79" i="367"/>
  <c r="B79" i="367"/>
  <c r="F78" i="367"/>
  <c r="J78" i="367" s="1"/>
  <c r="B78" i="367"/>
  <c r="F77" i="367"/>
  <c r="J77" i="367" s="1"/>
  <c r="B77" i="367"/>
  <c r="F76" i="367"/>
  <c r="B76" i="367"/>
  <c r="I75" i="367"/>
  <c r="H75" i="367"/>
  <c r="G75" i="367"/>
  <c r="E75" i="367"/>
  <c r="D75" i="367"/>
  <c r="B75" i="367" s="1"/>
  <c r="C75" i="367"/>
  <c r="F74" i="367"/>
  <c r="B74" i="367"/>
  <c r="F73" i="367"/>
  <c r="B73" i="367"/>
  <c r="F72" i="367"/>
  <c r="B72" i="367"/>
  <c r="F71" i="367"/>
  <c r="B71" i="367"/>
  <c r="F70" i="367"/>
  <c r="B70" i="367"/>
  <c r="E69" i="367"/>
  <c r="D69" i="367"/>
  <c r="C69" i="367"/>
  <c r="B69" i="367" s="1"/>
  <c r="F68" i="367"/>
  <c r="B68" i="367"/>
  <c r="F67" i="367"/>
  <c r="B67" i="367"/>
  <c r="F66" i="367"/>
  <c r="B66" i="367"/>
  <c r="J66" i="367" s="1"/>
  <c r="F65" i="367"/>
  <c r="B65" i="367"/>
  <c r="F64" i="367"/>
  <c r="B64" i="367"/>
  <c r="J64" i="367" s="1"/>
  <c r="I63" i="367"/>
  <c r="H63" i="367"/>
  <c r="G63" i="367"/>
  <c r="E63" i="367"/>
  <c r="D63" i="367"/>
  <c r="C63" i="367"/>
  <c r="E62" i="367"/>
  <c r="F61" i="367"/>
  <c r="K61" i="367" s="1"/>
  <c r="B61" i="367"/>
  <c r="F60" i="367"/>
  <c r="J60" i="367" s="1"/>
  <c r="B60" i="367"/>
  <c r="I59" i="367"/>
  <c r="H59" i="367"/>
  <c r="G59" i="367"/>
  <c r="F59" i="367" s="1"/>
  <c r="E59" i="367"/>
  <c r="D59" i="367"/>
  <c r="C59" i="367"/>
  <c r="B59" i="367" s="1"/>
  <c r="F58" i="367"/>
  <c r="K58" i="367" s="1"/>
  <c r="B58" i="367"/>
  <c r="F57" i="367"/>
  <c r="B57" i="367"/>
  <c r="F56" i="367"/>
  <c r="B56" i="367"/>
  <c r="I55" i="367"/>
  <c r="H55" i="367"/>
  <c r="G55" i="367"/>
  <c r="E55" i="367"/>
  <c r="D55" i="367"/>
  <c r="C55" i="367"/>
  <c r="B55" i="367" s="1"/>
  <c r="F54" i="367"/>
  <c r="K54" i="367" s="1"/>
  <c r="B54" i="367"/>
  <c r="F53" i="367"/>
  <c r="B53" i="367"/>
  <c r="B52" i="367"/>
  <c r="J52" i="367" s="1"/>
  <c r="I51" i="367"/>
  <c r="H51" i="367"/>
  <c r="G51" i="367"/>
  <c r="E51" i="367"/>
  <c r="D51" i="367"/>
  <c r="C51" i="367"/>
  <c r="B51" i="367" s="1"/>
  <c r="F50" i="367"/>
  <c r="B50" i="367"/>
  <c r="F49" i="367"/>
  <c r="B49" i="367"/>
  <c r="J49" i="367" s="1"/>
  <c r="F48" i="367"/>
  <c r="J48" i="367" s="1"/>
  <c r="I47" i="367"/>
  <c r="H47" i="367"/>
  <c r="G47" i="367"/>
  <c r="E47" i="367"/>
  <c r="D47" i="367"/>
  <c r="C47" i="367"/>
  <c r="B47" i="367" s="1"/>
  <c r="F46" i="367"/>
  <c r="K46" i="367" s="1"/>
  <c r="B46" i="367"/>
  <c r="F45" i="367"/>
  <c r="K45" i="367" s="1"/>
  <c r="B45" i="367"/>
  <c r="F44" i="367"/>
  <c r="K44" i="367" s="1"/>
  <c r="B44" i="367"/>
  <c r="F43" i="367"/>
  <c r="K43" i="367" s="1"/>
  <c r="B43" i="367"/>
  <c r="F42" i="367"/>
  <c r="J42" i="367" s="1"/>
  <c r="I41" i="367"/>
  <c r="H41" i="367"/>
  <c r="G41" i="367"/>
  <c r="E41" i="367"/>
  <c r="D41" i="367"/>
  <c r="C41" i="367"/>
  <c r="B41" i="367" s="1"/>
  <c r="F40" i="367"/>
  <c r="B40" i="367"/>
  <c r="F39" i="367"/>
  <c r="B39" i="367"/>
  <c r="F38" i="367"/>
  <c r="B38" i="367"/>
  <c r="J38" i="367" s="1"/>
  <c r="I37" i="367"/>
  <c r="H37" i="367"/>
  <c r="F37" i="367" s="1"/>
  <c r="G37" i="367"/>
  <c r="E37" i="367"/>
  <c r="D37" i="367"/>
  <c r="C37" i="367"/>
  <c r="F36" i="367"/>
  <c r="B36" i="367"/>
  <c r="F35" i="367"/>
  <c r="B35" i="367"/>
  <c r="F34" i="367"/>
  <c r="J34" i="367" s="1"/>
  <c r="I33" i="367"/>
  <c r="H33" i="367"/>
  <c r="F33" i="367" s="1"/>
  <c r="G33" i="367"/>
  <c r="E33" i="367"/>
  <c r="D33" i="367"/>
  <c r="C33" i="367"/>
  <c r="F32" i="367"/>
  <c r="K32" i="367" s="1"/>
  <c r="B32" i="367"/>
  <c r="F31" i="367"/>
  <c r="J31" i="367" s="1"/>
  <c r="I30" i="367"/>
  <c r="H30" i="367"/>
  <c r="F30" i="367" s="1"/>
  <c r="G30" i="367"/>
  <c r="E30" i="367"/>
  <c r="D30" i="367"/>
  <c r="D11" i="367" s="1"/>
  <c r="C30" i="367"/>
  <c r="F29" i="367"/>
  <c r="K29" i="367" s="1"/>
  <c r="B29" i="367"/>
  <c r="K28" i="367"/>
  <c r="F28" i="367"/>
  <c r="B28" i="367"/>
  <c r="J28" i="367" s="1"/>
  <c r="F27" i="367"/>
  <c r="K27" i="367" s="1"/>
  <c r="B27" i="367"/>
  <c r="F26" i="367"/>
  <c r="B26" i="367"/>
  <c r="J26" i="367" s="1"/>
  <c r="F25" i="367"/>
  <c r="B25" i="367"/>
  <c r="I24" i="367"/>
  <c r="H24" i="367"/>
  <c r="G24" i="367"/>
  <c r="F24" i="367"/>
  <c r="E24" i="367"/>
  <c r="D24" i="367"/>
  <c r="C24" i="367"/>
  <c r="B24" i="367"/>
  <c r="J24" i="367" s="1"/>
  <c r="F23" i="367"/>
  <c r="B23" i="367"/>
  <c r="J23" i="367" s="1"/>
  <c r="F22" i="367"/>
  <c r="B22" i="367"/>
  <c r="F21" i="367"/>
  <c r="B21" i="367"/>
  <c r="J21" i="367" s="1"/>
  <c r="F20" i="367"/>
  <c r="B20" i="367"/>
  <c r="J20" i="367" s="1"/>
  <c r="F19" i="367"/>
  <c r="B19" i="367"/>
  <c r="F18" i="367"/>
  <c r="B18" i="367"/>
  <c r="J18" i="367" s="1"/>
  <c r="F17" i="367"/>
  <c r="B17" i="367"/>
  <c r="J17" i="367" s="1"/>
  <c r="I16" i="367"/>
  <c r="H16" i="367"/>
  <c r="G16" i="367"/>
  <c r="F16" i="367" s="1"/>
  <c r="E16" i="367"/>
  <c r="D16" i="367"/>
  <c r="C16" i="367"/>
  <c r="B16" i="367" s="1"/>
  <c r="F15" i="367"/>
  <c r="K15" i="367" s="1"/>
  <c r="B15" i="367"/>
  <c r="F14" i="367"/>
  <c r="B14" i="367"/>
  <c r="J13" i="367"/>
  <c r="I12" i="367"/>
  <c r="I11" i="367" s="1"/>
  <c r="H12" i="367"/>
  <c r="G12" i="367"/>
  <c r="E12" i="367"/>
  <c r="E11" i="367" s="1"/>
  <c r="D12" i="367"/>
  <c r="C12" i="367"/>
  <c r="C11" i="367"/>
  <c r="E10" i="367"/>
  <c r="F375" i="367" l="1"/>
  <c r="J378" i="367"/>
  <c r="F379" i="367"/>
  <c r="K379" i="367" s="1"/>
  <c r="J382" i="367"/>
  <c r="J369" i="367"/>
  <c r="J367" i="367"/>
  <c r="J363" i="367"/>
  <c r="J361" i="367"/>
  <c r="J274" i="367"/>
  <c r="J276" i="367"/>
  <c r="J269" i="367"/>
  <c r="I206" i="367"/>
  <c r="I205" i="367" s="1"/>
  <c r="J238" i="367"/>
  <c r="F404" i="367"/>
  <c r="K404" i="367" s="1"/>
  <c r="I402" i="367"/>
  <c r="I401" i="367" s="1"/>
  <c r="F401" i="367" s="1"/>
  <c r="J344" i="367"/>
  <c r="J352" i="367"/>
  <c r="F347" i="367"/>
  <c r="J353" i="367"/>
  <c r="H308" i="367"/>
  <c r="F317" i="367"/>
  <c r="K317" i="367" s="1"/>
  <c r="J322" i="367"/>
  <c r="K323" i="367"/>
  <c r="I308" i="367"/>
  <c r="F309" i="367"/>
  <c r="K309" i="367" s="1"/>
  <c r="F341" i="367"/>
  <c r="J341" i="367" s="1"/>
  <c r="J343" i="367"/>
  <c r="F161" i="367"/>
  <c r="K163" i="367"/>
  <c r="J79" i="367"/>
  <c r="I62" i="367"/>
  <c r="J83" i="367"/>
  <c r="B113" i="367"/>
  <c r="K116" i="367"/>
  <c r="K118" i="367"/>
  <c r="K117" i="367"/>
  <c r="K119" i="367"/>
  <c r="K26" i="367"/>
  <c r="K77" i="367"/>
  <c r="K123" i="367"/>
  <c r="K124" i="367"/>
  <c r="J25" i="367"/>
  <c r="J27" i="367"/>
  <c r="K36" i="367"/>
  <c r="J65" i="367"/>
  <c r="J67" i="367"/>
  <c r="J71" i="367"/>
  <c r="J85" i="367"/>
  <c r="J101" i="367"/>
  <c r="J16" i="367"/>
  <c r="K21" i="367"/>
  <c r="J29" i="367"/>
  <c r="J35" i="367"/>
  <c r="K39" i="367"/>
  <c r="K50" i="367"/>
  <c r="J53" i="367"/>
  <c r="J61" i="367"/>
  <c r="F75" i="367"/>
  <c r="J75" i="367" s="1"/>
  <c r="J86" i="367"/>
  <c r="J91" i="367"/>
  <c r="K120" i="367"/>
  <c r="K125" i="367"/>
  <c r="K107" i="367"/>
  <c r="K106" i="367"/>
  <c r="K108" i="367"/>
  <c r="E9" i="367"/>
  <c r="J106" i="367"/>
  <c r="J107" i="367"/>
  <c r="J108" i="367"/>
  <c r="K14" i="367"/>
  <c r="J36" i="367"/>
  <c r="J39" i="367"/>
  <c r="J43" i="367"/>
  <c r="K49" i="367"/>
  <c r="J74" i="367"/>
  <c r="J88" i="367"/>
  <c r="J110" i="367"/>
  <c r="J111" i="367"/>
  <c r="J122" i="367"/>
  <c r="J32" i="367"/>
  <c r="K35" i="367"/>
  <c r="J45" i="367"/>
  <c r="K57" i="367"/>
  <c r="K71" i="367"/>
  <c r="J73" i="367"/>
  <c r="K104" i="367"/>
  <c r="K112" i="367"/>
  <c r="K113" i="367"/>
  <c r="K114" i="367"/>
  <c r="K53" i="367"/>
  <c r="J59" i="367"/>
  <c r="J76" i="367"/>
  <c r="K86" i="367"/>
  <c r="J19" i="367"/>
  <c r="K20" i="367"/>
  <c r="J22" i="367"/>
  <c r="K40" i="367"/>
  <c r="J56" i="367"/>
  <c r="J68" i="367"/>
  <c r="J70" i="367"/>
  <c r="J80" i="367"/>
  <c r="J82" i="367"/>
  <c r="J84" i="367"/>
  <c r="K92" i="367"/>
  <c r="J99" i="367"/>
  <c r="J103" i="367"/>
  <c r="J105" i="367"/>
  <c r="J115" i="367"/>
  <c r="K16" i="367"/>
  <c r="K59" i="367"/>
  <c r="B11" i="367"/>
  <c r="J41" i="367"/>
  <c r="K90" i="367"/>
  <c r="B135" i="367"/>
  <c r="J135" i="367" s="1"/>
  <c r="C133" i="367"/>
  <c r="F167" i="367"/>
  <c r="G147" i="367"/>
  <c r="K174" i="367"/>
  <c r="J174" i="367"/>
  <c r="E254" i="367"/>
  <c r="E253" i="367" s="1"/>
  <c r="E252" i="367" s="1"/>
  <c r="K261" i="367"/>
  <c r="J261" i="367"/>
  <c r="C347" i="367"/>
  <c r="B347" i="367" s="1"/>
  <c r="B354" i="367"/>
  <c r="J354" i="367" s="1"/>
  <c r="B12" i="367"/>
  <c r="J12" i="367" s="1"/>
  <c r="F12" i="367"/>
  <c r="J15" i="367"/>
  <c r="K19" i="367"/>
  <c r="K23" i="367"/>
  <c r="J44" i="367"/>
  <c r="J50" i="367"/>
  <c r="F51" i="367"/>
  <c r="K51" i="367" s="1"/>
  <c r="J57" i="367"/>
  <c r="F63" i="367"/>
  <c r="G62" i="367"/>
  <c r="J87" i="367"/>
  <c r="F109" i="367"/>
  <c r="G96" i="367"/>
  <c r="E148" i="367"/>
  <c r="F181" i="367"/>
  <c r="K181" i="367" s="1"/>
  <c r="H167" i="367"/>
  <c r="K187" i="367"/>
  <c r="J199" i="367"/>
  <c r="J210" i="367"/>
  <c r="K210" i="367"/>
  <c r="K223" i="367"/>
  <c r="K241" i="367"/>
  <c r="K248" i="367"/>
  <c r="J278" i="367"/>
  <c r="K278" i="367"/>
  <c r="J319" i="367"/>
  <c r="K319" i="367"/>
  <c r="G11" i="367"/>
  <c r="K18" i="367"/>
  <c r="K22" i="367"/>
  <c r="K24" i="367"/>
  <c r="K30" i="367"/>
  <c r="K33" i="367"/>
  <c r="B63" i="367"/>
  <c r="C62" i="367"/>
  <c r="H62" i="367"/>
  <c r="K89" i="367"/>
  <c r="J89" i="367"/>
  <c r="B109" i="367"/>
  <c r="C96" i="367"/>
  <c r="G126" i="367"/>
  <c r="F126" i="367" s="1"/>
  <c r="F127" i="367"/>
  <c r="K179" i="367"/>
  <c r="J179" i="367"/>
  <c r="K217" i="367"/>
  <c r="J217" i="367"/>
  <c r="K257" i="367"/>
  <c r="J257" i="367"/>
  <c r="K265" i="367"/>
  <c r="J265" i="367"/>
  <c r="K270" i="367"/>
  <c r="J270" i="367"/>
  <c r="H11" i="367"/>
  <c r="H10" i="367" s="1"/>
  <c r="J14" i="367"/>
  <c r="B30" i="367"/>
  <c r="J30" i="367" s="1"/>
  <c r="B33" i="367"/>
  <c r="J33" i="367" s="1"/>
  <c r="B37" i="367"/>
  <c r="J37" i="367" s="1"/>
  <c r="J40" i="367"/>
  <c r="F41" i="367"/>
  <c r="K41" i="367" s="1"/>
  <c r="J46" i="367"/>
  <c r="F47" i="367"/>
  <c r="K47" i="367" s="1"/>
  <c r="J54" i="367"/>
  <c r="F55" i="367"/>
  <c r="K55" i="367" s="1"/>
  <c r="J58" i="367"/>
  <c r="D62" i="367"/>
  <c r="D10" i="367" s="1"/>
  <c r="D9" i="367" s="1"/>
  <c r="D409" i="367" s="1"/>
  <c r="C417" i="367" s="1"/>
  <c r="F69" i="367"/>
  <c r="J69" i="367" s="1"/>
  <c r="C126" i="367"/>
  <c r="B126" i="367" s="1"/>
  <c r="J126" i="367" s="1"/>
  <c r="B127" i="367"/>
  <c r="J127" i="367" s="1"/>
  <c r="K207" i="367"/>
  <c r="B227" i="367"/>
  <c r="J227" i="367" s="1"/>
  <c r="E206" i="367"/>
  <c r="E205" i="367" s="1"/>
  <c r="J235" i="367"/>
  <c r="J381" i="367"/>
  <c r="K381" i="367"/>
  <c r="K408" i="367"/>
  <c r="J408" i="367"/>
  <c r="K99" i="367"/>
  <c r="H139" i="367"/>
  <c r="H132" i="367" s="1"/>
  <c r="H131" i="367" s="1"/>
  <c r="H130" i="367" s="1"/>
  <c r="K204" i="367"/>
  <c r="G206" i="367"/>
  <c r="K222" i="367"/>
  <c r="J231" i="367"/>
  <c r="F81" i="367"/>
  <c r="J92" i="367"/>
  <c r="F102" i="367"/>
  <c r="K103" i="367"/>
  <c r="K105" i="367"/>
  <c r="K115" i="367"/>
  <c r="F135" i="367"/>
  <c r="D139" i="367"/>
  <c r="D132" i="367" s="1"/>
  <c r="D131" i="367" s="1"/>
  <c r="D130" i="367" s="1"/>
  <c r="K146" i="367"/>
  <c r="F148" i="367"/>
  <c r="B153" i="367"/>
  <c r="J153" i="367" s="1"/>
  <c r="J157" i="367"/>
  <c r="F158" i="367"/>
  <c r="B161" i="367"/>
  <c r="J161" i="367" s="1"/>
  <c r="C167" i="367"/>
  <c r="E167" i="367"/>
  <c r="I167" i="367"/>
  <c r="I147" i="367" s="1"/>
  <c r="I130" i="367" s="1"/>
  <c r="F172" i="367"/>
  <c r="B175" i="367"/>
  <c r="J175" i="367" s="1"/>
  <c r="J178" i="367"/>
  <c r="J182" i="367"/>
  <c r="F193" i="367"/>
  <c r="J203" i="367"/>
  <c r="F215" i="367"/>
  <c r="K215" i="367" s="1"/>
  <c r="J221" i="367"/>
  <c r="K251" i="367"/>
  <c r="F255" i="367"/>
  <c r="K255" i="367" s="1"/>
  <c r="G254" i="367"/>
  <c r="J260" i="367"/>
  <c r="J264" i="367"/>
  <c r="D266" i="367"/>
  <c r="I254" i="367"/>
  <c r="K271" i="367"/>
  <c r="K279" i="367"/>
  <c r="J281" i="367"/>
  <c r="J282" i="367"/>
  <c r="J294" i="367"/>
  <c r="B303" i="367"/>
  <c r="K330" i="367"/>
  <c r="K332" i="367"/>
  <c r="J337" i="367"/>
  <c r="K337" i="367"/>
  <c r="K373" i="367"/>
  <c r="J373" i="367"/>
  <c r="G391" i="367"/>
  <c r="F391" i="367" s="1"/>
  <c r="K391" i="367" s="1"/>
  <c r="F392" i="367"/>
  <c r="K83" i="367"/>
  <c r="J113" i="367"/>
  <c r="J141" i="367"/>
  <c r="K153" i="367"/>
  <c r="K175" i="367"/>
  <c r="J219" i="367"/>
  <c r="J244" i="367"/>
  <c r="B273" i="367"/>
  <c r="C266" i="367"/>
  <c r="K346" i="367"/>
  <c r="J346" i="367"/>
  <c r="K367" i="367"/>
  <c r="J397" i="367"/>
  <c r="K397" i="367"/>
  <c r="J72" i="367"/>
  <c r="B81" i="367"/>
  <c r="K98" i="367"/>
  <c r="B102" i="367"/>
  <c r="H96" i="367"/>
  <c r="H94" i="367" s="1"/>
  <c r="H93" i="367" s="1"/>
  <c r="J104" i="367"/>
  <c r="J114" i="367"/>
  <c r="J116" i="367"/>
  <c r="J129" i="367"/>
  <c r="F133" i="367"/>
  <c r="J142" i="367"/>
  <c r="J143" i="367"/>
  <c r="F144" i="367"/>
  <c r="K144" i="367" s="1"/>
  <c r="H147" i="367"/>
  <c r="B158" i="367"/>
  <c r="K168" i="367"/>
  <c r="B172" i="367"/>
  <c r="J172" i="367" s="1"/>
  <c r="J176" i="367"/>
  <c r="J190" i="367"/>
  <c r="B193" i="367"/>
  <c r="J193" i="367" s="1"/>
  <c r="C205" i="367"/>
  <c r="B205" i="367" s="1"/>
  <c r="K209" i="367"/>
  <c r="K211" i="367"/>
  <c r="B215" i="367"/>
  <c r="J232" i="367"/>
  <c r="J237" i="367"/>
  <c r="K237" i="367"/>
  <c r="J245" i="367"/>
  <c r="J250" i="367"/>
  <c r="K250" i="367"/>
  <c r="E266" i="367"/>
  <c r="J272" i="367"/>
  <c r="K274" i="367"/>
  <c r="J348" i="367"/>
  <c r="K385" i="367"/>
  <c r="J389" i="367"/>
  <c r="J391" i="367"/>
  <c r="K394" i="367"/>
  <c r="C139" i="367"/>
  <c r="G139" i="367"/>
  <c r="K234" i="367"/>
  <c r="K247" i="367"/>
  <c r="B255" i="367"/>
  <c r="H254" i="367"/>
  <c r="H253" i="367" s="1"/>
  <c r="H252" i="367" s="1"/>
  <c r="F266" i="367"/>
  <c r="B283" i="367"/>
  <c r="K286" i="367"/>
  <c r="B291" i="367"/>
  <c r="J291" i="367" s="1"/>
  <c r="J302" i="367"/>
  <c r="J323" i="367"/>
  <c r="J333" i="367"/>
  <c r="G358" i="367"/>
  <c r="J366" i="367"/>
  <c r="K366" i="367"/>
  <c r="J379" i="367"/>
  <c r="F384" i="367"/>
  <c r="K384" i="367" s="1"/>
  <c r="G383" i="367"/>
  <c r="F383" i="367" s="1"/>
  <c r="B393" i="367"/>
  <c r="J393" i="367" s="1"/>
  <c r="C392" i="367"/>
  <c r="B392" i="367" s="1"/>
  <c r="J392" i="367" s="1"/>
  <c r="K393" i="367"/>
  <c r="J396" i="367"/>
  <c r="K396" i="367"/>
  <c r="C402" i="367"/>
  <c r="B403" i="367"/>
  <c r="J404" i="367"/>
  <c r="K407" i="367"/>
  <c r="J407" i="367"/>
  <c r="D254" i="367"/>
  <c r="D253" i="367" s="1"/>
  <c r="D252" i="367" s="1"/>
  <c r="J285" i="367"/>
  <c r="J287" i="367"/>
  <c r="D307" i="367"/>
  <c r="D306" i="367" s="1"/>
  <c r="C308" i="367"/>
  <c r="G308" i="367"/>
  <c r="J311" i="367"/>
  <c r="K311" i="367"/>
  <c r="J320" i="367"/>
  <c r="K320" i="367"/>
  <c r="J338" i="367"/>
  <c r="K338" i="367"/>
  <c r="K345" i="367"/>
  <c r="J345" i="367"/>
  <c r="B359" i="367"/>
  <c r="H358" i="367"/>
  <c r="K363" i="367"/>
  <c r="F303" i="367"/>
  <c r="J313" i="367"/>
  <c r="B325" i="367"/>
  <c r="J325" i="367" s="1"/>
  <c r="J331" i="367"/>
  <c r="J357" i="367"/>
  <c r="K361" i="367"/>
  <c r="J372" i="367"/>
  <c r="B375" i="367"/>
  <c r="J375" i="367" s="1"/>
  <c r="K378" i="367"/>
  <c r="F359" i="367"/>
  <c r="J362" i="367"/>
  <c r="I358" i="367"/>
  <c r="F371" i="367"/>
  <c r="K371" i="367" s="1"/>
  <c r="J377" i="367"/>
  <c r="B384" i="367"/>
  <c r="C383" i="367"/>
  <c r="B383" i="367" s="1"/>
  <c r="J383" i="367" s="1"/>
  <c r="J405" i="367"/>
  <c r="I307" i="367" l="1"/>
  <c r="I306" i="367" s="1"/>
  <c r="I10" i="367"/>
  <c r="I9" i="367" s="1"/>
  <c r="I253" i="367"/>
  <c r="I252" i="367" s="1"/>
  <c r="H307" i="367"/>
  <c r="H306" i="367" s="1"/>
  <c r="J359" i="367"/>
  <c r="J109" i="367"/>
  <c r="J102" i="367"/>
  <c r="F402" i="367"/>
  <c r="K341" i="367"/>
  <c r="J347" i="367"/>
  <c r="J317" i="367"/>
  <c r="J309" i="367"/>
  <c r="J63" i="367"/>
  <c r="K81" i="367"/>
  <c r="G253" i="367"/>
  <c r="F254" i="367"/>
  <c r="H9" i="367"/>
  <c r="B62" i="367"/>
  <c r="F147" i="367"/>
  <c r="K147" i="367" s="1"/>
  <c r="J215" i="367"/>
  <c r="K375" i="367"/>
  <c r="K127" i="367"/>
  <c r="F11" i="367"/>
  <c r="K11" i="367" s="1"/>
  <c r="G10" i="367"/>
  <c r="E147" i="367"/>
  <c r="E130" i="367" s="1"/>
  <c r="E409" i="367" s="1"/>
  <c r="C418" i="367" s="1"/>
  <c r="K359" i="367"/>
  <c r="K325" i="367"/>
  <c r="J255" i="367"/>
  <c r="B139" i="367"/>
  <c r="J139" i="367" s="1"/>
  <c r="J158" i="367"/>
  <c r="K392" i="367"/>
  <c r="J303" i="367"/>
  <c r="K193" i="367"/>
  <c r="K172" i="367"/>
  <c r="K135" i="367"/>
  <c r="K102" i="367"/>
  <c r="K126" i="367"/>
  <c r="J51" i="367"/>
  <c r="F62" i="367"/>
  <c r="C10" i="367"/>
  <c r="B308" i="367"/>
  <c r="C307" i="367"/>
  <c r="J403" i="367"/>
  <c r="K403" i="367"/>
  <c r="F358" i="367"/>
  <c r="K273" i="367"/>
  <c r="J273" i="367"/>
  <c r="J144" i="367"/>
  <c r="K109" i="367"/>
  <c r="J47" i="367"/>
  <c r="J384" i="367"/>
  <c r="B402" i="367"/>
  <c r="J402" i="367" s="1"/>
  <c r="C401" i="367"/>
  <c r="B401" i="367" s="1"/>
  <c r="J401" i="367" s="1"/>
  <c r="F139" i="367"/>
  <c r="G132" i="367"/>
  <c r="B167" i="367"/>
  <c r="J167" i="367" s="1"/>
  <c r="C147" i="367"/>
  <c r="B147" i="367" s="1"/>
  <c r="F206" i="367"/>
  <c r="G205" i="367"/>
  <c r="F205" i="367" s="1"/>
  <c r="K205" i="367" s="1"/>
  <c r="K402" i="367"/>
  <c r="F308" i="367"/>
  <c r="G307" i="367"/>
  <c r="K383" i="367"/>
  <c r="J283" i="367"/>
  <c r="K283" i="367"/>
  <c r="J81" i="367"/>
  <c r="J371" i="367"/>
  <c r="B266" i="367"/>
  <c r="J266" i="367" s="1"/>
  <c r="C254" i="367"/>
  <c r="B206" i="367"/>
  <c r="J206" i="367" s="1"/>
  <c r="B148" i="367"/>
  <c r="J148" i="367" s="1"/>
  <c r="J181" i="367"/>
  <c r="K227" i="367"/>
  <c r="B96" i="367"/>
  <c r="C94" i="367"/>
  <c r="K37" i="367"/>
  <c r="G94" i="367"/>
  <c r="F96" i="367"/>
  <c r="K96" i="367" s="1"/>
  <c r="K12" i="367"/>
  <c r="B133" i="367"/>
  <c r="J133" i="367" s="1"/>
  <c r="C132" i="367"/>
  <c r="J55" i="367"/>
  <c r="I409" i="367" l="1"/>
  <c r="D418" i="367" s="1"/>
  <c r="E418" i="367" s="1"/>
  <c r="H409" i="367"/>
  <c r="D417" i="367" s="1"/>
  <c r="F417" i="367" s="1"/>
  <c r="J308" i="367"/>
  <c r="F418" i="367"/>
  <c r="B94" i="367"/>
  <c r="C93" i="367"/>
  <c r="B93" i="367" s="1"/>
  <c r="F253" i="367"/>
  <c r="G252" i="367"/>
  <c r="C131" i="367"/>
  <c r="B132" i="367"/>
  <c r="G93" i="367"/>
  <c r="F93" i="367" s="1"/>
  <c r="F94" i="367"/>
  <c r="J96" i="367"/>
  <c r="G131" i="367"/>
  <c r="F132" i="367"/>
  <c r="K132" i="367" s="1"/>
  <c r="B10" i="367"/>
  <c r="K167" i="367"/>
  <c r="J62" i="367"/>
  <c r="K266" i="367"/>
  <c r="J11" i="367"/>
  <c r="K401" i="367"/>
  <c r="C253" i="367"/>
  <c r="B254" i="367"/>
  <c r="J254" i="367" s="1"/>
  <c r="K133" i="367"/>
  <c r="G306" i="367"/>
  <c r="F307" i="367"/>
  <c r="K206" i="367"/>
  <c r="K139" i="367"/>
  <c r="K62" i="367"/>
  <c r="K308" i="367"/>
  <c r="J147" i="367"/>
  <c r="J205" i="367"/>
  <c r="C306" i="367"/>
  <c r="B307" i="367"/>
  <c r="K148" i="367"/>
  <c r="F10" i="367"/>
  <c r="E417" i="367" l="1"/>
  <c r="C9" i="367"/>
  <c r="C409" i="367" s="1"/>
  <c r="C416" i="367" s="1"/>
  <c r="K94" i="367"/>
  <c r="K93" i="367"/>
  <c r="F306" i="367"/>
  <c r="K307" i="367"/>
  <c r="B253" i="367"/>
  <c r="C252" i="367"/>
  <c r="B9" i="367"/>
  <c r="J10" i="367"/>
  <c r="K254" i="367"/>
  <c r="B306" i="367"/>
  <c r="J307" i="367"/>
  <c r="F252" i="367"/>
  <c r="K253" i="367"/>
  <c r="G9" i="367"/>
  <c r="G409" i="367" s="1"/>
  <c r="D416" i="367" s="1"/>
  <c r="F131" i="367"/>
  <c r="G130" i="367"/>
  <c r="J132" i="367"/>
  <c r="J93" i="367"/>
  <c r="F9" i="367"/>
  <c r="K10" i="367"/>
  <c r="B131" i="367"/>
  <c r="C130" i="367"/>
  <c r="J94" i="367"/>
  <c r="J306" i="367" l="1"/>
  <c r="E416" i="367"/>
  <c r="F416" i="367"/>
  <c r="J253" i="367"/>
  <c r="B252" i="367"/>
  <c r="J252" i="367" s="1"/>
  <c r="K9" i="367"/>
  <c r="K131" i="367"/>
  <c r="F130" i="367"/>
  <c r="F409" i="367" s="1"/>
  <c r="K252" i="367"/>
  <c r="J131" i="367"/>
  <c r="B130" i="367"/>
  <c r="J9" i="367"/>
  <c r="K306" i="367"/>
  <c r="J130" i="367" l="1"/>
  <c r="D414" i="367"/>
  <c r="B409" i="367"/>
  <c r="K409" i="367" s="1"/>
  <c r="K130" i="367"/>
  <c r="J409" i="367" l="1"/>
  <c r="C414" i="367"/>
  <c r="E414" i="367" s="1"/>
  <c r="F414" i="367" l="1"/>
</calcChain>
</file>

<file path=xl/sharedStrings.xml><?xml version="1.0" encoding="utf-8"?>
<sst xmlns="http://schemas.openxmlformats.org/spreadsheetml/2006/main" count="432" uniqueCount="331">
  <si>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</si>
  <si>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</si>
  <si>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</si>
  <si>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</si>
  <si>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</si>
  <si>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</si>
  <si>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</si>
  <si>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</si>
  <si>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</si>
  <si>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</si>
  <si>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</si>
  <si>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</si>
  <si>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</si>
  <si>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</si>
  <si>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</si>
  <si>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</si>
  <si>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</si>
  <si>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</si>
  <si>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</si>
  <si>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</si>
  <si>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</si>
  <si>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</si>
  <si>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</si>
  <si>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</si>
  <si>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</si>
  <si>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</si>
  <si>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</si>
  <si>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</si>
  <si>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</si>
  <si>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Реконструкция автомобильной дороги по ул. Гражданская (от кольца по ул. Гражданская до ул. Социалистическая)</t>
  </si>
  <si>
    <t>Н.Г. Куликова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</si>
  <si>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</si>
  <si>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</si>
  <si>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</si>
  <si>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</si>
  <si>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</si>
  <si>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третьего транспортного полукольца г. Чебоксары</t>
  </si>
  <si>
    <t>Строительство автодороги по ул.Ярмарочная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</si>
  <si>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</si>
  <si>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</si>
  <si>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</si>
  <si>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</si>
  <si>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ливневых очистных сооружений в районе Марпосадского шоссе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</si>
  <si>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</si>
  <si>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</si>
  <si>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</si>
  <si>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</si>
  <si>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</si>
  <si>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</si>
  <si>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</si>
  <si>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проектные и изыскательские работы                                                                                      932 04 09  Ч210374220 414 228 (S53)</t>
  </si>
  <si>
    <t>осуществление технического надзора                                                                                       932 04 12 Ц440371109 414 228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</si>
  <si>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</si>
  <si>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</si>
  <si>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                      932 05 03 А110115300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</si>
  <si>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</si>
  <si>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</si>
  <si>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</si>
  <si>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</si>
  <si>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</si>
  <si>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</si>
  <si>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</si>
  <si>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</si>
  <si>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</si>
  <si>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</si>
  <si>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</si>
  <si>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Культура, кинематография</t>
  </si>
  <si>
    <t>Культура</t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</si>
  <si>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</si>
  <si>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</si>
  <si>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</si>
  <si>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</si>
  <si>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внутрипоселковых газораспределительных сетей в пос.Сосновка</t>
  </si>
  <si>
    <t>Реконструкция моста по ул.Грибоедова</t>
  </si>
  <si>
    <t>Реконструкция моста по ул. Полевая</t>
  </si>
  <si>
    <t>проектные и изыскательские работы                                              932 04 12 Ц440371109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</si>
  <si>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</si>
  <si>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</si>
  <si>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</si>
  <si>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</si>
  <si>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932 05 02 А1401S9136 414 310 (И130)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</si>
  <si>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</si>
  <si>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</si>
  <si>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</si>
  <si>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932 04 09  Ч21R153933 414 310 (20-53930-00000-00000)</t>
  </si>
  <si>
    <t xml:space="preserve">Начальник    </t>
  </si>
  <si>
    <t>Реконструкция Лапсарского проезда со строительством подъеза к д. 65 по Лапсарскому проезду в г. Чебоксары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</si>
  <si>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</si>
  <si>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(приобретение) жилья для граждан по решению судов</t>
  </si>
  <si>
    <t>проектные и изыскательские работы                                                                                   932 04 09  Ч210374220 414 228 (S58)</t>
  </si>
  <si>
    <t>Строительство автомобильной дороги ул.1-ая Южная в г.Чебоксары</t>
  </si>
  <si>
    <t>проектные и изыскательские работы                                                                                   932 04 09  Ч210374220 414 228 (S115)</t>
  </si>
  <si>
    <t>Строительство автодороги по ул. Н.Рождественского от ул. Энгельса до ул. Гагарина</t>
  </si>
  <si>
    <t>проектные и изыскательские работы                                                        932 04 09  Ч210374220 414 228 (S122)</t>
  </si>
  <si>
    <t>реконструкция Чебоксарского залива и Красной площади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</si>
  <si>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</si>
  <si>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</si>
  <si>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</si>
  <si>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проектные и изыскательские работы                                                                       909 0412 Ц970172750 414 228 (S131)</t>
  </si>
  <si>
    <t>909 0501 А210372960 412 310 (S13)</t>
  </si>
  <si>
    <t>Строительство (приобретение) жилья для малоимущих граждан</t>
  </si>
  <si>
    <t>909 0501 А210372960 412 310 (S136)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</si>
  <si>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</si>
  <si>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проектные и изыскательские работ               932 0502 А130374460 414 228 (S137)</t>
  </si>
  <si>
    <t>932 05 02 А1401S9132 414 310 (И126S)</t>
  </si>
  <si>
    <t>932 05 02 А1401S9132 414 310 (И126)</t>
  </si>
  <si>
    <t>932 05 02 А1401S9133 414 310 (И127S)</t>
  </si>
  <si>
    <t>932 05 02 А1401S9133 414 310 (И127)</t>
  </si>
  <si>
    <t>932 05 02 А1401S9134 414 310 (И128S)</t>
  </si>
  <si>
    <t>932 05 02 А1401S9134 414 310 (И128)</t>
  </si>
  <si>
    <t>932 05 02 А1401S9135 414 310 (И129S)</t>
  </si>
  <si>
    <t>932 05 02 А1401S9135 414 310 (И129)</t>
  </si>
  <si>
    <t>проектные и изыскательские работы                                            932 0503 А510277400 414 228 (S138)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</si>
  <si>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</si>
  <si>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</si>
  <si>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проектные и изыскательские работы                                            932 0503 А510277400 414 228 (S139)</t>
  </si>
  <si>
    <t>Строительство наружного освещения на территории жилого дома по пр. 9-ой Пятилетки, 19/37</t>
  </si>
  <si>
    <t>проектные и изыскательские работы                                            932 0503 А510277400 414 228 (S140)</t>
  </si>
  <si>
    <t>проектные и изыскательские работы                                            932 0503 А510277400 414 228 (S141)</t>
  </si>
  <si>
    <t>Строительство наружного освещения в мкр.Соляное</t>
  </si>
  <si>
    <t>проектные и изыскательские работы                                            932 0503 А510277400 414 228 (S142)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</si>
  <si>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</si>
  <si>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</si>
  <si>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</si>
  <si>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</si>
  <si>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932 06 02 Ч37G650135 414 310 (21-50130-89304-97005) (L)</t>
  </si>
  <si>
    <t>909 07 01 Ц71Р25232G 414 310 (21397000000000190002) (И182)</t>
  </si>
  <si>
    <t xml:space="preserve">909 07 01 Ц71Р25232G 414 310 (21397000000000190002) </t>
  </si>
  <si>
    <t>909 07 01 Ц71Р25232I 414 310 (21397000000000190006) (И183)</t>
  </si>
  <si>
    <t xml:space="preserve">909 07 01 Ц71Р25232I 414 310 (21397000000000190006) </t>
  </si>
  <si>
    <t>909 07 01 Ц71Р25232В 414 310 (21397701000001200002) (И207)</t>
  </si>
  <si>
    <t>909 07 01 Ц71Р25232В 414 310 (2139770100000120000)</t>
  </si>
  <si>
    <t>909 07 01 Ц71Р25232С 414 310 (21397701000001200003) (И208)</t>
  </si>
  <si>
    <t>909 07 01 Ц71Р25232С 414 310 (21397701000001200003)</t>
  </si>
  <si>
    <t>909 07 01 Ц71Р25232N 414 310 (21397701000001200001) (И209)</t>
  </si>
  <si>
    <t>909 07 01 Ц71Р25232N 414 310 (21397701000001200001)</t>
  </si>
  <si>
    <t>910 07 02 Ц74Е155209 414 310 (21397701000001190015)</t>
  </si>
  <si>
    <t>909 07 02 Ц74Е155209 414 310 (21397701000001190015) (И210)</t>
  </si>
  <si>
    <t>Строительство многофункционального центра культуры и досуга в Заволжье г. Чебоксары</t>
  </si>
  <si>
    <t>проектные и изыскательские работы                  909 0801 Ц4115S0530 414 228 (И221S)</t>
  </si>
  <si>
    <t>проектные и изыскательские работы                  909 0801 Ц4115S0530 414 228 (И221)</t>
  </si>
  <si>
    <t>План на 2021 год</t>
  </si>
  <si>
    <t>Реконструкция Чебоксарского Залива и Красной площади. Ливневая канализация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</si>
  <si>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</si>
  <si>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909 07 01 Ц71Р25232G 414 310  (21397000000000190002) (L)</t>
  </si>
  <si>
    <t>909 07 01 Ц71Р25232I 414 310 (21397000000000190006) (L)</t>
  </si>
  <si>
    <t>909 07 01 Ц71Р25232В 414 310 (21397701000001200002) (L)</t>
  </si>
  <si>
    <t>909 07 01 Ц71Р25232С 414 310  (21397701000001200003) (L)</t>
  </si>
  <si>
    <t>909 07 01 Ц71Р25232N 414 310 (21397701000001200001) (L)</t>
  </si>
  <si>
    <t>909 07 02 Ц74Е155209 414 310 (21397701000001190015) (L)</t>
  </si>
  <si>
    <t>932 06 02 Ч37G650133 414 310 (21397701000000190012)</t>
  </si>
  <si>
    <t>932 06 02 Ч37G650133 414 310  (21397701000000190012) (И169)</t>
  </si>
  <si>
    <t>932 06 02 Ч37G650133 414 310 (21397701000000190012) (L)</t>
  </si>
  <si>
    <t>909 04 09 А21F15021Д 414 310 (21397701000001200006)</t>
  </si>
  <si>
    <t>Магистральная дорога районного значения N 2 в границах микрорайонов N 4 и 5 жилого района "Новый город" г.Чебоксары</t>
  </si>
  <si>
    <t>909 04 09 А21F15021Д 414 310 (21397701000001200006) (И254)</t>
  </si>
  <si>
    <t>Строительство дороги N 2 в I очереди 7 микрорайона центральной части г. Чебоксары</t>
  </si>
  <si>
    <t>909 04 09 А21F15021Е 414 310 (21397701000001200004)</t>
  </si>
  <si>
    <t>Строительство дорог (I, II этапы) в микрорайоне "Олимп" по ул. З. Яковлевой, 58 г. Чебоксары</t>
  </si>
  <si>
    <t>909 04 09 А21F15021Ж 414 310 (21397701000001200007) (И256)</t>
  </si>
  <si>
    <t>909 04 09 А21F15021Е 414 310 (21397701000001200004) (И255)</t>
  </si>
  <si>
    <t>909 04 09 А21F15021Ж 414 310 (21397701000001200007)</t>
  </si>
  <si>
    <t>Очистные сооружения поверхностного стока поз. 53, I очередь 7 микрорайона центральной части г. Чебоксары (Центр VII)</t>
  </si>
  <si>
    <t>909 11 02 Ц5102S5700 414 310 (И205)</t>
  </si>
  <si>
    <t>909 11 02 Ц5102S5700 414 310 (И205S)</t>
  </si>
  <si>
    <t>проектные и изыскательские работы                  909 11 02 Ц510275700 414 228</t>
  </si>
  <si>
    <t>Реконструкция футбольного поля МБУДО «ДЮСШ «Энергия» в г. Чебоксары Чувашской Республики</t>
  </si>
  <si>
    <t>Массовый спорт</t>
  </si>
  <si>
    <t>Физическая культура и спорт</t>
  </si>
  <si>
    <t>проектные и изыскательские работы                  909 0801 Ц4403755830 414 228</t>
  </si>
  <si>
    <t>Строительство выставочно - экспозиционного, туристического павильона на Красной площади г. Чебоксары</t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</si>
  <si>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 xml:space="preserve"> 974 07 01 Ц71Р25232N 414 310 (И209)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</si>
  <si>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Ц71Р25232N 414 310 (И209S)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</si>
  <si>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Ц71Р25232С 414 310 (И208)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</si>
  <si>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Ц71Р25232С 414 310 (И208S)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</si>
  <si>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Ц71Р25232В 414 310 (И207)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</si>
  <si>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Ц71Р25232В 414 310 (И207S)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</si>
  <si>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Ц71Р25232I 414 310 (И183)</t>
    </r>
  </si>
  <si>
    <r>
      <t xml:space="preserve">оборудование (монтируемое и не монтируемое), мебель, материальные запасы и иное имущество по сметной документации  </t>
    </r>
    <r>
      <rPr>
        <b/>
        <i/>
        <sz val="20"/>
        <rFont val="Times New Roman"/>
        <family val="1"/>
        <charset val="204"/>
      </rPr>
      <t>974 07 01 Ц71Р25232I 414 310 (И183S)</t>
    </r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</si>
  <si>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</si>
  <si>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 xml:space="preserve"> 974 07 01 Ц71Р25232G 414 310 (И1</t>
    </r>
    <r>
      <rPr>
        <sz val="20"/>
        <rFont val="Times New Roman"/>
        <family val="1"/>
        <charset val="204"/>
      </rPr>
      <t>82)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</si>
  <si>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Ц71Р25232G 414 310 (И182S)</t>
    </r>
  </si>
  <si>
    <r>
      <t>оборудование (монтируемое и не монтируемое), мебель, материальные запасы и иное имущество по сметной документации</t>
    </r>
    <r>
      <rPr>
        <b/>
        <i/>
        <sz val="20"/>
        <rFont val="Times New Roman"/>
        <family val="1"/>
        <charset val="204"/>
      </rPr>
      <t xml:space="preserve"> 974 07 01 Ц71Р25232D 414 310 (И161)</t>
    </r>
  </si>
  <si>
    <r>
      <t xml:space="preserve">оборудование (монтируемое и не монтируемое), мебель, материальные запасы и иное имущество по сметной документации </t>
    </r>
    <r>
      <rPr>
        <b/>
        <i/>
        <sz val="20"/>
        <rFont val="Times New Roman"/>
        <family val="1"/>
        <charset val="204"/>
      </rPr>
      <t>974 07 01 Ц71Р25232D 414 310(И161S)</t>
    </r>
  </si>
  <si>
    <t>Управление образования администрации города Чебоксары</t>
  </si>
  <si>
    <t>909 07 01 А21077А217 414 310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</si>
  <si>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</si>
  <si>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909 07 01 Ц71Р25232N 414 310 (И209)</t>
  </si>
  <si>
    <t>909 07 01 Ц71Р25232N 414 310 (И209S)</t>
  </si>
  <si>
    <t>проектные и изыскательские работы                                       909 07 01 Ц71167А59Р 414 228</t>
  </si>
  <si>
    <t>909 07 01 Ц71Р25232В 414 310 (И207)</t>
  </si>
  <si>
    <t>909 07 01 Ц71Р25232В 414 310 (И207S)</t>
  </si>
  <si>
    <t>909 07 01 Ц71Р25232I 414 310 (И183)</t>
  </si>
  <si>
    <t>909 07 01 Ц71Р25232I 414 310 (И183S)</t>
  </si>
  <si>
    <t>909 07 01 Ц71Р25232G 414 310 (И182)</t>
  </si>
  <si>
    <t>909 07 01 Ц71Р25232G 414 310 (И182S)</t>
  </si>
  <si>
    <t>проектные и изыскательские работы                                       909 07 01 Ц71167А59И 414 228</t>
  </si>
  <si>
    <t>909 07 01 Ц71Р25232D 414 310 (21397000000000190032)</t>
  </si>
  <si>
    <t>909 07 01 Ц71Р25232D 414 310 (21397000000000190032) (И161)</t>
  </si>
  <si>
    <t>909 07 01 Ц71Р25232D 414 310 (21397000000000190032) (L)</t>
  </si>
  <si>
    <t>909 07 01 Ц71Р25232D 414 310 (И161)</t>
  </si>
  <si>
    <t>909 07 01 Ц71Р25232D 414 310(И161S)</t>
  </si>
  <si>
    <t>Строительство локальных очистных сооружений на водовыпуске в районе ул.Гладкова (№64)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</si>
  <si>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</si>
  <si>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</si>
  <si>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</si>
  <si>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Гагаринского моста (№44)</t>
  </si>
  <si>
    <t>проектные и изыскательские работы                                                       932 06 02 Ч370170139 414 228</t>
  </si>
  <si>
    <t>Строительство локальных очистных сооружений на водовыпуске в районе ул.Пирогова (№75)</t>
  </si>
  <si>
    <t>проектные и изыскательские работы                                         932 06 02 Ч37G650136 414 228 (И258)</t>
  </si>
  <si>
    <t>проектные и изыскательские работы                                         932 06 02 Ч37G650136 414 228 (И258S)</t>
  </si>
  <si>
    <t>технологическое присоединение                                                                                   932 06 02 Ч370170136 414 228</t>
  </si>
  <si>
    <t>технологическое присоединение                                                                                   932 06 02 Ч370170137 414 228</t>
  </si>
  <si>
    <t>технологическое присоединение                                                                                   932 06 02 Ч370170135 414 228</t>
  </si>
  <si>
    <t>932 06 02 Ч37G650132 414 310 (21-50130-89304-97001)</t>
  </si>
  <si>
    <t>932 06 02 Ч37G650132 414 310 (21-50130-89304-97001) (И144)</t>
  </si>
  <si>
    <t>932 06 02 Ч37G650132 414 310 (21-50130-89304-97001) (L)</t>
  </si>
  <si>
    <t>932 06 02 Ч37G650132 414 310 (И144)</t>
  </si>
  <si>
    <t xml:space="preserve">932 06 02 Ч37G650132 414 310 </t>
  </si>
  <si>
    <r>
      <t xml:space="preserve">затраты на возмещение ущерба рыбным запасам </t>
    </r>
    <r>
      <rPr>
        <b/>
        <i/>
        <sz val="20"/>
        <rFont val="Times New Roman"/>
        <family val="1"/>
        <charset val="204"/>
      </rPr>
      <t>932 06 02 Ч370170132 414 228</t>
    </r>
  </si>
  <si>
    <t>технологическое присоединение                                                                                   932 06 02 Ч370170132 414 228</t>
  </si>
  <si>
    <r>
      <rPr>
        <b/>
        <i/>
        <sz val="20"/>
        <rFont val="Times New Roman"/>
        <family val="1"/>
        <charset val="204"/>
      </rPr>
      <t xml:space="preserve">осуществление технического надзора </t>
    </r>
    <r>
      <rPr>
        <sz val="20"/>
        <rFont val="Times New Roman"/>
        <family val="1"/>
        <charset val="204"/>
      </rPr>
      <t xml:space="preserve">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</si>
  <si>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rPr>
        <b/>
        <i/>
        <sz val="20"/>
        <rFont val="Times New Roman"/>
        <family val="1"/>
        <charset val="204"/>
      </rPr>
      <t xml:space="preserve">проектные и изыскательские работы   </t>
    </r>
    <r>
      <rPr>
        <sz val="20"/>
        <rFont val="Times New Roman"/>
        <family val="1"/>
        <charset val="204"/>
      </rPr>
      <t xml:space="preserve">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</si>
  <si>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</si>
  <si>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технологическое присоединение                                                                                  932 0503 А510277400 414 228  (S148)</t>
  </si>
  <si>
    <t>проектные и изыскательские работы                                            932 0503 А510277400 414 228 (S148)</t>
  </si>
  <si>
    <t>Строительство сетей наружного освещения по ул.Крупская и ул.Кременского</t>
  </si>
  <si>
    <t>технологическое присоединение                                                                                  932 0503 А510277400 414 228  (S147)</t>
  </si>
  <si>
    <t>проектные и изыскательские работы                                            932 0503 А510277400 414 228 (S147)</t>
  </si>
  <si>
    <t>Строительство сетей наружного освещения в пос.Пролетарский</t>
  </si>
  <si>
    <t>технологическое присоединение                                                                                  932 0503 А510277400 414 228  (S142)</t>
  </si>
  <si>
    <t>технологическое присоединение                                                                                  932 0503 А510277400 414 228  (S141)</t>
  </si>
  <si>
    <t>технологическое присоединение                                                                                  932 0503 А510277400 414 228  (S140)</t>
  </si>
  <si>
    <t>технологическое присоединение                                                                                  932 0503 А510277400 414 228  (S139)</t>
  </si>
  <si>
    <t>технологическое присоединение                                                                                  932 0503 А510277400 414 228  (S138)</t>
  </si>
  <si>
    <t>технологическое присоединение                                                                                  932 0503 А510277400 414 228</t>
  </si>
  <si>
    <t>проектные и изыскательские работы                                            932 0503 А510277400 414 228</t>
  </si>
  <si>
    <t xml:space="preserve">Строительство наружного освещения г. Чебоксары </t>
  </si>
  <si>
    <t>технологическое присоединение                                                                                  932 05 03 А110115300 414 228</t>
  </si>
  <si>
    <t xml:space="preserve"> осуществление технического надзора                                                                                  932 05 02 А140179136 414 228 </t>
  </si>
  <si>
    <t xml:space="preserve">проектные и изыскательские работ               932 05 02 А140179136 414 228 </t>
  </si>
  <si>
    <t xml:space="preserve"> осуществление технического надзора                                                                                  932 05 02 А140179135 414 228 </t>
  </si>
  <si>
    <t xml:space="preserve">проектные и изыскательские работ               932 05 02 А140179135 414 228 </t>
  </si>
  <si>
    <t xml:space="preserve"> осуществление технического надзора                                                                                  932 05 02 А140179134 414 228 </t>
  </si>
  <si>
    <t xml:space="preserve">проектные и изыскательские работ               932 05 02 А140179134 414 228 </t>
  </si>
  <si>
    <t xml:space="preserve"> осуществление технического надзора                                                                                  932 05 02 А140179133 414 228 </t>
  </si>
  <si>
    <t xml:space="preserve">проектные и изыскательские работ               932 05 02 А140179133 414 228 </t>
  </si>
  <si>
    <t xml:space="preserve"> осуществление технического надзора                                                                                  932 05 02 А140179132 414 228 </t>
  </si>
  <si>
    <t xml:space="preserve">проектные и изыскательские работ               932 05 02 А140179132 414 228 </t>
  </si>
  <si>
    <t xml:space="preserve">проектные и изыскательские работ               932 05 02 А140179131 414 228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</si>
  <si>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</si>
  <si>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технологическое присоединение                                                                                  932 0502 А130374460 414 228 (S137)</t>
  </si>
  <si>
    <t>проектные и изыскательские работ               909 0502 А21077A21Т 414 228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</si>
  <si>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</si>
  <si>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909 05 02 А13F552431 414 310 (21397701000000190006)</t>
  </si>
  <si>
    <t>909 05 02 А13F552431 414 310 (21397701000000190006) (И141)</t>
  </si>
  <si>
    <t>Строительство многоквартирного жилого дома по ул. П. Коммуна г. Чебоксары</t>
  </si>
  <si>
    <t>проектные и изыскательские работы                                                    909 05 01 А210678320 414 228 (S107)</t>
  </si>
  <si>
    <t>Строительство многоквартирного жилого дома по ул. Н.И. Ашмарина г. Чебоксары</t>
  </si>
  <si>
    <t xml:space="preserve">Переселение граждан из ветхого и аварийного жилого фонда </t>
  </si>
  <si>
    <t xml:space="preserve">909 04 12 Ц4403L3840 414 310 (21397701000061190018) </t>
  </si>
  <si>
    <t>909 04 12 Ц4403L3840 414 310 (21397701000061190018)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</si>
  <si>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909 04 12 Ц4403L3840 414 310(21397701000061190018)   (L)</t>
    </r>
  </si>
  <si>
    <t xml:space="preserve">932 04 12 Ц4403L3840 414 310  (21397701000001190019) </t>
  </si>
  <si>
    <t>932 04 12 Ц4403L3840 414 310 (21397701000001190019)  (И131)</t>
  </si>
  <si>
    <t xml:space="preserve">932 04 12 Ц4403L3840 414 310 (21397701000001190017) </t>
  </si>
  <si>
    <t>932 04 12 Ц4403L3840 414 310 (21397701000001190017) 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</si>
  <si>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(21397701000001190017)  (L)</t>
    </r>
  </si>
  <si>
    <t xml:space="preserve">932 04 12 Ц4403L3840 414 310  (21397701000000190003) </t>
  </si>
  <si>
    <r>
      <t xml:space="preserve">Реконструкция Московской набережной у Свято-Троицкого монастыря                                        </t>
    </r>
    <r>
      <rPr>
        <b/>
        <i/>
        <sz val="20"/>
        <rFont val="Times New Roman"/>
        <family val="1"/>
        <charset val="204"/>
      </rPr>
      <t xml:space="preserve">    932 04 12 Ц440371109 414 310</t>
    </r>
  </si>
  <si>
    <t>технологическое присоединение                                                                932 04 12 Ц440371109 414 228</t>
  </si>
  <si>
    <t>проектные и изыскательские работы                                                                                   909  04 09  Ч210374220 414 228 (S119)</t>
  </si>
  <si>
    <t>Строительство автомобильной дороги от детского сада  по ул. Прогрессивная до проезда Соляное</t>
  </si>
  <si>
    <t>проектные и изыскательские работы                                                                                   909  04 09  Ч210374220 414 228 (S50)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</si>
  <si>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</si>
  <si>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 xml:space="preserve"> 909  04 09  А21077А21В 414 310 </t>
  </si>
  <si>
    <t>Строительство автомобильной дороги по ул. А.Асламаса в 14 мкр г.Чебоксары</t>
  </si>
  <si>
    <t xml:space="preserve">проектные и изыскательские работы                                                                                   909  04 09  А21077А21Б 414 228 </t>
  </si>
  <si>
    <t>Строительство автодорог по улицам №1,2,3,4,5 в микрорайоне "Университетский-2" СЗР г. Чебоксары</t>
  </si>
  <si>
    <t>909 04 09 А21F15021Ж 414 310 (21397701000001200007) (L)</t>
  </si>
  <si>
    <t>проектные и изыскательские работы                                                                                   909 04 09  А21077А21Ж 414 228</t>
  </si>
  <si>
    <t>909 04 09 А21F15021Е 414 310 (21397701000001200004) (L)</t>
  </si>
  <si>
    <t>проектные и изыскательские работы                                                                                   909 04 09  А21077А21Е 414 228</t>
  </si>
  <si>
    <t>909 04 09 А21F15021Д 414 310 (21397701000001200006) (L)</t>
  </si>
  <si>
    <t>проектные и изыскательские работы                                                                                   909 04 09  А21077А21Д 414 228</t>
  </si>
  <si>
    <t>технологическое присоединение                                                                                  932  04 09  Ч210374220 414 228 (S115)</t>
  </si>
  <si>
    <t>технологическое присоединение                                                                                  932  04 09  Ч210374220 414 228 (S114)</t>
  </si>
  <si>
    <t>932  04 09  Ч210374220 414 310 (S111)</t>
  </si>
  <si>
    <t>проектные и изыскательские работы                                                                                   932  04 09  Ч210374220 414 228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</si>
  <si>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</si>
  <si>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осуществление технического надзора   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</si>
  <si>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(S110)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</si>
  <si>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</si>
  <si>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технологическое присоединение                                                                                  932  04 09  Ч210374220 414 228 (S53)</t>
  </si>
  <si>
    <t>технологическое присоединение                                                                                  932  04 09  Ч210374220 414 228 (S33)</t>
  </si>
  <si>
    <t>технологическое присоединение                                                                                  932  04 09  Ч210374220 414 228 (S58)</t>
  </si>
  <si>
    <t>проектные и изыскательские работы                                                    909 05 01 А210678320 414 228</t>
  </si>
  <si>
    <t>проектные и изыскательские работы                                  932 06 02 Ч370170135 414 228</t>
  </si>
  <si>
    <t>проектные и изыскательские работы                                  932 06 02 Ч370170133 414 228</t>
  </si>
  <si>
    <t>осуществление технического надзора                                 932 06 02 Ч370170133 414 228</t>
  </si>
  <si>
    <t>проектные и изыскательские работы                        932 04 09  Ч210374220 414 310 (S114)</t>
  </si>
  <si>
    <t>909 05 02 А13F552431 414 310                (21397701000000190006) (L)</t>
  </si>
  <si>
    <t>проектные и изыскательские работы                        909 05 02 А210773010 414 228</t>
  </si>
  <si>
    <t>технологическое присоединение                                                                              932  04 09  Ч210374220 414 228 (S110)</t>
  </si>
  <si>
    <t>строительно-монтажные работы                                            932 0503 А510277400 414 310 (S143)</t>
  </si>
  <si>
    <t>строительно-монтажные работы                                            932 0503 А510277400 414 310 (S144)</t>
  </si>
  <si>
    <t>строительно-монтажные работы                                            932 0503 А510277400 414 310 (S145)</t>
  </si>
  <si>
    <t>технологическое присоединение                                                                                  932  04 09  Ч210374220 414 228 (S78)</t>
  </si>
  <si>
    <t>технологическое присоединение                                                                                    932 04 09  Ч210374221 414 228</t>
  </si>
  <si>
    <t>932  04 09  Ч210374220 414 310 (S110)</t>
  </si>
  <si>
    <t>932 05 02 А1401S9136 414 310 (И130S)</t>
  </si>
  <si>
    <t>технологическое присоединение                                     932 06 02 Ч370170133 414 228</t>
  </si>
  <si>
    <t>проектные и изыскательские работы                                                   932 06 02 Ч37017013А 414 228</t>
  </si>
  <si>
    <t>проектные и изыскательские работы                                                                   932 06 02 Ч37017013Б 414 228</t>
  </si>
  <si>
    <t>проектные и изыскательские работы                                                        932 06 02 Ч37017013В 414 228</t>
  </si>
  <si>
    <t>проектные и изыскательские работы                                                        932 06 02 Ч37017013Г 414 228</t>
  </si>
  <si>
    <t>проектные и изыскательские работы                                                  932 06 02 Ч37017013Д 414 228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</si>
  <si>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(21397701000000190003)  (L)</t>
    </r>
  </si>
  <si>
    <t>932 04 12 Ц4403L3840 414 310 (21397701000000190003) (И131)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</si>
  <si>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 (21397701000001190019)   (L)</t>
    </r>
  </si>
  <si>
    <t>об исполнении инвестиционной программы г.Чебоксары на 01.08.2021 года</t>
  </si>
  <si>
    <t xml:space="preserve"> технологическое присоединение                     932 04 12 Ц4403L3840 414 228 (21397701000000190003)  (L)</t>
  </si>
  <si>
    <t>технологическое присоединение                   932 04 12 Ц4403L3840 414 228 (21397701000000190003) (И131)</t>
  </si>
  <si>
    <t xml:space="preserve">технологическое присоединение                       932 04 12 Ц4403L3840 414 228  (21397701000000190003) </t>
  </si>
  <si>
    <r>
      <rPr>
        <b/>
        <i/>
        <sz val="20"/>
        <rFont val="Times New Roman"/>
        <family val="1"/>
        <charset val="204"/>
      </rPr>
      <t>технологическое присоединение</t>
    </r>
    <r>
      <rPr>
        <sz val="20"/>
        <rFont val="Times New Roman"/>
        <family val="1"/>
        <charset val="204"/>
      </rPr>
      <t xml:space="preserve">                  </t>
    </r>
    <r>
      <rPr>
        <b/>
        <i/>
        <sz val="20"/>
        <rFont val="Times New Roman"/>
        <family val="1"/>
        <charset val="204"/>
      </rPr>
      <t xml:space="preserve"> 932 04 12 Ц4403L3840 414 228  (21397701000001190019)   (L)</t>
    </r>
  </si>
  <si>
    <t>технологическое присоединение                                       932 04 12 Ц4403L3840 414 228 (21397701000001190019)  (И131)</t>
  </si>
  <si>
    <t xml:space="preserve">технологическое присоединение                          932 04 12 Ц4403L3840 414 228  (21397701000001190019) </t>
  </si>
  <si>
    <t>909 05 02 А21F15021Т 414 310 (21397701000001200005) (L)</t>
  </si>
  <si>
    <t>909 05 02 А21F15021Т 414 310 (21397701000001200005) (И257)</t>
  </si>
  <si>
    <t>909 05 02 А21F15021Т 414 310 (21397701000001200005)</t>
  </si>
  <si>
    <t>Кассовые расходы за январь-июль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</si>
</sst>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.00_);_(* \(#,##0.00\);_(* &quot;-&quot;??_);_(@_)"/>
  </numFmts>
  <fonts count="28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6" fontId="22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1" fillId="4" borderId="1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49" fontId="8" fillId="5" borderId="1" xfId="1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justify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 indent="2"/>
    </xf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27" fillId="2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0" fontId="18" fillId="0" borderId="9" xfId="0" applyFont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5"/>
  <sheetViews>
    <sheetView showZeros="0" tabSelected="1" view="pageBreakPreview" zoomScale="55" zoomScaleNormal="40" zoomScaleSheetLayoutView="55" workbookViewId="0">
      <selection activeCell="B419" sqref="B419:B421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7" ht="42" customHeight="1" x14ac:dyDescent="0.25">
      <c r="A2" s="94" t="s">
        <v>320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27" ht="22.8" customHeight="1" x14ac:dyDescent="0.25">
      <c r="A3" s="12"/>
      <c r="B3" s="12"/>
      <c r="C3" s="12"/>
      <c r="D3" s="12"/>
      <c r="E3" s="12"/>
      <c r="F3" s="13"/>
      <c r="G3" s="13"/>
      <c r="H3" s="13"/>
      <c r="I3" s="13"/>
      <c r="J3" s="13"/>
      <c r="K3" s="6"/>
      <c r="L3" s="2"/>
      <c r="M3" s="2"/>
    </row>
    <row r="4" spans="1:27" ht="27" customHeight="1" x14ac:dyDescent="0.45">
      <c r="A4" s="95" t="s">
        <v>10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6" t="s">
        <v>61</v>
      </c>
      <c r="B5" s="86" t="s">
        <v>141</v>
      </c>
      <c r="C5" s="86"/>
      <c r="D5" s="86"/>
      <c r="E5" s="86"/>
      <c r="F5" s="97" t="s">
        <v>330</v>
      </c>
      <c r="G5" s="98"/>
      <c r="H5" s="98"/>
      <c r="I5" s="99"/>
      <c r="J5" s="100" t="s">
        <v>26</v>
      </c>
      <c r="K5" s="103" t="s">
        <v>22</v>
      </c>
    </row>
    <row r="6" spans="1:27" ht="25.5" customHeight="1" x14ac:dyDescent="0.25">
      <c r="A6" s="96"/>
      <c r="B6" s="86" t="s">
        <v>1</v>
      </c>
      <c r="C6" s="86" t="s">
        <v>2</v>
      </c>
      <c r="D6" s="86"/>
      <c r="E6" s="86"/>
      <c r="F6" s="86" t="s">
        <v>1</v>
      </c>
      <c r="G6" s="87" t="s">
        <v>2</v>
      </c>
      <c r="H6" s="88"/>
      <c r="I6" s="89"/>
      <c r="J6" s="101"/>
      <c r="K6" s="104"/>
    </row>
    <row r="7" spans="1:27" ht="28.2" x14ac:dyDescent="0.25">
      <c r="A7" s="96"/>
      <c r="B7" s="86"/>
      <c r="C7" s="84" t="s">
        <v>3</v>
      </c>
      <c r="D7" s="84" t="s">
        <v>4</v>
      </c>
      <c r="E7" s="84" t="s">
        <v>5</v>
      </c>
      <c r="F7" s="86"/>
      <c r="G7" s="84" t="s">
        <v>3</v>
      </c>
      <c r="H7" s="84" t="s">
        <v>4</v>
      </c>
      <c r="I7" s="84" t="s">
        <v>5</v>
      </c>
      <c r="J7" s="102"/>
      <c r="K7" s="105"/>
    </row>
    <row r="8" spans="1:27" ht="24" customHeight="1" x14ac:dyDescent="0.2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27" ht="36" customHeight="1" x14ac:dyDescent="0.25">
      <c r="A9" s="33" t="s">
        <v>7</v>
      </c>
      <c r="B9" s="29">
        <f t="shared" ref="B9:I9" si="0">B10+B93</f>
        <v>1525061131.9099998</v>
      </c>
      <c r="C9" s="29">
        <f t="shared" si="0"/>
        <v>1085433900</v>
      </c>
      <c r="D9" s="29">
        <f t="shared" si="0"/>
        <v>295202737.76999998</v>
      </c>
      <c r="E9" s="29">
        <f t="shared" si="0"/>
        <v>144424494.13999999</v>
      </c>
      <c r="F9" s="29">
        <f t="shared" si="0"/>
        <v>221496364.46000001</v>
      </c>
      <c r="G9" s="29">
        <f t="shared" si="0"/>
        <v>141790226.87</v>
      </c>
      <c r="H9" s="29">
        <f t="shared" si="0"/>
        <v>40921934.120000005</v>
      </c>
      <c r="I9" s="29">
        <f t="shared" si="0"/>
        <v>38784203.469999999</v>
      </c>
      <c r="J9" s="29">
        <f t="shared" ref="J9:J72" si="1">B9-F9</f>
        <v>1303564767.4499998</v>
      </c>
      <c r="K9" s="20">
        <f>F9/B9*100</f>
        <v>14.523769560804164</v>
      </c>
    </row>
    <row r="10" spans="1:27" ht="30" x14ac:dyDescent="0.25">
      <c r="A10" s="34" t="s">
        <v>11</v>
      </c>
      <c r="B10" s="30">
        <f>C10+D10+E10</f>
        <v>725622000</v>
      </c>
      <c r="C10" s="30">
        <f>C11+C62</f>
        <v>356639900</v>
      </c>
      <c r="D10" s="30">
        <f>D11+D62</f>
        <v>257987725</v>
      </c>
      <c r="E10" s="30">
        <f>E11+E62</f>
        <v>110994375</v>
      </c>
      <c r="F10" s="30">
        <f>G10+H10+I10</f>
        <v>142183228.27000001</v>
      </c>
      <c r="G10" s="30">
        <f>G11+G62</f>
        <v>75241003.150000006</v>
      </c>
      <c r="H10" s="30">
        <f>H11+H62</f>
        <v>37523675.890000001</v>
      </c>
      <c r="I10" s="30">
        <f>I11+I62</f>
        <v>29418549.229999997</v>
      </c>
      <c r="J10" s="68">
        <f t="shared" si="1"/>
        <v>583438771.73000002</v>
      </c>
      <c r="K10" s="19">
        <f>F10/B10*100</f>
        <v>19.594668886830885</v>
      </c>
    </row>
    <row r="11" spans="1:27" ht="87" customHeight="1" x14ac:dyDescent="0.25">
      <c r="A11" s="35" t="s">
        <v>38</v>
      </c>
      <c r="B11" s="30">
        <f>C11+D11+E11</f>
        <v>276558500</v>
      </c>
      <c r="C11" s="30">
        <f>C12+C16+C24+C30+C33+C37+C41+C47+C51+C55+C59</f>
        <v>38455000</v>
      </c>
      <c r="D11" s="30">
        <f t="shared" ref="D11:E11" si="2">D12+D16+D24+D30+D33+D37+D41+D47+D51+D55+D59</f>
        <v>166452800</v>
      </c>
      <c r="E11" s="30">
        <f t="shared" si="2"/>
        <v>71650700</v>
      </c>
      <c r="F11" s="68">
        <f>G11+H11+I11</f>
        <v>31747311.079999998</v>
      </c>
      <c r="G11" s="68">
        <f>G12+G16+G24+G30+G33+G37+G41+G47+G51+G55+G59</f>
        <v>0</v>
      </c>
      <c r="H11" s="68">
        <f t="shared" ref="H11:I11" si="3">H12+H16+H24+H30+H33+H37+H41+H47+H51+H55+H59</f>
        <v>18621974</v>
      </c>
      <c r="I11" s="68">
        <f t="shared" si="3"/>
        <v>13125337.08</v>
      </c>
      <c r="J11" s="68">
        <f t="shared" si="1"/>
        <v>244811188.92000002</v>
      </c>
      <c r="K11" s="19">
        <f>F11/B11*100</f>
        <v>11.479419753867626</v>
      </c>
    </row>
    <row r="12" spans="1:27" ht="75.599999999999994" x14ac:dyDescent="0.25">
      <c r="A12" s="36" t="s">
        <v>87</v>
      </c>
      <c r="B12" s="31">
        <f>C12+D12+E12</f>
        <v>2267000</v>
      </c>
      <c r="C12" s="31">
        <f>C14+C15</f>
        <v>0</v>
      </c>
      <c r="D12" s="31">
        <f t="shared" ref="D12:E12" si="4">D14+D15</f>
        <v>0</v>
      </c>
      <c r="E12" s="31">
        <f t="shared" si="4"/>
        <v>2267000</v>
      </c>
      <c r="F12" s="31">
        <f>G12+H12+I12</f>
        <v>0</v>
      </c>
      <c r="G12" s="31">
        <f>G14</f>
        <v>0</v>
      </c>
      <c r="H12" s="31">
        <f t="shared" ref="H12:I12" si="5">H14</f>
        <v>0</v>
      </c>
      <c r="I12" s="31">
        <f t="shared" si="5"/>
        <v>0</v>
      </c>
      <c r="J12" s="31">
        <f t="shared" si="1"/>
        <v>2267000</v>
      </c>
      <c r="K12" s="18">
        <f>F12/B12*100</f>
        <v>0</v>
      </c>
    </row>
    <row r="13" spans="1:27" ht="30.6" x14ac:dyDescent="0.25">
      <c r="A13" s="37" t="s">
        <v>19</v>
      </c>
      <c r="B13" s="31"/>
      <c r="C13" s="31"/>
      <c r="D13" s="31"/>
      <c r="E13" s="31"/>
      <c r="F13" s="31"/>
      <c r="G13" s="31"/>
      <c r="H13" s="31"/>
      <c r="I13" s="31"/>
      <c r="J13" s="31">
        <f t="shared" si="1"/>
        <v>0</v>
      </c>
      <c r="K13" s="18"/>
    </row>
    <row r="14" spans="1:27" ht="49.2" x14ac:dyDescent="0.25">
      <c r="A14" s="38" t="s">
        <v>89</v>
      </c>
      <c r="B14" s="31">
        <f t="shared" ref="B14:B30" si="6">C14+D14+E14</f>
        <v>2210000</v>
      </c>
      <c r="C14" s="31"/>
      <c r="D14" s="31"/>
      <c r="E14" s="31">
        <v>2210000</v>
      </c>
      <c r="F14" s="31">
        <f t="shared" ref="F14:F51" si="7">G14+H14+I14</f>
        <v>0</v>
      </c>
      <c r="G14" s="31"/>
      <c r="H14" s="31"/>
      <c r="I14" s="31"/>
      <c r="J14" s="31">
        <f t="shared" si="1"/>
        <v>2210000</v>
      </c>
      <c r="K14" s="18">
        <f t="shared" ref="K14:K16" si="8">F14/B14*100</f>
        <v>0</v>
      </c>
    </row>
    <row r="15" spans="1:27" ht="49.2" x14ac:dyDescent="0.25">
      <c r="A15" s="38" t="s">
        <v>295</v>
      </c>
      <c r="B15" s="31">
        <f t="shared" si="6"/>
        <v>57000</v>
      </c>
      <c r="C15" s="31"/>
      <c r="D15" s="31"/>
      <c r="E15" s="31">
        <v>57000</v>
      </c>
      <c r="F15" s="31">
        <f t="shared" si="7"/>
        <v>0</v>
      </c>
      <c r="G15" s="31"/>
      <c r="H15" s="31"/>
      <c r="I15" s="31"/>
      <c r="J15" s="31">
        <f t="shared" si="1"/>
        <v>57000</v>
      </c>
      <c r="K15" s="18">
        <f t="shared" si="8"/>
        <v>0</v>
      </c>
    </row>
    <row r="16" spans="1:27" ht="75.599999999999994" x14ac:dyDescent="0.25">
      <c r="A16" s="41" t="s">
        <v>29</v>
      </c>
      <c r="B16" s="31">
        <f t="shared" si="6"/>
        <v>205760500</v>
      </c>
      <c r="C16" s="31">
        <f>C18+C19+C20+C21+C22+C23</f>
        <v>38455000</v>
      </c>
      <c r="D16" s="31">
        <f t="shared" ref="D16:E16" si="9">D18+D19+D20+D21+D22+D23</f>
        <v>129236000</v>
      </c>
      <c r="E16" s="31">
        <f t="shared" si="9"/>
        <v>38069500</v>
      </c>
      <c r="F16" s="31">
        <f t="shared" si="7"/>
        <v>586366.91</v>
      </c>
      <c r="G16" s="31">
        <f>G18+G19+G20+G21+G22+G23</f>
        <v>0</v>
      </c>
      <c r="H16" s="31">
        <f t="shared" ref="H16:I16" si="10">H18+H19+H20+H21+H22+H23</f>
        <v>0</v>
      </c>
      <c r="I16" s="31">
        <f t="shared" si="10"/>
        <v>586366.91</v>
      </c>
      <c r="J16" s="31">
        <f t="shared" si="1"/>
        <v>205174133.09</v>
      </c>
      <c r="K16" s="18">
        <f t="shared" si="8"/>
        <v>0.28497544961253501</v>
      </c>
    </row>
    <row r="17" spans="1:11" ht="30.6" x14ac:dyDescent="0.25">
      <c r="A17" s="37" t="s">
        <v>13</v>
      </c>
      <c r="B17" s="31">
        <f t="shared" si="6"/>
        <v>0</v>
      </c>
      <c r="C17" s="31"/>
      <c r="D17" s="31"/>
      <c r="E17" s="31"/>
      <c r="F17" s="31">
        <f t="shared" si="7"/>
        <v>0</v>
      </c>
      <c r="G17" s="31"/>
      <c r="H17" s="31"/>
      <c r="I17" s="31"/>
      <c r="J17" s="31">
        <f t="shared" si="1"/>
        <v>0</v>
      </c>
      <c r="K17" s="18"/>
    </row>
    <row r="18" spans="1:11" ht="49.2" x14ac:dyDescent="0.25">
      <c r="A18" s="38" t="s">
        <v>70</v>
      </c>
      <c r="B18" s="31">
        <f t="shared" si="6"/>
        <v>1560000</v>
      </c>
      <c r="C18" s="31"/>
      <c r="D18" s="31"/>
      <c r="E18" s="31">
        <v>1560000</v>
      </c>
      <c r="F18" s="31">
        <f t="shared" si="7"/>
        <v>352231.32</v>
      </c>
      <c r="G18" s="31"/>
      <c r="H18" s="31"/>
      <c r="I18" s="31">
        <v>352231.32</v>
      </c>
      <c r="J18" s="31">
        <f t="shared" si="1"/>
        <v>1207768.68</v>
      </c>
      <c r="K18" s="18">
        <f t="shared" ref="K18:K24" si="11">F18/B18*100</f>
        <v>22.578930769230769</v>
      </c>
    </row>
    <row r="19" spans="1:11" ht="49.2" x14ac:dyDescent="0.25">
      <c r="A19" s="38" t="s">
        <v>71</v>
      </c>
      <c r="B19" s="31">
        <f t="shared" si="6"/>
        <v>3700500</v>
      </c>
      <c r="C19" s="31"/>
      <c r="D19" s="31"/>
      <c r="E19" s="31">
        <v>3700500</v>
      </c>
      <c r="F19" s="31">
        <f t="shared" si="7"/>
        <v>234135.59</v>
      </c>
      <c r="G19" s="31"/>
      <c r="H19" s="31"/>
      <c r="I19" s="31">
        <v>234135.59</v>
      </c>
      <c r="J19" s="31">
        <f t="shared" si="1"/>
        <v>3466364.41</v>
      </c>
      <c r="K19" s="18">
        <f t="shared" si="11"/>
        <v>6.3271339008242125</v>
      </c>
    </row>
    <row r="20" spans="1:11" ht="49.2" x14ac:dyDescent="0.25">
      <c r="A20" s="38" t="s">
        <v>307</v>
      </c>
      <c r="B20" s="31">
        <f t="shared" si="6"/>
        <v>500000</v>
      </c>
      <c r="C20" s="31"/>
      <c r="D20" s="31"/>
      <c r="E20" s="31">
        <v>500000</v>
      </c>
      <c r="F20" s="31">
        <f t="shared" si="7"/>
        <v>0</v>
      </c>
      <c r="G20" s="31"/>
      <c r="H20" s="31"/>
      <c r="I20" s="31"/>
      <c r="J20" s="31">
        <f t="shared" si="1"/>
        <v>500000</v>
      </c>
      <c r="K20" s="18">
        <f t="shared" si="11"/>
        <v>0</v>
      </c>
    </row>
    <row r="21" spans="1:11" ht="30.6" x14ac:dyDescent="0.25">
      <c r="A21" s="38" t="s">
        <v>69</v>
      </c>
      <c r="B21" s="31">
        <f t="shared" si="6"/>
        <v>32309000</v>
      </c>
      <c r="C21" s="31"/>
      <c r="D21" s="31"/>
      <c r="E21" s="31">
        <v>32309000</v>
      </c>
      <c r="F21" s="31">
        <f t="shared" si="7"/>
        <v>0</v>
      </c>
      <c r="G21" s="31"/>
      <c r="H21" s="31"/>
      <c r="I21" s="31"/>
      <c r="J21" s="31">
        <f t="shared" si="1"/>
        <v>32309000</v>
      </c>
      <c r="K21" s="18">
        <f t="shared" si="11"/>
        <v>0</v>
      </c>
    </row>
    <row r="22" spans="1:11" ht="30.6" x14ac:dyDescent="0.25">
      <c r="A22" s="38" t="s">
        <v>68</v>
      </c>
      <c r="B22" s="31">
        <f t="shared" si="6"/>
        <v>129236000</v>
      </c>
      <c r="C22" s="31"/>
      <c r="D22" s="31">
        <v>129236000</v>
      </c>
      <c r="E22" s="31"/>
      <c r="F22" s="31">
        <f t="shared" si="7"/>
        <v>0</v>
      </c>
      <c r="G22" s="31"/>
      <c r="H22" s="31"/>
      <c r="I22" s="31"/>
      <c r="J22" s="31">
        <f t="shared" si="1"/>
        <v>129236000</v>
      </c>
      <c r="K22" s="18">
        <f t="shared" si="11"/>
        <v>0</v>
      </c>
    </row>
    <row r="23" spans="1:11" ht="49.2" x14ac:dyDescent="0.25">
      <c r="A23" s="38" t="s">
        <v>84</v>
      </c>
      <c r="B23" s="31">
        <f t="shared" si="6"/>
        <v>38455000</v>
      </c>
      <c r="C23" s="31">
        <v>38455000</v>
      </c>
      <c r="D23" s="31"/>
      <c r="E23" s="31"/>
      <c r="F23" s="31">
        <f t="shared" si="7"/>
        <v>0</v>
      </c>
      <c r="G23" s="31"/>
      <c r="H23" s="31"/>
      <c r="I23" s="31"/>
      <c r="J23" s="31">
        <f t="shared" si="1"/>
        <v>38455000</v>
      </c>
      <c r="K23" s="18">
        <f t="shared" si="11"/>
        <v>0</v>
      </c>
    </row>
    <row r="24" spans="1:11" ht="56.4" customHeight="1" x14ac:dyDescent="0.25">
      <c r="A24" s="40" t="s">
        <v>36</v>
      </c>
      <c r="B24" s="31">
        <f t="shared" si="6"/>
        <v>44401600</v>
      </c>
      <c r="C24" s="31">
        <f>C26+C27+C28+C29</f>
        <v>0</v>
      </c>
      <c r="D24" s="31">
        <f t="shared" ref="D24:E24" si="12">D26+D27+D28+D29</f>
        <v>37216800</v>
      </c>
      <c r="E24" s="31">
        <f t="shared" si="12"/>
        <v>7184800</v>
      </c>
      <c r="F24" s="31">
        <f t="shared" si="7"/>
        <v>21908205.800000001</v>
      </c>
      <c r="G24" s="31">
        <f>G26+G27+G28+G29</f>
        <v>0</v>
      </c>
      <c r="H24" s="31">
        <f t="shared" ref="H24:I24" si="13">H26+H27+H28+H29</f>
        <v>18621974</v>
      </c>
      <c r="I24" s="31">
        <f t="shared" si="13"/>
        <v>3286231.8</v>
      </c>
      <c r="J24" s="31">
        <f t="shared" si="1"/>
        <v>22493394.199999999</v>
      </c>
      <c r="K24" s="18">
        <f t="shared" si="11"/>
        <v>49.341027800799978</v>
      </c>
    </row>
    <row r="25" spans="1:11" ht="30.6" x14ac:dyDescent="0.25">
      <c r="A25" s="37" t="s">
        <v>19</v>
      </c>
      <c r="B25" s="31">
        <f t="shared" si="6"/>
        <v>0</v>
      </c>
      <c r="C25" s="31"/>
      <c r="D25" s="31"/>
      <c r="E25" s="31"/>
      <c r="F25" s="31">
        <f t="shared" si="7"/>
        <v>0</v>
      </c>
      <c r="G25" s="31"/>
      <c r="H25" s="31"/>
      <c r="I25" s="31"/>
      <c r="J25" s="31">
        <f t="shared" si="1"/>
        <v>0</v>
      </c>
      <c r="K25" s="18"/>
    </row>
    <row r="26" spans="1:11" ht="49.2" x14ac:dyDescent="0.25">
      <c r="A26" s="38" t="s">
        <v>82</v>
      </c>
      <c r="B26" s="31">
        <f t="shared" si="6"/>
        <v>572100</v>
      </c>
      <c r="C26" s="31"/>
      <c r="D26" s="31"/>
      <c r="E26" s="31">
        <v>572100</v>
      </c>
      <c r="F26" s="31">
        <f t="shared" si="7"/>
        <v>0</v>
      </c>
      <c r="G26" s="31"/>
      <c r="H26" s="31"/>
      <c r="I26" s="31"/>
      <c r="J26" s="31">
        <f t="shared" si="1"/>
        <v>572100</v>
      </c>
      <c r="K26" s="18">
        <f>F26/B26*100</f>
        <v>0</v>
      </c>
    </row>
    <row r="27" spans="1:11" ht="49.2" x14ac:dyDescent="0.25">
      <c r="A27" s="38" t="s">
        <v>308</v>
      </c>
      <c r="B27" s="31">
        <f t="shared" si="6"/>
        <v>45000</v>
      </c>
      <c r="C27" s="31"/>
      <c r="D27" s="31"/>
      <c r="E27" s="31">
        <v>45000</v>
      </c>
      <c r="F27" s="31">
        <f t="shared" si="7"/>
        <v>0</v>
      </c>
      <c r="G27" s="31"/>
      <c r="H27" s="31"/>
      <c r="I27" s="31"/>
      <c r="J27" s="31">
        <f t="shared" si="1"/>
        <v>45000</v>
      </c>
      <c r="K27" s="18">
        <f>F27/B27*100</f>
        <v>0</v>
      </c>
    </row>
    <row r="28" spans="1:11" ht="60.6" customHeight="1" x14ac:dyDescent="0.25">
      <c r="A28" s="38" t="s">
        <v>83</v>
      </c>
      <c r="B28" s="31">
        <f t="shared" si="6"/>
        <v>6567700</v>
      </c>
      <c r="C28" s="31"/>
      <c r="D28" s="31"/>
      <c r="E28" s="31">
        <v>6567700</v>
      </c>
      <c r="F28" s="31">
        <f t="shared" si="7"/>
        <v>3286231.8</v>
      </c>
      <c r="G28" s="31"/>
      <c r="H28" s="31"/>
      <c r="I28" s="31">
        <v>3286231.8</v>
      </c>
      <c r="J28" s="31">
        <f t="shared" si="1"/>
        <v>3281468.2</v>
      </c>
      <c r="K28" s="18">
        <f>F28/B28*100</f>
        <v>50.036265359258181</v>
      </c>
    </row>
    <row r="29" spans="1:11" ht="49.2" x14ac:dyDescent="0.25">
      <c r="A29" s="38" t="s">
        <v>48</v>
      </c>
      <c r="B29" s="31">
        <f t="shared" si="6"/>
        <v>37216800</v>
      </c>
      <c r="C29" s="31"/>
      <c r="D29" s="31">
        <v>37216800</v>
      </c>
      <c r="E29" s="31"/>
      <c r="F29" s="31">
        <f t="shared" si="7"/>
        <v>18621974</v>
      </c>
      <c r="G29" s="31"/>
      <c r="H29" s="31">
        <v>18621974</v>
      </c>
      <c r="I29" s="31"/>
      <c r="J29" s="31">
        <f t="shared" si="1"/>
        <v>18594826</v>
      </c>
      <c r="K29" s="18">
        <f>F29/B29*100</f>
        <v>50.036472775735689</v>
      </c>
    </row>
    <row r="30" spans="1:11" ht="30.6" x14ac:dyDescent="0.25">
      <c r="A30" s="36" t="s">
        <v>37</v>
      </c>
      <c r="B30" s="31">
        <f t="shared" si="6"/>
        <v>108900</v>
      </c>
      <c r="C30" s="31">
        <f>C32</f>
        <v>0</v>
      </c>
      <c r="D30" s="31">
        <f>D32</f>
        <v>0</v>
      </c>
      <c r="E30" s="31">
        <f>E32</f>
        <v>108900</v>
      </c>
      <c r="F30" s="31">
        <f t="shared" si="7"/>
        <v>0</v>
      </c>
      <c r="G30" s="31">
        <f>G32</f>
        <v>0</v>
      </c>
      <c r="H30" s="31">
        <f>H32</f>
        <v>0</v>
      </c>
      <c r="I30" s="31">
        <f>I32</f>
        <v>0</v>
      </c>
      <c r="J30" s="31">
        <f t="shared" si="1"/>
        <v>108900</v>
      </c>
      <c r="K30" s="18">
        <f>F30/B30*100</f>
        <v>0</v>
      </c>
    </row>
    <row r="31" spans="1:11" ht="33" customHeight="1" x14ac:dyDescent="0.25">
      <c r="A31" s="37" t="s">
        <v>19</v>
      </c>
      <c r="B31" s="31"/>
      <c r="C31" s="31"/>
      <c r="D31" s="31"/>
      <c r="E31" s="31"/>
      <c r="F31" s="31">
        <f t="shared" si="7"/>
        <v>0</v>
      </c>
      <c r="G31" s="31"/>
      <c r="H31" s="31"/>
      <c r="I31" s="31"/>
      <c r="J31" s="31">
        <f t="shared" si="1"/>
        <v>0</v>
      </c>
      <c r="K31" s="18"/>
    </row>
    <row r="32" spans="1:11" ht="51" customHeight="1" x14ac:dyDescent="0.25">
      <c r="A32" s="38" t="s">
        <v>49</v>
      </c>
      <c r="B32" s="31">
        <f>C32+D32+E32</f>
        <v>108900</v>
      </c>
      <c r="C32" s="31"/>
      <c r="D32" s="31"/>
      <c r="E32" s="31">
        <v>108900</v>
      </c>
      <c r="F32" s="31">
        <f t="shared" si="7"/>
        <v>0</v>
      </c>
      <c r="G32" s="31"/>
      <c r="H32" s="31"/>
      <c r="I32" s="31"/>
      <c r="J32" s="31">
        <f t="shared" si="1"/>
        <v>108900</v>
      </c>
      <c r="K32" s="18">
        <f>F32/B32*100</f>
        <v>0</v>
      </c>
    </row>
    <row r="33" spans="1:11" ht="50.4" x14ac:dyDescent="0.25">
      <c r="A33" s="36" t="s">
        <v>90</v>
      </c>
      <c r="B33" s="31">
        <f>C33+D33+E33</f>
        <v>1900000</v>
      </c>
      <c r="C33" s="31">
        <f>C35+C36</f>
        <v>0</v>
      </c>
      <c r="D33" s="31">
        <f>D35+D36</f>
        <v>0</v>
      </c>
      <c r="E33" s="31">
        <f>E35+E36</f>
        <v>1900000</v>
      </c>
      <c r="F33" s="31">
        <f t="shared" si="7"/>
        <v>0</v>
      </c>
      <c r="G33" s="31">
        <f>G35+G36</f>
        <v>0</v>
      </c>
      <c r="H33" s="31">
        <f>H35+H36</f>
        <v>0</v>
      </c>
      <c r="I33" s="31">
        <f>I35+I36</f>
        <v>0</v>
      </c>
      <c r="J33" s="31">
        <f t="shared" si="1"/>
        <v>1900000</v>
      </c>
      <c r="K33" s="18">
        <f>F33/B33*100</f>
        <v>0</v>
      </c>
    </row>
    <row r="34" spans="1:11" ht="30.6" x14ac:dyDescent="0.25">
      <c r="A34" s="37" t="s">
        <v>19</v>
      </c>
      <c r="B34" s="31"/>
      <c r="C34" s="31"/>
      <c r="D34" s="31"/>
      <c r="E34" s="31"/>
      <c r="F34" s="31">
        <f t="shared" si="7"/>
        <v>0</v>
      </c>
      <c r="G34" s="31"/>
      <c r="H34" s="31"/>
      <c r="I34" s="31"/>
      <c r="J34" s="31">
        <f t="shared" si="1"/>
        <v>0</v>
      </c>
      <c r="K34" s="18"/>
    </row>
    <row r="35" spans="1:11" ht="62.4" customHeight="1" x14ac:dyDescent="0.25">
      <c r="A35" s="38" t="s">
        <v>47</v>
      </c>
      <c r="B35" s="31">
        <f t="shared" ref="B35:B41" si="14">C35+D35+E35</f>
        <v>1890000</v>
      </c>
      <c r="C35" s="31"/>
      <c r="D35" s="31"/>
      <c r="E35" s="31">
        <v>1890000</v>
      </c>
      <c r="F35" s="31">
        <f t="shared" si="7"/>
        <v>0</v>
      </c>
      <c r="G35" s="31"/>
      <c r="H35" s="31"/>
      <c r="I35" s="31"/>
      <c r="J35" s="31">
        <f t="shared" si="1"/>
        <v>1890000</v>
      </c>
      <c r="K35" s="18">
        <f>F35/B35*100</f>
        <v>0</v>
      </c>
    </row>
    <row r="36" spans="1:11" ht="62.4" customHeight="1" x14ac:dyDescent="0.25">
      <c r="A36" s="38" t="s">
        <v>294</v>
      </c>
      <c r="B36" s="31">
        <f t="shared" si="14"/>
        <v>10000</v>
      </c>
      <c r="C36" s="31"/>
      <c r="D36" s="31"/>
      <c r="E36" s="31">
        <v>10000</v>
      </c>
      <c r="F36" s="31">
        <f t="shared" si="7"/>
        <v>0</v>
      </c>
      <c r="G36" s="31"/>
      <c r="H36" s="31"/>
      <c r="I36" s="31"/>
      <c r="J36" s="31">
        <f t="shared" si="1"/>
        <v>10000</v>
      </c>
      <c r="K36" s="18">
        <f>F36/B36*100</f>
        <v>0</v>
      </c>
    </row>
    <row r="37" spans="1:11" ht="75.599999999999994" x14ac:dyDescent="0.25">
      <c r="A37" s="40" t="s">
        <v>86</v>
      </c>
      <c r="B37" s="31">
        <f t="shared" si="14"/>
        <v>4710400</v>
      </c>
      <c r="C37" s="31">
        <f>C39+C40</f>
        <v>0</v>
      </c>
      <c r="D37" s="31">
        <f>D39+D40</f>
        <v>0</v>
      </c>
      <c r="E37" s="31">
        <f>E39+E40</f>
        <v>4710400</v>
      </c>
      <c r="F37" s="31">
        <f t="shared" si="7"/>
        <v>0</v>
      </c>
      <c r="G37" s="31">
        <f>G39+G40</f>
        <v>0</v>
      </c>
      <c r="H37" s="31">
        <f>H39+H40</f>
        <v>0</v>
      </c>
      <c r="I37" s="31">
        <f>I39+I40</f>
        <v>0</v>
      </c>
      <c r="J37" s="31">
        <f t="shared" si="1"/>
        <v>4710400</v>
      </c>
      <c r="K37" s="18">
        <f>F37/B37*100</f>
        <v>0</v>
      </c>
    </row>
    <row r="38" spans="1:11" ht="30.6" x14ac:dyDescent="0.25">
      <c r="A38" s="37" t="s">
        <v>19</v>
      </c>
      <c r="B38" s="31">
        <f t="shared" si="14"/>
        <v>0</v>
      </c>
      <c r="C38" s="31"/>
      <c r="D38" s="31"/>
      <c r="E38" s="32"/>
      <c r="F38" s="31">
        <f t="shared" si="7"/>
        <v>0</v>
      </c>
      <c r="G38" s="31"/>
      <c r="H38" s="31"/>
      <c r="I38" s="31"/>
      <c r="J38" s="31">
        <f t="shared" si="1"/>
        <v>0</v>
      </c>
      <c r="K38" s="18"/>
    </row>
    <row r="39" spans="1:11" ht="58.2" customHeight="1" x14ac:dyDescent="0.25">
      <c r="A39" s="38" t="s">
        <v>50</v>
      </c>
      <c r="B39" s="31">
        <f t="shared" si="14"/>
        <v>4630400</v>
      </c>
      <c r="C39" s="31"/>
      <c r="D39" s="31"/>
      <c r="E39" s="31">
        <v>4630400</v>
      </c>
      <c r="F39" s="31">
        <f t="shared" si="7"/>
        <v>0</v>
      </c>
      <c r="G39" s="31"/>
      <c r="H39" s="31"/>
      <c r="I39" s="31"/>
      <c r="J39" s="31">
        <f t="shared" si="1"/>
        <v>4630400</v>
      </c>
      <c r="K39" s="18">
        <f>F39/B39*100</f>
        <v>0</v>
      </c>
    </row>
    <row r="40" spans="1:11" ht="58.2" customHeight="1" x14ac:dyDescent="0.25">
      <c r="A40" s="38" t="s">
        <v>293</v>
      </c>
      <c r="B40" s="31">
        <f t="shared" si="14"/>
        <v>80000</v>
      </c>
      <c r="C40" s="31"/>
      <c r="D40" s="31"/>
      <c r="E40" s="31">
        <v>80000</v>
      </c>
      <c r="F40" s="31">
        <f t="shared" si="7"/>
        <v>0</v>
      </c>
      <c r="G40" s="31"/>
      <c r="H40" s="31"/>
      <c r="I40" s="31"/>
      <c r="J40" s="31">
        <f t="shared" si="1"/>
        <v>80000</v>
      </c>
      <c r="K40" s="18">
        <f>F40/B40*100</f>
        <v>0</v>
      </c>
    </row>
    <row r="41" spans="1:11" ht="226.8" x14ac:dyDescent="0.25">
      <c r="A41" s="36" t="s">
        <v>292</v>
      </c>
      <c r="B41" s="31">
        <f t="shared" si="14"/>
        <v>7870000</v>
      </c>
      <c r="C41" s="31">
        <f>C43+C44+C45+C46</f>
        <v>0</v>
      </c>
      <c r="D41" s="31">
        <f t="shared" ref="D41:E41" si="15">D43+D44+D45+D46</f>
        <v>0</v>
      </c>
      <c r="E41" s="31">
        <f t="shared" si="15"/>
        <v>7870000</v>
      </c>
      <c r="F41" s="31">
        <f t="shared" si="7"/>
        <v>7552657.4400000004</v>
      </c>
      <c r="G41" s="31">
        <f>G43+G44+G45+G46</f>
        <v>0</v>
      </c>
      <c r="H41" s="31">
        <f t="shared" ref="H41:I41" si="16">H43+H44+H45+H46</f>
        <v>0</v>
      </c>
      <c r="I41" s="31">
        <f t="shared" si="16"/>
        <v>7552657.4400000004</v>
      </c>
      <c r="J41" s="31">
        <f t="shared" si="1"/>
        <v>317342.55999999959</v>
      </c>
      <c r="K41" s="18">
        <f>F41/B41*100</f>
        <v>95.967693011435841</v>
      </c>
    </row>
    <row r="42" spans="1:11" ht="30.6" x14ac:dyDescent="0.25">
      <c r="A42" s="37" t="s">
        <v>19</v>
      </c>
      <c r="B42" s="31"/>
      <c r="C42" s="31"/>
      <c r="D42" s="31"/>
      <c r="E42" s="31"/>
      <c r="F42" s="31">
        <f t="shared" si="7"/>
        <v>0</v>
      </c>
      <c r="G42" s="31"/>
      <c r="H42" s="31"/>
      <c r="I42" s="31"/>
      <c r="J42" s="31">
        <f t="shared" si="1"/>
        <v>0</v>
      </c>
      <c r="K42" s="18"/>
    </row>
    <row r="43" spans="1:11" ht="49.2" x14ac:dyDescent="0.25">
      <c r="A43" s="38" t="s">
        <v>291</v>
      </c>
      <c r="B43" s="31">
        <f>C43+D43+E43</f>
        <v>512299.75</v>
      </c>
      <c r="C43" s="31"/>
      <c r="D43" s="31"/>
      <c r="E43" s="31">
        <v>512299.75</v>
      </c>
      <c r="F43" s="31">
        <f t="shared" si="7"/>
        <v>225574.19</v>
      </c>
      <c r="G43" s="31"/>
      <c r="H43" s="31"/>
      <c r="I43" s="31">
        <v>225574.19</v>
      </c>
      <c r="J43" s="31">
        <f t="shared" si="1"/>
        <v>286725.56</v>
      </c>
      <c r="K43" s="18">
        <f>F43/B43*100</f>
        <v>44.031680671325724</v>
      </c>
    </row>
    <row r="44" spans="1:11" ht="69.599999999999994" customHeight="1" x14ac:dyDescent="0.25">
      <c r="A44" s="38" t="s">
        <v>290</v>
      </c>
      <c r="B44" s="31">
        <f>C44+D44+E44</f>
        <v>176300.25</v>
      </c>
      <c r="C44" s="31"/>
      <c r="D44" s="31"/>
      <c r="E44" s="31">
        <v>176300.25</v>
      </c>
      <c r="F44" s="31">
        <f t="shared" si="7"/>
        <v>176300.25</v>
      </c>
      <c r="G44" s="31"/>
      <c r="H44" s="31"/>
      <c r="I44" s="31">
        <v>176300.25</v>
      </c>
      <c r="J44" s="31">
        <f t="shared" si="1"/>
        <v>0</v>
      </c>
      <c r="K44" s="18">
        <f>F44/B44*100</f>
        <v>100</v>
      </c>
    </row>
    <row r="45" spans="1:11" ht="53.4" customHeight="1" x14ac:dyDescent="0.25">
      <c r="A45" s="38" t="s">
        <v>303</v>
      </c>
      <c r="B45" s="31">
        <f>C45+D45+E45</f>
        <v>30600</v>
      </c>
      <c r="C45" s="31"/>
      <c r="D45" s="31"/>
      <c r="E45" s="31">
        <v>30600</v>
      </c>
      <c r="F45" s="31">
        <f t="shared" si="7"/>
        <v>0</v>
      </c>
      <c r="G45" s="31"/>
      <c r="H45" s="31"/>
      <c r="I45" s="31"/>
      <c r="J45" s="31">
        <f t="shared" si="1"/>
        <v>30600</v>
      </c>
      <c r="K45" s="18">
        <f>F45/B45*100</f>
        <v>0</v>
      </c>
    </row>
    <row r="46" spans="1:11" ht="30.6" x14ac:dyDescent="0.25">
      <c r="A46" s="38" t="s">
        <v>309</v>
      </c>
      <c r="B46" s="31">
        <f>C46+D46+E46</f>
        <v>7150800</v>
      </c>
      <c r="C46" s="31"/>
      <c r="D46" s="31"/>
      <c r="E46" s="31">
        <v>7150800</v>
      </c>
      <c r="F46" s="31">
        <f t="shared" si="7"/>
        <v>7150783</v>
      </c>
      <c r="G46" s="31"/>
      <c r="H46" s="31"/>
      <c r="I46" s="31">
        <v>7150783</v>
      </c>
      <c r="J46" s="31">
        <f t="shared" si="1"/>
        <v>17</v>
      </c>
      <c r="K46" s="18">
        <f>F46/B46*100</f>
        <v>99.999762264362019</v>
      </c>
    </row>
    <row r="47" spans="1:11" ht="151.19999999999999" x14ac:dyDescent="0.25">
      <c r="A47" s="36" t="s">
        <v>289</v>
      </c>
      <c r="B47" s="31">
        <f>C47+D47+E47</f>
        <v>3300100</v>
      </c>
      <c r="C47" s="31">
        <f>C49+C50</f>
        <v>0</v>
      </c>
      <c r="D47" s="31">
        <f>D49+D50</f>
        <v>0</v>
      </c>
      <c r="E47" s="31">
        <f>E49+E50</f>
        <v>3300100</v>
      </c>
      <c r="F47" s="31">
        <f t="shared" si="7"/>
        <v>1700080.93</v>
      </c>
      <c r="G47" s="31">
        <f>G49+G50</f>
        <v>0</v>
      </c>
      <c r="H47" s="31">
        <f>H49+H50</f>
        <v>0</v>
      </c>
      <c r="I47" s="31">
        <f>I49+I50</f>
        <v>1700080.93</v>
      </c>
      <c r="J47" s="31">
        <f t="shared" si="1"/>
        <v>1600019.07</v>
      </c>
      <c r="K47" s="18">
        <f>F47/B47*100</f>
        <v>51.516042847186448</v>
      </c>
    </row>
    <row r="48" spans="1:11" ht="30.6" x14ac:dyDescent="0.25">
      <c r="A48" s="37" t="s">
        <v>19</v>
      </c>
      <c r="B48" s="31"/>
      <c r="C48" s="31"/>
      <c r="D48" s="31"/>
      <c r="E48" s="31"/>
      <c r="F48" s="31">
        <f t="shared" si="7"/>
        <v>0</v>
      </c>
      <c r="G48" s="31"/>
      <c r="H48" s="31"/>
      <c r="I48" s="31"/>
      <c r="J48" s="31">
        <f t="shared" si="1"/>
        <v>0</v>
      </c>
      <c r="K48" s="18"/>
    </row>
    <row r="49" spans="1:11" ht="49.2" x14ac:dyDescent="0.25">
      <c r="A49" s="38" t="s">
        <v>288</v>
      </c>
      <c r="B49" s="31">
        <f t="shared" ref="B49:B115" si="17">C49+D49+E49</f>
        <v>1500000</v>
      </c>
      <c r="C49" s="31"/>
      <c r="D49" s="31"/>
      <c r="E49" s="31">
        <v>1500000</v>
      </c>
      <c r="F49" s="31">
        <f t="shared" si="7"/>
        <v>0</v>
      </c>
      <c r="G49" s="31"/>
      <c r="H49" s="31"/>
      <c r="I49" s="31"/>
      <c r="J49" s="31">
        <f t="shared" si="1"/>
        <v>1500000</v>
      </c>
      <c r="K49" s="18">
        <f>F49/B49*100</f>
        <v>0</v>
      </c>
    </row>
    <row r="50" spans="1:11" ht="30.6" x14ac:dyDescent="0.25">
      <c r="A50" s="38" t="s">
        <v>287</v>
      </c>
      <c r="B50" s="31">
        <f t="shared" si="17"/>
        <v>1800100</v>
      </c>
      <c r="C50" s="31"/>
      <c r="D50" s="31"/>
      <c r="E50" s="31">
        <v>1800100</v>
      </c>
      <c r="F50" s="31">
        <f t="shared" si="7"/>
        <v>1700080.93</v>
      </c>
      <c r="G50" s="31"/>
      <c r="H50" s="31"/>
      <c r="I50" s="31">
        <v>1700080.93</v>
      </c>
      <c r="J50" s="31">
        <f t="shared" si="1"/>
        <v>100019.07000000007</v>
      </c>
      <c r="K50" s="18">
        <f>F50/B50*100</f>
        <v>94.443693683684245</v>
      </c>
    </row>
    <row r="51" spans="1:11" ht="30.6" x14ac:dyDescent="0.25">
      <c r="A51" s="40" t="s">
        <v>74</v>
      </c>
      <c r="B51" s="31">
        <f t="shared" si="17"/>
        <v>3020000</v>
      </c>
      <c r="C51" s="31">
        <f>C53+C54</f>
        <v>0</v>
      </c>
      <c r="D51" s="31">
        <f>D53+D54</f>
        <v>0</v>
      </c>
      <c r="E51" s="31">
        <f>E53+E54</f>
        <v>3020000</v>
      </c>
      <c r="F51" s="31">
        <f t="shared" si="7"/>
        <v>0</v>
      </c>
      <c r="G51" s="31">
        <f>G53</f>
        <v>0</v>
      </c>
      <c r="H51" s="31">
        <f>H53</f>
        <v>0</v>
      </c>
      <c r="I51" s="31">
        <f>I53</f>
        <v>0</v>
      </c>
      <c r="J51" s="31">
        <f t="shared" si="1"/>
        <v>3020000</v>
      </c>
      <c r="K51" s="18">
        <f>F51/B51*100</f>
        <v>0</v>
      </c>
    </row>
    <row r="52" spans="1:11" ht="30.6" x14ac:dyDescent="0.25">
      <c r="A52" s="37" t="s">
        <v>19</v>
      </c>
      <c r="B52" s="31">
        <f t="shared" si="17"/>
        <v>0</v>
      </c>
      <c r="C52" s="31"/>
      <c r="D52" s="31"/>
      <c r="E52" s="31"/>
      <c r="F52" s="31"/>
      <c r="G52" s="31"/>
      <c r="H52" s="31"/>
      <c r="I52" s="31"/>
      <c r="J52" s="31">
        <f t="shared" si="1"/>
        <v>0</v>
      </c>
      <c r="K52" s="18"/>
    </row>
    <row r="53" spans="1:11" ht="49.2" x14ac:dyDescent="0.25">
      <c r="A53" s="38" t="s">
        <v>300</v>
      </c>
      <c r="B53" s="31">
        <f t="shared" si="17"/>
        <v>3010000</v>
      </c>
      <c r="C53" s="31"/>
      <c r="D53" s="31"/>
      <c r="E53" s="31">
        <v>3010000</v>
      </c>
      <c r="F53" s="31">
        <f t="shared" ref="F53:F74" si="18">G53+H53+I53</f>
        <v>0</v>
      </c>
      <c r="G53" s="31"/>
      <c r="H53" s="31"/>
      <c r="I53" s="31"/>
      <c r="J53" s="31">
        <f t="shared" si="1"/>
        <v>3010000</v>
      </c>
      <c r="K53" s="18">
        <f>F53/B53*100</f>
        <v>0</v>
      </c>
    </row>
    <row r="54" spans="1:11" ht="49.2" x14ac:dyDescent="0.25">
      <c r="A54" s="38" t="s">
        <v>286</v>
      </c>
      <c r="B54" s="31">
        <f t="shared" si="17"/>
        <v>10000</v>
      </c>
      <c r="C54" s="31"/>
      <c r="D54" s="31"/>
      <c r="E54" s="31">
        <v>10000</v>
      </c>
      <c r="F54" s="31">
        <f t="shared" si="18"/>
        <v>0</v>
      </c>
      <c r="G54" s="31"/>
      <c r="H54" s="31"/>
      <c r="I54" s="31"/>
      <c r="J54" s="31">
        <f t="shared" si="1"/>
        <v>10000</v>
      </c>
      <c r="K54" s="18">
        <f>F54/B54*100</f>
        <v>0</v>
      </c>
    </row>
    <row r="55" spans="1:11" ht="30.6" x14ac:dyDescent="0.25">
      <c r="A55" s="40" t="s">
        <v>73</v>
      </c>
      <c r="B55" s="31">
        <f t="shared" si="17"/>
        <v>3020000</v>
      </c>
      <c r="C55" s="31">
        <f>C57+C58</f>
        <v>0</v>
      </c>
      <c r="D55" s="31">
        <f>D57+D58</f>
        <v>0</v>
      </c>
      <c r="E55" s="31">
        <f>E57+E58</f>
        <v>3020000</v>
      </c>
      <c r="F55" s="31">
        <f t="shared" si="18"/>
        <v>0</v>
      </c>
      <c r="G55" s="31">
        <f>G57</f>
        <v>0</v>
      </c>
      <c r="H55" s="31">
        <f>H57</f>
        <v>0</v>
      </c>
      <c r="I55" s="31">
        <f>I57</f>
        <v>0</v>
      </c>
      <c r="J55" s="31">
        <f t="shared" si="1"/>
        <v>3020000</v>
      </c>
      <c r="K55" s="18">
        <f>F55/B55*100</f>
        <v>0</v>
      </c>
    </row>
    <row r="56" spans="1:11" ht="30.6" x14ac:dyDescent="0.25">
      <c r="A56" s="37" t="s">
        <v>19</v>
      </c>
      <c r="B56" s="31">
        <f t="shared" si="17"/>
        <v>0</v>
      </c>
      <c r="C56" s="31"/>
      <c r="D56" s="31"/>
      <c r="E56" s="31"/>
      <c r="F56" s="31">
        <f t="shared" si="18"/>
        <v>0</v>
      </c>
      <c r="G56" s="31"/>
      <c r="H56" s="31"/>
      <c r="I56" s="31"/>
      <c r="J56" s="31">
        <f t="shared" si="1"/>
        <v>0</v>
      </c>
      <c r="K56" s="18"/>
    </row>
    <row r="57" spans="1:11" ht="60" customHeight="1" x14ac:dyDescent="0.25">
      <c r="A57" s="38" t="s">
        <v>91</v>
      </c>
      <c r="B57" s="31">
        <f t="shared" si="17"/>
        <v>3010000</v>
      </c>
      <c r="C57" s="31"/>
      <c r="D57" s="31"/>
      <c r="E57" s="31">
        <v>3010000</v>
      </c>
      <c r="F57" s="31">
        <f t="shared" si="18"/>
        <v>0</v>
      </c>
      <c r="G57" s="31"/>
      <c r="H57" s="31"/>
      <c r="I57" s="31"/>
      <c r="J57" s="31">
        <f t="shared" si="1"/>
        <v>3010000</v>
      </c>
      <c r="K57" s="18">
        <f>F57/B57*100</f>
        <v>0</v>
      </c>
    </row>
    <row r="58" spans="1:11" ht="49.2" x14ac:dyDescent="0.25">
      <c r="A58" s="38" t="s">
        <v>285</v>
      </c>
      <c r="B58" s="31">
        <f t="shared" si="17"/>
        <v>10000</v>
      </c>
      <c r="C58" s="31"/>
      <c r="D58" s="31"/>
      <c r="E58" s="31">
        <v>10000</v>
      </c>
      <c r="F58" s="31">
        <f t="shared" si="18"/>
        <v>0</v>
      </c>
      <c r="G58" s="31"/>
      <c r="H58" s="31"/>
      <c r="I58" s="31"/>
      <c r="J58" s="31">
        <f t="shared" si="1"/>
        <v>10000</v>
      </c>
      <c r="K58" s="18">
        <f>F58/B58*100</f>
        <v>0</v>
      </c>
    </row>
    <row r="59" spans="1:11" ht="75.599999999999994" x14ac:dyDescent="0.25">
      <c r="A59" s="40" t="s">
        <v>92</v>
      </c>
      <c r="B59" s="31">
        <f t="shared" si="17"/>
        <v>200000</v>
      </c>
      <c r="C59" s="31">
        <f>C61</f>
        <v>0</v>
      </c>
      <c r="D59" s="31">
        <f>D61</f>
        <v>0</v>
      </c>
      <c r="E59" s="31">
        <f>E61</f>
        <v>200000</v>
      </c>
      <c r="F59" s="31">
        <f t="shared" si="18"/>
        <v>0</v>
      </c>
      <c r="G59" s="31">
        <f>G61</f>
        <v>0</v>
      </c>
      <c r="H59" s="31">
        <f>H61</f>
        <v>0</v>
      </c>
      <c r="I59" s="31">
        <f>I61</f>
        <v>0</v>
      </c>
      <c r="J59" s="31">
        <f t="shared" si="1"/>
        <v>200000</v>
      </c>
      <c r="K59" s="18">
        <f>F59/B59*100</f>
        <v>0</v>
      </c>
    </row>
    <row r="60" spans="1:11" ht="30.6" x14ac:dyDescent="0.25">
      <c r="A60" s="37" t="s">
        <v>19</v>
      </c>
      <c r="B60" s="31">
        <f t="shared" si="17"/>
        <v>0</v>
      </c>
      <c r="C60" s="31"/>
      <c r="D60" s="31"/>
      <c r="E60" s="31"/>
      <c r="F60" s="31">
        <f t="shared" si="18"/>
        <v>0</v>
      </c>
      <c r="G60" s="31"/>
      <c r="H60" s="31"/>
      <c r="I60" s="31"/>
      <c r="J60" s="31">
        <f t="shared" si="1"/>
        <v>0</v>
      </c>
      <c r="K60" s="18"/>
    </row>
    <row r="61" spans="1:11" ht="49.2" x14ac:dyDescent="0.25">
      <c r="A61" s="42" t="s">
        <v>93</v>
      </c>
      <c r="B61" s="31">
        <f t="shared" si="17"/>
        <v>200000</v>
      </c>
      <c r="C61" s="31"/>
      <c r="D61" s="31"/>
      <c r="E61" s="31">
        <v>200000</v>
      </c>
      <c r="F61" s="31">
        <f t="shared" si="18"/>
        <v>0</v>
      </c>
      <c r="G61" s="31"/>
      <c r="H61" s="31"/>
      <c r="I61" s="31"/>
      <c r="J61" s="31">
        <f t="shared" si="1"/>
        <v>200000</v>
      </c>
      <c r="K61" s="18">
        <f>F61/B61*100</f>
        <v>0</v>
      </c>
    </row>
    <row r="62" spans="1:11" ht="73.8" x14ac:dyDescent="0.25">
      <c r="A62" s="15" t="s">
        <v>39</v>
      </c>
      <c r="B62" s="68">
        <f t="shared" si="17"/>
        <v>449063500</v>
      </c>
      <c r="C62" s="68">
        <f>C63+C69+C75+C81+C84+C87+C90</f>
        <v>318184900</v>
      </c>
      <c r="D62" s="68">
        <f>D63+D69+D75+D81+D84+D87+D90</f>
        <v>91534925</v>
      </c>
      <c r="E62" s="68">
        <f>E63+E69+E75+E81+E84+E87+E90</f>
        <v>39343675</v>
      </c>
      <c r="F62" s="68">
        <f t="shared" si="18"/>
        <v>110435917.19</v>
      </c>
      <c r="G62" s="68">
        <f t="shared" ref="G62:I62" si="19">G63+G69+G75+G81+G84+G87+G90</f>
        <v>75241003.150000006</v>
      </c>
      <c r="H62" s="68">
        <f t="shared" si="19"/>
        <v>18901701.890000001</v>
      </c>
      <c r="I62" s="68">
        <f t="shared" si="19"/>
        <v>16293212.149999999</v>
      </c>
      <c r="J62" s="31">
        <f t="shared" si="1"/>
        <v>338627582.81</v>
      </c>
      <c r="K62" s="18">
        <f>F62/B62*100</f>
        <v>24.592494644966692</v>
      </c>
    </row>
    <row r="63" spans="1:11" ht="75.599999999999994" x14ac:dyDescent="0.25">
      <c r="A63" s="40" t="s">
        <v>154</v>
      </c>
      <c r="B63" s="31">
        <f t="shared" si="17"/>
        <v>309970012</v>
      </c>
      <c r="C63" s="31">
        <f>C65+C66+C67+C68</f>
        <v>202017900</v>
      </c>
      <c r="D63" s="31">
        <f>D65+D66+D67+D68</f>
        <v>85639300</v>
      </c>
      <c r="E63" s="31">
        <f>E65+E66+E67+E68</f>
        <v>22312812</v>
      </c>
      <c r="F63" s="31">
        <f t="shared" si="18"/>
        <v>62473305.350000001</v>
      </c>
      <c r="G63" s="31">
        <f>G65+G66+G67+G68</f>
        <v>40403580</v>
      </c>
      <c r="H63" s="31">
        <f t="shared" ref="H63:I63" si="20">H65+H66+H67+H68</f>
        <v>17127853.600000001</v>
      </c>
      <c r="I63" s="31">
        <f t="shared" si="20"/>
        <v>4941871.75</v>
      </c>
      <c r="J63" s="31">
        <f t="shared" si="1"/>
        <v>247496706.65000001</v>
      </c>
      <c r="K63" s="18"/>
    </row>
    <row r="64" spans="1:11" ht="30.6" x14ac:dyDescent="0.25">
      <c r="A64" s="37" t="s">
        <v>21</v>
      </c>
      <c r="B64" s="31">
        <f t="shared" si="17"/>
        <v>0</v>
      </c>
      <c r="C64" s="31"/>
      <c r="D64" s="31"/>
      <c r="E64" s="31"/>
      <c r="F64" s="31">
        <f t="shared" si="18"/>
        <v>0</v>
      </c>
      <c r="G64" s="31"/>
      <c r="H64" s="31"/>
      <c r="I64" s="31"/>
      <c r="J64" s="31">
        <f t="shared" si="1"/>
        <v>0</v>
      </c>
      <c r="K64" s="18"/>
    </row>
    <row r="65" spans="1:11" ht="49.2" x14ac:dyDescent="0.25">
      <c r="A65" s="38" t="s">
        <v>284</v>
      </c>
      <c r="B65" s="31">
        <f t="shared" si="17"/>
        <v>7200000</v>
      </c>
      <c r="C65" s="31"/>
      <c r="D65" s="31"/>
      <c r="E65" s="31">
        <v>7200000</v>
      </c>
      <c r="F65" s="31">
        <f t="shared" si="18"/>
        <v>1919309.35</v>
      </c>
      <c r="G65" s="31"/>
      <c r="H65" s="31"/>
      <c r="I65" s="31">
        <v>1919309.35</v>
      </c>
      <c r="J65" s="31">
        <f t="shared" si="1"/>
        <v>5280690.6500000004</v>
      </c>
      <c r="K65" s="18"/>
    </row>
    <row r="66" spans="1:11" ht="49.2" x14ac:dyDescent="0.25">
      <c r="A66" s="38" t="s">
        <v>283</v>
      </c>
      <c r="B66" s="31">
        <f t="shared" si="17"/>
        <v>15112812</v>
      </c>
      <c r="C66" s="31"/>
      <c r="D66" s="31"/>
      <c r="E66" s="31">
        <v>15112812</v>
      </c>
      <c r="F66" s="31">
        <f t="shared" si="18"/>
        <v>3022562.4</v>
      </c>
      <c r="G66" s="31"/>
      <c r="H66" s="31"/>
      <c r="I66" s="31">
        <v>3022562.4</v>
      </c>
      <c r="J66" s="31">
        <f t="shared" si="1"/>
        <v>12090249.6</v>
      </c>
      <c r="K66" s="18"/>
    </row>
    <row r="67" spans="1:11" ht="55.2" customHeight="1" x14ac:dyDescent="0.25">
      <c r="A67" s="38" t="s">
        <v>155</v>
      </c>
      <c r="B67" s="31">
        <f t="shared" si="17"/>
        <v>85639300</v>
      </c>
      <c r="C67" s="31"/>
      <c r="D67" s="31">
        <v>85639300</v>
      </c>
      <c r="E67" s="31"/>
      <c r="F67" s="31">
        <f t="shared" si="18"/>
        <v>17127853.600000001</v>
      </c>
      <c r="G67" s="31"/>
      <c r="H67" s="31">
        <v>17127853.600000001</v>
      </c>
      <c r="I67" s="31"/>
      <c r="J67" s="31">
        <f t="shared" si="1"/>
        <v>68511446.400000006</v>
      </c>
      <c r="K67" s="18"/>
    </row>
    <row r="68" spans="1:11" ht="56.4" customHeight="1" x14ac:dyDescent="0.25">
      <c r="A68" s="38" t="s">
        <v>153</v>
      </c>
      <c r="B68" s="31">
        <f t="shared" si="17"/>
        <v>202017900</v>
      </c>
      <c r="C68" s="31">
        <v>202017900</v>
      </c>
      <c r="D68" s="31"/>
      <c r="E68" s="31"/>
      <c r="F68" s="31">
        <f t="shared" si="18"/>
        <v>40403580</v>
      </c>
      <c r="G68" s="31">
        <v>40403580</v>
      </c>
      <c r="H68" s="31"/>
      <c r="I68" s="31"/>
      <c r="J68" s="31">
        <f t="shared" si="1"/>
        <v>161614320</v>
      </c>
      <c r="K68" s="18"/>
    </row>
    <row r="69" spans="1:11" ht="50.4" x14ac:dyDescent="0.25">
      <c r="A69" s="40" t="s">
        <v>156</v>
      </c>
      <c r="B69" s="31">
        <f t="shared" si="17"/>
        <v>95300000</v>
      </c>
      <c r="C69" s="31">
        <f>C71+C72+C73+C74</f>
        <v>86061500</v>
      </c>
      <c r="D69" s="31">
        <f>D71+D72+D73+D74</f>
        <v>4367725</v>
      </c>
      <c r="E69" s="31">
        <f>E71+E72+E73+E74</f>
        <v>4870775</v>
      </c>
      <c r="F69" s="31">
        <f t="shared" si="18"/>
        <v>36254886.610000007</v>
      </c>
      <c r="G69" s="31">
        <f>G71+G72+G73+G74</f>
        <v>33737421</v>
      </c>
      <c r="H69" s="31">
        <f t="shared" ref="H69:I69" si="21">H71+H72+H73+H74</f>
        <v>1712214.84</v>
      </c>
      <c r="I69" s="31">
        <f t="shared" si="21"/>
        <v>805250.77</v>
      </c>
      <c r="J69" s="31">
        <f t="shared" si="1"/>
        <v>59045113.389999993</v>
      </c>
      <c r="K69" s="18"/>
    </row>
    <row r="70" spans="1:11" ht="30.6" x14ac:dyDescent="0.25">
      <c r="A70" s="37" t="s">
        <v>21</v>
      </c>
      <c r="B70" s="31">
        <f t="shared" si="17"/>
        <v>0</v>
      </c>
      <c r="C70" s="31"/>
      <c r="D70" s="31"/>
      <c r="E70" s="31"/>
      <c r="F70" s="31">
        <f t="shared" si="18"/>
        <v>0</v>
      </c>
      <c r="G70" s="31"/>
      <c r="H70" s="31"/>
      <c r="I70" s="31"/>
      <c r="J70" s="31">
        <f t="shared" si="1"/>
        <v>0</v>
      </c>
      <c r="K70" s="18"/>
    </row>
    <row r="71" spans="1:11" ht="54" customHeight="1" x14ac:dyDescent="0.25">
      <c r="A71" s="38" t="s">
        <v>282</v>
      </c>
      <c r="B71" s="31">
        <f t="shared" si="17"/>
        <v>4100000</v>
      </c>
      <c r="C71" s="31"/>
      <c r="D71" s="31"/>
      <c r="E71" s="31">
        <v>4100000</v>
      </c>
      <c r="F71" s="31">
        <f t="shared" si="18"/>
        <v>503095.21</v>
      </c>
      <c r="G71" s="31"/>
      <c r="H71" s="31"/>
      <c r="I71" s="31">
        <v>503095.21</v>
      </c>
      <c r="J71" s="31">
        <f t="shared" si="1"/>
        <v>3596904.79</v>
      </c>
      <c r="K71" s="18">
        <f>F71/B71*100</f>
        <v>12.270614878048782</v>
      </c>
    </row>
    <row r="72" spans="1:11" ht="49.2" x14ac:dyDescent="0.25">
      <c r="A72" s="38" t="s">
        <v>281</v>
      </c>
      <c r="B72" s="31">
        <f t="shared" si="17"/>
        <v>770775</v>
      </c>
      <c r="C72" s="31"/>
      <c r="D72" s="31"/>
      <c r="E72" s="31">
        <v>770775</v>
      </c>
      <c r="F72" s="31">
        <f t="shared" si="18"/>
        <v>302155.56</v>
      </c>
      <c r="G72" s="31"/>
      <c r="H72" s="31"/>
      <c r="I72" s="31">
        <v>302155.56</v>
      </c>
      <c r="J72" s="31">
        <f t="shared" si="1"/>
        <v>468619.44</v>
      </c>
      <c r="K72" s="18"/>
    </row>
    <row r="73" spans="1:11" ht="49.2" x14ac:dyDescent="0.25">
      <c r="A73" s="38" t="s">
        <v>160</v>
      </c>
      <c r="B73" s="31">
        <f t="shared" si="17"/>
        <v>4367725</v>
      </c>
      <c r="C73" s="31"/>
      <c r="D73" s="31">
        <v>4367725</v>
      </c>
      <c r="E73" s="31"/>
      <c r="F73" s="31">
        <f t="shared" si="18"/>
        <v>1712214.84</v>
      </c>
      <c r="G73" s="31"/>
      <c r="H73" s="31">
        <v>1712214.84</v>
      </c>
      <c r="I73" s="31"/>
      <c r="J73" s="31">
        <f t="shared" ref="J73:J142" si="22">B73-F73</f>
        <v>2655510.16</v>
      </c>
      <c r="K73" s="18"/>
    </row>
    <row r="74" spans="1:11" ht="60" customHeight="1" x14ac:dyDescent="0.25">
      <c r="A74" s="38" t="s">
        <v>157</v>
      </c>
      <c r="B74" s="31">
        <f t="shared" si="17"/>
        <v>86061500</v>
      </c>
      <c r="C74" s="31">
        <v>86061500</v>
      </c>
      <c r="D74" s="31"/>
      <c r="E74" s="31"/>
      <c r="F74" s="31">
        <f t="shared" si="18"/>
        <v>33737421</v>
      </c>
      <c r="G74" s="31">
        <v>33737421</v>
      </c>
      <c r="H74" s="31"/>
      <c r="I74" s="31"/>
      <c r="J74" s="31">
        <f t="shared" si="22"/>
        <v>52324079</v>
      </c>
      <c r="K74" s="18"/>
    </row>
    <row r="75" spans="1:11" ht="75.599999999999994" x14ac:dyDescent="0.25">
      <c r="A75" s="40" t="s">
        <v>158</v>
      </c>
      <c r="B75" s="31">
        <f t="shared" si="17"/>
        <v>33203022</v>
      </c>
      <c r="C75" s="31">
        <f t="shared" ref="C75:I75" si="23">C77+C78+C79+C80</f>
        <v>30105500</v>
      </c>
      <c r="D75" s="31">
        <f t="shared" si="23"/>
        <v>1527900</v>
      </c>
      <c r="E75" s="31">
        <f t="shared" si="23"/>
        <v>1569622</v>
      </c>
      <c r="F75" s="31">
        <f t="shared" si="23"/>
        <v>1361421.5899999999</v>
      </c>
      <c r="G75" s="31">
        <f t="shared" si="23"/>
        <v>1100002.1499999999</v>
      </c>
      <c r="H75" s="31">
        <f t="shared" si="23"/>
        <v>61633.45</v>
      </c>
      <c r="I75" s="31">
        <f t="shared" si="23"/>
        <v>199785.99</v>
      </c>
      <c r="J75" s="31">
        <f t="shared" si="22"/>
        <v>31841600.41</v>
      </c>
      <c r="K75" s="18"/>
    </row>
    <row r="76" spans="1:11" ht="30.6" x14ac:dyDescent="0.25">
      <c r="A76" s="37" t="s">
        <v>21</v>
      </c>
      <c r="B76" s="31">
        <f t="shared" si="17"/>
        <v>0</v>
      </c>
      <c r="C76" s="31"/>
      <c r="D76" s="31"/>
      <c r="E76" s="31"/>
      <c r="F76" s="31">
        <f t="shared" ref="F76:F94" si="24">G76+H76+I76</f>
        <v>0</v>
      </c>
      <c r="G76" s="31"/>
      <c r="H76" s="31"/>
      <c r="I76" s="31"/>
      <c r="J76" s="31">
        <f t="shared" si="22"/>
        <v>0</v>
      </c>
      <c r="K76" s="18"/>
    </row>
    <row r="77" spans="1:11" ht="49.2" x14ac:dyDescent="0.25">
      <c r="A77" s="38" t="s">
        <v>280</v>
      </c>
      <c r="B77" s="31">
        <f t="shared" si="17"/>
        <v>1300000</v>
      </c>
      <c r="C77" s="31"/>
      <c r="D77" s="31"/>
      <c r="E77" s="31">
        <v>1300000</v>
      </c>
      <c r="F77" s="31">
        <f t="shared" si="24"/>
        <v>189884.97</v>
      </c>
      <c r="G77" s="31"/>
      <c r="H77" s="31"/>
      <c r="I77" s="31">
        <v>189884.97</v>
      </c>
      <c r="J77" s="31">
        <f t="shared" si="22"/>
        <v>1110115.03</v>
      </c>
      <c r="K77" s="18">
        <f>F77/B77*100</f>
        <v>14.606536153846154</v>
      </c>
    </row>
    <row r="78" spans="1:11" ht="49.2" x14ac:dyDescent="0.25">
      <c r="A78" s="38" t="s">
        <v>279</v>
      </c>
      <c r="B78" s="31">
        <f t="shared" si="17"/>
        <v>269622</v>
      </c>
      <c r="C78" s="31"/>
      <c r="D78" s="31"/>
      <c r="E78" s="31">
        <v>269622</v>
      </c>
      <c r="F78" s="31">
        <f t="shared" si="24"/>
        <v>9901.02</v>
      </c>
      <c r="G78" s="31"/>
      <c r="H78" s="31"/>
      <c r="I78" s="31">
        <v>9901.02</v>
      </c>
      <c r="J78" s="31">
        <f t="shared" si="22"/>
        <v>259720.98</v>
      </c>
      <c r="K78" s="18"/>
    </row>
    <row r="79" spans="1:11" ht="49.2" x14ac:dyDescent="0.25">
      <c r="A79" s="38" t="s">
        <v>159</v>
      </c>
      <c r="B79" s="31">
        <f t="shared" si="17"/>
        <v>1527900</v>
      </c>
      <c r="C79" s="31"/>
      <c r="D79" s="31">
        <v>1527900</v>
      </c>
      <c r="E79" s="31"/>
      <c r="F79" s="31">
        <f t="shared" si="24"/>
        <v>61633.45</v>
      </c>
      <c r="G79" s="31"/>
      <c r="H79" s="31">
        <v>61633.45</v>
      </c>
      <c r="I79" s="31"/>
      <c r="J79" s="31">
        <f t="shared" si="22"/>
        <v>1466266.55</v>
      </c>
      <c r="K79" s="18"/>
    </row>
    <row r="80" spans="1:11" ht="49.2" x14ac:dyDescent="0.25">
      <c r="A80" s="38" t="s">
        <v>161</v>
      </c>
      <c r="B80" s="31">
        <f t="shared" si="17"/>
        <v>30105500</v>
      </c>
      <c r="C80" s="31">
        <v>30105500</v>
      </c>
      <c r="D80" s="31"/>
      <c r="E80" s="31"/>
      <c r="F80" s="31">
        <f t="shared" si="24"/>
        <v>1100002.1499999999</v>
      </c>
      <c r="G80" s="31">
        <v>1100002.1499999999</v>
      </c>
      <c r="H80" s="31"/>
      <c r="I80" s="31"/>
      <c r="J80" s="31">
        <f t="shared" si="22"/>
        <v>29005497.850000001</v>
      </c>
      <c r="K80" s="18"/>
    </row>
    <row r="81" spans="1:11" ht="75.599999999999994" x14ac:dyDescent="0.25">
      <c r="A81" s="41" t="s">
        <v>278</v>
      </c>
      <c r="B81" s="31">
        <f t="shared" si="17"/>
        <v>244162.36</v>
      </c>
      <c r="C81" s="31">
        <f>C83</f>
        <v>0</v>
      </c>
      <c r="D81" s="31">
        <f>D83</f>
        <v>0</v>
      </c>
      <c r="E81" s="31">
        <f>E83</f>
        <v>244162.36</v>
      </c>
      <c r="F81" s="31">
        <f t="shared" si="24"/>
        <v>0</v>
      </c>
      <c r="G81" s="31">
        <f>G83</f>
        <v>0</v>
      </c>
      <c r="H81" s="31">
        <f>H83</f>
        <v>0</v>
      </c>
      <c r="I81" s="31">
        <f>I83</f>
        <v>0</v>
      </c>
      <c r="J81" s="31">
        <f t="shared" si="22"/>
        <v>244162.36</v>
      </c>
      <c r="K81" s="18">
        <f>F81/B81*100</f>
        <v>0</v>
      </c>
    </row>
    <row r="82" spans="1:11" ht="30.6" x14ac:dyDescent="0.25">
      <c r="A82" s="37" t="s">
        <v>13</v>
      </c>
      <c r="B82" s="31">
        <f t="shared" si="17"/>
        <v>0</v>
      </c>
      <c r="C82" s="31"/>
      <c r="D82" s="31"/>
      <c r="E82" s="31"/>
      <c r="F82" s="31">
        <f t="shared" si="24"/>
        <v>0</v>
      </c>
      <c r="G82" s="31"/>
      <c r="H82" s="31"/>
      <c r="I82" s="31"/>
      <c r="J82" s="31">
        <f t="shared" si="22"/>
        <v>0</v>
      </c>
      <c r="K82" s="18"/>
    </row>
    <row r="83" spans="1:11" ht="49.2" x14ac:dyDescent="0.25">
      <c r="A83" s="38" t="s">
        <v>277</v>
      </c>
      <c r="B83" s="31">
        <f t="shared" si="17"/>
        <v>244162.36</v>
      </c>
      <c r="C83" s="31"/>
      <c r="D83" s="31"/>
      <c r="E83" s="31">
        <v>244162.36</v>
      </c>
      <c r="F83" s="31">
        <f t="shared" si="24"/>
        <v>0</v>
      </c>
      <c r="G83" s="31"/>
      <c r="H83" s="31"/>
      <c r="I83" s="31"/>
      <c r="J83" s="31">
        <f t="shared" si="22"/>
        <v>244162.36</v>
      </c>
      <c r="K83" s="18">
        <f>F83/B83*100</f>
        <v>0</v>
      </c>
    </row>
    <row r="84" spans="1:11" ht="50.4" x14ac:dyDescent="0.25">
      <c r="A84" s="41" t="s">
        <v>276</v>
      </c>
      <c r="B84" s="31">
        <f t="shared" si="17"/>
        <v>8238303.6399999997</v>
      </c>
      <c r="C84" s="31">
        <f>C86</f>
        <v>0</v>
      </c>
      <c r="D84" s="31">
        <f>D86</f>
        <v>0</v>
      </c>
      <c r="E84" s="31">
        <f>E86</f>
        <v>8238303.6399999997</v>
      </c>
      <c r="F84" s="31">
        <f t="shared" si="24"/>
        <v>8238303.6399999997</v>
      </c>
      <c r="G84" s="31">
        <f>G86</f>
        <v>0</v>
      </c>
      <c r="H84" s="31">
        <f>H86</f>
        <v>0</v>
      </c>
      <c r="I84" s="31">
        <f>I86</f>
        <v>8238303.6399999997</v>
      </c>
      <c r="J84" s="31">
        <f t="shared" si="22"/>
        <v>0</v>
      </c>
      <c r="K84" s="18">
        <f>F84/B84*100</f>
        <v>100</v>
      </c>
    </row>
    <row r="85" spans="1:11" ht="30.6" x14ac:dyDescent="0.25">
      <c r="A85" s="37" t="s">
        <v>13</v>
      </c>
      <c r="B85" s="31">
        <f t="shared" si="17"/>
        <v>0</v>
      </c>
      <c r="C85" s="31"/>
      <c r="D85" s="31"/>
      <c r="E85" s="31"/>
      <c r="F85" s="31">
        <f t="shared" si="24"/>
        <v>0</v>
      </c>
      <c r="G85" s="31"/>
      <c r="H85" s="31"/>
      <c r="I85" s="31"/>
      <c r="J85" s="31">
        <f t="shared" si="22"/>
        <v>0</v>
      </c>
      <c r="K85" s="18"/>
    </row>
    <row r="86" spans="1:11" ht="30.6" x14ac:dyDescent="0.25">
      <c r="A86" s="38" t="s">
        <v>275</v>
      </c>
      <c r="B86" s="31">
        <f t="shared" si="17"/>
        <v>8238303.6399999997</v>
      </c>
      <c r="C86" s="31"/>
      <c r="D86" s="31"/>
      <c r="E86" s="31">
        <v>8238303.6399999997</v>
      </c>
      <c r="F86" s="31">
        <f t="shared" si="24"/>
        <v>8238303.6399999997</v>
      </c>
      <c r="G86" s="31"/>
      <c r="H86" s="31"/>
      <c r="I86" s="31">
        <v>8238303.6399999997</v>
      </c>
      <c r="J86" s="31">
        <f t="shared" si="22"/>
        <v>0</v>
      </c>
      <c r="K86" s="18">
        <f>F86/B86*100</f>
        <v>100</v>
      </c>
    </row>
    <row r="87" spans="1:11" ht="100.8" x14ac:dyDescent="0.25">
      <c r="A87" s="41" t="s">
        <v>274</v>
      </c>
      <c r="B87" s="31">
        <f t="shared" si="17"/>
        <v>1250000</v>
      </c>
      <c r="C87" s="31">
        <f>C89</f>
        <v>0</v>
      </c>
      <c r="D87" s="31">
        <f>D89</f>
        <v>0</v>
      </c>
      <c r="E87" s="31">
        <f>E89</f>
        <v>1250000</v>
      </c>
      <c r="F87" s="31">
        <f t="shared" si="24"/>
        <v>1250000</v>
      </c>
      <c r="G87" s="31">
        <f>G89</f>
        <v>0</v>
      </c>
      <c r="H87" s="31">
        <f>H89</f>
        <v>0</v>
      </c>
      <c r="I87" s="31">
        <f>I89</f>
        <v>1250000</v>
      </c>
      <c r="J87" s="31">
        <f t="shared" si="22"/>
        <v>0</v>
      </c>
      <c r="K87" s="18">
        <f>F87/B87*100</f>
        <v>100</v>
      </c>
    </row>
    <row r="88" spans="1:11" ht="30.6" x14ac:dyDescent="0.25">
      <c r="A88" s="37" t="s">
        <v>13</v>
      </c>
      <c r="B88" s="31">
        <f t="shared" si="17"/>
        <v>0</v>
      </c>
      <c r="C88" s="31"/>
      <c r="D88" s="31"/>
      <c r="E88" s="31"/>
      <c r="F88" s="31">
        <f t="shared" si="24"/>
        <v>0</v>
      </c>
      <c r="G88" s="31"/>
      <c r="H88" s="31"/>
      <c r="I88" s="31"/>
      <c r="J88" s="31">
        <f t="shared" si="22"/>
        <v>0</v>
      </c>
      <c r="K88" s="18"/>
    </row>
    <row r="89" spans="1:11" ht="49.2" x14ac:dyDescent="0.25">
      <c r="A89" s="38" t="s">
        <v>273</v>
      </c>
      <c r="B89" s="31">
        <f t="shared" si="17"/>
        <v>1250000</v>
      </c>
      <c r="C89" s="31"/>
      <c r="D89" s="31"/>
      <c r="E89" s="31">
        <v>1250000</v>
      </c>
      <c r="F89" s="31">
        <f t="shared" si="24"/>
        <v>1250000</v>
      </c>
      <c r="G89" s="31"/>
      <c r="H89" s="31"/>
      <c r="I89" s="31">
        <v>1250000</v>
      </c>
      <c r="J89" s="31">
        <f t="shared" si="22"/>
        <v>0</v>
      </c>
      <c r="K89" s="18">
        <f>F89/B89*100</f>
        <v>100</v>
      </c>
    </row>
    <row r="90" spans="1:11" ht="75.599999999999994" x14ac:dyDescent="0.25">
      <c r="A90" s="41" t="s">
        <v>272</v>
      </c>
      <c r="B90" s="31">
        <f t="shared" si="17"/>
        <v>858000</v>
      </c>
      <c r="C90" s="31">
        <f>C92</f>
        <v>0</v>
      </c>
      <c r="D90" s="31">
        <f>D92</f>
        <v>0</v>
      </c>
      <c r="E90" s="31">
        <f>E92</f>
        <v>858000</v>
      </c>
      <c r="F90" s="31">
        <f t="shared" si="24"/>
        <v>858000</v>
      </c>
      <c r="G90" s="31">
        <f>G92</f>
        <v>0</v>
      </c>
      <c r="H90" s="31">
        <f>H92</f>
        <v>0</v>
      </c>
      <c r="I90" s="31">
        <f>I92</f>
        <v>858000</v>
      </c>
      <c r="J90" s="31">
        <f t="shared" si="22"/>
        <v>0</v>
      </c>
      <c r="K90" s="18">
        <f>F90/B90*100</f>
        <v>100</v>
      </c>
    </row>
    <row r="91" spans="1:11" ht="30.6" x14ac:dyDescent="0.25">
      <c r="A91" s="37" t="s">
        <v>13</v>
      </c>
      <c r="B91" s="31">
        <f t="shared" si="17"/>
        <v>0</v>
      </c>
      <c r="C91" s="31"/>
      <c r="D91" s="31"/>
      <c r="E91" s="31"/>
      <c r="F91" s="31">
        <f t="shared" si="24"/>
        <v>0</v>
      </c>
      <c r="G91" s="31"/>
      <c r="H91" s="31"/>
      <c r="I91" s="31"/>
      <c r="J91" s="31">
        <f t="shared" si="22"/>
        <v>0</v>
      </c>
      <c r="K91" s="18"/>
    </row>
    <row r="92" spans="1:11" ht="49.2" x14ac:dyDescent="0.25">
      <c r="A92" s="38" t="s">
        <v>271</v>
      </c>
      <c r="B92" s="31">
        <f t="shared" si="17"/>
        <v>858000</v>
      </c>
      <c r="C92" s="31"/>
      <c r="D92" s="31"/>
      <c r="E92" s="31">
        <v>858000</v>
      </c>
      <c r="F92" s="31">
        <f t="shared" si="24"/>
        <v>858000</v>
      </c>
      <c r="G92" s="31"/>
      <c r="H92" s="31"/>
      <c r="I92" s="31">
        <v>858000</v>
      </c>
      <c r="J92" s="31">
        <f t="shared" si="22"/>
        <v>0</v>
      </c>
      <c r="K92" s="18">
        <f>F92/B92*100</f>
        <v>100</v>
      </c>
    </row>
    <row r="93" spans="1:11" ht="57" customHeight="1" x14ac:dyDescent="0.25">
      <c r="A93" s="35" t="s">
        <v>0</v>
      </c>
      <c r="B93" s="68">
        <f t="shared" si="17"/>
        <v>799439131.90999997</v>
      </c>
      <c r="C93" s="68">
        <f>C94+C126</f>
        <v>728794000</v>
      </c>
      <c r="D93" s="68">
        <f>D94+D126</f>
        <v>37215012.770000003</v>
      </c>
      <c r="E93" s="68">
        <f>E94+E126</f>
        <v>33430119.139999997</v>
      </c>
      <c r="F93" s="68">
        <f>G93+H93+I93</f>
        <v>79313136.189999998</v>
      </c>
      <c r="G93" s="68">
        <f>G94+G126</f>
        <v>66549223.719999999</v>
      </c>
      <c r="H93" s="68">
        <f>H94+H126</f>
        <v>3398258.2300000004</v>
      </c>
      <c r="I93" s="68">
        <f>I94+I126</f>
        <v>9365654.2400000002</v>
      </c>
      <c r="J93" s="68">
        <f t="shared" si="22"/>
        <v>720125995.72000003</v>
      </c>
      <c r="K93" s="19">
        <f>F93/B93*100</f>
        <v>9.921097557547256</v>
      </c>
    </row>
    <row r="94" spans="1:11" ht="252" x14ac:dyDescent="0.25">
      <c r="A94" s="40" t="s">
        <v>35</v>
      </c>
      <c r="B94" s="31">
        <f t="shared" si="17"/>
        <v>796876631.90999997</v>
      </c>
      <c r="C94" s="31">
        <f>C96+C120</f>
        <v>728794000</v>
      </c>
      <c r="D94" s="31">
        <f>D96+D120</f>
        <v>37215012.770000003</v>
      </c>
      <c r="E94" s="31">
        <f>E96+E120</f>
        <v>30867619.139999997</v>
      </c>
      <c r="F94" s="31">
        <f t="shared" si="24"/>
        <v>79313136.189999998</v>
      </c>
      <c r="G94" s="31">
        <f>G96+G120</f>
        <v>66549223.719999999</v>
      </c>
      <c r="H94" s="31">
        <f>H96+H120</f>
        <v>3398258.2300000004</v>
      </c>
      <c r="I94" s="31">
        <f>I96+I120</f>
        <v>9365654.2400000002</v>
      </c>
      <c r="J94" s="31">
        <f t="shared" si="22"/>
        <v>717563495.72000003</v>
      </c>
      <c r="K94" s="18">
        <f>F94/B94*100</f>
        <v>9.9530006294572448</v>
      </c>
    </row>
    <row r="95" spans="1:11" ht="34.200000000000003" customHeight="1" x14ac:dyDescent="0.25">
      <c r="A95" s="37" t="s">
        <v>19</v>
      </c>
      <c r="B95" s="31">
        <f t="shared" si="17"/>
        <v>0</v>
      </c>
      <c r="C95" s="31"/>
      <c r="D95" s="31"/>
      <c r="E95" s="31"/>
      <c r="F95" s="31"/>
      <c r="G95" s="31"/>
      <c r="H95" s="31"/>
      <c r="I95" s="31"/>
      <c r="J95" s="31">
        <f t="shared" si="22"/>
        <v>0</v>
      </c>
      <c r="K95" s="18"/>
    </row>
    <row r="96" spans="1:11" ht="73.8" x14ac:dyDescent="0.25">
      <c r="A96" s="35" t="s">
        <v>38</v>
      </c>
      <c r="B96" s="68">
        <f t="shared" si="17"/>
        <v>775600036.16999996</v>
      </c>
      <c r="C96" s="68">
        <f>C98+C99+C100+C101+C102+C109+C113</f>
        <v>708794000</v>
      </c>
      <c r="D96" s="68">
        <f>D98+D99+D100+D101+D102+D109+D113</f>
        <v>36193736.170000002</v>
      </c>
      <c r="E96" s="68">
        <f>E98+E99+E100+E101+E102+E109+E113</f>
        <v>30612299.999999996</v>
      </c>
      <c r="F96" s="68">
        <f>G96+H96+I96</f>
        <v>79313136.189999998</v>
      </c>
      <c r="G96" s="68">
        <f t="shared" ref="G96:I96" si="25">G98+G99+G100+G101+G102+G109+G113</f>
        <v>66549223.719999999</v>
      </c>
      <c r="H96" s="68">
        <f t="shared" si="25"/>
        <v>3398258.2300000004</v>
      </c>
      <c r="I96" s="68">
        <f t="shared" si="25"/>
        <v>9365654.2400000002</v>
      </c>
      <c r="J96" s="68">
        <f t="shared" si="22"/>
        <v>696286899.98000002</v>
      </c>
      <c r="K96" s="19">
        <f>F96/B96*100</f>
        <v>10.22603564869042</v>
      </c>
    </row>
    <row r="97" spans="1:11" ht="30.6" x14ac:dyDescent="0.25">
      <c r="A97" s="37" t="s">
        <v>19</v>
      </c>
      <c r="B97" s="31">
        <f t="shared" si="17"/>
        <v>0</v>
      </c>
      <c r="C97" s="31"/>
      <c r="D97" s="31"/>
      <c r="E97" s="31"/>
      <c r="F97" s="31"/>
      <c r="G97" s="31"/>
      <c r="H97" s="31"/>
      <c r="I97" s="31"/>
      <c r="J97" s="31">
        <f t="shared" si="22"/>
        <v>0</v>
      </c>
      <c r="K97" s="18"/>
    </row>
    <row r="98" spans="1:11" ht="49.2" x14ac:dyDescent="0.25">
      <c r="A98" s="43" t="s">
        <v>75</v>
      </c>
      <c r="B98" s="31">
        <f t="shared" si="17"/>
        <v>8511379.2300000004</v>
      </c>
      <c r="C98" s="31"/>
      <c r="D98" s="31"/>
      <c r="E98" s="31">
        <v>8511379.2300000004</v>
      </c>
      <c r="F98" s="31">
        <f t="shared" ref="F98:F129" si="26">G98+H98+I98</f>
        <v>1319377.7</v>
      </c>
      <c r="G98" s="31"/>
      <c r="H98" s="31"/>
      <c r="I98" s="31">
        <v>1319377.7</v>
      </c>
      <c r="J98" s="31">
        <f t="shared" si="22"/>
        <v>7192001.5300000003</v>
      </c>
      <c r="K98" s="18">
        <f>F98/B98*100</f>
        <v>15.50133843583891</v>
      </c>
    </row>
    <row r="99" spans="1:11" ht="56.4" customHeight="1" x14ac:dyDescent="0.25">
      <c r="A99" s="44" t="s">
        <v>51</v>
      </c>
      <c r="B99" s="31">
        <f t="shared" si="17"/>
        <v>5115706.72</v>
      </c>
      <c r="C99" s="31"/>
      <c r="D99" s="31"/>
      <c r="E99" s="31">
        <v>5115706.72</v>
      </c>
      <c r="F99" s="31">
        <f t="shared" si="26"/>
        <v>403906.72</v>
      </c>
      <c r="G99" s="31"/>
      <c r="H99" s="31"/>
      <c r="I99" s="31">
        <v>403906.72</v>
      </c>
      <c r="J99" s="31">
        <f t="shared" si="22"/>
        <v>4711800</v>
      </c>
      <c r="K99" s="18">
        <f>F99/B99*100</f>
        <v>7.8954236844914361</v>
      </c>
    </row>
    <row r="100" spans="1:11" ht="56.4" customHeight="1" x14ac:dyDescent="0.25">
      <c r="A100" s="44" t="s">
        <v>270</v>
      </c>
      <c r="B100" s="31">
        <f t="shared" si="17"/>
        <v>1150600</v>
      </c>
      <c r="C100" s="31"/>
      <c r="D100" s="31"/>
      <c r="E100" s="31">
        <v>1150600</v>
      </c>
      <c r="F100" s="31">
        <f t="shared" si="26"/>
        <v>6660.25</v>
      </c>
      <c r="G100" s="31"/>
      <c r="H100" s="31"/>
      <c r="I100" s="31">
        <v>6660.25</v>
      </c>
      <c r="J100" s="31">
        <f t="shared" si="22"/>
        <v>1143939.75</v>
      </c>
      <c r="K100" s="18"/>
    </row>
    <row r="101" spans="1:11" ht="83.4" customHeight="1" x14ac:dyDescent="0.25">
      <c r="A101" s="50" t="s">
        <v>269</v>
      </c>
      <c r="B101" s="31">
        <f t="shared" si="17"/>
        <v>6786180</v>
      </c>
      <c r="C101" s="31"/>
      <c r="D101" s="31"/>
      <c r="E101" s="31">
        <v>6786180</v>
      </c>
      <c r="F101" s="31">
        <f t="shared" si="26"/>
        <v>6786145</v>
      </c>
      <c r="G101" s="31"/>
      <c r="H101" s="31"/>
      <c r="I101" s="31">
        <v>6786145</v>
      </c>
      <c r="J101" s="31">
        <f t="shared" si="22"/>
        <v>35</v>
      </c>
      <c r="K101" s="18"/>
    </row>
    <row r="102" spans="1:11" ht="56.4" customHeight="1" x14ac:dyDescent="0.25">
      <c r="A102" s="44" t="s">
        <v>94</v>
      </c>
      <c r="B102" s="68">
        <f t="shared" si="17"/>
        <v>536423404.26000005</v>
      </c>
      <c r="C102" s="68">
        <f>C103+C104+C105+C106+C107+C108</f>
        <v>504238000</v>
      </c>
      <c r="D102" s="68">
        <f t="shared" ref="D102:E102" si="27">D103+D104+D105+D106+D107+D108</f>
        <v>25748323.41</v>
      </c>
      <c r="E102" s="68">
        <f t="shared" si="27"/>
        <v>6437080.8499999996</v>
      </c>
      <c r="F102" s="68">
        <f>G102+H102+I102</f>
        <v>22648193.77</v>
      </c>
      <c r="G102" s="68">
        <f>G103+G104+G105+G106+G107+G108</f>
        <v>21289302.140000001</v>
      </c>
      <c r="H102" s="68">
        <f t="shared" ref="H102:I102" si="28">H103+H104+H105+H106+H107+H108</f>
        <v>1087113.3</v>
      </c>
      <c r="I102" s="68">
        <f t="shared" si="28"/>
        <v>271778.33</v>
      </c>
      <c r="J102" s="68">
        <f t="shared" si="22"/>
        <v>513775210.49000007</v>
      </c>
      <c r="K102" s="19">
        <f t="shared" ref="K102:K120" si="29">F102/B102*100</f>
        <v>4.2220741284104388</v>
      </c>
    </row>
    <row r="103" spans="1:11" ht="49.8" x14ac:dyDescent="0.25">
      <c r="A103" s="67" t="s">
        <v>317</v>
      </c>
      <c r="B103" s="31">
        <f t="shared" si="17"/>
        <v>6160060.8499999996</v>
      </c>
      <c r="C103" s="31"/>
      <c r="D103" s="31"/>
      <c r="E103" s="31">
        <v>6160060.8499999996</v>
      </c>
      <c r="F103" s="31">
        <f t="shared" si="26"/>
        <v>271778.33</v>
      </c>
      <c r="G103" s="31"/>
      <c r="H103" s="31"/>
      <c r="I103" s="31">
        <v>271778.33</v>
      </c>
      <c r="J103" s="31">
        <f t="shared" si="22"/>
        <v>5888282.5199999996</v>
      </c>
      <c r="K103" s="18">
        <f t="shared" si="29"/>
        <v>4.4119422943687319</v>
      </c>
    </row>
    <row r="104" spans="1:11" ht="52.8" customHeight="1" x14ac:dyDescent="0.25">
      <c r="A104" s="38" t="s">
        <v>318</v>
      </c>
      <c r="B104" s="31">
        <f t="shared" si="17"/>
        <v>24640253.41</v>
      </c>
      <c r="C104" s="31"/>
      <c r="D104" s="31">
        <v>24640253.41</v>
      </c>
      <c r="E104" s="31"/>
      <c r="F104" s="31">
        <f t="shared" si="26"/>
        <v>1087113.3</v>
      </c>
      <c r="G104" s="31"/>
      <c r="H104" s="31">
        <v>1087113.3</v>
      </c>
      <c r="I104" s="31"/>
      <c r="J104" s="31">
        <f t="shared" si="22"/>
        <v>23553140.109999999</v>
      </c>
      <c r="K104" s="18">
        <f t="shared" si="29"/>
        <v>4.4119404208676123</v>
      </c>
    </row>
    <row r="105" spans="1:11" ht="54" customHeight="1" x14ac:dyDescent="0.25">
      <c r="A105" s="38" t="s">
        <v>268</v>
      </c>
      <c r="B105" s="31">
        <f t="shared" si="17"/>
        <v>482538220</v>
      </c>
      <c r="C105" s="31">
        <v>482538220</v>
      </c>
      <c r="D105" s="31"/>
      <c r="E105" s="31"/>
      <c r="F105" s="31">
        <f t="shared" si="26"/>
        <v>21289302.140000001</v>
      </c>
      <c r="G105" s="31">
        <v>21289302.140000001</v>
      </c>
      <c r="H105" s="31"/>
      <c r="I105" s="31"/>
      <c r="J105" s="31">
        <f t="shared" si="22"/>
        <v>461248917.86000001</v>
      </c>
      <c r="K105" s="18">
        <f t="shared" si="29"/>
        <v>4.4119411183636394</v>
      </c>
    </row>
    <row r="106" spans="1:11" ht="54" customHeight="1" x14ac:dyDescent="0.25">
      <c r="A106" s="85" t="s">
        <v>321</v>
      </c>
      <c r="B106" s="31">
        <f t="shared" ref="B106:B108" si="30">C106+D106+E106</f>
        <v>277020</v>
      </c>
      <c r="C106" s="31"/>
      <c r="D106" s="31"/>
      <c r="E106" s="31">
        <v>277020</v>
      </c>
      <c r="F106" s="31">
        <f t="shared" ref="F106:F108" si="31">G106+H106+I106</f>
        <v>0</v>
      </c>
      <c r="G106" s="31"/>
      <c r="H106" s="31"/>
      <c r="I106" s="31"/>
      <c r="J106" s="31">
        <f t="shared" ref="J106:J108" si="32">B106-F106</f>
        <v>277020</v>
      </c>
      <c r="K106" s="18">
        <f t="shared" ref="K106:K108" si="33">F106/B106*100</f>
        <v>0</v>
      </c>
    </row>
    <row r="107" spans="1:11" ht="81" customHeight="1" x14ac:dyDescent="0.25">
      <c r="A107" s="38" t="s">
        <v>322</v>
      </c>
      <c r="B107" s="31">
        <f t="shared" si="30"/>
        <v>1108070</v>
      </c>
      <c r="C107" s="31"/>
      <c r="D107" s="31">
        <v>1108070</v>
      </c>
      <c r="E107" s="31"/>
      <c r="F107" s="31">
        <f t="shared" si="31"/>
        <v>0</v>
      </c>
      <c r="G107" s="31"/>
      <c r="H107" s="31"/>
      <c r="I107" s="31"/>
      <c r="J107" s="31">
        <f t="shared" si="32"/>
        <v>1108070</v>
      </c>
      <c r="K107" s="18">
        <f t="shared" si="33"/>
        <v>0</v>
      </c>
    </row>
    <row r="108" spans="1:11" ht="72.599999999999994" customHeight="1" x14ac:dyDescent="0.25">
      <c r="A108" s="38" t="s">
        <v>323</v>
      </c>
      <c r="B108" s="31">
        <f t="shared" si="30"/>
        <v>21699780</v>
      </c>
      <c r="C108" s="31">
        <v>21699780</v>
      </c>
      <c r="D108" s="31"/>
      <c r="E108" s="31"/>
      <c r="F108" s="31">
        <f t="shared" si="31"/>
        <v>0</v>
      </c>
      <c r="G108" s="31"/>
      <c r="H108" s="31"/>
      <c r="I108" s="31"/>
      <c r="J108" s="31">
        <f t="shared" si="32"/>
        <v>21699780</v>
      </c>
      <c r="K108" s="18">
        <f t="shared" si="33"/>
        <v>0</v>
      </c>
    </row>
    <row r="109" spans="1:11" ht="54" customHeight="1" x14ac:dyDescent="0.25">
      <c r="A109" s="38" t="s">
        <v>142</v>
      </c>
      <c r="B109" s="68">
        <f t="shared" si="17"/>
        <v>163536702.13</v>
      </c>
      <c r="C109" s="68">
        <f>C110+C111+C112</f>
        <v>153724500</v>
      </c>
      <c r="D109" s="68">
        <f>D110+D111+D112</f>
        <v>7849761.7000000002</v>
      </c>
      <c r="E109" s="68">
        <f>E110+E111+E112</f>
        <v>1962440.43</v>
      </c>
      <c r="F109" s="68">
        <f t="shared" si="26"/>
        <v>48148852.75</v>
      </c>
      <c r="G109" s="68">
        <f>G110+G111+G112</f>
        <v>45259921.579999998</v>
      </c>
      <c r="H109" s="68">
        <f>H110+H111+H112</f>
        <v>2311144.9300000002</v>
      </c>
      <c r="I109" s="68">
        <f>I110+I111+I112</f>
        <v>577786.24</v>
      </c>
      <c r="J109" s="68">
        <f t="shared" si="22"/>
        <v>115387849.38</v>
      </c>
      <c r="K109" s="19">
        <f t="shared" si="29"/>
        <v>29.442230473575957</v>
      </c>
    </row>
    <row r="110" spans="1:11" ht="54" customHeight="1" x14ac:dyDescent="0.25">
      <c r="A110" s="67" t="s">
        <v>267</v>
      </c>
      <c r="B110" s="31">
        <f t="shared" si="17"/>
        <v>1962440.43</v>
      </c>
      <c r="C110" s="31"/>
      <c r="D110" s="31"/>
      <c r="E110" s="31">
        <v>1962440.43</v>
      </c>
      <c r="F110" s="31">
        <f t="shared" si="26"/>
        <v>577786.24</v>
      </c>
      <c r="G110" s="31"/>
      <c r="H110" s="31"/>
      <c r="I110" s="31">
        <v>577786.24</v>
      </c>
      <c r="J110" s="31">
        <f t="shared" si="22"/>
        <v>1384654.19</v>
      </c>
      <c r="K110" s="18">
        <f t="shared" si="29"/>
        <v>29.442230763661957</v>
      </c>
    </row>
    <row r="111" spans="1:11" ht="54" customHeight="1" x14ac:dyDescent="0.25">
      <c r="A111" s="38" t="s">
        <v>266</v>
      </c>
      <c r="B111" s="31">
        <f t="shared" si="17"/>
        <v>7849761.7000000002</v>
      </c>
      <c r="C111" s="31"/>
      <c r="D111" s="31">
        <v>7849761.7000000002</v>
      </c>
      <c r="E111" s="31"/>
      <c r="F111" s="31">
        <f t="shared" si="26"/>
        <v>2311144.9300000002</v>
      </c>
      <c r="G111" s="31"/>
      <c r="H111" s="31">
        <v>2311144.9300000002</v>
      </c>
      <c r="I111" s="31"/>
      <c r="J111" s="31">
        <f t="shared" si="22"/>
        <v>5538616.7699999996</v>
      </c>
      <c r="K111" s="18">
        <f t="shared" si="29"/>
        <v>29.442230456499079</v>
      </c>
    </row>
    <row r="112" spans="1:11" ht="54" customHeight="1" x14ac:dyDescent="0.25">
      <c r="A112" s="38" t="s">
        <v>265</v>
      </c>
      <c r="B112" s="31">
        <f t="shared" si="17"/>
        <v>153724500</v>
      </c>
      <c r="C112" s="31">
        <v>153724500</v>
      </c>
      <c r="D112" s="31"/>
      <c r="E112" s="31"/>
      <c r="F112" s="31">
        <f t="shared" si="26"/>
        <v>45259921.579999998</v>
      </c>
      <c r="G112" s="31">
        <v>45259921.579999998</v>
      </c>
      <c r="H112" s="31"/>
      <c r="I112" s="31"/>
      <c r="J112" s="31">
        <f t="shared" si="22"/>
        <v>108464578.42</v>
      </c>
      <c r="K112" s="18">
        <f t="shared" si="29"/>
        <v>29.44223047074474</v>
      </c>
    </row>
    <row r="113" spans="1:11" ht="54" customHeight="1" x14ac:dyDescent="0.25">
      <c r="A113" s="38" t="s">
        <v>95</v>
      </c>
      <c r="B113" s="68">
        <f t="shared" si="17"/>
        <v>54076063.830000006</v>
      </c>
      <c r="C113" s="68">
        <f>C114+C115+C116+C117+C118+C119</f>
        <v>50831500</v>
      </c>
      <c r="D113" s="68">
        <f t="shared" ref="D113:E113" si="34">D114+D115+D116+D117+D118+D119</f>
        <v>2595651.06</v>
      </c>
      <c r="E113" s="68">
        <f t="shared" si="34"/>
        <v>648912.77</v>
      </c>
      <c r="F113" s="68">
        <f>G113+H113+I113</f>
        <v>0</v>
      </c>
      <c r="G113" s="68">
        <f>G114+G115+G116+G117+G118+G119</f>
        <v>0</v>
      </c>
      <c r="H113" s="68">
        <f t="shared" ref="H113:I113" si="35">H114+H115+H116+H117+H118+H119</f>
        <v>0</v>
      </c>
      <c r="I113" s="68">
        <f t="shared" si="35"/>
        <v>0</v>
      </c>
      <c r="J113" s="68">
        <f t="shared" si="22"/>
        <v>54076063.830000006</v>
      </c>
      <c r="K113" s="19">
        <f t="shared" si="29"/>
        <v>0</v>
      </c>
    </row>
    <row r="114" spans="1:11" ht="54" customHeight="1" x14ac:dyDescent="0.25">
      <c r="A114" s="67" t="s">
        <v>319</v>
      </c>
      <c r="B114" s="31">
        <f t="shared" si="17"/>
        <v>528132.77</v>
      </c>
      <c r="C114" s="31"/>
      <c r="D114" s="31"/>
      <c r="E114" s="31">
        <v>528132.77</v>
      </c>
      <c r="F114" s="31">
        <f t="shared" si="26"/>
        <v>0</v>
      </c>
      <c r="G114" s="31"/>
      <c r="H114" s="31"/>
      <c r="I114" s="31"/>
      <c r="J114" s="31">
        <f t="shared" si="22"/>
        <v>528132.77</v>
      </c>
      <c r="K114" s="18">
        <f t="shared" si="29"/>
        <v>0</v>
      </c>
    </row>
    <row r="115" spans="1:11" ht="54" customHeight="1" x14ac:dyDescent="0.25">
      <c r="A115" s="38" t="s">
        <v>264</v>
      </c>
      <c r="B115" s="31">
        <f t="shared" si="17"/>
        <v>2112531.06</v>
      </c>
      <c r="C115" s="31"/>
      <c r="D115" s="31">
        <v>2112531.06</v>
      </c>
      <c r="E115" s="31"/>
      <c r="F115" s="31">
        <f t="shared" si="26"/>
        <v>0</v>
      </c>
      <c r="G115" s="31"/>
      <c r="H115" s="31"/>
      <c r="I115" s="31"/>
      <c r="J115" s="31">
        <f t="shared" si="22"/>
        <v>2112531.06</v>
      </c>
      <c r="K115" s="18">
        <f t="shared" si="29"/>
        <v>0</v>
      </c>
    </row>
    <row r="116" spans="1:11" ht="54" customHeight="1" x14ac:dyDescent="0.25">
      <c r="A116" s="38" t="s">
        <v>263</v>
      </c>
      <c r="B116" s="31">
        <f t="shared" ref="B116:B120" si="36">C116+D116+E116</f>
        <v>41370450</v>
      </c>
      <c r="C116" s="31">
        <v>41370450</v>
      </c>
      <c r="D116" s="31"/>
      <c r="E116" s="31"/>
      <c r="F116" s="31">
        <f t="shared" si="26"/>
        <v>0</v>
      </c>
      <c r="G116" s="31"/>
      <c r="H116" s="31"/>
      <c r="I116" s="31"/>
      <c r="J116" s="31">
        <f t="shared" si="22"/>
        <v>41370450</v>
      </c>
      <c r="K116" s="18">
        <f t="shared" si="29"/>
        <v>0</v>
      </c>
    </row>
    <row r="117" spans="1:11" ht="54" customHeight="1" x14ac:dyDescent="0.25">
      <c r="A117" s="67" t="s">
        <v>324</v>
      </c>
      <c r="B117" s="31">
        <f t="shared" si="36"/>
        <v>120780</v>
      </c>
      <c r="C117" s="31"/>
      <c r="D117" s="31"/>
      <c r="E117" s="31">
        <v>120780</v>
      </c>
      <c r="F117" s="31">
        <f t="shared" ref="F117:F119" si="37">G117+H117+I117</f>
        <v>0</v>
      </c>
      <c r="G117" s="31"/>
      <c r="H117" s="31"/>
      <c r="I117" s="31"/>
      <c r="J117" s="31">
        <f t="shared" ref="J117:J119" si="38">B117-F117</f>
        <v>120780</v>
      </c>
      <c r="K117" s="18">
        <f t="shared" ref="K117:K119" si="39">F117/B117*100</f>
        <v>0</v>
      </c>
    </row>
    <row r="118" spans="1:11" ht="76.8" customHeight="1" x14ac:dyDescent="0.25">
      <c r="A118" s="38" t="s">
        <v>325</v>
      </c>
      <c r="B118" s="31">
        <f t="shared" si="36"/>
        <v>483120</v>
      </c>
      <c r="C118" s="31"/>
      <c r="D118" s="31">
        <v>483120</v>
      </c>
      <c r="E118" s="31"/>
      <c r="F118" s="31">
        <f t="shared" si="37"/>
        <v>0</v>
      </c>
      <c r="G118" s="31"/>
      <c r="H118" s="31"/>
      <c r="I118" s="31"/>
      <c r="J118" s="31">
        <f t="shared" si="38"/>
        <v>483120</v>
      </c>
      <c r="K118" s="18">
        <f t="shared" si="39"/>
        <v>0</v>
      </c>
    </row>
    <row r="119" spans="1:11" ht="82.2" customHeight="1" x14ac:dyDescent="0.25">
      <c r="A119" s="38" t="s">
        <v>326</v>
      </c>
      <c r="B119" s="31">
        <f t="shared" ref="B119" si="40">C119+D119+E119</f>
        <v>9461050</v>
      </c>
      <c r="C119" s="31">
        <v>9461050</v>
      </c>
      <c r="D119" s="31"/>
      <c r="E119" s="31"/>
      <c r="F119" s="31">
        <f t="shared" si="37"/>
        <v>0</v>
      </c>
      <c r="G119" s="31"/>
      <c r="H119" s="31"/>
      <c r="I119" s="31"/>
      <c r="J119" s="31">
        <f t="shared" si="38"/>
        <v>9461050</v>
      </c>
      <c r="K119" s="18">
        <f t="shared" si="39"/>
        <v>0</v>
      </c>
    </row>
    <row r="120" spans="1:11" ht="87" customHeight="1" x14ac:dyDescent="0.25">
      <c r="A120" s="15" t="s">
        <v>39</v>
      </c>
      <c r="B120" s="68">
        <f t="shared" si="36"/>
        <v>21276595.740000002</v>
      </c>
      <c r="C120" s="68">
        <f>C122</f>
        <v>20000000</v>
      </c>
      <c r="D120" s="68">
        <f>D122</f>
        <v>1021276.6</v>
      </c>
      <c r="E120" s="68">
        <f>E122</f>
        <v>255319.14</v>
      </c>
      <c r="F120" s="68">
        <f t="shared" si="26"/>
        <v>0</v>
      </c>
      <c r="G120" s="68">
        <f>G122</f>
        <v>0</v>
      </c>
      <c r="H120" s="68">
        <f>H122</f>
        <v>0</v>
      </c>
      <c r="I120" s="68">
        <f>I122</f>
        <v>0</v>
      </c>
      <c r="J120" s="68">
        <f t="shared" si="22"/>
        <v>21276595.740000002</v>
      </c>
      <c r="K120" s="19">
        <f t="shared" si="29"/>
        <v>0</v>
      </c>
    </row>
    <row r="121" spans="1:11" ht="30.6" x14ac:dyDescent="0.25">
      <c r="A121" s="37" t="s">
        <v>19</v>
      </c>
      <c r="B121" s="31"/>
      <c r="C121" s="31"/>
      <c r="D121" s="31"/>
      <c r="E121" s="31"/>
      <c r="F121" s="31">
        <f t="shared" si="26"/>
        <v>0</v>
      </c>
      <c r="G121" s="31"/>
      <c r="H121" s="31"/>
      <c r="I121" s="31"/>
      <c r="J121" s="31">
        <f t="shared" si="22"/>
        <v>0</v>
      </c>
      <c r="K121" s="18"/>
    </row>
    <row r="122" spans="1:11" ht="104.4" customHeight="1" x14ac:dyDescent="0.25">
      <c r="A122" s="38" t="s">
        <v>96</v>
      </c>
      <c r="B122" s="31">
        <f t="shared" ref="B122:B127" si="41">C122+D122+E122</f>
        <v>21276595.740000002</v>
      </c>
      <c r="C122" s="31">
        <f>C123+C124+C125</f>
        <v>20000000</v>
      </c>
      <c r="D122" s="31">
        <f>D123+D124+D125</f>
        <v>1021276.6</v>
      </c>
      <c r="E122" s="31">
        <f>E123+E124+E125</f>
        <v>255319.14</v>
      </c>
      <c r="F122" s="31">
        <f t="shared" si="26"/>
        <v>0</v>
      </c>
      <c r="G122" s="31">
        <f>G123+G124+G125</f>
        <v>0</v>
      </c>
      <c r="H122" s="31">
        <f>H123+H124+H125</f>
        <v>0</v>
      </c>
      <c r="I122" s="31">
        <f>I123+I124+I125</f>
        <v>0</v>
      </c>
      <c r="J122" s="31">
        <f t="shared" si="22"/>
        <v>21276595.740000002</v>
      </c>
      <c r="K122" s="18">
        <f t="shared" ref="K122:K127" si="42">F122/B122*100</f>
        <v>0</v>
      </c>
    </row>
    <row r="123" spans="1:11" ht="54" customHeight="1" x14ac:dyDescent="0.25">
      <c r="A123" s="67" t="s">
        <v>262</v>
      </c>
      <c r="B123" s="31">
        <f t="shared" si="41"/>
        <v>255319.14</v>
      </c>
      <c r="C123" s="31"/>
      <c r="D123" s="31"/>
      <c r="E123" s="31">
        <v>255319.14</v>
      </c>
      <c r="F123" s="31">
        <f t="shared" si="26"/>
        <v>0</v>
      </c>
      <c r="G123" s="31"/>
      <c r="H123" s="31"/>
      <c r="I123" s="31"/>
      <c r="J123" s="31">
        <f t="shared" si="22"/>
        <v>255319.14</v>
      </c>
      <c r="K123" s="18">
        <f t="shared" si="42"/>
        <v>0</v>
      </c>
    </row>
    <row r="124" spans="1:11" ht="54" customHeight="1" x14ac:dyDescent="0.25">
      <c r="A124" s="38" t="s">
        <v>261</v>
      </c>
      <c r="B124" s="31">
        <f t="shared" si="41"/>
        <v>1021276.6</v>
      </c>
      <c r="C124" s="31"/>
      <c r="D124" s="31">
        <v>1021276.6</v>
      </c>
      <c r="E124" s="31"/>
      <c r="F124" s="31">
        <f t="shared" si="26"/>
        <v>0</v>
      </c>
      <c r="G124" s="31"/>
      <c r="H124" s="31"/>
      <c r="I124" s="31"/>
      <c r="J124" s="31">
        <f t="shared" si="22"/>
        <v>1021276.6</v>
      </c>
      <c r="K124" s="18">
        <f t="shared" si="42"/>
        <v>0</v>
      </c>
    </row>
    <row r="125" spans="1:11" ht="54" customHeight="1" x14ac:dyDescent="0.25">
      <c r="A125" s="38" t="s">
        <v>260</v>
      </c>
      <c r="B125" s="31">
        <f t="shared" si="41"/>
        <v>20000000</v>
      </c>
      <c r="C125" s="31">
        <v>20000000</v>
      </c>
      <c r="D125" s="31"/>
      <c r="E125" s="31"/>
      <c r="F125" s="31">
        <f t="shared" si="26"/>
        <v>0</v>
      </c>
      <c r="G125" s="31"/>
      <c r="H125" s="31"/>
      <c r="I125" s="31"/>
      <c r="J125" s="31">
        <f t="shared" si="22"/>
        <v>20000000</v>
      </c>
      <c r="K125" s="18">
        <f t="shared" si="42"/>
        <v>0</v>
      </c>
    </row>
    <row r="126" spans="1:11" ht="79.2" customHeight="1" x14ac:dyDescent="0.25">
      <c r="A126" s="15" t="s">
        <v>39</v>
      </c>
      <c r="B126" s="68">
        <f t="shared" si="41"/>
        <v>2562500</v>
      </c>
      <c r="C126" s="68">
        <f>C127</f>
        <v>0</v>
      </c>
      <c r="D126" s="68">
        <f>D127</f>
        <v>0</v>
      </c>
      <c r="E126" s="68">
        <f>E127</f>
        <v>2562500</v>
      </c>
      <c r="F126" s="68">
        <f>G126+H126+I126</f>
        <v>0</v>
      </c>
      <c r="G126" s="68">
        <f>G127</f>
        <v>0</v>
      </c>
      <c r="H126" s="68">
        <f>H127</f>
        <v>0</v>
      </c>
      <c r="I126" s="68">
        <f>I127</f>
        <v>0</v>
      </c>
      <c r="J126" s="31">
        <f t="shared" si="22"/>
        <v>2562500</v>
      </c>
      <c r="K126" s="18">
        <f t="shared" si="42"/>
        <v>0</v>
      </c>
    </row>
    <row r="127" spans="1:11" ht="50.4" x14ac:dyDescent="0.25">
      <c r="A127" s="40" t="s">
        <v>97</v>
      </c>
      <c r="B127" s="31">
        <f t="shared" si="41"/>
        <v>2562500</v>
      </c>
      <c r="C127" s="31">
        <f>C129</f>
        <v>0</v>
      </c>
      <c r="D127" s="31">
        <f>D129</f>
        <v>0</v>
      </c>
      <c r="E127" s="31">
        <f>E129</f>
        <v>2562500</v>
      </c>
      <c r="F127" s="31">
        <f t="shared" si="26"/>
        <v>0</v>
      </c>
      <c r="G127" s="31">
        <f>G129</f>
        <v>0</v>
      </c>
      <c r="H127" s="31">
        <f>H129</f>
        <v>0</v>
      </c>
      <c r="I127" s="31">
        <f>I129</f>
        <v>0</v>
      </c>
      <c r="J127" s="31">
        <f t="shared" si="22"/>
        <v>2562500</v>
      </c>
      <c r="K127" s="18">
        <f t="shared" si="42"/>
        <v>0</v>
      </c>
    </row>
    <row r="128" spans="1:11" ht="31.05" customHeight="1" x14ac:dyDescent="0.25">
      <c r="A128" s="37" t="s">
        <v>20</v>
      </c>
      <c r="B128" s="31"/>
      <c r="C128" s="31"/>
      <c r="D128" s="31"/>
      <c r="E128" s="31"/>
      <c r="F128" s="31">
        <f t="shared" si="26"/>
        <v>0</v>
      </c>
      <c r="G128" s="31"/>
      <c r="H128" s="31"/>
      <c r="I128" s="31"/>
      <c r="J128" s="31">
        <f t="shared" si="22"/>
        <v>0</v>
      </c>
      <c r="K128" s="18"/>
    </row>
    <row r="129" spans="1:11" ht="66" customHeight="1" x14ac:dyDescent="0.25">
      <c r="A129" s="38" t="s">
        <v>98</v>
      </c>
      <c r="B129" s="31">
        <f>C129+D129+E129</f>
        <v>2562500</v>
      </c>
      <c r="C129" s="31"/>
      <c r="D129" s="31"/>
      <c r="E129" s="31">
        <v>2562500</v>
      </c>
      <c r="F129" s="31">
        <f t="shared" si="26"/>
        <v>0</v>
      </c>
      <c r="G129" s="31"/>
      <c r="H129" s="31"/>
      <c r="I129" s="31"/>
      <c r="J129" s="31">
        <f t="shared" si="22"/>
        <v>2562500</v>
      </c>
      <c r="K129" s="18">
        <f>F129/B129*100</f>
        <v>0</v>
      </c>
    </row>
    <row r="130" spans="1:11" ht="60" customHeight="1" x14ac:dyDescent="0.25">
      <c r="A130" s="45" t="s">
        <v>23</v>
      </c>
      <c r="B130" s="29">
        <f t="shared" ref="B130:I130" si="43">B131+B147+B205</f>
        <v>261635110.13</v>
      </c>
      <c r="C130" s="29">
        <f t="shared" si="43"/>
        <v>46053000</v>
      </c>
      <c r="D130" s="29">
        <f t="shared" si="43"/>
        <v>130628330.5</v>
      </c>
      <c r="E130" s="29">
        <f t="shared" si="43"/>
        <v>84953779.629999995</v>
      </c>
      <c r="F130" s="29">
        <f t="shared" si="43"/>
        <v>41220842.159999996</v>
      </c>
      <c r="G130" s="29">
        <f t="shared" si="43"/>
        <v>32344489.34</v>
      </c>
      <c r="H130" s="29">
        <f t="shared" si="43"/>
        <v>261369.61</v>
      </c>
      <c r="I130" s="29">
        <f t="shared" si="43"/>
        <v>8614983.209999999</v>
      </c>
      <c r="J130" s="29">
        <f t="shared" si="22"/>
        <v>220414267.97</v>
      </c>
      <c r="K130" s="17">
        <f>F130/B130*100</f>
        <v>15.755088122354213</v>
      </c>
    </row>
    <row r="131" spans="1:11" ht="28.35" customHeight="1" x14ac:dyDescent="0.25">
      <c r="A131" s="46" t="s">
        <v>24</v>
      </c>
      <c r="B131" s="30">
        <f t="shared" ref="B131:B194" si="44">C131+D131+E131</f>
        <v>17641600</v>
      </c>
      <c r="C131" s="30">
        <f>C132</f>
        <v>0</v>
      </c>
      <c r="D131" s="30">
        <f>D132</f>
        <v>0</v>
      </c>
      <c r="E131" s="30">
        <f>E132</f>
        <v>17641600</v>
      </c>
      <c r="F131" s="30">
        <f>G131+H131+I131</f>
        <v>851574</v>
      </c>
      <c r="G131" s="30">
        <f>G132</f>
        <v>0</v>
      </c>
      <c r="H131" s="30">
        <f>H132</f>
        <v>0</v>
      </c>
      <c r="I131" s="30">
        <f>I132</f>
        <v>851574</v>
      </c>
      <c r="J131" s="68">
        <f t="shared" si="22"/>
        <v>16790026</v>
      </c>
      <c r="K131" s="18">
        <f>F131/B131*100</f>
        <v>4.8270791764919281</v>
      </c>
    </row>
    <row r="132" spans="1:11" ht="73.8" x14ac:dyDescent="0.25">
      <c r="A132" s="15" t="s">
        <v>39</v>
      </c>
      <c r="B132" s="30">
        <f t="shared" si="44"/>
        <v>17641600</v>
      </c>
      <c r="C132" s="30">
        <f>C133+C136+C139</f>
        <v>0</v>
      </c>
      <c r="D132" s="30">
        <f>D133+D136+D139</f>
        <v>0</v>
      </c>
      <c r="E132" s="30">
        <f>E133+E136+E139</f>
        <v>17641600</v>
      </c>
      <c r="F132" s="30">
        <f t="shared" ref="F132:F166" si="45">G132+H132+I132</f>
        <v>851574</v>
      </c>
      <c r="G132" s="30">
        <f t="shared" ref="G132:I132" si="46">G133+G136+G139</f>
        <v>0</v>
      </c>
      <c r="H132" s="30">
        <f t="shared" si="46"/>
        <v>0</v>
      </c>
      <c r="I132" s="30">
        <f t="shared" si="46"/>
        <v>851574</v>
      </c>
      <c r="J132" s="68">
        <f t="shared" si="22"/>
        <v>16790026</v>
      </c>
      <c r="K132" s="18">
        <f>F132/B132*100</f>
        <v>4.8270791764919281</v>
      </c>
    </row>
    <row r="133" spans="1:11" ht="50.4" x14ac:dyDescent="0.25">
      <c r="A133" s="60" t="s">
        <v>88</v>
      </c>
      <c r="B133" s="31">
        <f t="shared" si="44"/>
        <v>2000000</v>
      </c>
      <c r="C133" s="31">
        <f>C135</f>
        <v>0</v>
      </c>
      <c r="D133" s="31">
        <f>D135</f>
        <v>0</v>
      </c>
      <c r="E133" s="31">
        <f>E135</f>
        <v>2000000</v>
      </c>
      <c r="F133" s="31">
        <f t="shared" si="45"/>
        <v>0</v>
      </c>
      <c r="G133" s="31">
        <f>G135</f>
        <v>0</v>
      </c>
      <c r="H133" s="31">
        <f>H135</f>
        <v>0</v>
      </c>
      <c r="I133" s="31">
        <f>I135</f>
        <v>0</v>
      </c>
      <c r="J133" s="31">
        <f t="shared" si="22"/>
        <v>2000000</v>
      </c>
      <c r="K133" s="18">
        <f>F133/B133*100</f>
        <v>0</v>
      </c>
    </row>
    <row r="134" spans="1:11" ht="28.35" customHeight="1" x14ac:dyDescent="0.25">
      <c r="A134" s="61" t="s">
        <v>19</v>
      </c>
      <c r="B134" s="31">
        <f t="shared" si="44"/>
        <v>0</v>
      </c>
      <c r="C134" s="31"/>
      <c r="D134" s="31"/>
      <c r="E134" s="31"/>
      <c r="F134" s="31">
        <f t="shared" si="45"/>
        <v>0</v>
      </c>
      <c r="G134" s="31"/>
      <c r="H134" s="31"/>
      <c r="I134" s="31"/>
      <c r="J134" s="31">
        <f t="shared" si="22"/>
        <v>0</v>
      </c>
      <c r="K134" s="18"/>
    </row>
    <row r="135" spans="1:11" ht="30.6" x14ac:dyDescent="0.25">
      <c r="A135" s="77" t="s">
        <v>99</v>
      </c>
      <c r="B135" s="31">
        <f t="shared" si="44"/>
        <v>2000000</v>
      </c>
      <c r="C135" s="31">
        <f>C138</f>
        <v>0</v>
      </c>
      <c r="D135" s="31">
        <f>D138</f>
        <v>0</v>
      </c>
      <c r="E135" s="31">
        <v>2000000</v>
      </c>
      <c r="F135" s="31">
        <f t="shared" si="45"/>
        <v>0</v>
      </c>
      <c r="G135" s="31">
        <f>G138</f>
        <v>0</v>
      </c>
      <c r="H135" s="31">
        <f>H138</f>
        <v>0</v>
      </c>
      <c r="I135" s="31">
        <f>I138</f>
        <v>0</v>
      </c>
      <c r="J135" s="31">
        <f t="shared" si="22"/>
        <v>2000000</v>
      </c>
      <c r="K135" s="18">
        <f>F135/B135*100</f>
        <v>0</v>
      </c>
    </row>
    <row r="136" spans="1:11" ht="50.4" x14ac:dyDescent="0.25">
      <c r="A136" s="60" t="s">
        <v>100</v>
      </c>
      <c r="B136" s="31">
        <f t="shared" si="44"/>
        <v>10000000</v>
      </c>
      <c r="C136" s="31">
        <f>C138</f>
        <v>0</v>
      </c>
      <c r="D136" s="31">
        <f>D138</f>
        <v>0</v>
      </c>
      <c r="E136" s="31">
        <f>E138</f>
        <v>10000000</v>
      </c>
      <c r="F136" s="31">
        <f t="shared" si="45"/>
        <v>0</v>
      </c>
      <c r="G136" s="31">
        <f>G138</f>
        <v>0</v>
      </c>
      <c r="H136" s="31">
        <f>H138</f>
        <v>0</v>
      </c>
      <c r="I136" s="31">
        <f>I138</f>
        <v>0</v>
      </c>
      <c r="J136" s="31">
        <f t="shared" si="22"/>
        <v>10000000</v>
      </c>
      <c r="K136" s="18">
        <f>F136/B136*100</f>
        <v>0</v>
      </c>
    </row>
    <row r="137" spans="1:11" ht="28.35" customHeight="1" x14ac:dyDescent="0.25">
      <c r="A137" s="51" t="s">
        <v>19</v>
      </c>
      <c r="B137" s="31">
        <f t="shared" si="44"/>
        <v>0</v>
      </c>
      <c r="C137" s="31"/>
      <c r="D137" s="31"/>
      <c r="E137" s="31"/>
      <c r="F137" s="31">
        <f t="shared" si="45"/>
        <v>0</v>
      </c>
      <c r="G137" s="31"/>
      <c r="H137" s="31"/>
      <c r="I137" s="31"/>
      <c r="J137" s="31">
        <f t="shared" si="22"/>
        <v>0</v>
      </c>
      <c r="K137" s="18"/>
    </row>
    <row r="138" spans="1:11" ht="30.6" x14ac:dyDescent="0.25">
      <c r="A138" s="62" t="s">
        <v>101</v>
      </c>
      <c r="B138" s="31">
        <f t="shared" si="44"/>
        <v>10000000</v>
      </c>
      <c r="C138" s="31"/>
      <c r="D138" s="31"/>
      <c r="E138" s="31">
        <v>10000000</v>
      </c>
      <c r="F138" s="31">
        <f t="shared" si="45"/>
        <v>0</v>
      </c>
      <c r="G138" s="31"/>
      <c r="H138" s="31"/>
      <c r="I138" s="31"/>
      <c r="J138" s="31">
        <f t="shared" si="22"/>
        <v>10000000</v>
      </c>
      <c r="K138" s="18">
        <f>F138/B138*100</f>
        <v>0</v>
      </c>
    </row>
    <row r="139" spans="1:11" ht="50.4" x14ac:dyDescent="0.25">
      <c r="A139" s="60" t="s">
        <v>259</v>
      </c>
      <c r="B139" s="31">
        <f t="shared" si="44"/>
        <v>5641600</v>
      </c>
      <c r="C139" s="31">
        <f>C141+C144</f>
        <v>0</v>
      </c>
      <c r="D139" s="31">
        <f>D141+D144</f>
        <v>0</v>
      </c>
      <c r="E139" s="31">
        <f>E141+E144</f>
        <v>5641600</v>
      </c>
      <c r="F139" s="31">
        <f t="shared" si="45"/>
        <v>851574</v>
      </c>
      <c r="G139" s="31">
        <f t="shared" ref="G139:I139" si="47">G141+G144</f>
        <v>0</v>
      </c>
      <c r="H139" s="31">
        <f t="shared" si="47"/>
        <v>0</v>
      </c>
      <c r="I139" s="31">
        <f t="shared" si="47"/>
        <v>851574</v>
      </c>
      <c r="J139" s="31">
        <f t="shared" si="22"/>
        <v>4790026</v>
      </c>
      <c r="K139" s="18">
        <f>F139/B139*100</f>
        <v>15.094547646057856</v>
      </c>
    </row>
    <row r="140" spans="1:11" ht="30.6" x14ac:dyDescent="0.25">
      <c r="A140" s="61" t="s">
        <v>19</v>
      </c>
      <c r="B140" s="31">
        <f t="shared" si="44"/>
        <v>0</v>
      </c>
      <c r="C140" s="31"/>
      <c r="D140" s="31"/>
      <c r="E140" s="31"/>
      <c r="F140" s="31">
        <f t="shared" si="45"/>
        <v>0</v>
      </c>
      <c r="G140" s="31"/>
      <c r="H140" s="31"/>
      <c r="I140" s="31"/>
      <c r="J140" s="31">
        <f t="shared" si="22"/>
        <v>0</v>
      </c>
      <c r="K140" s="18"/>
    </row>
    <row r="141" spans="1:11" ht="50.4" x14ac:dyDescent="0.25">
      <c r="A141" s="79" t="s">
        <v>258</v>
      </c>
      <c r="B141" s="31">
        <f t="shared" si="44"/>
        <v>4790000</v>
      </c>
      <c r="C141" s="31">
        <f>C143</f>
        <v>0</v>
      </c>
      <c r="D141" s="31">
        <f>D143</f>
        <v>0</v>
      </c>
      <c r="E141" s="31">
        <f>E143</f>
        <v>4790000</v>
      </c>
      <c r="F141" s="31">
        <f t="shared" si="45"/>
        <v>0</v>
      </c>
      <c r="G141" s="31">
        <f>G143</f>
        <v>0</v>
      </c>
      <c r="H141" s="31">
        <f>H143</f>
        <v>0</v>
      </c>
      <c r="I141" s="31">
        <f>I143</f>
        <v>0</v>
      </c>
      <c r="J141" s="31">
        <f t="shared" si="22"/>
        <v>4790000</v>
      </c>
      <c r="K141" s="18">
        <f>F141/B141*100</f>
        <v>0</v>
      </c>
    </row>
    <row r="142" spans="1:11" ht="30.6" x14ac:dyDescent="0.25">
      <c r="A142" s="50" t="s">
        <v>19</v>
      </c>
      <c r="B142" s="31">
        <f t="shared" si="44"/>
        <v>0</v>
      </c>
      <c r="C142" s="31"/>
      <c r="D142" s="31"/>
      <c r="E142" s="31"/>
      <c r="F142" s="31">
        <f t="shared" si="45"/>
        <v>0</v>
      </c>
      <c r="G142" s="31"/>
      <c r="H142" s="31"/>
      <c r="I142" s="31"/>
      <c r="J142" s="31">
        <f t="shared" si="22"/>
        <v>0</v>
      </c>
      <c r="K142" s="18"/>
    </row>
    <row r="143" spans="1:11" ht="49.2" x14ac:dyDescent="0.25">
      <c r="A143" s="43" t="s">
        <v>257</v>
      </c>
      <c r="B143" s="31">
        <f t="shared" si="44"/>
        <v>4790000</v>
      </c>
      <c r="C143" s="31"/>
      <c r="D143" s="31"/>
      <c r="E143" s="31">
        <v>4790000</v>
      </c>
      <c r="F143" s="31">
        <f t="shared" si="45"/>
        <v>0</v>
      </c>
      <c r="G143" s="31"/>
      <c r="H143" s="31"/>
      <c r="I143" s="31"/>
      <c r="J143" s="31">
        <f t="shared" ref="J143:J206" si="48">B143-F143</f>
        <v>4790000</v>
      </c>
      <c r="K143" s="18">
        <f>F143/B143*100</f>
        <v>0</v>
      </c>
    </row>
    <row r="144" spans="1:11" ht="50.4" x14ac:dyDescent="0.25">
      <c r="A144" s="79" t="s">
        <v>256</v>
      </c>
      <c r="B144" s="31">
        <f t="shared" si="44"/>
        <v>851600</v>
      </c>
      <c r="C144" s="31">
        <f>C146</f>
        <v>0</v>
      </c>
      <c r="D144" s="31">
        <f>D146</f>
        <v>0</v>
      </c>
      <c r="E144" s="31">
        <f>E146</f>
        <v>851600</v>
      </c>
      <c r="F144" s="31">
        <f t="shared" si="45"/>
        <v>851574</v>
      </c>
      <c r="G144" s="31">
        <f>G146</f>
        <v>0</v>
      </c>
      <c r="H144" s="31">
        <f>H146</f>
        <v>0</v>
      </c>
      <c r="I144" s="31">
        <f>I146</f>
        <v>851574</v>
      </c>
      <c r="J144" s="31">
        <f t="shared" si="48"/>
        <v>26</v>
      </c>
      <c r="K144" s="18">
        <f>F144/B144*100</f>
        <v>99.99694692343823</v>
      </c>
    </row>
    <row r="145" spans="1:11" ht="30.6" x14ac:dyDescent="0.25">
      <c r="A145" s="50" t="s">
        <v>19</v>
      </c>
      <c r="B145" s="31">
        <f t="shared" si="44"/>
        <v>0</v>
      </c>
      <c r="C145" s="31"/>
      <c r="D145" s="31"/>
      <c r="E145" s="31"/>
      <c r="F145" s="31">
        <f t="shared" si="45"/>
        <v>0</v>
      </c>
      <c r="G145" s="31"/>
      <c r="H145" s="31"/>
      <c r="I145" s="31"/>
      <c r="J145" s="31">
        <f t="shared" si="48"/>
        <v>0</v>
      </c>
      <c r="K145" s="18"/>
    </row>
    <row r="146" spans="1:11" ht="49.2" x14ac:dyDescent="0.25">
      <c r="A146" s="43" t="s">
        <v>296</v>
      </c>
      <c r="B146" s="31">
        <f t="shared" si="44"/>
        <v>851600</v>
      </c>
      <c r="C146" s="31"/>
      <c r="D146" s="31"/>
      <c r="E146" s="31">
        <v>851600</v>
      </c>
      <c r="F146" s="31">
        <f t="shared" si="45"/>
        <v>851574</v>
      </c>
      <c r="G146" s="31"/>
      <c r="H146" s="31"/>
      <c r="I146" s="31">
        <v>851574</v>
      </c>
      <c r="J146" s="31">
        <f t="shared" si="48"/>
        <v>26</v>
      </c>
      <c r="K146" s="18">
        <f>F146/B146*100</f>
        <v>99.99694692343823</v>
      </c>
    </row>
    <row r="147" spans="1:11" ht="27.75" customHeight="1" x14ac:dyDescent="0.25">
      <c r="A147" s="34" t="s">
        <v>25</v>
      </c>
      <c r="B147" s="68">
        <f t="shared" si="44"/>
        <v>233838610.13</v>
      </c>
      <c r="C147" s="68">
        <f>C148+C167</f>
        <v>46053000</v>
      </c>
      <c r="D147" s="68">
        <f>D148+D167</f>
        <v>130628330.5</v>
      </c>
      <c r="E147" s="68">
        <f>E148+E167</f>
        <v>57157279.630000003</v>
      </c>
      <c r="F147" s="68">
        <f>G147+H147+I147</f>
        <v>34449054.769999996</v>
      </c>
      <c r="G147" s="68">
        <f t="shared" ref="G147:I147" si="49">G148+G167</f>
        <v>32344489.34</v>
      </c>
      <c r="H147" s="68">
        <f t="shared" si="49"/>
        <v>261369.61</v>
      </c>
      <c r="I147" s="68">
        <f t="shared" si="49"/>
        <v>1843195.8199999998</v>
      </c>
      <c r="J147" s="68">
        <f t="shared" si="48"/>
        <v>199389555.36000001</v>
      </c>
      <c r="K147" s="19">
        <f>F147/B147*100</f>
        <v>14.731978928051456</v>
      </c>
    </row>
    <row r="148" spans="1:11" ht="82.2" customHeight="1" x14ac:dyDescent="0.25">
      <c r="A148" s="15" t="s">
        <v>39</v>
      </c>
      <c r="B148" s="68">
        <f t="shared" si="44"/>
        <v>68196890.129999995</v>
      </c>
      <c r="C148" s="68">
        <f>C149+C153+C158+C161</f>
        <v>46053000</v>
      </c>
      <c r="D148" s="68">
        <f>D149+D153+D158+D161</f>
        <v>916130.5</v>
      </c>
      <c r="E148" s="68">
        <f>E149+E153+E158+E161</f>
        <v>21227759.630000003</v>
      </c>
      <c r="F148" s="68">
        <f t="shared" si="45"/>
        <v>33959590.769999996</v>
      </c>
      <c r="G148" s="68">
        <f>G149+G153+G158+G161</f>
        <v>32344489.34</v>
      </c>
      <c r="H148" s="68">
        <f t="shared" ref="H148:I148" si="50">H149+H153+H158+H161</f>
        <v>261369.61</v>
      </c>
      <c r="I148" s="68">
        <f t="shared" si="50"/>
        <v>1353731.8199999998</v>
      </c>
      <c r="J148" s="68">
        <f t="shared" si="48"/>
        <v>34237299.359999999</v>
      </c>
      <c r="K148" s="19">
        <f>F148/B148*100</f>
        <v>49.796392042605888</v>
      </c>
    </row>
    <row r="149" spans="1:11" ht="108" customHeight="1" x14ac:dyDescent="0.25">
      <c r="A149" s="36" t="s">
        <v>41</v>
      </c>
      <c r="B149" s="31">
        <f t="shared" si="44"/>
        <v>11048700</v>
      </c>
      <c r="C149" s="31">
        <f>C151+C152</f>
        <v>0</v>
      </c>
      <c r="D149" s="31">
        <f>D151+D152</f>
        <v>0</v>
      </c>
      <c r="E149" s="31">
        <f>E151+E152</f>
        <v>11048700</v>
      </c>
      <c r="F149" s="31">
        <f>G149+H149+I149</f>
        <v>1048541.02</v>
      </c>
      <c r="G149" s="31">
        <f>G151</f>
        <v>0</v>
      </c>
      <c r="H149" s="31">
        <f>H151</f>
        <v>0</v>
      </c>
      <c r="I149" s="31">
        <f>I151</f>
        <v>1048541.02</v>
      </c>
      <c r="J149" s="31">
        <f t="shared" si="48"/>
        <v>10000158.98</v>
      </c>
      <c r="K149" s="18">
        <f>F149/B149*100</f>
        <v>9.4901754957596829</v>
      </c>
    </row>
    <row r="150" spans="1:11" ht="36" customHeight="1" x14ac:dyDescent="0.25">
      <c r="A150" s="37" t="s">
        <v>13</v>
      </c>
      <c r="B150" s="31">
        <f t="shared" si="44"/>
        <v>0</v>
      </c>
      <c r="C150" s="31"/>
      <c r="D150" s="31"/>
      <c r="E150" s="31"/>
      <c r="F150" s="31">
        <f t="shared" si="45"/>
        <v>0</v>
      </c>
      <c r="G150" s="31"/>
      <c r="H150" s="31"/>
      <c r="I150" s="31"/>
      <c r="J150" s="31">
        <f t="shared" si="48"/>
        <v>0</v>
      </c>
      <c r="K150" s="18"/>
    </row>
    <row r="151" spans="1:11" ht="49.2" x14ac:dyDescent="0.25">
      <c r="A151" s="47" t="s">
        <v>52</v>
      </c>
      <c r="B151" s="31">
        <f t="shared" si="44"/>
        <v>1048700</v>
      </c>
      <c r="C151" s="31"/>
      <c r="D151" s="31"/>
      <c r="E151" s="31">
        <v>1048700</v>
      </c>
      <c r="F151" s="31">
        <f t="shared" si="45"/>
        <v>1048541.02</v>
      </c>
      <c r="G151" s="31">
        <f>+G152</f>
        <v>0</v>
      </c>
      <c r="H151" s="31"/>
      <c r="I151" s="31">
        <v>1048541.02</v>
      </c>
      <c r="J151" s="31">
        <f t="shared" si="48"/>
        <v>158.97999999998137</v>
      </c>
      <c r="K151" s="18">
        <f>F151/B151*100</f>
        <v>99.984840278439975</v>
      </c>
    </row>
    <row r="152" spans="1:11" ht="30.6" x14ac:dyDescent="0.25">
      <c r="A152" s="47" t="s">
        <v>53</v>
      </c>
      <c r="B152" s="31">
        <f t="shared" si="44"/>
        <v>10000000</v>
      </c>
      <c r="C152" s="31"/>
      <c r="D152" s="31"/>
      <c r="E152" s="31">
        <v>10000000</v>
      </c>
      <c r="F152" s="31">
        <f t="shared" si="45"/>
        <v>0</v>
      </c>
      <c r="G152" s="31"/>
      <c r="H152" s="31"/>
      <c r="I152" s="31"/>
      <c r="J152" s="31">
        <f t="shared" si="48"/>
        <v>10000000</v>
      </c>
      <c r="K152" s="18">
        <f>F152/B152*100</f>
        <v>0</v>
      </c>
    </row>
    <row r="153" spans="1:11" ht="100.8" x14ac:dyDescent="0.25">
      <c r="A153" s="40" t="s">
        <v>40</v>
      </c>
      <c r="B153" s="31">
        <f t="shared" si="44"/>
        <v>32671315.129999999</v>
      </c>
      <c r="C153" s="31">
        <f>C155+C156+C157</f>
        <v>32344600</v>
      </c>
      <c r="D153" s="31">
        <f>D155+D156+D157</f>
        <v>261370.5</v>
      </c>
      <c r="E153" s="31">
        <f>E155+E156+E157</f>
        <v>65344.63</v>
      </c>
      <c r="F153" s="31">
        <f t="shared" si="45"/>
        <v>32671203.349999998</v>
      </c>
      <c r="G153" s="31">
        <f>G155+G156+G157</f>
        <v>32344489.34</v>
      </c>
      <c r="H153" s="31">
        <f>H155+H156+H157</f>
        <v>261369.61</v>
      </c>
      <c r="I153" s="31">
        <f>I155+I156+I157</f>
        <v>65344.4</v>
      </c>
      <c r="J153" s="31">
        <f t="shared" si="48"/>
        <v>111.78000000119209</v>
      </c>
      <c r="K153" s="18">
        <f>F153/B153*100</f>
        <v>99.99965786501231</v>
      </c>
    </row>
    <row r="154" spans="1:11" ht="27" customHeight="1" x14ac:dyDescent="0.25">
      <c r="A154" s="37" t="s">
        <v>19</v>
      </c>
      <c r="B154" s="31">
        <f t="shared" si="44"/>
        <v>0</v>
      </c>
      <c r="C154" s="31"/>
      <c r="D154" s="31"/>
      <c r="E154" s="31"/>
      <c r="F154" s="31">
        <f t="shared" si="45"/>
        <v>0</v>
      </c>
      <c r="G154" s="31"/>
      <c r="H154" s="31"/>
      <c r="I154" s="31"/>
      <c r="J154" s="68">
        <f t="shared" si="48"/>
        <v>0</v>
      </c>
      <c r="K154" s="18"/>
    </row>
    <row r="155" spans="1:11" ht="49.2" x14ac:dyDescent="0.25">
      <c r="A155" s="38" t="s">
        <v>301</v>
      </c>
      <c r="B155" s="31">
        <f t="shared" si="44"/>
        <v>65344.63</v>
      </c>
      <c r="C155" s="31"/>
      <c r="D155" s="31"/>
      <c r="E155" s="31">
        <v>65344.63</v>
      </c>
      <c r="F155" s="31">
        <f t="shared" si="45"/>
        <v>65344.4</v>
      </c>
      <c r="G155" s="31"/>
      <c r="H155" s="31"/>
      <c r="I155" s="31">
        <v>65344.4</v>
      </c>
      <c r="J155" s="31">
        <f t="shared" si="48"/>
        <v>0.22999999999592546</v>
      </c>
      <c r="K155" s="18">
        <f>F155/B155*100</f>
        <v>99.999648020043878</v>
      </c>
    </row>
    <row r="156" spans="1:11" ht="54" customHeight="1" x14ac:dyDescent="0.25">
      <c r="A156" s="38" t="s">
        <v>255</v>
      </c>
      <c r="B156" s="31">
        <f t="shared" si="44"/>
        <v>261370.5</v>
      </c>
      <c r="C156" s="31"/>
      <c r="D156" s="31">
        <v>261370.5</v>
      </c>
      <c r="E156" s="31"/>
      <c r="F156" s="31">
        <f t="shared" si="45"/>
        <v>261369.61</v>
      </c>
      <c r="G156" s="31"/>
      <c r="H156" s="31">
        <v>261369.61</v>
      </c>
      <c r="I156" s="31"/>
      <c r="J156" s="31">
        <f t="shared" si="48"/>
        <v>0.89000000001396984</v>
      </c>
      <c r="K156" s="18">
        <f>F156/B156*100</f>
        <v>99.999659487203033</v>
      </c>
    </row>
    <row r="157" spans="1:11" ht="54" customHeight="1" x14ac:dyDescent="0.25">
      <c r="A157" s="38" t="s">
        <v>254</v>
      </c>
      <c r="B157" s="31">
        <f t="shared" si="44"/>
        <v>32344600</v>
      </c>
      <c r="C157" s="31">
        <v>32344600</v>
      </c>
      <c r="D157" s="31"/>
      <c r="E157" s="31"/>
      <c r="F157" s="31">
        <f t="shared" si="45"/>
        <v>32344489.34</v>
      </c>
      <c r="G157" s="31">
        <v>32344489.34</v>
      </c>
      <c r="H157" s="31"/>
      <c r="I157" s="31"/>
      <c r="J157" s="31">
        <f t="shared" si="48"/>
        <v>110.66000000014901</v>
      </c>
      <c r="K157" s="18">
        <f>F157/B157*100</f>
        <v>99.999657871793119</v>
      </c>
    </row>
    <row r="158" spans="1:11" ht="100.8" x14ac:dyDescent="0.25">
      <c r="A158" s="36" t="s">
        <v>253</v>
      </c>
      <c r="B158" s="31">
        <f t="shared" si="44"/>
        <v>9400000</v>
      </c>
      <c r="C158" s="31">
        <f>C160</f>
        <v>0</v>
      </c>
      <c r="D158" s="31">
        <f>D160</f>
        <v>0</v>
      </c>
      <c r="E158" s="31">
        <f>E160</f>
        <v>9400000</v>
      </c>
      <c r="F158" s="31">
        <f t="shared" si="45"/>
        <v>172367.86</v>
      </c>
      <c r="G158" s="31">
        <f>G160</f>
        <v>0</v>
      </c>
      <c r="H158" s="31">
        <f>H160</f>
        <v>0</v>
      </c>
      <c r="I158" s="31">
        <f>I160</f>
        <v>172367.86</v>
      </c>
      <c r="J158" s="31">
        <f t="shared" si="48"/>
        <v>9227632.1400000006</v>
      </c>
      <c r="K158" s="19"/>
    </row>
    <row r="159" spans="1:11" ht="30.6" x14ac:dyDescent="0.25">
      <c r="A159" s="37" t="s">
        <v>13</v>
      </c>
      <c r="B159" s="31">
        <f t="shared" si="44"/>
        <v>0</v>
      </c>
      <c r="C159" s="31"/>
      <c r="D159" s="31"/>
      <c r="E159" s="31"/>
      <c r="F159" s="31">
        <f t="shared" si="45"/>
        <v>0</v>
      </c>
      <c r="G159" s="31"/>
      <c r="H159" s="31"/>
      <c r="I159" s="31"/>
      <c r="J159" s="31">
        <f t="shared" si="48"/>
        <v>0</v>
      </c>
      <c r="K159" s="19"/>
    </row>
    <row r="160" spans="1:11" ht="54" customHeight="1" x14ac:dyDescent="0.25">
      <c r="A160" s="47" t="s">
        <v>302</v>
      </c>
      <c r="B160" s="31">
        <f t="shared" si="44"/>
        <v>9400000</v>
      </c>
      <c r="C160" s="31"/>
      <c r="D160" s="31"/>
      <c r="E160" s="31">
        <v>9400000</v>
      </c>
      <c r="F160" s="31">
        <f t="shared" si="45"/>
        <v>172367.86</v>
      </c>
      <c r="G160" s="31"/>
      <c r="H160" s="31"/>
      <c r="I160" s="31">
        <v>172367.86</v>
      </c>
      <c r="J160" s="31">
        <f t="shared" si="48"/>
        <v>9227632.1400000006</v>
      </c>
      <c r="K160" s="19"/>
    </row>
    <row r="161" spans="1:13" ht="80.400000000000006" customHeight="1" x14ac:dyDescent="0.25">
      <c r="A161" s="40" t="s">
        <v>162</v>
      </c>
      <c r="B161" s="31">
        <f t="shared" si="44"/>
        <v>15076875</v>
      </c>
      <c r="C161" s="31">
        <f>C163+C164+C165+C166</f>
        <v>13708400</v>
      </c>
      <c r="D161" s="31">
        <f>D163+D164+D165+D166</f>
        <v>654760</v>
      </c>
      <c r="E161" s="31">
        <f>E163+E164+E165+E166</f>
        <v>713715</v>
      </c>
      <c r="F161" s="31">
        <f t="shared" si="45"/>
        <v>67478.539999999994</v>
      </c>
      <c r="G161" s="31">
        <f>G163</f>
        <v>0</v>
      </c>
      <c r="H161" s="31">
        <f t="shared" ref="H161:I161" si="51">H163</f>
        <v>0</v>
      </c>
      <c r="I161" s="31">
        <f t="shared" si="51"/>
        <v>67478.539999999994</v>
      </c>
      <c r="J161" s="31">
        <f t="shared" si="48"/>
        <v>15009396.460000001</v>
      </c>
      <c r="K161" s="18"/>
    </row>
    <row r="162" spans="1:13" ht="33.6" customHeight="1" x14ac:dyDescent="0.25">
      <c r="A162" s="37" t="s">
        <v>21</v>
      </c>
      <c r="B162" s="31">
        <f t="shared" si="44"/>
        <v>0</v>
      </c>
      <c r="C162" s="31"/>
      <c r="D162" s="31"/>
      <c r="E162" s="31"/>
      <c r="F162" s="31">
        <f t="shared" si="45"/>
        <v>0</v>
      </c>
      <c r="G162" s="31"/>
      <c r="H162" s="31"/>
      <c r="I162" s="31"/>
      <c r="J162" s="31">
        <f t="shared" si="48"/>
        <v>0</v>
      </c>
      <c r="K162" s="18"/>
    </row>
    <row r="163" spans="1:13" ht="60" customHeight="1" x14ac:dyDescent="0.25">
      <c r="A163" s="38" t="s">
        <v>252</v>
      </c>
      <c r="B163" s="31">
        <f t="shared" si="44"/>
        <v>550025</v>
      </c>
      <c r="C163" s="31"/>
      <c r="D163" s="31"/>
      <c r="E163" s="31">
        <v>550025</v>
      </c>
      <c r="F163" s="31">
        <f t="shared" si="45"/>
        <v>67478.539999999994</v>
      </c>
      <c r="G163" s="31"/>
      <c r="H163" s="31"/>
      <c r="I163" s="31">
        <v>67478.539999999994</v>
      </c>
      <c r="J163" s="31">
        <f t="shared" si="48"/>
        <v>482546.46</v>
      </c>
      <c r="K163" s="18">
        <f>F163/B163*100</f>
        <v>12.268267806008817</v>
      </c>
    </row>
    <row r="164" spans="1:13" ht="49.2" x14ac:dyDescent="0.25">
      <c r="A164" s="38" t="s">
        <v>327</v>
      </c>
      <c r="B164" s="31">
        <f t="shared" si="44"/>
        <v>163690</v>
      </c>
      <c r="C164" s="31"/>
      <c r="D164" s="31"/>
      <c r="E164" s="31">
        <v>163690</v>
      </c>
      <c r="F164" s="31">
        <f t="shared" si="45"/>
        <v>0</v>
      </c>
      <c r="G164" s="31"/>
      <c r="H164" s="31"/>
      <c r="I164" s="31"/>
      <c r="J164" s="31">
        <f t="shared" si="48"/>
        <v>163690</v>
      </c>
      <c r="K164" s="18"/>
    </row>
    <row r="165" spans="1:13" ht="54" customHeight="1" x14ac:dyDescent="0.25">
      <c r="A165" s="38" t="s">
        <v>328</v>
      </c>
      <c r="B165" s="31">
        <f t="shared" si="44"/>
        <v>654760</v>
      </c>
      <c r="C165" s="31"/>
      <c r="D165" s="31">
        <v>654760</v>
      </c>
      <c r="E165" s="31"/>
      <c r="F165" s="31">
        <f t="shared" si="45"/>
        <v>0</v>
      </c>
      <c r="G165" s="31"/>
      <c r="H165" s="31"/>
      <c r="I165" s="31"/>
      <c r="J165" s="31">
        <f t="shared" si="48"/>
        <v>654760</v>
      </c>
      <c r="K165" s="18"/>
    </row>
    <row r="166" spans="1:13" ht="54" customHeight="1" x14ac:dyDescent="0.25">
      <c r="A166" s="38" t="s">
        <v>329</v>
      </c>
      <c r="B166" s="31">
        <f t="shared" si="44"/>
        <v>13708400</v>
      </c>
      <c r="C166" s="31">
        <v>13708400</v>
      </c>
      <c r="D166" s="31"/>
      <c r="E166" s="31"/>
      <c r="F166" s="31">
        <f t="shared" si="45"/>
        <v>0</v>
      </c>
      <c r="G166" s="31"/>
      <c r="H166" s="31"/>
      <c r="I166" s="31"/>
      <c r="J166" s="31">
        <f t="shared" si="48"/>
        <v>13708400</v>
      </c>
      <c r="K166" s="18"/>
    </row>
    <row r="167" spans="1:13" ht="83.4" customHeight="1" x14ac:dyDescent="0.25">
      <c r="A167" s="35" t="s">
        <v>38</v>
      </c>
      <c r="B167" s="68">
        <f t="shared" si="44"/>
        <v>165641720</v>
      </c>
      <c r="C167" s="68">
        <f>C168+C172+C175+C181+C187+C193+C199</f>
        <v>0</v>
      </c>
      <c r="D167" s="68">
        <f>D168+D172+D175+D181+D187+D193+D199</f>
        <v>129712200</v>
      </c>
      <c r="E167" s="68">
        <f>E168+E172+E175+E181+E187+E193+E199</f>
        <v>35929520</v>
      </c>
      <c r="F167" s="68">
        <f>G167+H167+I167</f>
        <v>489464</v>
      </c>
      <c r="G167" s="68">
        <f>G168+G172+G175+G181+G187+G193+G199</f>
        <v>0</v>
      </c>
      <c r="H167" s="68">
        <f t="shared" ref="H167:I167" si="52">H168+H172+H175+H181+H187+H193+H199</f>
        <v>0</v>
      </c>
      <c r="I167" s="68">
        <f t="shared" si="52"/>
        <v>489464</v>
      </c>
      <c r="J167" s="68">
        <f t="shared" si="48"/>
        <v>165152256</v>
      </c>
      <c r="K167" s="19">
        <f>F167/B167*100</f>
        <v>0.29549560340233122</v>
      </c>
    </row>
    <row r="168" spans="1:13" ht="126" x14ac:dyDescent="0.25">
      <c r="A168" s="40" t="s">
        <v>102</v>
      </c>
      <c r="B168" s="31">
        <f t="shared" si="44"/>
        <v>510000</v>
      </c>
      <c r="C168" s="31">
        <f>C170+C171</f>
        <v>0</v>
      </c>
      <c r="D168" s="31">
        <f>D170+D171</f>
        <v>0</v>
      </c>
      <c r="E168" s="31">
        <f>E170+E171</f>
        <v>510000</v>
      </c>
      <c r="F168" s="31">
        <f>G168+H168+I168</f>
        <v>489464</v>
      </c>
      <c r="G168" s="31">
        <f>G170</f>
        <v>0</v>
      </c>
      <c r="H168" s="31">
        <f>H170</f>
        <v>0</v>
      </c>
      <c r="I168" s="31">
        <f>I170</f>
        <v>489464</v>
      </c>
      <c r="J168" s="31">
        <f t="shared" si="48"/>
        <v>20536</v>
      </c>
      <c r="K168" s="18">
        <f>F168/B168*100</f>
        <v>95.973333333333329</v>
      </c>
    </row>
    <row r="169" spans="1:13" ht="30.6" x14ac:dyDescent="0.25">
      <c r="A169" s="37" t="s">
        <v>19</v>
      </c>
      <c r="B169" s="31">
        <f t="shared" si="44"/>
        <v>0</v>
      </c>
      <c r="C169" s="31"/>
      <c r="D169" s="31"/>
      <c r="E169" s="31"/>
      <c r="F169" s="31">
        <f t="shared" ref="F169:F233" si="53">G169+H169+I169</f>
        <v>0</v>
      </c>
      <c r="G169" s="31"/>
      <c r="H169" s="31"/>
      <c r="I169" s="31"/>
      <c r="J169" s="68">
        <f t="shared" si="48"/>
        <v>0</v>
      </c>
      <c r="K169" s="18"/>
    </row>
    <row r="170" spans="1:13" ht="54" customHeight="1" x14ac:dyDescent="0.25">
      <c r="A170" s="38" t="s">
        <v>103</v>
      </c>
      <c r="B170" s="31">
        <f t="shared" si="44"/>
        <v>500000</v>
      </c>
      <c r="C170" s="31"/>
      <c r="D170" s="31"/>
      <c r="E170" s="31">
        <v>500000</v>
      </c>
      <c r="F170" s="31">
        <f t="shared" si="53"/>
        <v>489464</v>
      </c>
      <c r="G170" s="31"/>
      <c r="H170" s="31"/>
      <c r="I170" s="31">
        <v>489464</v>
      </c>
      <c r="J170" s="31">
        <f t="shared" si="48"/>
        <v>10536</v>
      </c>
      <c r="K170" s="18">
        <f>F170/B170*100</f>
        <v>97.892800000000008</v>
      </c>
    </row>
    <row r="171" spans="1:13" ht="54" customHeight="1" x14ac:dyDescent="0.25">
      <c r="A171" s="38" t="s">
        <v>251</v>
      </c>
      <c r="B171" s="31">
        <f t="shared" si="44"/>
        <v>10000</v>
      </c>
      <c r="C171" s="31"/>
      <c r="D171" s="31"/>
      <c r="E171" s="31">
        <v>10000</v>
      </c>
      <c r="F171" s="31">
        <f t="shared" si="53"/>
        <v>0</v>
      </c>
      <c r="G171" s="31"/>
      <c r="H171" s="31"/>
      <c r="I171" s="31"/>
      <c r="J171" s="31">
        <f t="shared" si="48"/>
        <v>10000</v>
      </c>
      <c r="K171" s="18">
        <f>F171/B171*100</f>
        <v>0</v>
      </c>
    </row>
    <row r="172" spans="1:13" ht="126" x14ac:dyDescent="0.25">
      <c r="A172" s="40" t="s">
        <v>250</v>
      </c>
      <c r="B172" s="31">
        <f t="shared" si="44"/>
        <v>7814</v>
      </c>
      <c r="C172" s="31">
        <f>C174</f>
        <v>0</v>
      </c>
      <c r="D172" s="31">
        <f>D174</f>
        <v>0</v>
      </c>
      <c r="E172" s="31">
        <f>E174</f>
        <v>7814</v>
      </c>
      <c r="F172" s="31">
        <f t="shared" si="53"/>
        <v>0</v>
      </c>
      <c r="G172" s="31">
        <f>G174</f>
        <v>0</v>
      </c>
      <c r="H172" s="31">
        <f>H174</f>
        <v>0</v>
      </c>
      <c r="I172" s="31">
        <f>I174</f>
        <v>0</v>
      </c>
      <c r="J172" s="31">
        <f t="shared" si="48"/>
        <v>7814</v>
      </c>
      <c r="K172" s="18">
        <f>F172/B172*100</f>
        <v>0</v>
      </c>
    </row>
    <row r="173" spans="1:13" ht="30.6" x14ac:dyDescent="0.25">
      <c r="A173" s="37" t="s">
        <v>19</v>
      </c>
      <c r="B173" s="31">
        <f t="shared" si="44"/>
        <v>0</v>
      </c>
      <c r="C173" s="31"/>
      <c r="D173" s="31"/>
      <c r="E173" s="31"/>
      <c r="F173" s="31">
        <f t="shared" si="53"/>
        <v>0</v>
      </c>
      <c r="G173" s="31"/>
      <c r="H173" s="31"/>
      <c r="I173" s="31"/>
      <c r="J173" s="68">
        <f t="shared" si="48"/>
        <v>0</v>
      </c>
      <c r="K173" s="18"/>
    </row>
    <row r="174" spans="1:13" ht="54" customHeight="1" x14ac:dyDescent="0.25">
      <c r="A174" s="38" t="s">
        <v>249</v>
      </c>
      <c r="B174" s="31">
        <f t="shared" si="44"/>
        <v>7814</v>
      </c>
      <c r="C174" s="31"/>
      <c r="D174" s="31"/>
      <c r="E174" s="31">
        <v>7814</v>
      </c>
      <c r="F174" s="31">
        <f t="shared" si="53"/>
        <v>0</v>
      </c>
      <c r="G174" s="31"/>
      <c r="H174" s="31"/>
      <c r="I174" s="31"/>
      <c r="J174" s="31">
        <f t="shared" si="48"/>
        <v>7814</v>
      </c>
      <c r="K174" s="18">
        <f>F174/B174*100</f>
        <v>0</v>
      </c>
    </row>
    <row r="175" spans="1:13" ht="100.8" x14ac:dyDescent="0.25">
      <c r="A175" s="49" t="s">
        <v>76</v>
      </c>
      <c r="B175" s="31">
        <f t="shared" si="44"/>
        <v>1011302.5</v>
      </c>
      <c r="C175" s="31">
        <f>C177+C178+C179+C180</f>
        <v>0</v>
      </c>
      <c r="D175" s="31">
        <f>D177+D178+D179+D180</f>
        <v>801430</v>
      </c>
      <c r="E175" s="31">
        <f>E177+E178+E179+E180</f>
        <v>209872.5</v>
      </c>
      <c r="F175" s="31">
        <f t="shared" si="53"/>
        <v>0</v>
      </c>
      <c r="G175" s="31"/>
      <c r="H175" s="31">
        <f>H179+H180</f>
        <v>0</v>
      </c>
      <c r="I175" s="31">
        <f>I179+I180</f>
        <v>0</v>
      </c>
      <c r="J175" s="31">
        <f t="shared" si="48"/>
        <v>1011302.5</v>
      </c>
      <c r="K175" s="18">
        <f>F175/B175*100</f>
        <v>0</v>
      </c>
      <c r="L175" s="65"/>
      <c r="M175" s="65"/>
    </row>
    <row r="176" spans="1:13" ht="30.6" x14ac:dyDescent="0.25">
      <c r="A176" s="50" t="s">
        <v>19</v>
      </c>
      <c r="B176" s="31">
        <f t="shared" si="44"/>
        <v>0</v>
      </c>
      <c r="C176" s="31"/>
      <c r="D176" s="31"/>
      <c r="E176" s="31"/>
      <c r="F176" s="31">
        <f t="shared" si="53"/>
        <v>0</v>
      </c>
      <c r="G176" s="31"/>
      <c r="H176" s="31"/>
      <c r="I176" s="31"/>
      <c r="J176" s="31">
        <f t="shared" si="48"/>
        <v>0</v>
      </c>
      <c r="K176" s="18"/>
    </row>
    <row r="177" spans="1:11" ht="49.2" x14ac:dyDescent="0.25">
      <c r="A177" s="38" t="s">
        <v>248</v>
      </c>
      <c r="B177" s="31">
        <f t="shared" si="44"/>
        <v>1751</v>
      </c>
      <c r="C177" s="31"/>
      <c r="D177" s="31"/>
      <c r="E177" s="31">
        <v>1751</v>
      </c>
      <c r="F177" s="31">
        <f t="shared" si="53"/>
        <v>0</v>
      </c>
      <c r="G177" s="31"/>
      <c r="H177" s="31"/>
      <c r="I177" s="31"/>
      <c r="J177" s="31">
        <f t="shared" si="48"/>
        <v>1751</v>
      </c>
      <c r="K177" s="18">
        <f>F177/B177*100</f>
        <v>0</v>
      </c>
    </row>
    <row r="178" spans="1:11" ht="49.2" x14ac:dyDescent="0.25">
      <c r="A178" s="38" t="s">
        <v>247</v>
      </c>
      <c r="B178" s="31">
        <f t="shared" si="44"/>
        <v>7764</v>
      </c>
      <c r="C178" s="31"/>
      <c r="D178" s="31"/>
      <c r="E178" s="31">
        <v>7764</v>
      </c>
      <c r="F178" s="31">
        <f t="shared" si="53"/>
        <v>0</v>
      </c>
      <c r="G178" s="31"/>
      <c r="H178" s="31"/>
      <c r="I178" s="31"/>
      <c r="J178" s="31">
        <f t="shared" si="48"/>
        <v>7764</v>
      </c>
      <c r="K178" s="18">
        <f>F178/B178*100</f>
        <v>0</v>
      </c>
    </row>
    <row r="179" spans="1:11" ht="30.6" x14ac:dyDescent="0.25">
      <c r="A179" s="43" t="s">
        <v>104</v>
      </c>
      <c r="B179" s="31">
        <f t="shared" si="44"/>
        <v>200357.5</v>
      </c>
      <c r="C179" s="31"/>
      <c r="D179" s="31"/>
      <c r="E179" s="31">
        <v>200357.5</v>
      </c>
      <c r="F179" s="31">
        <f t="shared" si="53"/>
        <v>0</v>
      </c>
      <c r="G179" s="31"/>
      <c r="H179" s="31"/>
      <c r="I179" s="31"/>
      <c r="J179" s="31">
        <f t="shared" si="48"/>
        <v>200357.5</v>
      </c>
      <c r="K179" s="18">
        <f>F179/B179*100</f>
        <v>0</v>
      </c>
    </row>
    <row r="180" spans="1:11" ht="30.6" x14ac:dyDescent="0.25">
      <c r="A180" s="38" t="s">
        <v>105</v>
      </c>
      <c r="B180" s="31">
        <f t="shared" si="44"/>
        <v>801430</v>
      </c>
      <c r="C180" s="31"/>
      <c r="D180" s="31">
        <v>801430</v>
      </c>
      <c r="E180" s="31"/>
      <c r="F180" s="31">
        <f t="shared" si="53"/>
        <v>0</v>
      </c>
      <c r="G180" s="31"/>
      <c r="H180" s="31"/>
      <c r="I180" s="31"/>
      <c r="J180" s="31">
        <f t="shared" si="48"/>
        <v>801430</v>
      </c>
      <c r="K180" s="18">
        <f>F180/B180*100</f>
        <v>0</v>
      </c>
    </row>
    <row r="181" spans="1:11" ht="54" customHeight="1" x14ac:dyDescent="0.25">
      <c r="A181" s="49" t="s">
        <v>77</v>
      </c>
      <c r="B181" s="31">
        <f t="shared" si="44"/>
        <v>8149420</v>
      </c>
      <c r="C181" s="31">
        <f>C183+C184+C185+C186</f>
        <v>0</v>
      </c>
      <c r="D181" s="31">
        <f>D183+D184+D185+D186</f>
        <v>6452300</v>
      </c>
      <c r="E181" s="31">
        <f>E183+E184+E185+E186</f>
        <v>1697120</v>
      </c>
      <c r="F181" s="31">
        <f t="shared" si="53"/>
        <v>0</v>
      </c>
      <c r="G181" s="31"/>
      <c r="H181" s="31">
        <f>H185+H186</f>
        <v>0</v>
      </c>
      <c r="I181" s="31">
        <f>I185+I186</f>
        <v>0</v>
      </c>
      <c r="J181" s="31">
        <f t="shared" si="48"/>
        <v>8149420</v>
      </c>
      <c r="K181" s="18">
        <f>F181/B181*100</f>
        <v>0</v>
      </c>
    </row>
    <row r="182" spans="1:11" ht="30.6" x14ac:dyDescent="0.25">
      <c r="A182" s="50" t="s">
        <v>19</v>
      </c>
      <c r="B182" s="68">
        <f t="shared" si="44"/>
        <v>0</v>
      </c>
      <c r="C182" s="31"/>
      <c r="D182" s="31"/>
      <c r="E182" s="31"/>
      <c r="F182" s="31">
        <f t="shared" si="53"/>
        <v>0</v>
      </c>
      <c r="G182" s="31"/>
      <c r="H182" s="31"/>
      <c r="I182" s="31"/>
      <c r="J182" s="68">
        <f t="shared" si="48"/>
        <v>0</v>
      </c>
      <c r="K182" s="18"/>
    </row>
    <row r="183" spans="1:11" ht="49.2" x14ac:dyDescent="0.25">
      <c r="A183" s="38" t="s">
        <v>246</v>
      </c>
      <c r="B183" s="31">
        <f t="shared" si="44"/>
        <v>15140</v>
      </c>
      <c r="C183" s="31"/>
      <c r="D183" s="31"/>
      <c r="E183" s="31">
        <v>15140</v>
      </c>
      <c r="F183" s="31">
        <f t="shared" si="53"/>
        <v>0</v>
      </c>
      <c r="G183" s="31"/>
      <c r="H183" s="31"/>
      <c r="I183" s="31"/>
      <c r="J183" s="31">
        <f t="shared" si="48"/>
        <v>15140</v>
      </c>
      <c r="K183" s="18"/>
    </row>
    <row r="184" spans="1:11" ht="49.2" x14ac:dyDescent="0.25">
      <c r="A184" s="38" t="s">
        <v>245</v>
      </c>
      <c r="B184" s="31">
        <f t="shared" si="44"/>
        <v>68905</v>
      </c>
      <c r="C184" s="31"/>
      <c r="D184" s="31"/>
      <c r="E184" s="31">
        <v>68905</v>
      </c>
      <c r="F184" s="31">
        <f t="shared" si="53"/>
        <v>0</v>
      </c>
      <c r="G184" s="31"/>
      <c r="H184" s="31"/>
      <c r="I184" s="31"/>
      <c r="J184" s="31">
        <f t="shared" si="48"/>
        <v>68905</v>
      </c>
      <c r="K184" s="18"/>
    </row>
    <row r="185" spans="1:11" ht="30.6" x14ac:dyDescent="0.25">
      <c r="A185" s="43" t="s">
        <v>106</v>
      </c>
      <c r="B185" s="31">
        <f t="shared" si="44"/>
        <v>1613075</v>
      </c>
      <c r="C185" s="31"/>
      <c r="D185" s="31"/>
      <c r="E185" s="31">
        <v>1613075</v>
      </c>
      <c r="F185" s="31">
        <f t="shared" si="53"/>
        <v>0</v>
      </c>
      <c r="G185" s="31"/>
      <c r="H185" s="31"/>
      <c r="I185" s="31"/>
      <c r="J185" s="31">
        <f t="shared" si="48"/>
        <v>1613075</v>
      </c>
      <c r="K185" s="18">
        <f>F185/B185*100</f>
        <v>0</v>
      </c>
    </row>
    <row r="186" spans="1:11" ht="30.6" x14ac:dyDescent="0.25">
      <c r="A186" s="38" t="s">
        <v>107</v>
      </c>
      <c r="B186" s="31">
        <f t="shared" si="44"/>
        <v>6452300</v>
      </c>
      <c r="C186" s="31"/>
      <c r="D186" s="31">
        <v>6452300</v>
      </c>
      <c r="E186" s="31"/>
      <c r="F186" s="31">
        <f t="shared" si="53"/>
        <v>0</v>
      </c>
      <c r="G186" s="31"/>
      <c r="H186" s="31"/>
      <c r="I186" s="31"/>
      <c r="J186" s="31">
        <f t="shared" si="48"/>
        <v>6452300</v>
      </c>
      <c r="K186" s="18"/>
    </row>
    <row r="187" spans="1:11" ht="127.2" customHeight="1" x14ac:dyDescent="0.25">
      <c r="A187" s="49" t="s">
        <v>78</v>
      </c>
      <c r="B187" s="31">
        <f t="shared" si="44"/>
        <v>3197443.5</v>
      </c>
      <c r="C187" s="31">
        <f>C189+C190+C191+C192</f>
        <v>0</v>
      </c>
      <c r="D187" s="31">
        <f>D189+D190+D191+D192</f>
        <v>2532330</v>
      </c>
      <c r="E187" s="31">
        <f>E189+E190+E191+E192</f>
        <v>665113.5</v>
      </c>
      <c r="F187" s="31">
        <f t="shared" si="53"/>
        <v>0</v>
      </c>
      <c r="G187" s="31"/>
      <c r="H187" s="31">
        <f>H191+H192</f>
        <v>0</v>
      </c>
      <c r="I187" s="31">
        <f>I191+I192</f>
        <v>0</v>
      </c>
      <c r="J187" s="31">
        <f t="shared" si="48"/>
        <v>3197443.5</v>
      </c>
      <c r="K187" s="18">
        <f>F187/B187*100</f>
        <v>0</v>
      </c>
    </row>
    <row r="188" spans="1:11" ht="30.6" x14ac:dyDescent="0.25">
      <c r="A188" s="50" t="s">
        <v>19</v>
      </c>
      <c r="B188" s="68">
        <f t="shared" si="44"/>
        <v>0</v>
      </c>
      <c r="C188" s="31"/>
      <c r="D188" s="31"/>
      <c r="E188" s="31"/>
      <c r="F188" s="31">
        <f t="shared" si="53"/>
        <v>0</v>
      </c>
      <c r="G188" s="31"/>
      <c r="H188" s="31"/>
      <c r="I188" s="31"/>
      <c r="J188" s="68">
        <f t="shared" si="48"/>
        <v>0</v>
      </c>
      <c r="K188" s="18"/>
    </row>
    <row r="189" spans="1:11" ht="49.2" x14ac:dyDescent="0.25">
      <c r="A189" s="38" t="s">
        <v>244</v>
      </c>
      <c r="B189" s="31">
        <f t="shared" si="44"/>
        <v>5817</v>
      </c>
      <c r="C189" s="31"/>
      <c r="D189" s="31"/>
      <c r="E189" s="31">
        <f>5817</f>
        <v>5817</v>
      </c>
      <c r="F189" s="31">
        <f t="shared" si="53"/>
        <v>0</v>
      </c>
      <c r="G189" s="31"/>
      <c r="H189" s="31"/>
      <c r="I189" s="31"/>
      <c r="J189" s="31">
        <f t="shared" si="48"/>
        <v>5817</v>
      </c>
      <c r="K189" s="18"/>
    </row>
    <row r="190" spans="1:11" ht="49.2" x14ac:dyDescent="0.25">
      <c r="A190" s="38" t="s">
        <v>243</v>
      </c>
      <c r="B190" s="31">
        <f t="shared" si="44"/>
        <v>26214</v>
      </c>
      <c r="C190" s="31"/>
      <c r="D190" s="31"/>
      <c r="E190" s="31">
        <v>26214</v>
      </c>
      <c r="F190" s="31">
        <f t="shared" si="53"/>
        <v>0</v>
      </c>
      <c r="G190" s="31"/>
      <c r="H190" s="31"/>
      <c r="I190" s="31"/>
      <c r="J190" s="31">
        <f t="shared" si="48"/>
        <v>26214</v>
      </c>
      <c r="K190" s="18"/>
    </row>
    <row r="191" spans="1:11" ht="30.6" x14ac:dyDescent="0.25">
      <c r="A191" s="43" t="s">
        <v>108</v>
      </c>
      <c r="B191" s="31">
        <f t="shared" si="44"/>
        <v>633082.5</v>
      </c>
      <c r="C191" s="31"/>
      <c r="D191" s="31"/>
      <c r="E191" s="31">
        <v>633082.5</v>
      </c>
      <c r="F191" s="31">
        <f t="shared" si="53"/>
        <v>0</v>
      </c>
      <c r="G191" s="31"/>
      <c r="H191" s="31"/>
      <c r="I191" s="31"/>
      <c r="J191" s="31">
        <f t="shared" si="48"/>
        <v>633082.5</v>
      </c>
      <c r="K191" s="18">
        <f>F191/B191*100</f>
        <v>0</v>
      </c>
    </row>
    <row r="192" spans="1:11" ht="30.6" x14ac:dyDescent="0.25">
      <c r="A192" s="38" t="s">
        <v>109</v>
      </c>
      <c r="B192" s="31">
        <f t="shared" si="44"/>
        <v>2532330</v>
      </c>
      <c r="C192" s="31"/>
      <c r="D192" s="31">
        <v>2532330</v>
      </c>
      <c r="E192" s="31"/>
      <c r="F192" s="31">
        <f t="shared" si="53"/>
        <v>0</v>
      </c>
      <c r="G192" s="31"/>
      <c r="H192" s="31"/>
      <c r="I192" s="31"/>
      <c r="J192" s="31">
        <f t="shared" si="48"/>
        <v>2532330</v>
      </c>
      <c r="K192" s="18"/>
    </row>
    <row r="193" spans="1:13" ht="126" x14ac:dyDescent="0.25">
      <c r="A193" s="49" t="s">
        <v>79</v>
      </c>
      <c r="B193" s="31">
        <f t="shared" si="44"/>
        <v>11431240</v>
      </c>
      <c r="C193" s="31">
        <f>C195+C196+C197+C198</f>
        <v>0</v>
      </c>
      <c r="D193" s="31">
        <f>D195+D196+D197+D198</f>
        <v>9056140</v>
      </c>
      <c r="E193" s="31">
        <f>E195+E196+E197+E198</f>
        <v>2375100</v>
      </c>
      <c r="F193" s="31">
        <f t="shared" si="53"/>
        <v>0</v>
      </c>
      <c r="G193" s="31">
        <f>G197+G198</f>
        <v>0</v>
      </c>
      <c r="H193" s="31">
        <f>H197+H198</f>
        <v>0</v>
      </c>
      <c r="I193" s="31">
        <f>I197+I198</f>
        <v>0</v>
      </c>
      <c r="J193" s="31">
        <f t="shared" si="48"/>
        <v>11431240</v>
      </c>
      <c r="K193" s="18">
        <f>F193/B193*100</f>
        <v>0</v>
      </c>
    </row>
    <row r="194" spans="1:13" ht="30.6" x14ac:dyDescent="0.25">
      <c r="A194" s="50" t="s">
        <v>19</v>
      </c>
      <c r="B194" s="68">
        <f t="shared" si="44"/>
        <v>0</v>
      </c>
      <c r="C194" s="31"/>
      <c r="D194" s="31"/>
      <c r="E194" s="31"/>
      <c r="F194" s="31">
        <f t="shared" si="53"/>
        <v>0</v>
      </c>
      <c r="G194" s="31"/>
      <c r="H194" s="31"/>
      <c r="I194" s="31"/>
      <c r="J194" s="68">
        <f t="shared" si="48"/>
        <v>0</v>
      </c>
      <c r="K194" s="18"/>
    </row>
    <row r="195" spans="1:13" ht="49.2" x14ac:dyDescent="0.25">
      <c r="A195" s="38" t="s">
        <v>242</v>
      </c>
      <c r="B195" s="31">
        <f t="shared" ref="B195:B251" si="54">C195+D195+E195</f>
        <v>20152</v>
      </c>
      <c r="C195" s="31"/>
      <c r="D195" s="31"/>
      <c r="E195" s="31">
        <v>20152</v>
      </c>
      <c r="F195" s="31">
        <f t="shared" si="53"/>
        <v>0</v>
      </c>
      <c r="G195" s="31"/>
      <c r="H195" s="31"/>
      <c r="I195" s="31"/>
      <c r="J195" s="31">
        <f t="shared" si="48"/>
        <v>20152</v>
      </c>
      <c r="K195" s="18"/>
    </row>
    <row r="196" spans="1:13" ht="49.2" x14ac:dyDescent="0.25">
      <c r="A196" s="38" t="s">
        <v>241</v>
      </c>
      <c r="B196" s="31">
        <f t="shared" si="54"/>
        <v>90913</v>
      </c>
      <c r="C196" s="31"/>
      <c r="D196" s="31"/>
      <c r="E196" s="31">
        <v>90913</v>
      </c>
      <c r="F196" s="31">
        <f t="shared" si="53"/>
        <v>0</v>
      </c>
      <c r="G196" s="31"/>
      <c r="H196" s="31"/>
      <c r="I196" s="31"/>
      <c r="J196" s="31">
        <f t="shared" si="48"/>
        <v>90913</v>
      </c>
      <c r="K196" s="18"/>
    </row>
    <row r="197" spans="1:13" ht="30.6" x14ac:dyDescent="0.25">
      <c r="A197" s="43" t="s">
        <v>110</v>
      </c>
      <c r="B197" s="31">
        <f t="shared" si="54"/>
        <v>2264035</v>
      </c>
      <c r="C197" s="31"/>
      <c r="D197" s="31"/>
      <c r="E197" s="31">
        <f>2264000+35</f>
        <v>2264035</v>
      </c>
      <c r="F197" s="31">
        <f t="shared" si="53"/>
        <v>0</v>
      </c>
      <c r="G197" s="31"/>
      <c r="H197" s="31"/>
      <c r="I197" s="31"/>
      <c r="J197" s="31">
        <f t="shared" si="48"/>
        <v>2264035</v>
      </c>
      <c r="K197" s="18">
        <f>F197/B197*100</f>
        <v>0</v>
      </c>
    </row>
    <row r="198" spans="1:13" ht="30.6" x14ac:dyDescent="0.25">
      <c r="A198" s="38" t="s">
        <v>111</v>
      </c>
      <c r="B198" s="31">
        <f t="shared" si="54"/>
        <v>9056140</v>
      </c>
      <c r="C198" s="31"/>
      <c r="D198" s="31">
        <v>9056140</v>
      </c>
      <c r="E198" s="31"/>
      <c r="F198" s="31">
        <f t="shared" si="53"/>
        <v>0</v>
      </c>
      <c r="G198" s="31"/>
      <c r="H198" s="31"/>
      <c r="I198" s="31"/>
      <c r="J198" s="31">
        <f t="shared" si="48"/>
        <v>9056140</v>
      </c>
      <c r="K198" s="18"/>
    </row>
    <row r="199" spans="1:13" ht="58.8" customHeight="1" x14ac:dyDescent="0.25">
      <c r="A199" s="40" t="s">
        <v>72</v>
      </c>
      <c r="B199" s="31">
        <f t="shared" si="54"/>
        <v>141334500</v>
      </c>
      <c r="C199" s="31">
        <f>C201+C202+C203+C204</f>
        <v>0</v>
      </c>
      <c r="D199" s="31">
        <f t="shared" ref="D199:E199" si="55">D201+D202+D203+D204</f>
        <v>110870000</v>
      </c>
      <c r="E199" s="31">
        <f t="shared" si="55"/>
        <v>30464500</v>
      </c>
      <c r="F199" s="31">
        <f t="shared" si="53"/>
        <v>0</v>
      </c>
      <c r="G199" s="31">
        <f>G201+G202+G203+G204</f>
        <v>0</v>
      </c>
      <c r="H199" s="31">
        <f t="shared" ref="H199:I199" si="56">H201+H202+H203+H204</f>
        <v>0</v>
      </c>
      <c r="I199" s="31">
        <f t="shared" si="56"/>
        <v>0</v>
      </c>
      <c r="J199" s="31">
        <f t="shared" si="48"/>
        <v>141334500</v>
      </c>
      <c r="K199" s="18">
        <f>F199/B199*100</f>
        <v>0</v>
      </c>
    </row>
    <row r="200" spans="1:13" ht="30.6" x14ac:dyDescent="0.25">
      <c r="A200" s="37" t="s">
        <v>19</v>
      </c>
      <c r="B200" s="31">
        <f t="shared" si="54"/>
        <v>0</v>
      </c>
      <c r="C200" s="31"/>
      <c r="D200" s="31"/>
      <c r="E200" s="31"/>
      <c r="F200" s="31">
        <f t="shared" si="53"/>
        <v>0</v>
      </c>
      <c r="G200" s="31"/>
      <c r="H200" s="31"/>
      <c r="I200" s="31"/>
      <c r="J200" s="31">
        <f t="shared" si="48"/>
        <v>0</v>
      </c>
      <c r="K200" s="18"/>
    </row>
    <row r="201" spans="1:13" ht="49.2" x14ac:dyDescent="0.25">
      <c r="A201" s="38" t="s">
        <v>240</v>
      </c>
      <c r="B201" s="31">
        <f t="shared" si="54"/>
        <v>256639.15</v>
      </c>
      <c r="C201" s="31"/>
      <c r="D201" s="31"/>
      <c r="E201" s="31">
        <v>256639.15</v>
      </c>
      <c r="F201" s="31">
        <f t="shared" si="53"/>
        <v>0</v>
      </c>
      <c r="G201" s="31"/>
      <c r="H201" s="31"/>
      <c r="I201" s="31"/>
      <c r="J201" s="31">
        <f t="shared" si="48"/>
        <v>256639.15</v>
      </c>
      <c r="K201" s="18"/>
    </row>
    <row r="202" spans="1:13" ht="49.2" x14ac:dyDescent="0.25">
      <c r="A202" s="38" t="s">
        <v>239</v>
      </c>
      <c r="B202" s="31">
        <f t="shared" si="54"/>
        <v>2490360.85</v>
      </c>
      <c r="C202" s="31"/>
      <c r="D202" s="31"/>
      <c r="E202" s="31">
        <v>2490360.85</v>
      </c>
      <c r="F202" s="31">
        <f t="shared" si="53"/>
        <v>0</v>
      </c>
      <c r="G202" s="31"/>
      <c r="H202" s="31"/>
      <c r="I202" s="31"/>
      <c r="J202" s="31">
        <f t="shared" si="48"/>
        <v>2490360.85</v>
      </c>
      <c r="K202" s="18"/>
    </row>
    <row r="203" spans="1:13" ht="30.6" x14ac:dyDescent="0.25">
      <c r="A203" s="38" t="s">
        <v>310</v>
      </c>
      <c r="B203" s="31">
        <f t="shared" si="54"/>
        <v>27717500</v>
      </c>
      <c r="C203" s="31"/>
      <c r="D203" s="31"/>
      <c r="E203" s="31">
        <v>27717500</v>
      </c>
      <c r="F203" s="31">
        <f t="shared" si="53"/>
        <v>0</v>
      </c>
      <c r="G203" s="31"/>
      <c r="H203" s="31"/>
      <c r="I203" s="31"/>
      <c r="J203" s="31">
        <f t="shared" si="48"/>
        <v>27717500</v>
      </c>
      <c r="K203" s="18">
        <f>F203/B203*100</f>
        <v>0</v>
      </c>
    </row>
    <row r="204" spans="1:13" ht="30.6" x14ac:dyDescent="0.25">
      <c r="A204" s="38" t="s">
        <v>80</v>
      </c>
      <c r="B204" s="31">
        <f t="shared" si="54"/>
        <v>110870000</v>
      </c>
      <c r="C204" s="31"/>
      <c r="D204" s="31">
        <v>110870000</v>
      </c>
      <c r="E204" s="31"/>
      <c r="F204" s="31">
        <f t="shared" si="53"/>
        <v>0</v>
      </c>
      <c r="G204" s="31"/>
      <c r="H204" s="31"/>
      <c r="I204" s="31"/>
      <c r="J204" s="31">
        <f t="shared" si="48"/>
        <v>110870000</v>
      </c>
      <c r="K204" s="18">
        <f>F204/B204*100</f>
        <v>0</v>
      </c>
    </row>
    <row r="205" spans="1:13" ht="30" x14ac:dyDescent="0.25">
      <c r="A205" s="48" t="s">
        <v>34</v>
      </c>
      <c r="B205" s="68">
        <f t="shared" si="54"/>
        <v>10154900</v>
      </c>
      <c r="C205" s="68">
        <f>C206</f>
        <v>0</v>
      </c>
      <c r="D205" s="68">
        <f>D206</f>
        <v>0</v>
      </c>
      <c r="E205" s="68">
        <f>E206</f>
        <v>10154900</v>
      </c>
      <c r="F205" s="68">
        <f t="shared" si="53"/>
        <v>5920213.3899999997</v>
      </c>
      <c r="G205" s="68">
        <f t="shared" ref="G205:I205" si="57">G206</f>
        <v>0</v>
      </c>
      <c r="H205" s="68">
        <f t="shared" si="57"/>
        <v>0</v>
      </c>
      <c r="I205" s="68">
        <f t="shared" si="57"/>
        <v>5920213.3899999997</v>
      </c>
      <c r="J205" s="68">
        <f t="shared" si="48"/>
        <v>4234686.6100000003</v>
      </c>
      <c r="K205" s="19">
        <f>F205/B205*100</f>
        <v>58.299081133246013</v>
      </c>
      <c r="L205" s="16"/>
      <c r="M205" s="3"/>
    </row>
    <row r="206" spans="1:13" ht="83.4" customHeight="1" x14ac:dyDescent="0.25">
      <c r="A206" s="35" t="s">
        <v>38</v>
      </c>
      <c r="B206" s="68">
        <f t="shared" si="54"/>
        <v>10154900</v>
      </c>
      <c r="C206" s="68">
        <f>C207+C211+C215+C219+C223+C227+C231+C235+C238+C241+C244+C248</f>
        <v>0</v>
      </c>
      <c r="D206" s="68">
        <f>D207+D211+D215+D219+D223+D227+D231+D235+D238+D241+D244+D248</f>
        <v>0</v>
      </c>
      <c r="E206" s="68">
        <f>E207+E211+E215+E219+E223+E227+E231+E235+E238+E241+E244+E248</f>
        <v>10154900</v>
      </c>
      <c r="F206" s="68">
        <f t="shared" si="53"/>
        <v>5920213.3899999997</v>
      </c>
      <c r="G206" s="68">
        <f t="shared" ref="G206:H206" si="58">G207+G211+G215+G219+G223+G227+G231+G235+G238+G241+G244+G248</f>
        <v>0</v>
      </c>
      <c r="H206" s="68">
        <f t="shared" si="58"/>
        <v>0</v>
      </c>
      <c r="I206" s="68">
        <f>I207+I211+I215+I219+I223+I227+I231+I235+I238+I241+I244+I248</f>
        <v>5920213.3899999997</v>
      </c>
      <c r="J206" s="68">
        <f t="shared" si="48"/>
        <v>4234686.6100000003</v>
      </c>
      <c r="K206" s="18">
        <f>F206/B206*100</f>
        <v>58.299081133246013</v>
      </c>
      <c r="L206" s="16"/>
      <c r="M206" s="3"/>
    </row>
    <row r="207" spans="1:13" ht="50.4" x14ac:dyDescent="0.25">
      <c r="A207" s="49" t="s">
        <v>46</v>
      </c>
      <c r="B207" s="31">
        <f t="shared" si="54"/>
        <v>912500</v>
      </c>
      <c r="C207" s="31">
        <f>C209+C210</f>
        <v>0</v>
      </c>
      <c r="D207" s="31">
        <f>D209+D210</f>
        <v>0</v>
      </c>
      <c r="E207" s="31">
        <f>E209+E210</f>
        <v>912500</v>
      </c>
      <c r="F207" s="31">
        <f t="shared" si="53"/>
        <v>4941.03</v>
      </c>
      <c r="G207" s="31">
        <f>G209+G210</f>
        <v>0</v>
      </c>
      <c r="H207" s="31">
        <f t="shared" ref="H207:I207" si="59">H209+H210</f>
        <v>0</v>
      </c>
      <c r="I207" s="31">
        <f t="shared" si="59"/>
        <v>4941.03</v>
      </c>
      <c r="J207" s="31">
        <f t="shared" ref="J207:J266" si="60">B207-F207</f>
        <v>907558.97</v>
      </c>
      <c r="K207" s="18">
        <f>F207/B207*100</f>
        <v>0.54148273972602734</v>
      </c>
      <c r="L207" s="16"/>
      <c r="M207" s="3"/>
    </row>
    <row r="208" spans="1:13" ht="30.6" x14ac:dyDescent="0.25">
      <c r="A208" s="50" t="s">
        <v>19</v>
      </c>
      <c r="B208" s="68">
        <f t="shared" si="54"/>
        <v>0</v>
      </c>
      <c r="C208" s="31"/>
      <c r="D208" s="31"/>
      <c r="E208" s="31"/>
      <c r="F208" s="68">
        <f t="shared" si="53"/>
        <v>0</v>
      </c>
      <c r="G208" s="31"/>
      <c r="H208" s="31"/>
      <c r="I208" s="31"/>
      <c r="J208" s="68">
        <f t="shared" si="60"/>
        <v>0</v>
      </c>
      <c r="K208" s="18"/>
      <c r="L208" s="16"/>
      <c r="M208" s="3"/>
    </row>
    <row r="209" spans="1:13" ht="49.2" x14ac:dyDescent="0.25">
      <c r="A209" s="43" t="s">
        <v>54</v>
      </c>
      <c r="B209" s="31">
        <f t="shared" si="54"/>
        <v>892500</v>
      </c>
      <c r="C209" s="31"/>
      <c r="D209" s="31"/>
      <c r="E209" s="31">
        <v>892500</v>
      </c>
      <c r="F209" s="31">
        <f t="shared" si="53"/>
        <v>0</v>
      </c>
      <c r="G209" s="31"/>
      <c r="H209" s="31"/>
      <c r="I209" s="31"/>
      <c r="J209" s="31">
        <f t="shared" si="60"/>
        <v>892500</v>
      </c>
      <c r="K209" s="18">
        <f>F209/B209*100</f>
        <v>0</v>
      </c>
      <c r="L209" s="16"/>
      <c r="M209" s="3"/>
    </row>
    <row r="210" spans="1:13" ht="49.2" x14ac:dyDescent="0.25">
      <c r="A210" s="38" t="s">
        <v>238</v>
      </c>
      <c r="B210" s="31">
        <f t="shared" si="54"/>
        <v>20000</v>
      </c>
      <c r="C210" s="31"/>
      <c r="D210" s="31"/>
      <c r="E210" s="31">
        <v>20000</v>
      </c>
      <c r="F210" s="31">
        <f t="shared" si="53"/>
        <v>4941.03</v>
      </c>
      <c r="G210" s="31"/>
      <c r="H210" s="31"/>
      <c r="I210" s="31">
        <v>4941.03</v>
      </c>
      <c r="J210" s="31">
        <f t="shared" si="60"/>
        <v>15058.970000000001</v>
      </c>
      <c r="K210" s="18">
        <f>F210/B210*100</f>
        <v>24.705149999999996</v>
      </c>
      <c r="L210" s="16"/>
      <c r="M210" s="3"/>
    </row>
    <row r="211" spans="1:13" ht="50.4" x14ac:dyDescent="0.25">
      <c r="A211" s="40" t="s">
        <v>237</v>
      </c>
      <c r="B211" s="31">
        <f t="shared" si="54"/>
        <v>550000</v>
      </c>
      <c r="C211" s="31">
        <f>C213+C214</f>
        <v>0</v>
      </c>
      <c r="D211" s="31">
        <f>D213+D214</f>
        <v>0</v>
      </c>
      <c r="E211" s="31">
        <f>E213+E214</f>
        <v>550000</v>
      </c>
      <c r="F211" s="31">
        <f>G211+H211+I211</f>
        <v>9591.44</v>
      </c>
      <c r="G211" s="31">
        <f>G214</f>
        <v>0</v>
      </c>
      <c r="H211" s="31">
        <f t="shared" ref="H211:I211" si="61">H214</f>
        <v>0</v>
      </c>
      <c r="I211" s="31">
        <f t="shared" si="61"/>
        <v>9591.44</v>
      </c>
      <c r="J211" s="31">
        <f t="shared" si="60"/>
        <v>540408.56000000006</v>
      </c>
      <c r="K211" s="18">
        <f>F211/B211*100</f>
        <v>1.743898181818182</v>
      </c>
      <c r="L211" s="16"/>
      <c r="M211" s="3"/>
    </row>
    <row r="212" spans="1:13" ht="30.6" x14ac:dyDescent="0.25">
      <c r="A212" s="37" t="s">
        <v>19</v>
      </c>
      <c r="B212" s="31">
        <f t="shared" si="54"/>
        <v>0</v>
      </c>
      <c r="C212" s="31"/>
      <c r="D212" s="31"/>
      <c r="E212" s="31"/>
      <c r="F212" s="31">
        <f t="shared" si="53"/>
        <v>0</v>
      </c>
      <c r="G212" s="31"/>
      <c r="H212" s="31"/>
      <c r="I212" s="31"/>
      <c r="J212" s="31">
        <f t="shared" si="60"/>
        <v>0</v>
      </c>
      <c r="K212" s="18"/>
      <c r="L212" s="16"/>
      <c r="M212" s="3"/>
    </row>
    <row r="213" spans="1:13" ht="49.2" x14ac:dyDescent="0.25">
      <c r="A213" s="38" t="s">
        <v>236</v>
      </c>
      <c r="B213" s="31">
        <f t="shared" si="54"/>
        <v>540000</v>
      </c>
      <c r="C213" s="31"/>
      <c r="D213" s="31"/>
      <c r="E213" s="31">
        <v>540000</v>
      </c>
      <c r="F213" s="31">
        <f t="shared" si="53"/>
        <v>0</v>
      </c>
      <c r="G213" s="31"/>
      <c r="H213" s="31"/>
      <c r="I213" s="31"/>
      <c r="J213" s="31">
        <f t="shared" si="60"/>
        <v>540000</v>
      </c>
      <c r="K213" s="18">
        <f>F213/B213*100</f>
        <v>0</v>
      </c>
      <c r="L213" s="16"/>
      <c r="M213" s="3"/>
    </row>
    <row r="214" spans="1:13" ht="49.2" x14ac:dyDescent="0.25">
      <c r="A214" s="38" t="s">
        <v>235</v>
      </c>
      <c r="B214" s="31">
        <f t="shared" si="54"/>
        <v>10000</v>
      </c>
      <c r="C214" s="31"/>
      <c r="D214" s="31"/>
      <c r="E214" s="31">
        <v>10000</v>
      </c>
      <c r="F214" s="31">
        <f t="shared" si="53"/>
        <v>9591.44</v>
      </c>
      <c r="G214" s="31"/>
      <c r="H214" s="31"/>
      <c r="I214" s="31">
        <v>9591.44</v>
      </c>
      <c r="J214" s="31">
        <f t="shared" si="60"/>
        <v>408.55999999999949</v>
      </c>
      <c r="K214" s="18">
        <f>F214/B214*100</f>
        <v>95.914400000000001</v>
      </c>
      <c r="L214" s="16"/>
      <c r="M214" s="3"/>
    </row>
    <row r="215" spans="1:13" ht="100.8" x14ac:dyDescent="0.25">
      <c r="A215" s="40" t="s">
        <v>113</v>
      </c>
      <c r="B215" s="31">
        <f t="shared" si="54"/>
        <v>210000</v>
      </c>
      <c r="C215" s="31">
        <f>C217+C218</f>
        <v>0</v>
      </c>
      <c r="D215" s="31">
        <f>D217+D218</f>
        <v>0</v>
      </c>
      <c r="E215" s="31">
        <f>E217+E218</f>
        <v>210000</v>
      </c>
      <c r="F215" s="31">
        <f t="shared" si="53"/>
        <v>0</v>
      </c>
      <c r="G215" s="31">
        <f>G217</f>
        <v>0</v>
      </c>
      <c r="H215" s="31">
        <f>H217</f>
        <v>0</v>
      </c>
      <c r="I215" s="31">
        <f>I217</f>
        <v>0</v>
      </c>
      <c r="J215" s="31">
        <f t="shared" si="60"/>
        <v>210000</v>
      </c>
      <c r="K215" s="18">
        <f>F215/B215*100</f>
        <v>0</v>
      </c>
      <c r="L215" s="16"/>
      <c r="M215" s="3"/>
    </row>
    <row r="216" spans="1:13" ht="30.6" x14ac:dyDescent="0.25">
      <c r="A216" s="37" t="s">
        <v>19</v>
      </c>
      <c r="B216" s="31">
        <f t="shared" si="54"/>
        <v>0</v>
      </c>
      <c r="C216" s="31"/>
      <c r="D216" s="31"/>
      <c r="E216" s="31"/>
      <c r="F216" s="31">
        <f t="shared" si="53"/>
        <v>0</v>
      </c>
      <c r="G216" s="31"/>
      <c r="H216" s="31"/>
      <c r="I216" s="31"/>
      <c r="J216" s="31">
        <f t="shared" si="60"/>
        <v>0</v>
      </c>
      <c r="K216" s="18"/>
      <c r="L216" s="16"/>
      <c r="M216" s="3"/>
    </row>
    <row r="217" spans="1:13" ht="51" customHeight="1" x14ac:dyDescent="0.25">
      <c r="A217" s="38" t="s">
        <v>112</v>
      </c>
      <c r="B217" s="31">
        <f t="shared" si="54"/>
        <v>200000</v>
      </c>
      <c r="C217" s="31"/>
      <c r="D217" s="31"/>
      <c r="E217" s="31">
        <v>200000</v>
      </c>
      <c r="F217" s="31">
        <f t="shared" si="53"/>
        <v>0</v>
      </c>
      <c r="G217" s="31"/>
      <c r="H217" s="31"/>
      <c r="I217" s="31"/>
      <c r="J217" s="31">
        <f t="shared" si="60"/>
        <v>200000</v>
      </c>
      <c r="K217" s="18">
        <f>F217/B217*100</f>
        <v>0</v>
      </c>
      <c r="L217" s="16"/>
      <c r="M217" s="3"/>
    </row>
    <row r="218" spans="1:13" ht="51" customHeight="1" x14ac:dyDescent="0.25">
      <c r="A218" s="38" t="s">
        <v>234</v>
      </c>
      <c r="B218" s="31">
        <f t="shared" si="54"/>
        <v>10000</v>
      </c>
      <c r="C218" s="31"/>
      <c r="D218" s="31"/>
      <c r="E218" s="31">
        <v>10000</v>
      </c>
      <c r="F218" s="31">
        <f t="shared" si="53"/>
        <v>0</v>
      </c>
      <c r="G218" s="31"/>
      <c r="H218" s="31"/>
      <c r="I218" s="31"/>
      <c r="J218" s="31">
        <f t="shared" si="60"/>
        <v>10000</v>
      </c>
      <c r="K218" s="18">
        <f>F218/B218*100</f>
        <v>0</v>
      </c>
      <c r="L218" s="16"/>
      <c r="M218" s="3"/>
    </row>
    <row r="219" spans="1:13" ht="75.599999999999994" x14ac:dyDescent="0.25">
      <c r="A219" s="40" t="s">
        <v>114</v>
      </c>
      <c r="B219" s="31">
        <f t="shared" si="54"/>
        <v>210000</v>
      </c>
      <c r="C219" s="31">
        <f>C221+C222</f>
        <v>0</v>
      </c>
      <c r="D219" s="31">
        <f>D221+D222</f>
        <v>0</v>
      </c>
      <c r="E219" s="31">
        <f>E221+E222</f>
        <v>210000</v>
      </c>
      <c r="F219" s="31">
        <f t="shared" si="53"/>
        <v>0</v>
      </c>
      <c r="G219" s="31">
        <f>G221</f>
        <v>0</v>
      </c>
      <c r="H219" s="31">
        <f>H221</f>
        <v>0</v>
      </c>
      <c r="I219" s="31">
        <f>I221</f>
        <v>0</v>
      </c>
      <c r="J219" s="31">
        <f t="shared" si="60"/>
        <v>210000</v>
      </c>
      <c r="K219" s="18">
        <f>F219/B219*100</f>
        <v>0</v>
      </c>
      <c r="L219" s="16"/>
      <c r="M219" s="3"/>
    </row>
    <row r="220" spans="1:13" ht="30.6" x14ac:dyDescent="0.25">
      <c r="A220" s="37" t="s">
        <v>19</v>
      </c>
      <c r="B220" s="31">
        <f t="shared" si="54"/>
        <v>0</v>
      </c>
      <c r="C220" s="31"/>
      <c r="D220" s="31"/>
      <c r="E220" s="31"/>
      <c r="F220" s="31">
        <f t="shared" si="53"/>
        <v>0</v>
      </c>
      <c r="G220" s="31"/>
      <c r="H220" s="31"/>
      <c r="I220" s="31"/>
      <c r="J220" s="31">
        <f t="shared" si="60"/>
        <v>0</v>
      </c>
      <c r="K220" s="18"/>
      <c r="L220" s="16"/>
      <c r="M220" s="3"/>
    </row>
    <row r="221" spans="1:13" ht="49.2" x14ac:dyDescent="0.25">
      <c r="A221" s="38" t="s">
        <v>115</v>
      </c>
      <c r="B221" s="31">
        <f t="shared" si="54"/>
        <v>200000</v>
      </c>
      <c r="C221" s="31"/>
      <c r="D221" s="31"/>
      <c r="E221" s="31">
        <v>200000</v>
      </c>
      <c r="F221" s="31">
        <f t="shared" si="53"/>
        <v>0</v>
      </c>
      <c r="G221" s="31"/>
      <c r="H221" s="31"/>
      <c r="I221" s="31"/>
      <c r="J221" s="31">
        <f t="shared" si="60"/>
        <v>200000</v>
      </c>
      <c r="K221" s="18">
        <f>F221/B221*100</f>
        <v>0</v>
      </c>
      <c r="L221" s="16"/>
      <c r="M221" s="3"/>
    </row>
    <row r="222" spans="1:13" ht="49.2" x14ac:dyDescent="0.25">
      <c r="A222" s="38" t="s">
        <v>233</v>
      </c>
      <c r="B222" s="31">
        <f t="shared" si="54"/>
        <v>10000</v>
      </c>
      <c r="C222" s="31"/>
      <c r="D222" s="31"/>
      <c r="E222" s="31">
        <v>10000</v>
      </c>
      <c r="F222" s="31">
        <f t="shared" si="53"/>
        <v>0</v>
      </c>
      <c r="G222" s="31"/>
      <c r="H222" s="31"/>
      <c r="I222" s="31"/>
      <c r="J222" s="31">
        <f t="shared" si="60"/>
        <v>10000</v>
      </c>
      <c r="K222" s="18">
        <f>F222/B222*100</f>
        <v>0</v>
      </c>
      <c r="L222" s="16"/>
      <c r="M222" s="3"/>
    </row>
    <row r="223" spans="1:13" ht="75.599999999999994" x14ac:dyDescent="0.25">
      <c r="A223" s="40" t="s">
        <v>116</v>
      </c>
      <c r="B223" s="31">
        <f t="shared" si="54"/>
        <v>210000</v>
      </c>
      <c r="C223" s="31">
        <f>C225+C226</f>
        <v>0</v>
      </c>
      <c r="D223" s="31">
        <f>D225+D226</f>
        <v>0</v>
      </c>
      <c r="E223" s="31">
        <f>E225+E226</f>
        <v>210000</v>
      </c>
      <c r="F223" s="31">
        <f t="shared" si="53"/>
        <v>0</v>
      </c>
      <c r="G223" s="31">
        <f>G225</f>
        <v>0</v>
      </c>
      <c r="H223" s="31">
        <f>H225</f>
        <v>0</v>
      </c>
      <c r="I223" s="31">
        <f>I225</f>
        <v>0</v>
      </c>
      <c r="J223" s="31">
        <f t="shared" si="60"/>
        <v>210000</v>
      </c>
      <c r="K223" s="18">
        <f>F223/B223*100</f>
        <v>0</v>
      </c>
      <c r="L223" s="16"/>
      <c r="M223" s="3"/>
    </row>
    <row r="224" spans="1:13" ht="30.6" x14ac:dyDescent="0.25">
      <c r="A224" s="37" t="s">
        <v>19</v>
      </c>
      <c r="B224" s="31">
        <f t="shared" si="54"/>
        <v>0</v>
      </c>
      <c r="C224" s="31"/>
      <c r="D224" s="31"/>
      <c r="E224" s="31"/>
      <c r="F224" s="31">
        <f t="shared" si="53"/>
        <v>0</v>
      </c>
      <c r="G224" s="31"/>
      <c r="H224" s="31"/>
      <c r="I224" s="31"/>
      <c r="J224" s="31">
        <f t="shared" si="60"/>
        <v>0</v>
      </c>
      <c r="K224" s="18"/>
      <c r="L224" s="16"/>
      <c r="M224" s="3"/>
    </row>
    <row r="225" spans="1:13" ht="49.2" x14ac:dyDescent="0.25">
      <c r="A225" s="38" t="s">
        <v>117</v>
      </c>
      <c r="B225" s="31">
        <f t="shared" si="54"/>
        <v>200000</v>
      </c>
      <c r="C225" s="31"/>
      <c r="D225" s="31"/>
      <c r="E225" s="31">
        <v>200000</v>
      </c>
      <c r="F225" s="31">
        <f t="shared" si="53"/>
        <v>0</v>
      </c>
      <c r="G225" s="31"/>
      <c r="H225" s="31"/>
      <c r="I225" s="31"/>
      <c r="J225" s="31">
        <f t="shared" si="60"/>
        <v>200000</v>
      </c>
      <c r="K225" s="18">
        <f>F225/B225*100</f>
        <v>0</v>
      </c>
      <c r="L225" s="16"/>
      <c r="M225" s="3"/>
    </row>
    <row r="226" spans="1:13" ht="49.2" x14ac:dyDescent="0.25">
      <c r="A226" s="38" t="s">
        <v>232</v>
      </c>
      <c r="B226" s="31">
        <f t="shared" si="54"/>
        <v>10000</v>
      </c>
      <c r="C226" s="31"/>
      <c r="D226" s="31"/>
      <c r="E226" s="31">
        <v>10000</v>
      </c>
      <c r="F226" s="31">
        <f t="shared" si="53"/>
        <v>0</v>
      </c>
      <c r="G226" s="31"/>
      <c r="H226" s="31"/>
      <c r="I226" s="31"/>
      <c r="J226" s="31">
        <f t="shared" si="60"/>
        <v>10000</v>
      </c>
      <c r="K226" s="18">
        <f>F226/B226*100</f>
        <v>0</v>
      </c>
      <c r="L226" s="16"/>
      <c r="M226" s="3"/>
    </row>
    <row r="227" spans="1:13" ht="100.8" x14ac:dyDescent="0.25">
      <c r="A227" s="40" t="s">
        <v>143</v>
      </c>
      <c r="B227" s="31">
        <f t="shared" si="54"/>
        <v>210000</v>
      </c>
      <c r="C227" s="31">
        <f>C229+C230</f>
        <v>0</v>
      </c>
      <c r="D227" s="31">
        <f>D229+D230</f>
        <v>0</v>
      </c>
      <c r="E227" s="31">
        <f>E229+E230</f>
        <v>210000</v>
      </c>
      <c r="F227" s="31">
        <f t="shared" si="53"/>
        <v>0</v>
      </c>
      <c r="G227" s="31">
        <f>G229</f>
        <v>0</v>
      </c>
      <c r="H227" s="31">
        <f>H229</f>
        <v>0</v>
      </c>
      <c r="I227" s="31">
        <f>I229</f>
        <v>0</v>
      </c>
      <c r="J227" s="31">
        <f t="shared" si="60"/>
        <v>210000</v>
      </c>
      <c r="K227" s="18">
        <f>F227/B227*100</f>
        <v>0</v>
      </c>
      <c r="L227" s="16"/>
      <c r="M227" s="3"/>
    </row>
    <row r="228" spans="1:13" ht="30.6" x14ac:dyDescent="0.25">
      <c r="A228" s="37" t="s">
        <v>19</v>
      </c>
      <c r="B228" s="31">
        <f t="shared" si="54"/>
        <v>0</v>
      </c>
      <c r="C228" s="31"/>
      <c r="D228" s="31"/>
      <c r="E228" s="31"/>
      <c r="F228" s="31">
        <f t="shared" si="53"/>
        <v>0</v>
      </c>
      <c r="G228" s="31"/>
      <c r="H228" s="31"/>
      <c r="I228" s="31"/>
      <c r="J228" s="31">
        <f t="shared" si="60"/>
        <v>0</v>
      </c>
      <c r="K228" s="18"/>
      <c r="L228" s="16"/>
      <c r="M228" s="3"/>
    </row>
    <row r="229" spans="1:13" ht="49.2" x14ac:dyDescent="0.25">
      <c r="A229" s="38" t="s">
        <v>118</v>
      </c>
      <c r="B229" s="31">
        <f t="shared" si="54"/>
        <v>200000</v>
      </c>
      <c r="C229" s="31"/>
      <c r="D229" s="31"/>
      <c r="E229" s="31">
        <v>200000</v>
      </c>
      <c r="F229" s="31">
        <f t="shared" si="53"/>
        <v>0</v>
      </c>
      <c r="G229" s="31"/>
      <c r="H229" s="31"/>
      <c r="I229" s="31"/>
      <c r="J229" s="31">
        <f t="shared" si="60"/>
        <v>200000</v>
      </c>
      <c r="K229" s="18">
        <f>F229/B229*100</f>
        <v>0</v>
      </c>
      <c r="L229" s="16"/>
      <c r="M229" s="3"/>
    </row>
    <row r="230" spans="1:13" ht="49.2" x14ac:dyDescent="0.25">
      <c r="A230" s="38" t="s">
        <v>231</v>
      </c>
      <c r="B230" s="31">
        <f t="shared" si="54"/>
        <v>10000</v>
      </c>
      <c r="C230" s="31"/>
      <c r="D230" s="31"/>
      <c r="E230" s="31">
        <v>10000</v>
      </c>
      <c r="F230" s="31">
        <f t="shared" si="53"/>
        <v>0</v>
      </c>
      <c r="G230" s="31"/>
      <c r="H230" s="31"/>
      <c r="I230" s="31"/>
      <c r="J230" s="31">
        <f t="shared" si="60"/>
        <v>10000</v>
      </c>
      <c r="K230" s="18">
        <f>F230/B230*100</f>
        <v>0</v>
      </c>
      <c r="L230" s="16"/>
      <c r="M230" s="3"/>
    </row>
    <row r="231" spans="1:13" ht="50.4" x14ac:dyDescent="0.25">
      <c r="A231" s="40" t="s">
        <v>119</v>
      </c>
      <c r="B231" s="31">
        <f t="shared" si="54"/>
        <v>1050000</v>
      </c>
      <c r="C231" s="31">
        <f>C233+C234</f>
        <v>0</v>
      </c>
      <c r="D231" s="31">
        <f>D233+D234</f>
        <v>0</v>
      </c>
      <c r="E231" s="31">
        <f>E233+E234</f>
        <v>1050000</v>
      </c>
      <c r="F231" s="31">
        <f t="shared" si="53"/>
        <v>0</v>
      </c>
      <c r="G231" s="31">
        <f>G233</f>
        <v>0</v>
      </c>
      <c r="H231" s="31">
        <f>H233</f>
        <v>0</v>
      </c>
      <c r="I231" s="31">
        <f>I233</f>
        <v>0</v>
      </c>
      <c r="J231" s="31">
        <f t="shared" si="60"/>
        <v>1050000</v>
      </c>
      <c r="K231" s="18">
        <f>F231/B231*100</f>
        <v>0</v>
      </c>
      <c r="L231" s="16"/>
      <c r="M231" s="3"/>
    </row>
    <row r="232" spans="1:13" ht="30.6" x14ac:dyDescent="0.25">
      <c r="A232" s="37" t="s">
        <v>19</v>
      </c>
      <c r="B232" s="31">
        <f t="shared" si="54"/>
        <v>0</v>
      </c>
      <c r="C232" s="31"/>
      <c r="D232" s="31"/>
      <c r="E232" s="31"/>
      <c r="F232" s="31">
        <f t="shared" si="53"/>
        <v>0</v>
      </c>
      <c r="G232" s="31"/>
      <c r="H232" s="31"/>
      <c r="I232" s="31"/>
      <c r="J232" s="31">
        <f t="shared" si="60"/>
        <v>0</v>
      </c>
      <c r="K232" s="18"/>
      <c r="L232" s="16"/>
      <c r="M232" s="3"/>
    </row>
    <row r="233" spans="1:13" ht="49.2" x14ac:dyDescent="0.25">
      <c r="A233" s="38" t="s">
        <v>120</v>
      </c>
      <c r="B233" s="31">
        <f t="shared" si="54"/>
        <v>1000000</v>
      </c>
      <c r="C233" s="31"/>
      <c r="D233" s="31"/>
      <c r="E233" s="31">
        <v>1000000</v>
      </c>
      <c r="F233" s="31">
        <f t="shared" si="53"/>
        <v>0</v>
      </c>
      <c r="G233" s="31"/>
      <c r="H233" s="31"/>
      <c r="I233" s="31"/>
      <c r="J233" s="31">
        <f t="shared" si="60"/>
        <v>1000000</v>
      </c>
      <c r="K233" s="18">
        <f>F233/B233*100</f>
        <v>0</v>
      </c>
      <c r="L233" s="16"/>
      <c r="M233" s="3"/>
    </row>
    <row r="234" spans="1:13" ht="49.2" x14ac:dyDescent="0.25">
      <c r="A234" s="38" t="s">
        <v>230</v>
      </c>
      <c r="B234" s="31">
        <f t="shared" si="54"/>
        <v>50000</v>
      </c>
      <c r="C234" s="31"/>
      <c r="D234" s="31"/>
      <c r="E234" s="31">
        <v>50000</v>
      </c>
      <c r="F234" s="31">
        <f t="shared" ref="F234:F251" si="62">G234+H234+I234</f>
        <v>0</v>
      </c>
      <c r="G234" s="31"/>
      <c r="H234" s="31"/>
      <c r="I234" s="31"/>
      <c r="J234" s="31">
        <f t="shared" si="60"/>
        <v>50000</v>
      </c>
      <c r="K234" s="18">
        <f>F234/B234*100</f>
        <v>0</v>
      </c>
      <c r="L234" s="16"/>
      <c r="M234" s="3"/>
    </row>
    <row r="235" spans="1:13" ht="75.599999999999994" x14ac:dyDescent="0.25">
      <c r="A235" s="40" t="s">
        <v>121</v>
      </c>
      <c r="B235" s="31">
        <f t="shared" si="54"/>
        <v>4407300</v>
      </c>
      <c r="C235" s="31">
        <f>C237</f>
        <v>0</v>
      </c>
      <c r="D235" s="31">
        <f>D237</f>
        <v>0</v>
      </c>
      <c r="E235" s="31">
        <f>E237</f>
        <v>4407300</v>
      </c>
      <c r="F235" s="31">
        <f t="shared" si="62"/>
        <v>4246336.32</v>
      </c>
      <c r="G235" s="31">
        <f>G237</f>
        <v>0</v>
      </c>
      <c r="H235" s="31">
        <f>H237</f>
        <v>0</v>
      </c>
      <c r="I235" s="31">
        <f>I237</f>
        <v>4246336.32</v>
      </c>
      <c r="J235" s="31">
        <f t="shared" si="60"/>
        <v>160963.6799999997</v>
      </c>
      <c r="K235" s="18">
        <f>F235/B235*100</f>
        <v>96.34779388741407</v>
      </c>
      <c r="L235" s="16"/>
      <c r="M235" s="3"/>
    </row>
    <row r="236" spans="1:13" ht="30.6" x14ac:dyDescent="0.25">
      <c r="A236" s="37" t="s">
        <v>19</v>
      </c>
      <c r="B236" s="31">
        <f t="shared" si="54"/>
        <v>0</v>
      </c>
      <c r="C236" s="31"/>
      <c r="D236" s="31"/>
      <c r="E236" s="31"/>
      <c r="F236" s="31">
        <f t="shared" si="62"/>
        <v>0</v>
      </c>
      <c r="G236" s="31"/>
      <c r="H236" s="31"/>
      <c r="I236" s="31"/>
      <c r="J236" s="31">
        <f t="shared" si="60"/>
        <v>0</v>
      </c>
      <c r="K236" s="18"/>
      <c r="L236" s="16"/>
      <c r="M236" s="3"/>
    </row>
    <row r="237" spans="1:13" ht="62.4" customHeight="1" x14ac:dyDescent="0.25">
      <c r="A237" s="38" t="s">
        <v>304</v>
      </c>
      <c r="B237" s="31">
        <f t="shared" si="54"/>
        <v>4407300</v>
      </c>
      <c r="C237" s="31"/>
      <c r="D237" s="31"/>
      <c r="E237" s="31">
        <v>4407300</v>
      </c>
      <c r="F237" s="31">
        <f t="shared" si="62"/>
        <v>4246336.32</v>
      </c>
      <c r="G237" s="31"/>
      <c r="H237" s="31"/>
      <c r="I237" s="31">
        <v>4246336.32</v>
      </c>
      <c r="J237" s="31">
        <f t="shared" si="60"/>
        <v>160963.6799999997</v>
      </c>
      <c r="K237" s="18">
        <f>F237/B237*100</f>
        <v>96.34779388741407</v>
      </c>
      <c r="L237" s="16"/>
      <c r="M237" s="3"/>
    </row>
    <row r="238" spans="1:13" ht="75.599999999999994" x14ac:dyDescent="0.25">
      <c r="A238" s="40" t="s">
        <v>122</v>
      </c>
      <c r="B238" s="31">
        <f t="shared" si="54"/>
        <v>1316500</v>
      </c>
      <c r="C238" s="31">
        <f>C240</f>
        <v>0</v>
      </c>
      <c r="D238" s="31">
        <f>D240</f>
        <v>0</v>
      </c>
      <c r="E238" s="31">
        <f>E240</f>
        <v>1316500</v>
      </c>
      <c r="F238" s="31">
        <f t="shared" si="62"/>
        <v>1187623.5</v>
      </c>
      <c r="G238" s="31">
        <f>G240</f>
        <v>0</v>
      </c>
      <c r="H238" s="31">
        <f>H240</f>
        <v>0</v>
      </c>
      <c r="I238" s="31">
        <f>I240</f>
        <v>1187623.5</v>
      </c>
      <c r="J238" s="31">
        <f t="shared" si="60"/>
        <v>128876.5</v>
      </c>
      <c r="K238" s="18">
        <f>F238/B238*100</f>
        <v>90.210672236992025</v>
      </c>
      <c r="L238" s="16"/>
      <c r="M238" s="3"/>
    </row>
    <row r="239" spans="1:13" ht="30.6" x14ac:dyDescent="0.25">
      <c r="A239" s="37" t="s">
        <v>19</v>
      </c>
      <c r="B239" s="31">
        <f t="shared" si="54"/>
        <v>0</v>
      </c>
      <c r="C239" s="31"/>
      <c r="D239" s="31"/>
      <c r="E239" s="31"/>
      <c r="F239" s="31">
        <f t="shared" si="62"/>
        <v>0</v>
      </c>
      <c r="G239" s="31"/>
      <c r="H239" s="31"/>
      <c r="I239" s="31"/>
      <c r="J239" s="31">
        <f t="shared" si="60"/>
        <v>0</v>
      </c>
      <c r="K239" s="18"/>
      <c r="L239" s="16"/>
      <c r="M239" s="3"/>
    </row>
    <row r="240" spans="1:13" ht="49.2" x14ac:dyDescent="0.25">
      <c r="A240" s="38" t="s">
        <v>305</v>
      </c>
      <c r="B240" s="31">
        <f t="shared" si="54"/>
        <v>1316500</v>
      </c>
      <c r="C240" s="31"/>
      <c r="D240" s="31"/>
      <c r="E240" s="31">
        <v>1316500</v>
      </c>
      <c r="F240" s="31">
        <f t="shared" si="62"/>
        <v>1187623.5</v>
      </c>
      <c r="G240" s="31"/>
      <c r="H240" s="31"/>
      <c r="I240" s="31">
        <v>1187623.5</v>
      </c>
      <c r="J240" s="31">
        <f t="shared" si="60"/>
        <v>128876.5</v>
      </c>
      <c r="K240" s="18">
        <f>F240/B240*100</f>
        <v>90.210672236992025</v>
      </c>
      <c r="L240" s="16"/>
      <c r="M240" s="3"/>
    </row>
    <row r="241" spans="1:13" ht="100.8" x14ac:dyDescent="0.25">
      <c r="A241" s="40" t="s">
        <v>123</v>
      </c>
      <c r="B241" s="31">
        <f t="shared" si="54"/>
        <v>558600</v>
      </c>
      <c r="C241" s="31">
        <f>C243</f>
        <v>0</v>
      </c>
      <c r="D241" s="31">
        <f>D243</f>
        <v>0</v>
      </c>
      <c r="E241" s="31">
        <f>E243</f>
        <v>558600</v>
      </c>
      <c r="F241" s="31">
        <f t="shared" si="62"/>
        <v>471721.1</v>
      </c>
      <c r="G241" s="31">
        <f>G243</f>
        <v>0</v>
      </c>
      <c r="H241" s="31">
        <f>H243</f>
        <v>0</v>
      </c>
      <c r="I241" s="31">
        <f>I243</f>
        <v>471721.1</v>
      </c>
      <c r="J241" s="31">
        <f t="shared" si="60"/>
        <v>86878.900000000023</v>
      </c>
      <c r="K241" s="18">
        <f>F241/B241*100</f>
        <v>84.447028284998211</v>
      </c>
      <c r="L241" s="16"/>
      <c r="M241" s="3"/>
    </row>
    <row r="242" spans="1:13" ht="30.6" x14ac:dyDescent="0.25">
      <c r="A242" s="37" t="s">
        <v>19</v>
      </c>
      <c r="B242" s="31">
        <f t="shared" si="54"/>
        <v>0</v>
      </c>
      <c r="C242" s="31"/>
      <c r="D242" s="31"/>
      <c r="E242" s="31"/>
      <c r="F242" s="31">
        <f t="shared" si="62"/>
        <v>0</v>
      </c>
      <c r="G242" s="31"/>
      <c r="H242" s="31"/>
      <c r="I242" s="31"/>
      <c r="J242" s="31">
        <f t="shared" si="60"/>
        <v>0</v>
      </c>
      <c r="K242" s="18"/>
      <c r="L242" s="16"/>
      <c r="M242" s="3"/>
    </row>
    <row r="243" spans="1:13" ht="49.2" x14ac:dyDescent="0.25">
      <c r="A243" s="38" t="s">
        <v>306</v>
      </c>
      <c r="B243" s="31">
        <f t="shared" si="54"/>
        <v>558600</v>
      </c>
      <c r="C243" s="31"/>
      <c r="D243" s="31"/>
      <c r="E243" s="31">
        <v>558600</v>
      </c>
      <c r="F243" s="31">
        <f t="shared" si="62"/>
        <v>471721.1</v>
      </c>
      <c r="G243" s="31"/>
      <c r="H243" s="31"/>
      <c r="I243" s="31">
        <v>471721.1</v>
      </c>
      <c r="J243" s="31">
        <f t="shared" si="60"/>
        <v>86878.900000000023</v>
      </c>
      <c r="K243" s="18">
        <f>F243/B243*100</f>
        <v>84.447028284998211</v>
      </c>
      <c r="L243" s="16"/>
      <c r="M243" s="3"/>
    </row>
    <row r="244" spans="1:13" ht="50.4" x14ac:dyDescent="0.25">
      <c r="A244" s="40" t="s">
        <v>229</v>
      </c>
      <c r="B244" s="31">
        <f t="shared" si="54"/>
        <v>260000</v>
      </c>
      <c r="C244" s="31">
        <f>C246+C247</f>
        <v>0</v>
      </c>
      <c r="D244" s="31">
        <f>D246+D247</f>
        <v>0</v>
      </c>
      <c r="E244" s="31">
        <f>E246+E247</f>
        <v>260000</v>
      </c>
      <c r="F244" s="31">
        <f t="shared" si="62"/>
        <v>0</v>
      </c>
      <c r="G244" s="31">
        <f>G246</f>
        <v>0</v>
      </c>
      <c r="H244" s="31">
        <f>H246</f>
        <v>0</v>
      </c>
      <c r="I244" s="31">
        <f>I246</f>
        <v>0</v>
      </c>
      <c r="J244" s="31">
        <f t="shared" si="60"/>
        <v>260000</v>
      </c>
      <c r="K244" s="18">
        <f>F244/B244*100</f>
        <v>0</v>
      </c>
      <c r="L244" s="16"/>
      <c r="M244" s="3"/>
    </row>
    <row r="245" spans="1:13" ht="30.6" x14ac:dyDescent="0.25">
      <c r="A245" s="37" t="s">
        <v>19</v>
      </c>
      <c r="B245" s="31">
        <f t="shared" si="54"/>
        <v>0</v>
      </c>
      <c r="C245" s="31"/>
      <c r="D245" s="31"/>
      <c r="E245" s="31"/>
      <c r="F245" s="31">
        <f t="shared" si="62"/>
        <v>0</v>
      </c>
      <c r="G245" s="31"/>
      <c r="H245" s="31"/>
      <c r="I245" s="31"/>
      <c r="J245" s="31">
        <f t="shared" si="60"/>
        <v>0</v>
      </c>
      <c r="K245" s="18"/>
      <c r="L245" s="16"/>
      <c r="M245" s="3"/>
    </row>
    <row r="246" spans="1:13" ht="49.2" x14ac:dyDescent="0.25">
      <c r="A246" s="38" t="s">
        <v>228</v>
      </c>
      <c r="B246" s="31">
        <f t="shared" si="54"/>
        <v>250000</v>
      </c>
      <c r="C246" s="31"/>
      <c r="D246" s="31"/>
      <c r="E246" s="31">
        <v>250000</v>
      </c>
      <c r="F246" s="31">
        <f t="shared" si="62"/>
        <v>0</v>
      </c>
      <c r="G246" s="31"/>
      <c r="H246" s="31"/>
      <c r="I246" s="31"/>
      <c r="J246" s="31">
        <f t="shared" si="60"/>
        <v>250000</v>
      </c>
      <c r="K246" s="18">
        <f>F246/B246*100</f>
        <v>0</v>
      </c>
      <c r="L246" s="16"/>
      <c r="M246" s="3"/>
    </row>
    <row r="247" spans="1:13" ht="49.2" x14ac:dyDescent="0.25">
      <c r="A247" s="38" t="s">
        <v>227</v>
      </c>
      <c r="B247" s="31">
        <f t="shared" si="54"/>
        <v>10000</v>
      </c>
      <c r="C247" s="31"/>
      <c r="D247" s="31"/>
      <c r="E247" s="31">
        <v>10000</v>
      </c>
      <c r="F247" s="31">
        <f t="shared" si="62"/>
        <v>0</v>
      </c>
      <c r="G247" s="31"/>
      <c r="H247" s="31"/>
      <c r="I247" s="31"/>
      <c r="J247" s="31">
        <f t="shared" si="60"/>
        <v>10000</v>
      </c>
      <c r="K247" s="18">
        <f>F247/B247*100</f>
        <v>0</v>
      </c>
      <c r="L247" s="16"/>
      <c r="M247" s="3"/>
    </row>
    <row r="248" spans="1:13" ht="50.4" x14ac:dyDescent="0.25">
      <c r="A248" s="40" t="s">
        <v>226</v>
      </c>
      <c r="B248" s="31">
        <f t="shared" si="54"/>
        <v>260000</v>
      </c>
      <c r="C248" s="31">
        <f>C250+C251</f>
        <v>0</v>
      </c>
      <c r="D248" s="31">
        <f>D250+D251</f>
        <v>0</v>
      </c>
      <c r="E248" s="31">
        <f>E250+E251</f>
        <v>260000</v>
      </c>
      <c r="F248" s="31">
        <f t="shared" si="62"/>
        <v>0</v>
      </c>
      <c r="G248" s="31">
        <f>G250</f>
        <v>0</v>
      </c>
      <c r="H248" s="31">
        <f>H250</f>
        <v>0</v>
      </c>
      <c r="I248" s="31">
        <f>I250</f>
        <v>0</v>
      </c>
      <c r="J248" s="31">
        <f t="shared" si="60"/>
        <v>260000</v>
      </c>
      <c r="K248" s="18">
        <f>F248/B248*100</f>
        <v>0</v>
      </c>
      <c r="L248" s="16"/>
      <c r="M248" s="3"/>
    </row>
    <row r="249" spans="1:13" ht="30.6" x14ac:dyDescent="0.25">
      <c r="A249" s="37" t="s">
        <v>19</v>
      </c>
      <c r="B249" s="31">
        <f t="shared" si="54"/>
        <v>0</v>
      </c>
      <c r="C249" s="31"/>
      <c r="D249" s="31"/>
      <c r="E249" s="31"/>
      <c r="F249" s="31">
        <f t="shared" si="62"/>
        <v>0</v>
      </c>
      <c r="G249" s="31"/>
      <c r="H249" s="31"/>
      <c r="I249" s="31"/>
      <c r="J249" s="31">
        <f t="shared" si="60"/>
        <v>0</v>
      </c>
      <c r="K249" s="18"/>
      <c r="L249" s="16"/>
      <c r="M249" s="3"/>
    </row>
    <row r="250" spans="1:13" ht="49.2" x14ac:dyDescent="0.25">
      <c r="A250" s="38" t="s">
        <v>225</v>
      </c>
      <c r="B250" s="31">
        <f t="shared" si="54"/>
        <v>250000</v>
      </c>
      <c r="C250" s="31"/>
      <c r="D250" s="31"/>
      <c r="E250" s="31">
        <v>250000</v>
      </c>
      <c r="F250" s="31">
        <f t="shared" si="62"/>
        <v>0</v>
      </c>
      <c r="G250" s="31"/>
      <c r="H250" s="31"/>
      <c r="I250" s="31"/>
      <c r="J250" s="31">
        <f t="shared" si="60"/>
        <v>250000</v>
      </c>
      <c r="K250" s="18">
        <f t="shared" ref="K250:K255" si="63">F250/B250*100</f>
        <v>0</v>
      </c>
      <c r="L250" s="16"/>
      <c r="M250" s="3"/>
    </row>
    <row r="251" spans="1:13" ht="49.2" x14ac:dyDescent="0.25">
      <c r="A251" s="38" t="s">
        <v>224</v>
      </c>
      <c r="B251" s="31">
        <f t="shared" si="54"/>
        <v>10000</v>
      </c>
      <c r="C251" s="31"/>
      <c r="D251" s="31"/>
      <c r="E251" s="31">
        <v>10000</v>
      </c>
      <c r="F251" s="31">
        <f t="shared" si="62"/>
        <v>0</v>
      </c>
      <c r="G251" s="31"/>
      <c r="H251" s="31"/>
      <c r="I251" s="31"/>
      <c r="J251" s="31">
        <f t="shared" si="60"/>
        <v>10000</v>
      </c>
      <c r="K251" s="18">
        <f t="shared" si="63"/>
        <v>0</v>
      </c>
      <c r="L251" s="16"/>
      <c r="M251" s="3"/>
    </row>
    <row r="252" spans="1:13" ht="30" x14ac:dyDescent="0.25">
      <c r="A252" s="52" t="s">
        <v>33</v>
      </c>
      <c r="B252" s="29">
        <f t="shared" ref="B252:I252" si="64">B253</f>
        <v>57787205</v>
      </c>
      <c r="C252" s="29">
        <f t="shared" si="64"/>
        <v>19357800</v>
      </c>
      <c r="D252" s="29">
        <f t="shared" si="64"/>
        <v>17050425</v>
      </c>
      <c r="E252" s="29">
        <f t="shared" si="64"/>
        <v>21378980</v>
      </c>
      <c r="F252" s="29">
        <f t="shared" si="64"/>
        <v>1418437.5099999998</v>
      </c>
      <c r="G252" s="29">
        <f t="shared" si="64"/>
        <v>0</v>
      </c>
      <c r="H252" s="29">
        <f t="shared" si="64"/>
        <v>0</v>
      </c>
      <c r="I252" s="29">
        <f t="shared" si="64"/>
        <v>1418437.5099999998</v>
      </c>
      <c r="J252" s="29">
        <f t="shared" si="60"/>
        <v>56368767.490000002</v>
      </c>
      <c r="K252" s="17">
        <f t="shared" si="63"/>
        <v>2.4545874990839232</v>
      </c>
      <c r="L252" s="16"/>
      <c r="M252" s="3"/>
    </row>
    <row r="253" spans="1:13" ht="49.2" x14ac:dyDescent="0.25">
      <c r="A253" s="64" t="s">
        <v>31</v>
      </c>
      <c r="B253" s="68">
        <f>C253+D253+E253</f>
        <v>57787205</v>
      </c>
      <c r="C253" s="68">
        <f>C254</f>
        <v>19357800</v>
      </c>
      <c r="D253" s="68">
        <f>D254</f>
        <v>17050425</v>
      </c>
      <c r="E253" s="68">
        <f>E254</f>
        <v>21378980</v>
      </c>
      <c r="F253" s="68">
        <f t="shared" ref="F253" si="65">G253+H253+I253</f>
        <v>1418437.5099999998</v>
      </c>
      <c r="G253" s="68">
        <f>G254</f>
        <v>0</v>
      </c>
      <c r="H253" s="68">
        <f>H254</f>
        <v>0</v>
      </c>
      <c r="I253" s="68">
        <f>I254</f>
        <v>1418437.5099999998</v>
      </c>
      <c r="J253" s="68">
        <f t="shared" si="60"/>
        <v>56368767.490000002</v>
      </c>
      <c r="K253" s="19">
        <f t="shared" si="63"/>
        <v>2.4545874990839232</v>
      </c>
      <c r="L253" s="16"/>
      <c r="M253" s="3"/>
    </row>
    <row r="254" spans="1:13" ht="80.400000000000006" customHeight="1" x14ac:dyDescent="0.25">
      <c r="A254" s="35" t="s">
        <v>38</v>
      </c>
      <c r="B254" s="68">
        <f>C254+D254+E254</f>
        <v>57787205</v>
      </c>
      <c r="C254" s="68">
        <f>C255+C266+C274+C279+C283+C288+C291+C294+C297+C300+C303</f>
        <v>19357800</v>
      </c>
      <c r="D254" s="68">
        <f>D255+D266+D274+D279+D283+D288+D291+D294+D297+D300+D303</f>
        <v>17050425</v>
      </c>
      <c r="E254" s="68">
        <f>E255+E266+E274+E279+E283+E288+E291+E294+E297+E300+E303</f>
        <v>21378980</v>
      </c>
      <c r="F254" s="68">
        <f>G254+H254+I254</f>
        <v>1418437.5099999998</v>
      </c>
      <c r="G254" s="68">
        <f>G255+G266+G274+G279+G283+G288+G291+G294+G297+G300+G303</f>
        <v>0</v>
      </c>
      <c r="H254" s="68">
        <f>H255+H266+H274+H279+H283+H288+H291+H294+H297+H300+H303</f>
        <v>0</v>
      </c>
      <c r="I254" s="68">
        <f>I255+I266+I274+I279+I283+I288+I291+I294+I297+I300+I303</f>
        <v>1418437.5099999998</v>
      </c>
      <c r="J254" s="68">
        <f t="shared" si="60"/>
        <v>56368767.490000002</v>
      </c>
      <c r="K254" s="19">
        <f t="shared" si="63"/>
        <v>2.4545874990839232</v>
      </c>
      <c r="L254" s="16"/>
      <c r="M254" s="3"/>
    </row>
    <row r="255" spans="1:13" ht="100.8" x14ac:dyDescent="0.25">
      <c r="A255" s="39" t="s">
        <v>223</v>
      </c>
      <c r="B255" s="31">
        <f>C255+D255+E255</f>
        <v>23349105</v>
      </c>
      <c r="C255" s="31">
        <f>C257+C258+C259+C260+C261+C262+C263+C264+C265</f>
        <v>3034800</v>
      </c>
      <c r="D255" s="31">
        <f>D257+D258+D259+D260+D261+D262+D263+D264+D265</f>
        <v>13718505</v>
      </c>
      <c r="E255" s="31">
        <f>E257+E258+E259+E260+E261+E262+E263+E264+E265</f>
        <v>6595800</v>
      </c>
      <c r="F255" s="31">
        <f t="shared" ref="F255:F305" si="66">G255+H255+I255</f>
        <v>474874.82</v>
      </c>
      <c r="G255" s="31">
        <f>G257+G258+G259+G260+G261+G262+G263+G264+G265</f>
        <v>0</v>
      </c>
      <c r="H255" s="31">
        <f t="shared" ref="H255:I255" si="67">H257+H258+H259+H260+H261+H262+H263+H264+H265</f>
        <v>0</v>
      </c>
      <c r="I255" s="31">
        <f t="shared" si="67"/>
        <v>474874.82</v>
      </c>
      <c r="J255" s="31">
        <f t="shared" si="60"/>
        <v>22874230.18</v>
      </c>
      <c r="K255" s="18">
        <f t="shared" si="63"/>
        <v>2.0338030943798486</v>
      </c>
      <c r="L255" s="16"/>
      <c r="M255" s="3"/>
    </row>
    <row r="256" spans="1:13" ht="30.6" x14ac:dyDescent="0.25">
      <c r="A256" s="50" t="s">
        <v>19</v>
      </c>
      <c r="B256" s="31"/>
      <c r="C256" s="31"/>
      <c r="D256" s="31"/>
      <c r="E256" s="31"/>
      <c r="F256" s="31">
        <f t="shared" si="66"/>
        <v>0</v>
      </c>
      <c r="G256" s="31"/>
      <c r="H256" s="31"/>
      <c r="I256" s="31"/>
      <c r="J256" s="31">
        <f t="shared" si="60"/>
        <v>0</v>
      </c>
      <c r="K256" s="18"/>
      <c r="L256" s="16"/>
      <c r="M256" s="3"/>
    </row>
    <row r="257" spans="1:13" ht="50.4" x14ac:dyDescent="0.25">
      <c r="A257" s="53" t="s">
        <v>222</v>
      </c>
      <c r="B257" s="31">
        <f t="shared" ref="B257:B266" si="68">C257+D257+E257</f>
        <v>1634880</v>
      </c>
      <c r="C257" s="31"/>
      <c r="D257" s="31"/>
      <c r="E257" s="31">
        <v>1634880</v>
      </c>
      <c r="F257" s="31">
        <f t="shared" si="66"/>
        <v>449688.15</v>
      </c>
      <c r="G257" s="31"/>
      <c r="H257" s="31"/>
      <c r="I257" s="31">
        <v>449688.15</v>
      </c>
      <c r="J257" s="31">
        <f t="shared" si="60"/>
        <v>1185191.8500000001</v>
      </c>
      <c r="K257" s="18">
        <f t="shared" ref="K257:K266" si="69">F257/B257*100</f>
        <v>27.505881165590136</v>
      </c>
      <c r="L257" s="16"/>
      <c r="M257" s="3"/>
    </row>
    <row r="258" spans="1:13" ht="50.4" x14ac:dyDescent="0.25">
      <c r="A258" s="53" t="s">
        <v>221</v>
      </c>
      <c r="B258" s="31">
        <f t="shared" si="68"/>
        <v>42900</v>
      </c>
      <c r="C258" s="31"/>
      <c r="D258" s="31"/>
      <c r="E258" s="31">
        <v>42900</v>
      </c>
      <c r="F258" s="31">
        <f t="shared" si="66"/>
        <v>14000</v>
      </c>
      <c r="G258" s="31"/>
      <c r="H258" s="31"/>
      <c r="I258" s="31">
        <v>14000</v>
      </c>
      <c r="J258" s="31">
        <f t="shared" si="60"/>
        <v>28900</v>
      </c>
      <c r="K258" s="18">
        <f t="shared" si="69"/>
        <v>32.634032634032636</v>
      </c>
      <c r="L258" s="16"/>
      <c r="M258" s="3"/>
    </row>
    <row r="259" spans="1:13" ht="49.2" x14ac:dyDescent="0.25">
      <c r="A259" s="38" t="s">
        <v>220</v>
      </c>
      <c r="B259" s="31">
        <f t="shared" si="68"/>
        <v>928298.75</v>
      </c>
      <c r="C259" s="31"/>
      <c r="D259" s="31"/>
      <c r="E259" s="31">
        <v>928298.75</v>
      </c>
      <c r="F259" s="31">
        <f t="shared" si="66"/>
        <v>11186.67</v>
      </c>
      <c r="G259" s="31"/>
      <c r="H259" s="31"/>
      <c r="I259" s="31">
        <v>11186.67</v>
      </c>
      <c r="J259" s="31">
        <f t="shared" si="60"/>
        <v>917112.08</v>
      </c>
      <c r="K259" s="18">
        <f t="shared" si="69"/>
        <v>1.2050721817733785</v>
      </c>
      <c r="L259" s="16"/>
      <c r="M259" s="3"/>
    </row>
    <row r="260" spans="1:13" ht="49.2" x14ac:dyDescent="0.25">
      <c r="A260" s="38" t="s">
        <v>219</v>
      </c>
      <c r="B260" s="31">
        <f t="shared" si="68"/>
        <v>560095</v>
      </c>
      <c r="C260" s="31"/>
      <c r="D260" s="31"/>
      <c r="E260" s="31">
        <v>560095</v>
      </c>
      <c r="F260" s="31">
        <f t="shared" si="66"/>
        <v>0</v>
      </c>
      <c r="G260" s="31"/>
      <c r="H260" s="31"/>
      <c r="I260" s="31"/>
      <c r="J260" s="31">
        <f t="shared" si="60"/>
        <v>560095</v>
      </c>
      <c r="K260" s="18">
        <f t="shared" si="69"/>
        <v>0</v>
      </c>
      <c r="L260" s="16"/>
      <c r="M260" s="3"/>
    </row>
    <row r="261" spans="1:13" ht="30.6" x14ac:dyDescent="0.25">
      <c r="A261" s="43" t="s">
        <v>218</v>
      </c>
      <c r="B261" s="31">
        <f t="shared" si="68"/>
        <v>3423495.25</v>
      </c>
      <c r="C261" s="31"/>
      <c r="D261" s="31"/>
      <c r="E261" s="31">
        <v>3423495.25</v>
      </c>
      <c r="F261" s="31">
        <f t="shared" si="66"/>
        <v>0</v>
      </c>
      <c r="G261" s="31"/>
      <c r="H261" s="31"/>
      <c r="I261" s="31"/>
      <c r="J261" s="31">
        <f t="shared" si="60"/>
        <v>3423495.25</v>
      </c>
      <c r="K261" s="18">
        <f t="shared" si="69"/>
        <v>0</v>
      </c>
      <c r="L261" s="16"/>
      <c r="M261" s="3"/>
    </row>
    <row r="262" spans="1:13" ht="30.6" x14ac:dyDescent="0.25">
      <c r="A262" s="43" t="s">
        <v>217</v>
      </c>
      <c r="B262" s="31">
        <f t="shared" si="68"/>
        <v>13693981</v>
      </c>
      <c r="C262" s="31"/>
      <c r="D262" s="31">
        <v>13693981</v>
      </c>
      <c r="E262" s="31"/>
      <c r="F262" s="31">
        <f t="shared" si="66"/>
        <v>0</v>
      </c>
      <c r="G262" s="31"/>
      <c r="H262" s="31"/>
      <c r="I262" s="31"/>
      <c r="J262" s="31">
        <f t="shared" si="60"/>
        <v>13693981</v>
      </c>
      <c r="K262" s="18">
        <f t="shared" si="69"/>
        <v>0</v>
      </c>
      <c r="L262" s="16"/>
      <c r="M262" s="3"/>
    </row>
    <row r="263" spans="1:13" ht="49.2" x14ac:dyDescent="0.25">
      <c r="A263" s="43" t="s">
        <v>216</v>
      </c>
      <c r="B263" s="31">
        <f t="shared" si="68"/>
        <v>6131</v>
      </c>
      <c r="C263" s="31"/>
      <c r="D263" s="31"/>
      <c r="E263" s="31">
        <v>6131</v>
      </c>
      <c r="F263" s="31">
        <f t="shared" si="66"/>
        <v>0</v>
      </c>
      <c r="G263" s="31"/>
      <c r="H263" s="31"/>
      <c r="I263" s="31"/>
      <c r="J263" s="31">
        <f t="shared" si="60"/>
        <v>6131</v>
      </c>
      <c r="K263" s="18">
        <f t="shared" si="69"/>
        <v>0</v>
      </c>
      <c r="L263" s="16"/>
      <c r="M263" s="3"/>
    </row>
    <row r="264" spans="1:13" ht="49.2" x14ac:dyDescent="0.25">
      <c r="A264" s="43" t="s">
        <v>215</v>
      </c>
      <c r="B264" s="31">
        <f t="shared" si="68"/>
        <v>24524</v>
      </c>
      <c r="C264" s="31"/>
      <c r="D264" s="31">
        <v>24524</v>
      </c>
      <c r="E264" s="31"/>
      <c r="F264" s="31">
        <f t="shared" si="66"/>
        <v>0</v>
      </c>
      <c r="G264" s="31"/>
      <c r="H264" s="31"/>
      <c r="I264" s="31"/>
      <c r="J264" s="31">
        <f t="shared" si="60"/>
        <v>24524</v>
      </c>
      <c r="K264" s="18">
        <f t="shared" si="69"/>
        <v>0</v>
      </c>
      <c r="L264" s="16"/>
      <c r="M264" s="3"/>
    </row>
    <row r="265" spans="1:13" ht="49.2" x14ac:dyDescent="0.25">
      <c r="A265" s="43" t="s">
        <v>214</v>
      </c>
      <c r="B265" s="31">
        <f t="shared" si="68"/>
        <v>3034800</v>
      </c>
      <c r="C265" s="31">
        <v>3034800</v>
      </c>
      <c r="D265" s="31"/>
      <c r="E265" s="31"/>
      <c r="F265" s="31">
        <f t="shared" si="66"/>
        <v>0</v>
      </c>
      <c r="G265" s="31"/>
      <c r="H265" s="31"/>
      <c r="I265" s="31"/>
      <c r="J265" s="31">
        <f t="shared" si="60"/>
        <v>3034800</v>
      </c>
      <c r="K265" s="18">
        <f t="shared" si="69"/>
        <v>0</v>
      </c>
      <c r="L265" s="16"/>
      <c r="M265" s="3"/>
    </row>
    <row r="266" spans="1:13" ht="109.2" customHeight="1" x14ac:dyDescent="0.25">
      <c r="A266" s="39" t="s">
        <v>32</v>
      </c>
      <c r="B266" s="31">
        <f t="shared" si="68"/>
        <v>16761900</v>
      </c>
      <c r="C266" s="31">
        <f>C268+C269+C270+C271+C272+C273</f>
        <v>16323000</v>
      </c>
      <c r="D266" s="31">
        <f t="shared" ref="D266:E266" si="70">D268+D269+D270+D271+D272+D273</f>
        <v>131920</v>
      </c>
      <c r="E266" s="31">
        <f t="shared" si="70"/>
        <v>306980</v>
      </c>
      <c r="F266" s="31">
        <f t="shared" si="66"/>
        <v>194014.87</v>
      </c>
      <c r="G266" s="31">
        <f>G268+G269+G270+G271+G272+G273</f>
        <v>0</v>
      </c>
      <c r="H266" s="31">
        <f t="shared" ref="H266:I266" si="71">H268+H269+H270+H271+H272+H273</f>
        <v>0</v>
      </c>
      <c r="I266" s="31">
        <f t="shared" si="71"/>
        <v>194014.87</v>
      </c>
      <c r="J266" s="31">
        <f t="shared" si="60"/>
        <v>16567885.130000001</v>
      </c>
      <c r="K266" s="18">
        <f t="shared" si="69"/>
        <v>1.1574754055327856</v>
      </c>
      <c r="L266" s="16"/>
      <c r="M266" s="3"/>
    </row>
    <row r="267" spans="1:13" ht="30.6" x14ac:dyDescent="0.25">
      <c r="A267" s="50" t="s">
        <v>19</v>
      </c>
      <c r="B267" s="31"/>
      <c r="C267" s="31"/>
      <c r="D267" s="31"/>
      <c r="E267" s="31"/>
      <c r="F267" s="31">
        <f t="shared" si="66"/>
        <v>0</v>
      </c>
      <c r="G267" s="31"/>
      <c r="H267" s="31"/>
      <c r="I267" s="31"/>
      <c r="J267" s="31"/>
      <c r="K267" s="18"/>
      <c r="L267" s="16"/>
      <c r="M267" s="3"/>
    </row>
    <row r="268" spans="1:13" ht="49.2" x14ac:dyDescent="0.25">
      <c r="A268" s="42" t="s">
        <v>298</v>
      </c>
      <c r="B268" s="31">
        <f t="shared" ref="B268:B274" si="72">C268+D268+E268</f>
        <v>37200</v>
      </c>
      <c r="C268" s="31"/>
      <c r="D268" s="31"/>
      <c r="E268" s="31">
        <v>37200</v>
      </c>
      <c r="F268" s="31">
        <f t="shared" si="66"/>
        <v>0</v>
      </c>
      <c r="G268" s="31"/>
      <c r="H268" s="31"/>
      <c r="I268" s="31"/>
      <c r="J268" s="31">
        <f t="shared" ref="J268:J332" si="73">B268-F268</f>
        <v>37200</v>
      </c>
      <c r="K268" s="18">
        <f t="shared" ref="K268:K274" si="74">F268/B268*100</f>
        <v>0</v>
      </c>
      <c r="L268" s="16"/>
      <c r="M268" s="3"/>
    </row>
    <row r="269" spans="1:13" ht="49.2" x14ac:dyDescent="0.25">
      <c r="A269" s="42" t="s">
        <v>299</v>
      </c>
      <c r="B269" s="31">
        <f t="shared" si="72"/>
        <v>221800</v>
      </c>
      <c r="C269" s="31"/>
      <c r="D269" s="31"/>
      <c r="E269" s="31">
        <f>144900+76900</f>
        <v>221800</v>
      </c>
      <c r="F269" s="31">
        <f t="shared" si="66"/>
        <v>194014.87</v>
      </c>
      <c r="G269" s="31"/>
      <c r="H269" s="31"/>
      <c r="I269" s="31">
        <v>194014.87</v>
      </c>
      <c r="J269" s="31">
        <f t="shared" si="73"/>
        <v>27785.130000000005</v>
      </c>
      <c r="K269" s="18">
        <f t="shared" si="74"/>
        <v>87.472889990982864</v>
      </c>
      <c r="L269" s="16"/>
      <c r="M269" s="3"/>
    </row>
    <row r="270" spans="1:13" ht="49.2" x14ac:dyDescent="0.25">
      <c r="A270" s="42" t="s">
        <v>311</v>
      </c>
      <c r="B270" s="31">
        <f t="shared" si="72"/>
        <v>15000</v>
      </c>
      <c r="C270" s="31"/>
      <c r="D270" s="31"/>
      <c r="E270" s="31">
        <v>15000</v>
      </c>
      <c r="F270" s="31">
        <f t="shared" si="66"/>
        <v>0</v>
      </c>
      <c r="G270" s="31"/>
      <c r="H270" s="31"/>
      <c r="I270" s="31"/>
      <c r="J270" s="31">
        <f t="shared" si="73"/>
        <v>15000</v>
      </c>
      <c r="K270" s="18">
        <f t="shared" si="74"/>
        <v>0</v>
      </c>
      <c r="L270" s="16"/>
      <c r="M270" s="3"/>
    </row>
    <row r="271" spans="1:13" ht="49.2" x14ac:dyDescent="0.25">
      <c r="A271" s="43" t="s">
        <v>152</v>
      </c>
      <c r="B271" s="31">
        <f t="shared" si="72"/>
        <v>32980</v>
      </c>
      <c r="C271" s="31"/>
      <c r="D271" s="31"/>
      <c r="E271" s="31">
        <f>37300-4320</f>
        <v>32980</v>
      </c>
      <c r="F271" s="31">
        <f t="shared" si="66"/>
        <v>0</v>
      </c>
      <c r="G271" s="31"/>
      <c r="H271" s="31"/>
      <c r="I271" s="31"/>
      <c r="J271" s="31">
        <f t="shared" si="73"/>
        <v>32980</v>
      </c>
      <c r="K271" s="18">
        <f t="shared" si="74"/>
        <v>0</v>
      </c>
      <c r="L271" s="16"/>
      <c r="M271" s="3"/>
    </row>
    <row r="272" spans="1:13" ht="49.2" x14ac:dyDescent="0.25">
      <c r="A272" s="43" t="s">
        <v>151</v>
      </c>
      <c r="B272" s="31">
        <f t="shared" si="72"/>
        <v>131920</v>
      </c>
      <c r="C272" s="31"/>
      <c r="D272" s="31">
        <f>149400-17480</f>
        <v>131920</v>
      </c>
      <c r="E272" s="31"/>
      <c r="F272" s="31">
        <f t="shared" si="66"/>
        <v>0</v>
      </c>
      <c r="G272" s="31"/>
      <c r="H272" s="31"/>
      <c r="I272" s="31"/>
      <c r="J272" s="31">
        <f t="shared" si="73"/>
        <v>131920</v>
      </c>
      <c r="K272" s="18">
        <f t="shared" si="74"/>
        <v>0</v>
      </c>
      <c r="L272" s="16"/>
      <c r="M272" s="3"/>
    </row>
    <row r="273" spans="1:13" ht="49.2" x14ac:dyDescent="0.25">
      <c r="A273" s="43" t="s">
        <v>150</v>
      </c>
      <c r="B273" s="31">
        <f t="shared" si="72"/>
        <v>16323000</v>
      </c>
      <c r="C273" s="31">
        <f>18486800-2163800</f>
        <v>16323000</v>
      </c>
      <c r="D273" s="31"/>
      <c r="E273" s="31"/>
      <c r="F273" s="31">
        <f t="shared" si="66"/>
        <v>0</v>
      </c>
      <c r="G273" s="31"/>
      <c r="H273" s="31"/>
      <c r="I273" s="31"/>
      <c r="J273" s="31">
        <f t="shared" si="73"/>
        <v>16323000</v>
      </c>
      <c r="K273" s="18">
        <f t="shared" si="74"/>
        <v>0</v>
      </c>
      <c r="L273" s="16"/>
      <c r="M273" s="3"/>
    </row>
    <row r="274" spans="1:13" ht="151.19999999999999" x14ac:dyDescent="0.25">
      <c r="A274" s="39" t="s">
        <v>124</v>
      </c>
      <c r="B274" s="31">
        <f t="shared" si="72"/>
        <v>9126200</v>
      </c>
      <c r="C274" s="31">
        <f>C276+C277+C278</f>
        <v>0</v>
      </c>
      <c r="D274" s="31">
        <f t="shared" ref="D274:E274" si="75">D276+D277+D278</f>
        <v>0</v>
      </c>
      <c r="E274" s="31">
        <f t="shared" si="75"/>
        <v>9126200</v>
      </c>
      <c r="F274" s="31">
        <f t="shared" si="66"/>
        <v>749547.82</v>
      </c>
      <c r="G274" s="31">
        <f>G276+G278</f>
        <v>0</v>
      </c>
      <c r="H274" s="31">
        <f>H276+H278</f>
        <v>0</v>
      </c>
      <c r="I274" s="31">
        <f>I276+I278</f>
        <v>749547.82</v>
      </c>
      <c r="J274" s="31">
        <f t="shared" si="73"/>
        <v>8376652.1799999997</v>
      </c>
      <c r="K274" s="18">
        <f t="shared" si="74"/>
        <v>8.2131426004251491</v>
      </c>
      <c r="L274" s="16"/>
      <c r="M274" s="3"/>
    </row>
    <row r="275" spans="1:13" ht="30.6" x14ac:dyDescent="0.25">
      <c r="A275" s="50" t="s">
        <v>19</v>
      </c>
      <c r="B275" s="31"/>
      <c r="C275" s="31"/>
      <c r="D275" s="31"/>
      <c r="E275" s="31"/>
      <c r="F275" s="31">
        <f t="shared" si="66"/>
        <v>0</v>
      </c>
      <c r="G275" s="31"/>
      <c r="H275" s="31"/>
      <c r="I275" s="31"/>
      <c r="J275" s="31">
        <f t="shared" si="73"/>
        <v>0</v>
      </c>
      <c r="K275" s="18"/>
      <c r="L275" s="16"/>
      <c r="M275" s="3"/>
    </row>
    <row r="276" spans="1:13" ht="49.2" x14ac:dyDescent="0.25">
      <c r="A276" s="42" t="s">
        <v>297</v>
      </c>
      <c r="B276" s="31">
        <f t="shared" ref="B276:B305" si="76">C276+D276+E276</f>
        <v>8629994</v>
      </c>
      <c r="C276" s="31"/>
      <c r="D276" s="31"/>
      <c r="E276" s="31">
        <v>8629994</v>
      </c>
      <c r="F276" s="31">
        <f t="shared" si="66"/>
        <v>749547.82</v>
      </c>
      <c r="G276" s="31"/>
      <c r="H276" s="31"/>
      <c r="I276" s="31">
        <v>749547.82</v>
      </c>
      <c r="J276" s="31">
        <f t="shared" si="73"/>
        <v>7880446.1799999997</v>
      </c>
      <c r="K276" s="18">
        <f t="shared" ref="K276:K278" si="77">F276/B276*100</f>
        <v>8.685380546035141</v>
      </c>
      <c r="L276" s="16"/>
      <c r="M276" s="3"/>
    </row>
    <row r="277" spans="1:13" ht="49.2" x14ac:dyDescent="0.25">
      <c r="A277" s="38" t="s">
        <v>213</v>
      </c>
      <c r="B277" s="31">
        <f t="shared" si="76"/>
        <v>10000</v>
      </c>
      <c r="C277" s="31"/>
      <c r="D277" s="31"/>
      <c r="E277" s="31">
        <v>10000</v>
      </c>
      <c r="F277" s="31">
        <f t="shared" si="66"/>
        <v>0</v>
      </c>
      <c r="G277" s="31"/>
      <c r="H277" s="31"/>
      <c r="I277" s="31"/>
      <c r="J277" s="31">
        <f t="shared" si="73"/>
        <v>10000</v>
      </c>
      <c r="K277" s="18">
        <f t="shared" si="77"/>
        <v>0</v>
      </c>
      <c r="L277" s="16"/>
      <c r="M277" s="3"/>
    </row>
    <row r="278" spans="1:13" ht="49.2" x14ac:dyDescent="0.25">
      <c r="A278" s="43" t="s">
        <v>125</v>
      </c>
      <c r="B278" s="31">
        <f t="shared" si="76"/>
        <v>486206</v>
      </c>
      <c r="C278" s="31"/>
      <c r="D278" s="31"/>
      <c r="E278" s="31">
        <v>486206</v>
      </c>
      <c r="F278" s="31">
        <f t="shared" si="66"/>
        <v>0</v>
      </c>
      <c r="G278" s="31"/>
      <c r="H278" s="31"/>
      <c r="I278" s="31"/>
      <c r="J278" s="31">
        <f t="shared" si="73"/>
        <v>486206</v>
      </c>
      <c r="K278" s="18">
        <f t="shared" si="77"/>
        <v>0</v>
      </c>
      <c r="L278" s="16"/>
      <c r="M278" s="3"/>
    </row>
    <row r="279" spans="1:13" ht="81.599999999999994" customHeight="1" x14ac:dyDescent="0.25">
      <c r="A279" s="49" t="s">
        <v>81</v>
      </c>
      <c r="B279" s="31">
        <f t="shared" si="76"/>
        <v>3670000</v>
      </c>
      <c r="C279" s="31">
        <f>C281+C282</f>
        <v>0</v>
      </c>
      <c r="D279" s="31">
        <f>D281+D282</f>
        <v>0</v>
      </c>
      <c r="E279" s="31">
        <f>E281+E282</f>
        <v>3670000</v>
      </c>
      <c r="F279" s="31">
        <f t="shared" si="66"/>
        <v>0</v>
      </c>
      <c r="G279" s="31">
        <f>G281</f>
        <v>0</v>
      </c>
      <c r="H279" s="31">
        <f>H281</f>
        <v>0</v>
      </c>
      <c r="I279" s="31">
        <f>I281</f>
        <v>0</v>
      </c>
      <c r="J279" s="31">
        <f t="shared" si="73"/>
        <v>3670000</v>
      </c>
      <c r="K279" s="18">
        <f>F279/B279*100</f>
        <v>0</v>
      </c>
      <c r="L279" s="16"/>
      <c r="M279" s="3"/>
    </row>
    <row r="280" spans="1:13" ht="30.6" x14ac:dyDescent="0.25">
      <c r="A280" s="50" t="s">
        <v>19</v>
      </c>
      <c r="B280" s="31">
        <f t="shared" si="76"/>
        <v>0</v>
      </c>
      <c r="C280" s="31"/>
      <c r="D280" s="31"/>
      <c r="E280" s="31"/>
      <c r="F280" s="31">
        <f t="shared" si="66"/>
        <v>0</v>
      </c>
      <c r="G280" s="31"/>
      <c r="H280" s="31"/>
      <c r="I280" s="31"/>
      <c r="J280" s="31">
        <f t="shared" si="73"/>
        <v>0</v>
      </c>
      <c r="K280" s="18"/>
      <c r="L280" s="16"/>
      <c r="M280" s="3"/>
    </row>
    <row r="281" spans="1:13" ht="49.2" x14ac:dyDescent="0.25">
      <c r="A281" s="43" t="s">
        <v>55</v>
      </c>
      <c r="B281" s="31">
        <f t="shared" si="76"/>
        <v>3660000</v>
      </c>
      <c r="C281" s="31"/>
      <c r="D281" s="31"/>
      <c r="E281" s="31">
        <f>4000000-340000</f>
        <v>3660000</v>
      </c>
      <c r="F281" s="31">
        <f t="shared" si="66"/>
        <v>0</v>
      </c>
      <c r="G281" s="31"/>
      <c r="H281" s="31"/>
      <c r="I281" s="31"/>
      <c r="J281" s="31">
        <f t="shared" si="73"/>
        <v>3660000</v>
      </c>
      <c r="K281" s="18">
        <f>F281/B281*100</f>
        <v>0</v>
      </c>
      <c r="L281" s="16"/>
      <c r="M281" s="3"/>
    </row>
    <row r="282" spans="1:13" ht="49.2" x14ac:dyDescent="0.25">
      <c r="A282" s="38" t="s">
        <v>212</v>
      </c>
      <c r="B282" s="31">
        <f t="shared" si="76"/>
        <v>10000</v>
      </c>
      <c r="C282" s="31"/>
      <c r="D282" s="31"/>
      <c r="E282" s="31">
        <v>10000</v>
      </c>
      <c r="F282" s="31">
        <f t="shared" si="66"/>
        <v>0</v>
      </c>
      <c r="G282" s="31"/>
      <c r="H282" s="31"/>
      <c r="I282" s="31"/>
      <c r="J282" s="31">
        <f t="shared" si="73"/>
        <v>10000</v>
      </c>
      <c r="K282" s="18">
        <f>F282/B282*100</f>
        <v>0</v>
      </c>
      <c r="L282" s="16"/>
      <c r="M282" s="3"/>
    </row>
    <row r="283" spans="1:13" ht="50.4" x14ac:dyDescent="0.25">
      <c r="A283" s="49" t="s">
        <v>42</v>
      </c>
      <c r="B283" s="31">
        <f t="shared" si="76"/>
        <v>4010000</v>
      </c>
      <c r="C283" s="31">
        <f>C285+C286+C287</f>
        <v>0</v>
      </c>
      <c r="D283" s="31">
        <f t="shared" ref="D283:E283" si="78">D285+D286+D287</f>
        <v>3200000</v>
      </c>
      <c r="E283" s="31">
        <f t="shared" si="78"/>
        <v>810000</v>
      </c>
      <c r="F283" s="31">
        <f t="shared" si="66"/>
        <v>0</v>
      </c>
      <c r="G283" s="31">
        <f t="shared" ref="G283:I283" si="79">G285+G286+G287</f>
        <v>0</v>
      </c>
      <c r="H283" s="31">
        <f t="shared" si="79"/>
        <v>0</v>
      </c>
      <c r="I283" s="31">
        <f t="shared" si="79"/>
        <v>0</v>
      </c>
      <c r="J283" s="31">
        <f t="shared" si="73"/>
        <v>4010000</v>
      </c>
      <c r="K283" s="18">
        <f>F283/B283*100</f>
        <v>0</v>
      </c>
      <c r="L283" s="16"/>
      <c r="M283" s="3"/>
    </row>
    <row r="284" spans="1:13" ht="30.6" x14ac:dyDescent="0.25">
      <c r="A284" s="50" t="s">
        <v>19</v>
      </c>
      <c r="B284" s="31">
        <f t="shared" si="76"/>
        <v>0</v>
      </c>
      <c r="C284" s="31"/>
      <c r="D284" s="31"/>
      <c r="E284" s="31"/>
      <c r="F284" s="31">
        <f t="shared" si="66"/>
        <v>0</v>
      </c>
      <c r="G284" s="31"/>
      <c r="H284" s="31"/>
      <c r="I284" s="31"/>
      <c r="J284" s="31">
        <f t="shared" si="73"/>
        <v>0</v>
      </c>
      <c r="K284" s="18"/>
      <c r="L284" s="16"/>
      <c r="M284" s="3"/>
    </row>
    <row r="285" spans="1:13" ht="49.2" x14ac:dyDescent="0.25">
      <c r="A285" s="38" t="s">
        <v>211</v>
      </c>
      <c r="B285" s="31">
        <f t="shared" si="76"/>
        <v>10000</v>
      </c>
      <c r="C285" s="31"/>
      <c r="D285" s="31"/>
      <c r="E285" s="31">
        <v>10000</v>
      </c>
      <c r="F285" s="31">
        <f t="shared" si="66"/>
        <v>0</v>
      </c>
      <c r="G285" s="31"/>
      <c r="H285" s="31"/>
      <c r="I285" s="31"/>
      <c r="J285" s="31">
        <f t="shared" si="73"/>
        <v>10000</v>
      </c>
      <c r="K285" s="18">
        <f>F285/B285*100</f>
        <v>0</v>
      </c>
      <c r="L285" s="16"/>
      <c r="M285" s="3"/>
    </row>
    <row r="286" spans="1:13" ht="49.2" x14ac:dyDescent="0.25">
      <c r="A286" s="43" t="s">
        <v>210</v>
      </c>
      <c r="B286" s="31">
        <f t="shared" si="76"/>
        <v>800000</v>
      </c>
      <c r="C286" s="31"/>
      <c r="D286" s="31"/>
      <c r="E286" s="31">
        <v>800000</v>
      </c>
      <c r="F286" s="31">
        <f t="shared" si="66"/>
        <v>0</v>
      </c>
      <c r="G286" s="31"/>
      <c r="H286" s="31"/>
      <c r="I286" s="31"/>
      <c r="J286" s="31">
        <f t="shared" si="73"/>
        <v>800000</v>
      </c>
      <c r="K286" s="18">
        <f>F286/B286*100</f>
        <v>0</v>
      </c>
      <c r="L286" s="16"/>
      <c r="M286" s="3"/>
    </row>
    <row r="287" spans="1:13" ht="49.2" x14ac:dyDescent="0.25">
      <c r="A287" s="43" t="s">
        <v>209</v>
      </c>
      <c r="B287" s="31">
        <f t="shared" si="76"/>
        <v>3200000</v>
      </c>
      <c r="C287" s="31"/>
      <c r="D287" s="31">
        <v>3200000</v>
      </c>
      <c r="E287" s="31"/>
      <c r="F287" s="31">
        <f t="shared" si="66"/>
        <v>0</v>
      </c>
      <c r="G287" s="31"/>
      <c r="H287" s="31"/>
      <c r="I287" s="31"/>
      <c r="J287" s="31">
        <f t="shared" si="73"/>
        <v>3200000</v>
      </c>
      <c r="K287" s="18">
        <f>F287/B287*100</f>
        <v>0</v>
      </c>
      <c r="L287" s="16"/>
      <c r="M287" s="3"/>
    </row>
    <row r="288" spans="1:13" ht="75.599999999999994" x14ac:dyDescent="0.25">
      <c r="A288" s="75" t="s">
        <v>208</v>
      </c>
      <c r="B288" s="31">
        <f t="shared" si="76"/>
        <v>110000</v>
      </c>
      <c r="C288" s="31">
        <f>C290</f>
        <v>0</v>
      </c>
      <c r="D288" s="31">
        <f>D290</f>
        <v>0</v>
      </c>
      <c r="E288" s="31">
        <f>E290</f>
        <v>110000</v>
      </c>
      <c r="F288" s="31">
        <f t="shared" si="66"/>
        <v>0</v>
      </c>
      <c r="G288" s="31">
        <f>G290</f>
        <v>0</v>
      </c>
      <c r="H288" s="31">
        <f>H290</f>
        <v>0</v>
      </c>
      <c r="I288" s="31">
        <f>I290</f>
        <v>0</v>
      </c>
      <c r="J288" s="31">
        <f t="shared" si="73"/>
        <v>110000</v>
      </c>
      <c r="K288" s="18"/>
      <c r="L288" s="16"/>
      <c r="M288" s="3"/>
    </row>
    <row r="289" spans="1:13" ht="30.6" x14ac:dyDescent="0.25">
      <c r="A289" s="74" t="s">
        <v>19</v>
      </c>
      <c r="B289" s="31">
        <f t="shared" si="76"/>
        <v>0</v>
      </c>
      <c r="C289" s="31"/>
      <c r="D289" s="31"/>
      <c r="E289" s="31"/>
      <c r="F289" s="31">
        <f t="shared" si="66"/>
        <v>0</v>
      </c>
      <c r="G289" s="31"/>
      <c r="H289" s="31"/>
      <c r="I289" s="31"/>
      <c r="J289" s="31">
        <f t="shared" si="73"/>
        <v>0</v>
      </c>
      <c r="K289" s="18"/>
      <c r="L289" s="16"/>
      <c r="M289" s="3"/>
    </row>
    <row r="290" spans="1:13" ht="49.2" x14ac:dyDescent="0.25">
      <c r="A290" s="78" t="s">
        <v>207</v>
      </c>
      <c r="B290" s="31">
        <f t="shared" si="76"/>
        <v>110000</v>
      </c>
      <c r="C290" s="31"/>
      <c r="D290" s="31"/>
      <c r="E290" s="31">
        <v>110000</v>
      </c>
      <c r="F290" s="31">
        <f t="shared" si="66"/>
        <v>0</v>
      </c>
      <c r="G290" s="31"/>
      <c r="H290" s="31"/>
      <c r="I290" s="31"/>
      <c r="J290" s="31">
        <f t="shared" si="73"/>
        <v>110000</v>
      </c>
      <c r="K290" s="18"/>
      <c r="L290" s="16"/>
      <c r="M290" s="3"/>
    </row>
    <row r="291" spans="1:13" ht="75.599999999999994" x14ac:dyDescent="0.25">
      <c r="A291" s="75" t="s">
        <v>206</v>
      </c>
      <c r="B291" s="31">
        <f t="shared" si="76"/>
        <v>120000</v>
      </c>
      <c r="C291" s="31">
        <f>C293</f>
        <v>0</v>
      </c>
      <c r="D291" s="31">
        <f>D293</f>
        <v>0</v>
      </c>
      <c r="E291" s="31">
        <f>E293</f>
        <v>120000</v>
      </c>
      <c r="F291" s="31">
        <f t="shared" si="66"/>
        <v>0</v>
      </c>
      <c r="G291" s="31">
        <f>G293</f>
        <v>0</v>
      </c>
      <c r="H291" s="31">
        <f>H293</f>
        <v>0</v>
      </c>
      <c r="I291" s="31">
        <f>I293</f>
        <v>0</v>
      </c>
      <c r="J291" s="31">
        <f t="shared" si="73"/>
        <v>120000</v>
      </c>
      <c r="K291" s="18"/>
      <c r="L291" s="16"/>
      <c r="M291" s="3"/>
    </row>
    <row r="292" spans="1:13" ht="30.6" x14ac:dyDescent="0.25">
      <c r="A292" s="74" t="s">
        <v>19</v>
      </c>
      <c r="B292" s="31">
        <f t="shared" si="76"/>
        <v>0</v>
      </c>
      <c r="C292" s="31"/>
      <c r="D292" s="31"/>
      <c r="E292" s="31"/>
      <c r="F292" s="31">
        <f t="shared" si="66"/>
        <v>0</v>
      </c>
      <c r="G292" s="31"/>
      <c r="H292" s="31"/>
      <c r="I292" s="31"/>
      <c r="J292" s="31">
        <f t="shared" si="73"/>
        <v>0</v>
      </c>
      <c r="K292" s="18"/>
      <c r="L292" s="16"/>
      <c r="M292" s="3"/>
    </row>
    <row r="293" spans="1:13" ht="49.2" x14ac:dyDescent="0.25">
      <c r="A293" s="78" t="s">
        <v>312</v>
      </c>
      <c r="B293" s="31">
        <f t="shared" si="76"/>
        <v>120000</v>
      </c>
      <c r="C293" s="31"/>
      <c r="D293" s="31"/>
      <c r="E293" s="31">
        <v>120000</v>
      </c>
      <c r="F293" s="31">
        <f t="shared" si="66"/>
        <v>0</v>
      </c>
      <c r="G293" s="31"/>
      <c r="H293" s="31"/>
      <c r="I293" s="31"/>
      <c r="J293" s="31">
        <f t="shared" si="73"/>
        <v>120000</v>
      </c>
      <c r="K293" s="18"/>
      <c r="L293" s="16"/>
      <c r="M293" s="3"/>
    </row>
    <row r="294" spans="1:13" ht="75.599999999999994" x14ac:dyDescent="0.25">
      <c r="A294" s="75" t="s">
        <v>205</v>
      </c>
      <c r="B294" s="31">
        <f t="shared" si="76"/>
        <v>170000</v>
      </c>
      <c r="C294" s="31">
        <f>C296</f>
        <v>0</v>
      </c>
      <c r="D294" s="31">
        <f>D296</f>
        <v>0</v>
      </c>
      <c r="E294" s="31">
        <f>E296</f>
        <v>170000</v>
      </c>
      <c r="F294" s="31">
        <f t="shared" si="66"/>
        <v>0</v>
      </c>
      <c r="G294" s="31">
        <f>G296</f>
        <v>0</v>
      </c>
      <c r="H294" s="31">
        <f>H296</f>
        <v>0</v>
      </c>
      <c r="I294" s="31">
        <f>I296</f>
        <v>0</v>
      </c>
      <c r="J294" s="31">
        <f t="shared" si="73"/>
        <v>170000</v>
      </c>
      <c r="K294" s="18"/>
      <c r="L294" s="16"/>
      <c r="M294" s="3"/>
    </row>
    <row r="295" spans="1:13" ht="30.6" x14ac:dyDescent="0.25">
      <c r="A295" s="74" t="s">
        <v>19</v>
      </c>
      <c r="B295" s="31">
        <f t="shared" si="76"/>
        <v>0</v>
      </c>
      <c r="C295" s="31"/>
      <c r="D295" s="31"/>
      <c r="E295" s="31"/>
      <c r="F295" s="31">
        <f t="shared" si="66"/>
        <v>0</v>
      </c>
      <c r="G295" s="31"/>
      <c r="H295" s="31"/>
      <c r="I295" s="31"/>
      <c r="J295" s="31">
        <f t="shared" si="73"/>
        <v>0</v>
      </c>
      <c r="K295" s="18"/>
      <c r="L295" s="16"/>
      <c r="M295" s="3"/>
    </row>
    <row r="296" spans="1:13" ht="49.2" x14ac:dyDescent="0.25">
      <c r="A296" s="78" t="s">
        <v>313</v>
      </c>
      <c r="B296" s="31">
        <f t="shared" si="76"/>
        <v>170000</v>
      </c>
      <c r="C296" s="31"/>
      <c r="D296" s="31"/>
      <c r="E296" s="31">
        <v>170000</v>
      </c>
      <c r="F296" s="31">
        <f t="shared" si="66"/>
        <v>0</v>
      </c>
      <c r="G296" s="31"/>
      <c r="H296" s="31"/>
      <c r="I296" s="31"/>
      <c r="J296" s="31">
        <f t="shared" si="73"/>
        <v>170000</v>
      </c>
      <c r="K296" s="18"/>
      <c r="L296" s="16"/>
      <c r="M296" s="3"/>
    </row>
    <row r="297" spans="1:13" ht="75.599999999999994" x14ac:dyDescent="0.25">
      <c r="A297" s="75" t="s">
        <v>204</v>
      </c>
      <c r="B297" s="31">
        <f t="shared" si="76"/>
        <v>110000</v>
      </c>
      <c r="C297" s="31">
        <f>C299</f>
        <v>0</v>
      </c>
      <c r="D297" s="31">
        <f>D299</f>
        <v>0</v>
      </c>
      <c r="E297" s="31">
        <f>E299</f>
        <v>110000</v>
      </c>
      <c r="F297" s="31">
        <f t="shared" si="66"/>
        <v>0</v>
      </c>
      <c r="G297" s="31">
        <f>G299</f>
        <v>0</v>
      </c>
      <c r="H297" s="31">
        <f>H299</f>
        <v>0</v>
      </c>
      <c r="I297" s="31">
        <f>I299</f>
        <v>0</v>
      </c>
      <c r="J297" s="31">
        <f t="shared" si="73"/>
        <v>110000</v>
      </c>
      <c r="K297" s="18"/>
      <c r="L297" s="16"/>
      <c r="M297" s="3"/>
    </row>
    <row r="298" spans="1:13" ht="30.6" x14ac:dyDescent="0.25">
      <c r="A298" s="74" t="s">
        <v>19</v>
      </c>
      <c r="B298" s="31">
        <f t="shared" si="76"/>
        <v>0</v>
      </c>
      <c r="C298" s="31"/>
      <c r="D298" s="31"/>
      <c r="E298" s="31"/>
      <c r="F298" s="31">
        <f t="shared" si="66"/>
        <v>0</v>
      </c>
      <c r="G298" s="31"/>
      <c r="H298" s="31"/>
      <c r="I298" s="31"/>
      <c r="J298" s="31">
        <f t="shared" si="73"/>
        <v>0</v>
      </c>
      <c r="K298" s="18"/>
      <c r="L298" s="16"/>
      <c r="M298" s="3"/>
    </row>
    <row r="299" spans="1:13" ht="49.2" x14ac:dyDescent="0.25">
      <c r="A299" s="78" t="s">
        <v>314</v>
      </c>
      <c r="B299" s="31">
        <f t="shared" si="76"/>
        <v>110000</v>
      </c>
      <c r="C299" s="31"/>
      <c r="D299" s="31"/>
      <c r="E299" s="31">
        <v>110000</v>
      </c>
      <c r="F299" s="31">
        <f t="shared" si="66"/>
        <v>0</v>
      </c>
      <c r="G299" s="31"/>
      <c r="H299" s="31"/>
      <c r="I299" s="31"/>
      <c r="J299" s="31">
        <f t="shared" si="73"/>
        <v>110000</v>
      </c>
      <c r="K299" s="18"/>
      <c r="L299" s="16"/>
      <c r="M299" s="3"/>
    </row>
    <row r="300" spans="1:13" ht="75.599999999999994" x14ac:dyDescent="0.25">
      <c r="A300" s="75" t="s">
        <v>203</v>
      </c>
      <c r="B300" s="31">
        <f t="shared" si="76"/>
        <v>250000</v>
      </c>
      <c r="C300" s="31">
        <f>C302</f>
        <v>0</v>
      </c>
      <c r="D300" s="31">
        <f>D302</f>
        <v>0</v>
      </c>
      <c r="E300" s="31">
        <f>E302</f>
        <v>250000</v>
      </c>
      <c r="F300" s="31">
        <f t="shared" si="66"/>
        <v>0</v>
      </c>
      <c r="G300" s="31">
        <f>G302</f>
        <v>0</v>
      </c>
      <c r="H300" s="31">
        <f>H302</f>
        <v>0</v>
      </c>
      <c r="I300" s="31">
        <f>I302</f>
        <v>0</v>
      </c>
      <c r="J300" s="31">
        <f t="shared" si="73"/>
        <v>250000</v>
      </c>
      <c r="K300" s="18"/>
      <c r="L300" s="16"/>
      <c r="M300" s="3"/>
    </row>
    <row r="301" spans="1:13" ht="30.6" x14ac:dyDescent="0.25">
      <c r="A301" s="74" t="s">
        <v>19</v>
      </c>
      <c r="B301" s="31">
        <f t="shared" si="76"/>
        <v>0</v>
      </c>
      <c r="C301" s="31"/>
      <c r="D301" s="31"/>
      <c r="E301" s="31"/>
      <c r="F301" s="31">
        <f t="shared" si="66"/>
        <v>0</v>
      </c>
      <c r="G301" s="31"/>
      <c r="H301" s="31"/>
      <c r="I301" s="31"/>
      <c r="J301" s="31">
        <f t="shared" si="73"/>
        <v>0</v>
      </c>
      <c r="K301" s="18"/>
      <c r="L301" s="16"/>
      <c r="M301" s="3"/>
    </row>
    <row r="302" spans="1:13" ht="49.2" x14ac:dyDescent="0.25">
      <c r="A302" s="78" t="s">
        <v>315</v>
      </c>
      <c r="B302" s="31">
        <f t="shared" si="76"/>
        <v>250000</v>
      </c>
      <c r="C302" s="31"/>
      <c r="D302" s="31"/>
      <c r="E302" s="31">
        <v>250000</v>
      </c>
      <c r="F302" s="31">
        <f t="shared" si="66"/>
        <v>0</v>
      </c>
      <c r="G302" s="31"/>
      <c r="H302" s="31"/>
      <c r="I302" s="31"/>
      <c r="J302" s="31">
        <f t="shared" si="73"/>
        <v>250000</v>
      </c>
      <c r="K302" s="18"/>
      <c r="L302" s="16"/>
      <c r="M302" s="3"/>
    </row>
    <row r="303" spans="1:13" ht="75.599999999999994" x14ac:dyDescent="0.25">
      <c r="A303" s="75" t="s">
        <v>202</v>
      </c>
      <c r="B303" s="31">
        <f t="shared" si="76"/>
        <v>110000</v>
      </c>
      <c r="C303" s="31">
        <f>C305</f>
        <v>0</v>
      </c>
      <c r="D303" s="31">
        <f>D305</f>
        <v>0</v>
      </c>
      <c r="E303" s="31">
        <f>E305</f>
        <v>110000</v>
      </c>
      <c r="F303" s="31">
        <f t="shared" si="66"/>
        <v>0</v>
      </c>
      <c r="G303" s="31">
        <f>G305</f>
        <v>0</v>
      </c>
      <c r="H303" s="31">
        <f>H305</f>
        <v>0</v>
      </c>
      <c r="I303" s="31">
        <f>I305</f>
        <v>0</v>
      </c>
      <c r="J303" s="31">
        <f t="shared" si="73"/>
        <v>110000</v>
      </c>
      <c r="K303" s="18"/>
      <c r="L303" s="16"/>
      <c r="M303" s="3"/>
    </row>
    <row r="304" spans="1:13" ht="30.6" x14ac:dyDescent="0.25">
      <c r="A304" s="74" t="s">
        <v>19</v>
      </c>
      <c r="B304" s="31">
        <f t="shared" si="76"/>
        <v>0</v>
      </c>
      <c r="C304" s="31"/>
      <c r="D304" s="31"/>
      <c r="E304" s="31"/>
      <c r="F304" s="31">
        <f t="shared" si="66"/>
        <v>0</v>
      </c>
      <c r="G304" s="31"/>
      <c r="H304" s="31"/>
      <c r="I304" s="31"/>
      <c r="J304" s="31">
        <f t="shared" si="73"/>
        <v>0</v>
      </c>
      <c r="K304" s="18"/>
      <c r="L304" s="16"/>
      <c r="M304" s="3"/>
    </row>
    <row r="305" spans="1:13" ht="49.2" x14ac:dyDescent="0.25">
      <c r="A305" s="78" t="s">
        <v>316</v>
      </c>
      <c r="B305" s="31">
        <f t="shared" si="76"/>
        <v>110000</v>
      </c>
      <c r="C305" s="31"/>
      <c r="D305" s="31"/>
      <c r="E305" s="31">
        <v>110000</v>
      </c>
      <c r="F305" s="31">
        <f t="shared" si="66"/>
        <v>0</v>
      </c>
      <c r="G305" s="31"/>
      <c r="H305" s="31"/>
      <c r="I305" s="31"/>
      <c r="J305" s="31">
        <f t="shared" si="73"/>
        <v>110000</v>
      </c>
      <c r="K305" s="18"/>
      <c r="L305" s="16"/>
      <c r="M305" s="3"/>
    </row>
    <row r="306" spans="1:13" ht="32.25" customHeight="1" x14ac:dyDescent="0.25">
      <c r="A306" s="33" t="s">
        <v>8</v>
      </c>
      <c r="B306" s="29">
        <f t="shared" ref="B306:I306" si="80">B307+B383</f>
        <v>1303516011.8499999</v>
      </c>
      <c r="C306" s="29">
        <f t="shared" si="80"/>
        <v>1150672776.8400002</v>
      </c>
      <c r="D306" s="29">
        <f t="shared" si="80"/>
        <v>89717188.780000001</v>
      </c>
      <c r="E306" s="29">
        <f t="shared" si="80"/>
        <v>63126046.229999989</v>
      </c>
      <c r="F306" s="29">
        <f t="shared" si="80"/>
        <v>524994094.88999999</v>
      </c>
      <c r="G306" s="29">
        <f t="shared" si="80"/>
        <v>480218604.43000001</v>
      </c>
      <c r="H306" s="29">
        <f t="shared" si="80"/>
        <v>29369330.559999999</v>
      </c>
      <c r="I306" s="29">
        <f t="shared" si="80"/>
        <v>15406159.899999997</v>
      </c>
      <c r="J306" s="29">
        <f t="shared" si="73"/>
        <v>778521916.95999992</v>
      </c>
      <c r="K306" s="17">
        <f>F306/B306*100</f>
        <v>40.275231766804936</v>
      </c>
    </row>
    <row r="307" spans="1:13" ht="26.25" customHeight="1" x14ac:dyDescent="0.25">
      <c r="A307" s="46" t="s">
        <v>6</v>
      </c>
      <c r="B307" s="30">
        <f t="shared" ref="B307:B370" si="81">C307+D307+E307</f>
        <v>779570862.85000002</v>
      </c>
      <c r="C307" s="30">
        <f>C308+C358</f>
        <v>633359076.84000003</v>
      </c>
      <c r="D307" s="30">
        <f>D308+D358</f>
        <v>85536839.780000001</v>
      </c>
      <c r="E307" s="30">
        <f>E308+E358</f>
        <v>60674946.229999989</v>
      </c>
      <c r="F307" s="30">
        <f>G307+H307+I307</f>
        <v>188262145.20000002</v>
      </c>
      <c r="G307" s="30">
        <f>G308+G358</f>
        <v>146857581.74000001</v>
      </c>
      <c r="H307" s="30">
        <f t="shared" ref="H307:I307" si="82">H308+H358</f>
        <v>26675480.75</v>
      </c>
      <c r="I307" s="30">
        <f t="shared" si="82"/>
        <v>14729082.709999997</v>
      </c>
      <c r="J307" s="68">
        <f t="shared" si="73"/>
        <v>591308717.64999998</v>
      </c>
      <c r="K307" s="19">
        <f>F307/B307*100</f>
        <v>24.149458910218939</v>
      </c>
    </row>
    <row r="308" spans="1:13" ht="73.8" x14ac:dyDescent="0.25">
      <c r="A308" s="15" t="s">
        <v>39</v>
      </c>
      <c r="B308" s="30">
        <f t="shared" si="81"/>
        <v>719813573.47000003</v>
      </c>
      <c r="C308" s="30">
        <f>C309+++C317+C325+C333+C341+C347+C355</f>
        <v>633359076.84000003</v>
      </c>
      <c r="D308" s="30">
        <f>D309+++D317+D325+D333+D341+D347+D355</f>
        <v>44283982.679999992</v>
      </c>
      <c r="E308" s="30">
        <f>E309+++E317+E325+E333+E341+E347+E355</f>
        <v>42170513.949999996</v>
      </c>
      <c r="F308" s="30">
        <f>G308+H308+I308</f>
        <v>155750626.97999999</v>
      </c>
      <c r="G308" s="68">
        <f>G309+++G317+G325+G333+G341+G347+G355</f>
        <v>146857581.74000001</v>
      </c>
      <c r="H308" s="68">
        <f>H309+++H317+H325+H333+H341+H347+H355</f>
        <v>4566141.45</v>
      </c>
      <c r="I308" s="68">
        <f>I309+++I317+I325+I333+I341+I347+I355</f>
        <v>4326903.79</v>
      </c>
      <c r="J308" s="68">
        <f t="shared" si="73"/>
        <v>564062946.49000001</v>
      </c>
      <c r="K308" s="19">
        <f>F308/B308*100</f>
        <v>21.637634065328065</v>
      </c>
    </row>
    <row r="309" spans="1:13" ht="50.4" x14ac:dyDescent="0.25">
      <c r="A309" s="40" t="s">
        <v>43</v>
      </c>
      <c r="B309" s="31">
        <f t="shared" si="81"/>
        <v>88616858.299999997</v>
      </c>
      <c r="C309" s="31">
        <f>C311+C312+C313+C314+C315+C316</f>
        <v>77257308.540000007</v>
      </c>
      <c r="D309" s="31">
        <f t="shared" ref="D309:E309" si="83">D311+D312+D313+D314+D315+D316</f>
        <v>5199794.38</v>
      </c>
      <c r="E309" s="31">
        <f t="shared" si="83"/>
        <v>6159755.3799999999</v>
      </c>
      <c r="F309" s="31">
        <f>G309+H309+I309</f>
        <v>2715563.4899999998</v>
      </c>
      <c r="G309" s="31">
        <f t="shared" ref="G309:I309" si="84">G311+G312+G313+G314+G315+G316</f>
        <v>2688407.85</v>
      </c>
      <c r="H309" s="31">
        <f t="shared" si="84"/>
        <v>13577.82</v>
      </c>
      <c r="I309" s="31">
        <f t="shared" si="84"/>
        <v>13577.82</v>
      </c>
      <c r="J309" s="31">
        <f t="shared" si="73"/>
        <v>85901294.810000002</v>
      </c>
      <c r="K309" s="18">
        <f>F309/B309*100</f>
        <v>3.0643870050175317</v>
      </c>
    </row>
    <row r="310" spans="1:13" ht="34.200000000000003" customHeight="1" x14ac:dyDescent="0.25">
      <c r="A310" s="37" t="s">
        <v>19</v>
      </c>
      <c r="B310" s="31">
        <f t="shared" si="81"/>
        <v>0</v>
      </c>
      <c r="C310" s="31"/>
      <c r="D310" s="31"/>
      <c r="E310" s="31"/>
      <c r="F310" s="31">
        <f t="shared" ref="F310:F373" si="85">G310+H310+I310</f>
        <v>0</v>
      </c>
      <c r="G310" s="31"/>
      <c r="H310" s="31"/>
      <c r="I310" s="31"/>
      <c r="J310" s="68">
        <f t="shared" si="73"/>
        <v>0</v>
      </c>
      <c r="K310" s="18"/>
    </row>
    <row r="311" spans="1:13" ht="49.2" x14ac:dyDescent="0.25">
      <c r="A311" s="38" t="s">
        <v>56</v>
      </c>
      <c r="B311" s="31">
        <f t="shared" si="81"/>
        <v>959961</v>
      </c>
      <c r="C311" s="31"/>
      <c r="D311" s="31"/>
      <c r="E311" s="31">
        <v>959961</v>
      </c>
      <c r="F311" s="31">
        <f t="shared" si="85"/>
        <v>0</v>
      </c>
      <c r="G311" s="31"/>
      <c r="H311" s="31"/>
      <c r="I311" s="31"/>
      <c r="J311" s="31">
        <f t="shared" si="73"/>
        <v>959961</v>
      </c>
      <c r="K311" s="18">
        <f>F311/B311*100</f>
        <v>0</v>
      </c>
    </row>
    <row r="312" spans="1:13" ht="30.6" x14ac:dyDescent="0.25">
      <c r="A312" s="38" t="s">
        <v>201</v>
      </c>
      <c r="B312" s="31">
        <f t="shared" si="81"/>
        <v>4809605.95</v>
      </c>
      <c r="C312" s="31"/>
      <c r="D312" s="31"/>
      <c r="E312" s="31">
        <v>4809605.95</v>
      </c>
      <c r="F312" s="31">
        <f t="shared" si="85"/>
        <v>0</v>
      </c>
      <c r="G312" s="31"/>
      <c r="H312" s="31"/>
      <c r="I312" s="31"/>
      <c r="J312" s="31">
        <f t="shared" si="73"/>
        <v>4809605.95</v>
      </c>
      <c r="K312" s="18"/>
    </row>
    <row r="313" spans="1:13" ht="30.6" x14ac:dyDescent="0.25">
      <c r="A313" s="38" t="s">
        <v>200</v>
      </c>
      <c r="B313" s="31">
        <f t="shared" si="81"/>
        <v>4809605.95</v>
      </c>
      <c r="C313" s="31"/>
      <c r="D313" s="31">
        <v>4809605.95</v>
      </c>
      <c r="E313" s="31"/>
      <c r="F313" s="31">
        <f t="shared" si="85"/>
        <v>0</v>
      </c>
      <c r="G313" s="31"/>
      <c r="H313" s="31"/>
      <c r="I313" s="31"/>
      <c r="J313" s="31">
        <f t="shared" si="73"/>
        <v>4809605.95</v>
      </c>
      <c r="K313" s="18"/>
    </row>
    <row r="314" spans="1:13" ht="49.2" x14ac:dyDescent="0.25">
      <c r="A314" s="38" t="s">
        <v>199</v>
      </c>
      <c r="B314" s="31">
        <f t="shared" si="81"/>
        <v>390188.43</v>
      </c>
      <c r="C314" s="31"/>
      <c r="D314" s="31"/>
      <c r="E314" s="31">
        <v>390188.43</v>
      </c>
      <c r="F314" s="31">
        <f t="shared" si="85"/>
        <v>13577.82</v>
      </c>
      <c r="G314" s="76"/>
      <c r="H314" s="31"/>
      <c r="I314" s="31">
        <v>13577.82</v>
      </c>
      <c r="J314" s="31">
        <f t="shared" si="73"/>
        <v>376610.61</v>
      </c>
      <c r="K314" s="18"/>
    </row>
    <row r="315" spans="1:13" ht="49.2" x14ac:dyDescent="0.25">
      <c r="A315" s="38" t="s">
        <v>198</v>
      </c>
      <c r="B315" s="31">
        <f t="shared" si="81"/>
        <v>390188.43</v>
      </c>
      <c r="C315" s="31"/>
      <c r="D315" s="31">
        <v>390188.43</v>
      </c>
      <c r="E315" s="31"/>
      <c r="F315" s="31">
        <f t="shared" si="85"/>
        <v>13577.82</v>
      </c>
      <c r="G315" s="31"/>
      <c r="H315" s="31">
        <v>13577.82</v>
      </c>
      <c r="I315" s="31"/>
      <c r="J315" s="31">
        <f t="shared" si="73"/>
        <v>376610.61</v>
      </c>
      <c r="K315" s="18"/>
    </row>
    <row r="316" spans="1:13" ht="49.2" x14ac:dyDescent="0.25">
      <c r="A316" s="38" t="s">
        <v>197</v>
      </c>
      <c r="B316" s="31">
        <f t="shared" si="81"/>
        <v>77257308.540000007</v>
      </c>
      <c r="C316" s="31">
        <v>77257308.540000007</v>
      </c>
      <c r="D316" s="31"/>
      <c r="E316" s="31"/>
      <c r="F316" s="31">
        <f t="shared" si="85"/>
        <v>2688407.85</v>
      </c>
      <c r="G316" s="31">
        <v>2688407.85</v>
      </c>
      <c r="H316" s="31"/>
      <c r="I316" s="31"/>
      <c r="J316" s="31">
        <f t="shared" si="73"/>
        <v>74568900.690000013</v>
      </c>
      <c r="K316" s="18"/>
    </row>
    <row r="317" spans="1:13" ht="100.8" x14ac:dyDescent="0.25">
      <c r="A317" s="40" t="s">
        <v>44</v>
      </c>
      <c r="B317" s="31">
        <f t="shared" si="81"/>
        <v>155615430.66</v>
      </c>
      <c r="C317" s="31">
        <f>C319+C320+C321+C322+C323+C324</f>
        <v>146868870</v>
      </c>
      <c r="D317" s="31">
        <f>D319+D320+D321+D322+D323+D324</f>
        <v>5493871.3499999996</v>
      </c>
      <c r="E317" s="31">
        <f>E319+E320+E321+E322+E323+E324</f>
        <v>3252689.3099999996</v>
      </c>
      <c r="F317" s="31">
        <f t="shared" si="85"/>
        <v>99681415.38000001</v>
      </c>
      <c r="G317" s="31">
        <f>G319+G320+G321+G322+G323+G324</f>
        <v>98612580.370000005</v>
      </c>
      <c r="H317" s="31">
        <f t="shared" ref="H317:I317" si="86">H319+H320+H321+H322+H323+H324</f>
        <v>498043.34</v>
      </c>
      <c r="I317" s="31">
        <f t="shared" si="86"/>
        <v>570791.67000000004</v>
      </c>
      <c r="J317" s="31">
        <f t="shared" si="73"/>
        <v>55934015.279999986</v>
      </c>
      <c r="K317" s="18">
        <f>F317/B317*100</f>
        <v>64.056253905688365</v>
      </c>
    </row>
    <row r="318" spans="1:13" ht="31.2" customHeight="1" x14ac:dyDescent="0.25">
      <c r="A318" s="37" t="s">
        <v>19</v>
      </c>
      <c r="B318" s="31">
        <f t="shared" si="81"/>
        <v>0</v>
      </c>
      <c r="C318" s="31"/>
      <c r="D318" s="31"/>
      <c r="E318" s="31"/>
      <c r="F318" s="31">
        <f t="shared" si="85"/>
        <v>0</v>
      </c>
      <c r="G318" s="31"/>
      <c r="H318" s="31"/>
      <c r="I318" s="31"/>
      <c r="J318" s="68">
        <f t="shared" si="73"/>
        <v>0</v>
      </c>
      <c r="K318" s="18"/>
    </row>
    <row r="319" spans="1:13" ht="49.2" x14ac:dyDescent="0.25">
      <c r="A319" s="38" t="s">
        <v>196</v>
      </c>
      <c r="B319" s="31">
        <f t="shared" si="81"/>
        <v>1322900</v>
      </c>
      <c r="C319" s="31"/>
      <c r="D319" s="31"/>
      <c r="E319" s="31">
        <v>1322900</v>
      </c>
      <c r="F319" s="31">
        <f>G319+H319+I319</f>
        <v>72748.33</v>
      </c>
      <c r="G319" s="31"/>
      <c r="H319" s="31"/>
      <c r="I319" s="31">
        <v>72748.33</v>
      </c>
      <c r="J319" s="31">
        <f t="shared" si="73"/>
        <v>1250151.67</v>
      </c>
      <c r="K319" s="18">
        <f t="shared" ref="K319:K325" si="87">F319/B319*100</f>
        <v>5.4991556429057376</v>
      </c>
    </row>
    <row r="320" spans="1:13" ht="30.6" x14ac:dyDescent="0.25">
      <c r="A320" s="38" t="s">
        <v>195</v>
      </c>
      <c r="B320" s="31">
        <f t="shared" si="81"/>
        <v>1188027.3400000001</v>
      </c>
      <c r="C320" s="31"/>
      <c r="D320" s="31"/>
      <c r="E320" s="31">
        <v>1188027.3400000001</v>
      </c>
      <c r="F320" s="31">
        <f t="shared" ref="F320:F324" si="88">G320+H320+I320</f>
        <v>0</v>
      </c>
      <c r="G320" s="31"/>
      <c r="H320" s="31"/>
      <c r="I320" s="31"/>
      <c r="J320" s="31">
        <f t="shared" si="73"/>
        <v>1188027.3400000001</v>
      </c>
      <c r="K320" s="18">
        <f t="shared" si="87"/>
        <v>0</v>
      </c>
    </row>
    <row r="321" spans="1:11" ht="30.6" x14ac:dyDescent="0.25">
      <c r="A321" s="38" t="s">
        <v>194</v>
      </c>
      <c r="B321" s="31">
        <f t="shared" si="81"/>
        <v>4752109.38</v>
      </c>
      <c r="C321" s="31"/>
      <c r="D321" s="31">
        <v>4752109.38</v>
      </c>
      <c r="E321" s="31"/>
      <c r="F321" s="31">
        <f t="shared" si="88"/>
        <v>0</v>
      </c>
      <c r="G321" s="31"/>
      <c r="H321" s="31"/>
      <c r="I321" s="31"/>
      <c r="J321" s="31">
        <f t="shared" si="73"/>
        <v>4752109.38</v>
      </c>
      <c r="K321" s="18">
        <f t="shared" si="87"/>
        <v>0</v>
      </c>
    </row>
    <row r="322" spans="1:11" ht="49.2" x14ac:dyDescent="0.25">
      <c r="A322" s="38" t="s">
        <v>144</v>
      </c>
      <c r="B322" s="31">
        <f t="shared" si="81"/>
        <v>741761.97</v>
      </c>
      <c r="C322" s="31"/>
      <c r="D322" s="31"/>
      <c r="E322" s="31">
        <v>741761.97</v>
      </c>
      <c r="F322" s="31">
        <f t="shared" si="88"/>
        <v>498043.34</v>
      </c>
      <c r="G322" s="31"/>
      <c r="H322" s="31"/>
      <c r="I322" s="31">
        <v>498043.34</v>
      </c>
      <c r="J322" s="31">
        <f t="shared" si="73"/>
        <v>243718.62999999995</v>
      </c>
      <c r="K322" s="18">
        <f t="shared" si="87"/>
        <v>67.143283174789886</v>
      </c>
    </row>
    <row r="323" spans="1:11" ht="49.2" x14ac:dyDescent="0.25">
      <c r="A323" s="38" t="s">
        <v>126</v>
      </c>
      <c r="B323" s="31">
        <f t="shared" si="81"/>
        <v>741761.97</v>
      </c>
      <c r="C323" s="31"/>
      <c r="D323" s="31">
        <f>783765-42003.03</f>
        <v>741761.97</v>
      </c>
      <c r="E323" s="31"/>
      <c r="F323" s="31">
        <f t="shared" si="88"/>
        <v>498043.34</v>
      </c>
      <c r="G323" s="31"/>
      <c r="H323" s="31">
        <v>498043.34</v>
      </c>
      <c r="I323" s="31"/>
      <c r="J323" s="31">
        <f t="shared" si="73"/>
        <v>243718.62999999995</v>
      </c>
      <c r="K323" s="18">
        <f t="shared" si="87"/>
        <v>67.143283174789886</v>
      </c>
    </row>
    <row r="324" spans="1:11" ht="49.2" x14ac:dyDescent="0.25">
      <c r="A324" s="38" t="s">
        <v>127</v>
      </c>
      <c r="B324" s="31">
        <f t="shared" si="81"/>
        <v>146868870</v>
      </c>
      <c r="C324" s="31">
        <v>146868870</v>
      </c>
      <c r="D324" s="31"/>
      <c r="E324" s="31"/>
      <c r="F324" s="31">
        <f t="shared" si="88"/>
        <v>98612580.370000005</v>
      </c>
      <c r="G324" s="31">
        <v>98612580.370000005</v>
      </c>
      <c r="H324" s="31"/>
      <c r="I324" s="31"/>
      <c r="J324" s="31">
        <f t="shared" si="73"/>
        <v>48256289.629999995</v>
      </c>
      <c r="K324" s="18">
        <f t="shared" si="87"/>
        <v>67.143282555384275</v>
      </c>
    </row>
    <row r="325" spans="1:11" ht="100.8" x14ac:dyDescent="0.25">
      <c r="A325" s="40" t="s">
        <v>45</v>
      </c>
      <c r="B325" s="31">
        <f t="shared" si="81"/>
        <v>115479724.91</v>
      </c>
      <c r="C325" s="31">
        <f>C327+C328+C329+C330+C331+C332</f>
        <v>109928561.23999999</v>
      </c>
      <c r="D325" s="31">
        <f>D327+D328+D329+D330+D331+D332</f>
        <v>3656270.88</v>
      </c>
      <c r="E325" s="31">
        <f>E327+E328+E329+E330+E331+E332</f>
        <v>1894892.79</v>
      </c>
      <c r="F325" s="31">
        <f t="shared" si="85"/>
        <v>0</v>
      </c>
      <c r="G325" s="31"/>
      <c r="H325" s="31">
        <f>H327+H330+H331+H332</f>
        <v>0</v>
      </c>
      <c r="I325" s="31">
        <f>I327+I330+I331+I332</f>
        <v>0</v>
      </c>
      <c r="J325" s="31">
        <f t="shared" si="73"/>
        <v>115479724.91</v>
      </c>
      <c r="K325" s="18">
        <f t="shared" si="87"/>
        <v>0</v>
      </c>
    </row>
    <row r="326" spans="1:11" ht="31.2" customHeight="1" x14ac:dyDescent="0.25">
      <c r="A326" s="37" t="s">
        <v>19</v>
      </c>
      <c r="B326" s="31">
        <f t="shared" si="81"/>
        <v>0</v>
      </c>
      <c r="C326" s="31"/>
      <c r="D326" s="31"/>
      <c r="E326" s="31"/>
      <c r="F326" s="31">
        <f t="shared" si="85"/>
        <v>0</v>
      </c>
      <c r="G326" s="31"/>
      <c r="H326" s="31"/>
      <c r="I326" s="31"/>
      <c r="J326" s="68">
        <f t="shared" si="73"/>
        <v>0</v>
      </c>
      <c r="K326" s="18"/>
    </row>
    <row r="327" spans="1:11" ht="49.2" x14ac:dyDescent="0.25">
      <c r="A327" s="38" t="s">
        <v>57</v>
      </c>
      <c r="B327" s="31">
        <f t="shared" si="81"/>
        <v>564429</v>
      </c>
      <c r="C327" s="31"/>
      <c r="D327" s="31"/>
      <c r="E327" s="31">
        <v>564429</v>
      </c>
      <c r="F327" s="31">
        <f t="shared" si="85"/>
        <v>0</v>
      </c>
      <c r="G327" s="31"/>
      <c r="H327" s="31"/>
      <c r="I327" s="31"/>
      <c r="J327" s="31">
        <f t="shared" si="73"/>
        <v>564429</v>
      </c>
      <c r="K327" s="18">
        <f>F327/B327*100</f>
        <v>0</v>
      </c>
    </row>
    <row r="328" spans="1:11" ht="30.6" x14ac:dyDescent="0.25">
      <c r="A328" s="38" t="s">
        <v>193</v>
      </c>
      <c r="B328" s="31">
        <f t="shared" si="81"/>
        <v>775269.03</v>
      </c>
      <c r="C328" s="31"/>
      <c r="D328" s="31"/>
      <c r="E328" s="31">
        <v>775269.03</v>
      </c>
      <c r="F328" s="31">
        <f t="shared" si="85"/>
        <v>0</v>
      </c>
      <c r="G328" s="31"/>
      <c r="H328" s="31"/>
      <c r="I328" s="31"/>
      <c r="J328" s="31">
        <f t="shared" si="73"/>
        <v>775269.03</v>
      </c>
      <c r="K328" s="18"/>
    </row>
    <row r="329" spans="1:11" ht="30.6" x14ac:dyDescent="0.25">
      <c r="A329" s="38" t="s">
        <v>192</v>
      </c>
      <c r="B329" s="31">
        <f t="shared" si="81"/>
        <v>3101076.13</v>
      </c>
      <c r="C329" s="31"/>
      <c r="D329" s="31">
        <v>3101076.13</v>
      </c>
      <c r="E329" s="31"/>
      <c r="F329" s="31">
        <f t="shared" si="85"/>
        <v>0</v>
      </c>
      <c r="G329" s="31"/>
      <c r="H329" s="31"/>
      <c r="I329" s="31"/>
      <c r="J329" s="31">
        <f t="shared" si="73"/>
        <v>3101076.13</v>
      </c>
      <c r="K329" s="18"/>
    </row>
    <row r="330" spans="1:11" ht="49.2" x14ac:dyDescent="0.25">
      <c r="A330" s="38" t="s">
        <v>145</v>
      </c>
      <c r="B330" s="31">
        <f t="shared" si="81"/>
        <v>555194.76</v>
      </c>
      <c r="C330" s="31"/>
      <c r="D330" s="31"/>
      <c r="E330" s="31">
        <v>555194.76</v>
      </c>
      <c r="F330" s="31">
        <f t="shared" si="85"/>
        <v>0</v>
      </c>
      <c r="G330" s="31"/>
      <c r="H330" s="31"/>
      <c r="I330" s="31"/>
      <c r="J330" s="31">
        <f t="shared" si="73"/>
        <v>555194.76</v>
      </c>
      <c r="K330" s="18">
        <f>F330/B330*100</f>
        <v>0</v>
      </c>
    </row>
    <row r="331" spans="1:11" ht="49.2" x14ac:dyDescent="0.25">
      <c r="A331" s="38" t="s">
        <v>128</v>
      </c>
      <c r="B331" s="31">
        <f t="shared" si="81"/>
        <v>555194.75</v>
      </c>
      <c r="C331" s="31"/>
      <c r="D331" s="31">
        <v>555194.75</v>
      </c>
      <c r="E331" s="31"/>
      <c r="F331" s="31">
        <f t="shared" si="85"/>
        <v>0</v>
      </c>
      <c r="G331" s="31"/>
      <c r="H331" s="31"/>
      <c r="I331" s="31"/>
      <c r="J331" s="31">
        <f t="shared" si="73"/>
        <v>555194.75</v>
      </c>
      <c r="K331" s="18">
        <f>F331/B331*100</f>
        <v>0</v>
      </c>
    </row>
    <row r="332" spans="1:11" ht="49.2" x14ac:dyDescent="0.25">
      <c r="A332" s="38" t="s">
        <v>129</v>
      </c>
      <c r="B332" s="31">
        <f t="shared" si="81"/>
        <v>109928561.23999999</v>
      </c>
      <c r="C332" s="31">
        <v>109928561.23999999</v>
      </c>
      <c r="D332" s="31"/>
      <c r="E332" s="31"/>
      <c r="F332" s="31">
        <f t="shared" si="85"/>
        <v>0</v>
      </c>
      <c r="G332" s="31"/>
      <c r="H332" s="31"/>
      <c r="I332" s="31"/>
      <c r="J332" s="31">
        <f t="shared" si="73"/>
        <v>109928561.23999999</v>
      </c>
      <c r="K332" s="18">
        <f>F332/B332*100</f>
        <v>0</v>
      </c>
    </row>
    <row r="333" spans="1:11" ht="76.8" customHeight="1" x14ac:dyDescent="0.25">
      <c r="A333" s="40" t="s">
        <v>64</v>
      </c>
      <c r="B333" s="31">
        <f t="shared" si="81"/>
        <v>212366819.76000002</v>
      </c>
      <c r="C333" s="31">
        <f>C335+C336+C337+C338+C339+C340</f>
        <v>162700977.06</v>
      </c>
      <c r="D333" s="31">
        <f t="shared" ref="D333:E333" si="89">D335+D336+D337+D338+D339+D340</f>
        <v>24232943.77</v>
      </c>
      <c r="E333" s="31">
        <f t="shared" si="89"/>
        <v>25432898.93</v>
      </c>
      <c r="F333" s="31">
        <f t="shared" si="85"/>
        <v>49051.03</v>
      </c>
      <c r="G333" s="31">
        <f t="shared" ref="G333:I333" si="90">G335+G336+G337+G338+G339+G340</f>
        <v>0</v>
      </c>
      <c r="H333" s="31">
        <f t="shared" si="90"/>
        <v>0</v>
      </c>
      <c r="I333" s="31">
        <f t="shared" si="90"/>
        <v>49051.03</v>
      </c>
      <c r="J333" s="31">
        <f t="shared" ref="J333:J357" si="91">B333-F333</f>
        <v>212317768.73000002</v>
      </c>
      <c r="K333" s="18">
        <f>F333/B333*100</f>
        <v>2.3097313438810049E-2</v>
      </c>
    </row>
    <row r="334" spans="1:11" ht="30.6" x14ac:dyDescent="0.25">
      <c r="A334" s="37" t="s">
        <v>21</v>
      </c>
      <c r="B334" s="31">
        <f t="shared" si="81"/>
        <v>0</v>
      </c>
      <c r="C334" s="31"/>
      <c r="D334" s="31"/>
      <c r="E334" s="31"/>
      <c r="F334" s="31">
        <f t="shared" si="85"/>
        <v>0</v>
      </c>
      <c r="G334" s="31"/>
      <c r="H334" s="31"/>
      <c r="I334" s="31"/>
      <c r="J334" s="31">
        <f t="shared" si="91"/>
        <v>0</v>
      </c>
      <c r="K334" s="18"/>
    </row>
    <row r="335" spans="1:11" ht="49.2" x14ac:dyDescent="0.25">
      <c r="A335" s="38" t="s">
        <v>59</v>
      </c>
      <c r="B335" s="31">
        <f t="shared" si="81"/>
        <v>1199955.17</v>
      </c>
      <c r="C335" s="31"/>
      <c r="D335" s="31"/>
      <c r="E335" s="31">
        <v>1199955.17</v>
      </c>
      <c r="F335" s="31">
        <f t="shared" si="85"/>
        <v>49051.03</v>
      </c>
      <c r="G335" s="31"/>
      <c r="H335" s="31"/>
      <c r="I335" s="31">
        <v>49051.03</v>
      </c>
      <c r="J335" s="31">
        <f t="shared" si="91"/>
        <v>1150904.1399999999</v>
      </c>
      <c r="K335" s="18">
        <f t="shared" ref="K335:K341" si="92">F335/B335*100</f>
        <v>4.0877385444324554</v>
      </c>
    </row>
    <row r="336" spans="1:11" ht="30.6" x14ac:dyDescent="0.25">
      <c r="A336" s="38" t="s">
        <v>191</v>
      </c>
      <c r="B336" s="31">
        <f t="shared" si="81"/>
        <v>23411221.649999999</v>
      </c>
      <c r="C336" s="31"/>
      <c r="D336" s="31"/>
      <c r="E336" s="31">
        <v>23411221.649999999</v>
      </c>
      <c r="F336" s="31">
        <f t="shared" si="85"/>
        <v>0</v>
      </c>
      <c r="G336" s="31"/>
      <c r="H336" s="31"/>
      <c r="I336" s="31"/>
      <c r="J336" s="31">
        <f t="shared" si="91"/>
        <v>23411221.649999999</v>
      </c>
      <c r="K336" s="18">
        <f t="shared" si="92"/>
        <v>0</v>
      </c>
    </row>
    <row r="337" spans="1:11" ht="30.6" x14ac:dyDescent="0.25">
      <c r="A337" s="38" t="s">
        <v>190</v>
      </c>
      <c r="B337" s="31">
        <f t="shared" si="81"/>
        <v>23411221.649999999</v>
      </c>
      <c r="C337" s="31"/>
      <c r="D337" s="31">
        <v>23411221.649999999</v>
      </c>
      <c r="E337" s="31"/>
      <c r="F337" s="31">
        <f t="shared" si="85"/>
        <v>0</v>
      </c>
      <c r="G337" s="31"/>
      <c r="H337" s="31"/>
      <c r="I337" s="31"/>
      <c r="J337" s="31">
        <f t="shared" si="91"/>
        <v>23411221.649999999</v>
      </c>
      <c r="K337" s="18">
        <f t="shared" si="92"/>
        <v>0</v>
      </c>
    </row>
    <row r="338" spans="1:11" ht="49.2" x14ac:dyDescent="0.25">
      <c r="A338" s="38" t="s">
        <v>146</v>
      </c>
      <c r="B338" s="31">
        <f t="shared" si="81"/>
        <v>821722.11</v>
      </c>
      <c r="C338" s="31"/>
      <c r="D338" s="31"/>
      <c r="E338" s="31">
        <v>821722.11</v>
      </c>
      <c r="F338" s="31">
        <f t="shared" si="85"/>
        <v>0</v>
      </c>
      <c r="G338" s="31"/>
      <c r="H338" s="31"/>
      <c r="I338" s="31"/>
      <c r="J338" s="31">
        <f t="shared" si="91"/>
        <v>821722.11</v>
      </c>
      <c r="K338" s="18">
        <f t="shared" si="92"/>
        <v>0</v>
      </c>
    </row>
    <row r="339" spans="1:11" ht="49.2" x14ac:dyDescent="0.25">
      <c r="A339" s="38" t="s">
        <v>130</v>
      </c>
      <c r="B339" s="31">
        <f t="shared" si="81"/>
        <v>821722.12</v>
      </c>
      <c r="C339" s="31"/>
      <c r="D339" s="31">
        <v>821722.12</v>
      </c>
      <c r="E339" s="31"/>
      <c r="F339" s="31">
        <f t="shared" si="85"/>
        <v>0</v>
      </c>
      <c r="G339" s="31"/>
      <c r="H339" s="31"/>
      <c r="I339" s="31"/>
      <c r="J339" s="31">
        <f t="shared" si="91"/>
        <v>821722.12</v>
      </c>
      <c r="K339" s="18">
        <f t="shared" si="92"/>
        <v>0</v>
      </c>
    </row>
    <row r="340" spans="1:11" ht="49.2" x14ac:dyDescent="0.25">
      <c r="A340" s="38" t="s">
        <v>131</v>
      </c>
      <c r="B340" s="31">
        <f t="shared" si="81"/>
        <v>162700977.06</v>
      </c>
      <c r="C340" s="31">
        <v>162700977.06</v>
      </c>
      <c r="D340" s="31"/>
      <c r="E340" s="31"/>
      <c r="F340" s="31">
        <f t="shared" si="85"/>
        <v>0</v>
      </c>
      <c r="G340" s="31"/>
      <c r="H340" s="31"/>
      <c r="I340" s="31"/>
      <c r="J340" s="31">
        <f t="shared" si="91"/>
        <v>162700977.06</v>
      </c>
      <c r="K340" s="18">
        <f t="shared" si="92"/>
        <v>0</v>
      </c>
    </row>
    <row r="341" spans="1:11" ht="79.2" customHeight="1" x14ac:dyDescent="0.25">
      <c r="A341" s="40" t="s">
        <v>65</v>
      </c>
      <c r="B341" s="31">
        <f t="shared" si="81"/>
        <v>120148232.30000001</v>
      </c>
      <c r="C341" s="31">
        <f>C343+C344+C345+C346</f>
        <v>118466600</v>
      </c>
      <c r="D341" s="31">
        <f>D343+D344+D345+D346</f>
        <v>598316.15</v>
      </c>
      <c r="E341" s="31">
        <f>E343+E344+E345+E346</f>
        <v>1083316.1499999999</v>
      </c>
      <c r="F341" s="31">
        <f t="shared" si="85"/>
        <v>27702169.240000002</v>
      </c>
      <c r="G341" s="31">
        <f>G343+G344+G345+G346</f>
        <v>27419833.52</v>
      </c>
      <c r="H341" s="31">
        <f>H343+H344+H345+H346</f>
        <v>138484.01</v>
      </c>
      <c r="I341" s="31">
        <f>I343+I344+I345+I346</f>
        <v>143851.71000000002</v>
      </c>
      <c r="J341" s="31">
        <f t="shared" si="91"/>
        <v>92446063.060000002</v>
      </c>
      <c r="K341" s="18">
        <f t="shared" si="92"/>
        <v>23.056659852331425</v>
      </c>
    </row>
    <row r="342" spans="1:11" ht="30.6" x14ac:dyDescent="0.25">
      <c r="A342" s="37" t="s">
        <v>21</v>
      </c>
      <c r="B342" s="31">
        <f t="shared" si="81"/>
        <v>0</v>
      </c>
      <c r="C342" s="31"/>
      <c r="D342" s="31"/>
      <c r="E342" s="31"/>
      <c r="F342" s="31">
        <f t="shared" si="85"/>
        <v>0</v>
      </c>
      <c r="G342" s="31"/>
      <c r="H342" s="31"/>
      <c r="I342" s="31"/>
      <c r="J342" s="31">
        <f t="shared" si="91"/>
        <v>0</v>
      </c>
      <c r="K342" s="18"/>
    </row>
    <row r="343" spans="1:11" ht="49.2" x14ac:dyDescent="0.25">
      <c r="A343" s="38" t="s">
        <v>58</v>
      </c>
      <c r="B343" s="31">
        <f t="shared" si="81"/>
        <v>485000</v>
      </c>
      <c r="C343" s="31"/>
      <c r="D343" s="31"/>
      <c r="E343" s="31">
        <f>380000+105000</f>
        <v>485000</v>
      </c>
      <c r="F343" s="31">
        <f t="shared" si="85"/>
        <v>5367.7</v>
      </c>
      <c r="G343" s="31"/>
      <c r="H343" s="31"/>
      <c r="I343" s="31">
        <v>5367.7</v>
      </c>
      <c r="J343" s="31">
        <f t="shared" si="91"/>
        <v>479632.3</v>
      </c>
      <c r="K343" s="18">
        <f>F343/B343*100</f>
        <v>1.1067422680412371</v>
      </c>
    </row>
    <row r="344" spans="1:11" ht="49.2" x14ac:dyDescent="0.25">
      <c r="A344" s="38" t="s">
        <v>147</v>
      </c>
      <c r="B344" s="31">
        <f t="shared" si="81"/>
        <v>598316.15</v>
      </c>
      <c r="C344" s="31"/>
      <c r="D344" s="31"/>
      <c r="E344" s="31">
        <v>598316.15</v>
      </c>
      <c r="F344" s="31">
        <f t="shared" si="85"/>
        <v>138484.01</v>
      </c>
      <c r="G344" s="31"/>
      <c r="H344" s="31"/>
      <c r="I344" s="31">
        <v>138484.01</v>
      </c>
      <c r="J344" s="31">
        <f t="shared" si="91"/>
        <v>459832.14</v>
      </c>
      <c r="K344" s="18">
        <f>F344/B344*100</f>
        <v>23.145624599971104</v>
      </c>
    </row>
    <row r="345" spans="1:11" ht="49.2" x14ac:dyDescent="0.25">
      <c r="A345" s="38" t="s">
        <v>132</v>
      </c>
      <c r="B345" s="31">
        <f t="shared" si="81"/>
        <v>598316.15</v>
      </c>
      <c r="C345" s="31"/>
      <c r="D345" s="31">
        <v>598316.15</v>
      </c>
      <c r="E345" s="31"/>
      <c r="F345" s="31">
        <f t="shared" si="85"/>
        <v>138484.01</v>
      </c>
      <c r="G345" s="31"/>
      <c r="H345" s="31">
        <v>138484.01</v>
      </c>
      <c r="I345" s="31"/>
      <c r="J345" s="31">
        <f t="shared" si="91"/>
        <v>459832.14</v>
      </c>
      <c r="K345" s="18">
        <f>F345/B345*100</f>
        <v>23.145624599971104</v>
      </c>
    </row>
    <row r="346" spans="1:11" ht="49.2" x14ac:dyDescent="0.25">
      <c r="A346" s="38" t="s">
        <v>133</v>
      </c>
      <c r="B346" s="31">
        <f t="shared" si="81"/>
        <v>118466600</v>
      </c>
      <c r="C346" s="31">
        <v>118466600</v>
      </c>
      <c r="D346" s="31"/>
      <c r="E346" s="31"/>
      <c r="F346" s="31">
        <f t="shared" si="85"/>
        <v>27419833.52</v>
      </c>
      <c r="G346" s="31">
        <v>27419833.52</v>
      </c>
      <c r="H346" s="31"/>
      <c r="I346" s="31"/>
      <c r="J346" s="31">
        <f t="shared" si="91"/>
        <v>91046766.480000004</v>
      </c>
      <c r="K346" s="18">
        <f>F346/B346*100</f>
        <v>23.145623762309377</v>
      </c>
    </row>
    <row r="347" spans="1:11" ht="100.8" x14ac:dyDescent="0.25">
      <c r="A347" s="40" t="s">
        <v>62</v>
      </c>
      <c r="B347" s="31">
        <f t="shared" si="81"/>
        <v>25084542.539999999</v>
      </c>
      <c r="C347" s="31">
        <f>C349+C350+C351+C352+C353+C354</f>
        <v>18136760</v>
      </c>
      <c r="D347" s="31">
        <f>D349+D350+D351+D352+D353+D354</f>
        <v>5102786.1499999994</v>
      </c>
      <c r="E347" s="31">
        <f>E349+E350+E351+E352+E353+E354</f>
        <v>1844996.3900000001</v>
      </c>
      <c r="F347" s="31">
        <f t="shared" si="85"/>
        <v>23100505.200000003</v>
      </c>
      <c r="G347" s="31">
        <f>G350+G351+G352+G353+G354</f>
        <v>18136760</v>
      </c>
      <c r="H347" s="31">
        <f t="shared" ref="H347:I347" si="93">H350+H351+H352+H353+H354</f>
        <v>3916036.28</v>
      </c>
      <c r="I347" s="31">
        <f t="shared" si="93"/>
        <v>1047708.92</v>
      </c>
      <c r="J347" s="31">
        <f t="shared" si="91"/>
        <v>1984037.3399999961</v>
      </c>
      <c r="K347" s="18"/>
    </row>
    <row r="348" spans="1:11" ht="30.6" x14ac:dyDescent="0.25">
      <c r="A348" s="37" t="s">
        <v>21</v>
      </c>
      <c r="B348" s="31">
        <f t="shared" si="81"/>
        <v>0</v>
      </c>
      <c r="C348" s="31"/>
      <c r="D348" s="31"/>
      <c r="E348" s="31"/>
      <c r="F348" s="31">
        <f t="shared" si="85"/>
        <v>0</v>
      </c>
      <c r="G348" s="31"/>
      <c r="H348" s="31"/>
      <c r="I348" s="31"/>
      <c r="J348" s="31">
        <f t="shared" si="91"/>
        <v>0</v>
      </c>
      <c r="K348" s="18"/>
    </row>
    <row r="349" spans="1:11" ht="49.2" x14ac:dyDescent="0.25">
      <c r="A349" s="38" t="s">
        <v>189</v>
      </c>
      <c r="B349" s="31">
        <f t="shared" si="81"/>
        <v>500600</v>
      </c>
      <c r="C349" s="31"/>
      <c r="D349" s="31"/>
      <c r="E349" s="31">
        <v>500600</v>
      </c>
      <c r="F349" s="31">
        <f t="shared" si="85"/>
        <v>0</v>
      </c>
      <c r="G349" s="31"/>
      <c r="H349" s="31"/>
      <c r="I349" s="31"/>
      <c r="J349" s="31">
        <f t="shared" si="91"/>
        <v>500600</v>
      </c>
      <c r="K349" s="18">
        <f>F349/B349*100</f>
        <v>0</v>
      </c>
    </row>
    <row r="350" spans="1:11" ht="30.6" x14ac:dyDescent="0.25">
      <c r="A350" s="38" t="s">
        <v>188</v>
      </c>
      <c r="B350" s="31">
        <f t="shared" si="81"/>
        <v>1252796.5900000001</v>
      </c>
      <c r="C350" s="31"/>
      <c r="D350" s="31"/>
      <c r="E350" s="31">
        <v>1252796.5900000001</v>
      </c>
      <c r="F350" s="31">
        <f t="shared" si="85"/>
        <v>956109.12</v>
      </c>
      <c r="G350" s="31"/>
      <c r="H350" s="31"/>
      <c r="I350" s="31">
        <v>956109.12</v>
      </c>
      <c r="J350" s="31">
        <f t="shared" si="91"/>
        <v>296687.47000000009</v>
      </c>
      <c r="K350" s="18"/>
    </row>
    <row r="351" spans="1:11" ht="30.6" x14ac:dyDescent="0.25">
      <c r="A351" s="38" t="s">
        <v>187</v>
      </c>
      <c r="B351" s="31">
        <f t="shared" si="81"/>
        <v>5011186.3499999996</v>
      </c>
      <c r="C351" s="31"/>
      <c r="D351" s="31">
        <v>5011186.3499999996</v>
      </c>
      <c r="E351" s="31"/>
      <c r="F351" s="31">
        <f t="shared" si="85"/>
        <v>3824436.48</v>
      </c>
      <c r="G351" s="31"/>
      <c r="H351" s="31">
        <v>3824436.48</v>
      </c>
      <c r="I351" s="31"/>
      <c r="J351" s="31">
        <f t="shared" si="91"/>
        <v>1186749.8699999996</v>
      </c>
      <c r="K351" s="18"/>
    </row>
    <row r="352" spans="1:11" ht="49.2" x14ac:dyDescent="0.25">
      <c r="A352" s="38" t="s">
        <v>148</v>
      </c>
      <c r="B352" s="31">
        <f t="shared" si="81"/>
        <v>91599.8</v>
      </c>
      <c r="C352" s="31"/>
      <c r="D352" s="31"/>
      <c r="E352" s="31">
        <v>91599.8</v>
      </c>
      <c r="F352" s="31">
        <f t="shared" si="85"/>
        <v>91599.8</v>
      </c>
      <c r="G352" s="31"/>
      <c r="H352" s="31"/>
      <c r="I352" s="31">
        <v>91599.8</v>
      </c>
      <c r="J352" s="31">
        <f t="shared" si="91"/>
        <v>0</v>
      </c>
      <c r="K352" s="18"/>
    </row>
    <row r="353" spans="1:11" ht="49.2" x14ac:dyDescent="0.25">
      <c r="A353" s="38" t="s">
        <v>134</v>
      </c>
      <c r="B353" s="31">
        <f t="shared" si="81"/>
        <v>91599.8</v>
      </c>
      <c r="C353" s="31"/>
      <c r="D353" s="31">
        <f>154635-63035.2</f>
        <v>91599.8</v>
      </c>
      <c r="E353" s="31"/>
      <c r="F353" s="31">
        <f t="shared" si="85"/>
        <v>91599.8</v>
      </c>
      <c r="G353" s="31"/>
      <c r="H353" s="31">
        <v>91599.8</v>
      </c>
      <c r="I353" s="31"/>
      <c r="J353" s="31">
        <f t="shared" si="91"/>
        <v>0</v>
      </c>
      <c r="K353" s="18"/>
    </row>
    <row r="354" spans="1:11" ht="49.2" x14ac:dyDescent="0.25">
      <c r="A354" s="38" t="s">
        <v>135</v>
      </c>
      <c r="B354" s="31">
        <f t="shared" si="81"/>
        <v>18136760</v>
      </c>
      <c r="C354" s="31">
        <f>29676060-11539300</f>
        <v>18136760</v>
      </c>
      <c r="D354" s="31"/>
      <c r="E354" s="31"/>
      <c r="F354" s="31">
        <f t="shared" si="85"/>
        <v>18136760</v>
      </c>
      <c r="G354" s="31">
        <v>18136760</v>
      </c>
      <c r="H354" s="31"/>
      <c r="I354" s="31"/>
      <c r="J354" s="31">
        <f t="shared" si="91"/>
        <v>0</v>
      </c>
      <c r="K354" s="18"/>
    </row>
    <row r="355" spans="1:11" ht="100.8" x14ac:dyDescent="0.25">
      <c r="A355" s="75" t="s">
        <v>186</v>
      </c>
      <c r="B355" s="31">
        <f t="shared" si="81"/>
        <v>2501965</v>
      </c>
      <c r="C355" s="31">
        <f>C357</f>
        <v>0</v>
      </c>
      <c r="D355" s="31">
        <f>D357</f>
        <v>0</v>
      </c>
      <c r="E355" s="31">
        <f>E357</f>
        <v>2501965</v>
      </c>
      <c r="F355" s="31">
        <f t="shared" si="85"/>
        <v>2501922.64</v>
      </c>
      <c r="G355" s="31">
        <f>G357</f>
        <v>0</v>
      </c>
      <c r="H355" s="31">
        <f>H357</f>
        <v>0</v>
      </c>
      <c r="I355" s="31">
        <f>I357</f>
        <v>2501922.64</v>
      </c>
      <c r="J355" s="31">
        <f t="shared" si="91"/>
        <v>42.359999999869615</v>
      </c>
      <c r="K355" s="18"/>
    </row>
    <row r="356" spans="1:11" ht="30.6" x14ac:dyDescent="0.25">
      <c r="A356" s="74" t="s">
        <v>19</v>
      </c>
      <c r="B356" s="31">
        <f t="shared" si="81"/>
        <v>0</v>
      </c>
      <c r="C356" s="31"/>
      <c r="D356" s="31"/>
      <c r="E356" s="31"/>
      <c r="F356" s="31">
        <f t="shared" si="85"/>
        <v>0</v>
      </c>
      <c r="G356" s="31"/>
      <c r="H356" s="31"/>
      <c r="I356" s="31"/>
      <c r="J356" s="31">
        <f t="shared" si="91"/>
        <v>0</v>
      </c>
      <c r="K356" s="18"/>
    </row>
    <row r="357" spans="1:11" ht="30.6" x14ac:dyDescent="0.25">
      <c r="A357" s="78" t="s">
        <v>185</v>
      </c>
      <c r="B357" s="31">
        <f t="shared" si="81"/>
        <v>2501965</v>
      </c>
      <c r="C357" s="31"/>
      <c r="D357" s="31"/>
      <c r="E357" s="31">
        <v>2501965</v>
      </c>
      <c r="F357" s="31">
        <f t="shared" si="85"/>
        <v>2501922.64</v>
      </c>
      <c r="G357" s="31"/>
      <c r="H357" s="31"/>
      <c r="I357" s="31">
        <v>2501922.64</v>
      </c>
      <c r="J357" s="31">
        <f t="shared" si="91"/>
        <v>42.359999999869615</v>
      </c>
      <c r="K357" s="18"/>
    </row>
    <row r="358" spans="1:11" ht="49.2" x14ac:dyDescent="0.25">
      <c r="A358" s="73" t="s">
        <v>184</v>
      </c>
      <c r="B358" s="68">
        <f t="shared" si="81"/>
        <v>59757289.379999995</v>
      </c>
      <c r="C358" s="68">
        <f>C359+C363+C367+C371+C375+C379</f>
        <v>0</v>
      </c>
      <c r="D358" s="68">
        <f>D359+D363+D367+D371+D375+D379</f>
        <v>41252857.100000001</v>
      </c>
      <c r="E358" s="68">
        <f>E359+E363+E367+E371+E375+E379</f>
        <v>18504432.279999997</v>
      </c>
      <c r="F358" s="68">
        <f t="shared" si="85"/>
        <v>32511518.219999999</v>
      </c>
      <c r="G358" s="68">
        <f t="shared" ref="G358:I358" si="94">G359+G363+G367+G371+G375+G379</f>
        <v>0</v>
      </c>
      <c r="H358" s="68">
        <f t="shared" si="94"/>
        <v>22109339.300000001</v>
      </c>
      <c r="I358" s="68">
        <f t="shared" si="94"/>
        <v>10402178.919999998</v>
      </c>
      <c r="J358" s="68"/>
      <c r="K358" s="19"/>
    </row>
    <row r="359" spans="1:11" ht="50.4" x14ac:dyDescent="0.25">
      <c r="A359" s="54" t="s">
        <v>43</v>
      </c>
      <c r="B359" s="31">
        <f t="shared" si="81"/>
        <v>5385710</v>
      </c>
      <c r="C359" s="31">
        <f>C361+C362</f>
        <v>0</v>
      </c>
      <c r="D359" s="31">
        <f>D361+D362</f>
        <v>2692855</v>
      </c>
      <c r="E359" s="31">
        <f>E361+E362</f>
        <v>2692855</v>
      </c>
      <c r="F359" s="31">
        <f t="shared" si="85"/>
        <v>3480720.3600000003</v>
      </c>
      <c r="G359" s="31">
        <f>G361+G362</f>
        <v>0</v>
      </c>
      <c r="H359" s="31">
        <f>H361+H362</f>
        <v>1745537.1</v>
      </c>
      <c r="I359" s="31">
        <f>I361+I362</f>
        <v>1735183.26</v>
      </c>
      <c r="J359" s="31">
        <f t="shared" ref="J359:J408" si="95">B359-F359</f>
        <v>1904989.6399999997</v>
      </c>
      <c r="K359" s="18">
        <f>F359/B359*100</f>
        <v>64.628811428762418</v>
      </c>
    </row>
    <row r="360" spans="1:11" ht="30.6" x14ac:dyDescent="0.25">
      <c r="A360" s="70" t="s">
        <v>19</v>
      </c>
      <c r="B360" s="31">
        <f t="shared" si="81"/>
        <v>0</v>
      </c>
      <c r="C360" s="31"/>
      <c r="D360" s="31"/>
      <c r="E360" s="31"/>
      <c r="F360" s="31">
        <f t="shared" si="85"/>
        <v>0</v>
      </c>
      <c r="G360" s="31"/>
      <c r="H360" s="31"/>
      <c r="I360" s="31"/>
      <c r="J360" s="31">
        <f t="shared" si="95"/>
        <v>0</v>
      </c>
      <c r="K360" s="18"/>
    </row>
    <row r="361" spans="1:11" ht="104.4" customHeight="1" x14ac:dyDescent="0.25">
      <c r="A361" s="50" t="s">
        <v>183</v>
      </c>
      <c r="B361" s="31">
        <f t="shared" si="81"/>
        <v>2692855</v>
      </c>
      <c r="C361" s="31"/>
      <c r="D361" s="31"/>
      <c r="E361" s="31">
        <v>2692855</v>
      </c>
      <c r="F361" s="31">
        <f t="shared" si="85"/>
        <v>1735183.26</v>
      </c>
      <c r="G361" s="31"/>
      <c r="H361" s="31"/>
      <c r="I361" s="31">
        <v>1735183.26</v>
      </c>
      <c r="J361" s="31">
        <f t="shared" si="95"/>
        <v>957671.74</v>
      </c>
      <c r="K361" s="18">
        <f>F361/B361*100</f>
        <v>64.436564909733349</v>
      </c>
    </row>
    <row r="362" spans="1:11" ht="105.6" customHeight="1" x14ac:dyDescent="0.25">
      <c r="A362" s="50" t="s">
        <v>182</v>
      </c>
      <c r="B362" s="31">
        <f t="shared" si="81"/>
        <v>2692855</v>
      </c>
      <c r="C362" s="31"/>
      <c r="D362" s="31">
        <v>2692855</v>
      </c>
      <c r="E362" s="31"/>
      <c r="F362" s="31">
        <f t="shared" si="85"/>
        <v>1745537.1</v>
      </c>
      <c r="G362" s="31"/>
      <c r="H362" s="31">
        <v>1745537.1</v>
      </c>
      <c r="I362" s="31"/>
      <c r="J362" s="31">
        <f t="shared" si="95"/>
        <v>947317.89999999991</v>
      </c>
      <c r="K362" s="18">
        <f>F362/B362*100</f>
        <v>64.821057947791473</v>
      </c>
    </row>
    <row r="363" spans="1:11" ht="100.8" x14ac:dyDescent="0.25">
      <c r="A363" s="36" t="s">
        <v>44</v>
      </c>
      <c r="B363" s="31">
        <f t="shared" si="81"/>
        <v>10293657.6</v>
      </c>
      <c r="C363" s="31">
        <f>C365+C366</f>
        <v>0</v>
      </c>
      <c r="D363" s="31">
        <f>D365+D366</f>
        <v>8234926.0800000001</v>
      </c>
      <c r="E363" s="31">
        <f>E365+E366</f>
        <v>2058731.52</v>
      </c>
      <c r="F363" s="31">
        <f t="shared" si="85"/>
        <v>7149150.5</v>
      </c>
      <c r="G363" s="31">
        <f>G365+G366</f>
        <v>0</v>
      </c>
      <c r="H363" s="31">
        <f>H365+H366</f>
        <v>5357537.08</v>
      </c>
      <c r="I363" s="31">
        <f>I365+I366</f>
        <v>1791613.42</v>
      </c>
      <c r="J363" s="31">
        <f t="shared" si="95"/>
        <v>3144507.0999999996</v>
      </c>
      <c r="K363" s="18">
        <f>F363/B363*100</f>
        <v>69.451994400901768</v>
      </c>
    </row>
    <row r="364" spans="1:11" ht="30.6" x14ac:dyDescent="0.25">
      <c r="A364" s="70" t="s">
        <v>19</v>
      </c>
      <c r="B364" s="31">
        <f t="shared" si="81"/>
        <v>0</v>
      </c>
      <c r="C364" s="31"/>
      <c r="D364" s="31"/>
      <c r="E364" s="31"/>
      <c r="F364" s="31">
        <f t="shared" si="85"/>
        <v>0</v>
      </c>
      <c r="G364" s="31"/>
      <c r="H364" s="31"/>
      <c r="I364" s="31"/>
      <c r="J364" s="31">
        <f t="shared" si="95"/>
        <v>0</v>
      </c>
      <c r="K364" s="18"/>
    </row>
    <row r="365" spans="1:11" ht="109.2" customHeight="1" x14ac:dyDescent="0.25">
      <c r="A365" s="50" t="s">
        <v>181</v>
      </c>
      <c r="B365" s="31">
        <f t="shared" si="81"/>
        <v>2058731.52</v>
      </c>
      <c r="C365" s="31"/>
      <c r="D365" s="31"/>
      <c r="E365" s="31">
        <v>2058731.52</v>
      </c>
      <c r="F365" s="31">
        <f t="shared" si="85"/>
        <v>1791613.42</v>
      </c>
      <c r="G365" s="31"/>
      <c r="H365" s="31"/>
      <c r="I365" s="31">
        <v>1791613.42</v>
      </c>
      <c r="J365" s="31">
        <f t="shared" si="95"/>
        <v>267118.10000000009</v>
      </c>
      <c r="K365" s="18">
        <f>F365/B365*100</f>
        <v>87.025112434281866</v>
      </c>
    </row>
    <row r="366" spans="1:11" ht="106.2" customHeight="1" x14ac:dyDescent="0.25">
      <c r="A366" s="50" t="s">
        <v>180</v>
      </c>
      <c r="B366" s="31">
        <f t="shared" si="81"/>
        <v>8234926.0800000001</v>
      </c>
      <c r="C366" s="31"/>
      <c r="D366" s="31">
        <v>8234926.0800000001</v>
      </c>
      <c r="E366" s="31"/>
      <c r="F366" s="31">
        <f t="shared" si="85"/>
        <v>5357537.08</v>
      </c>
      <c r="G366" s="31"/>
      <c r="H366" s="31">
        <v>5357537.08</v>
      </c>
      <c r="I366" s="31"/>
      <c r="J366" s="31">
        <f t="shared" si="95"/>
        <v>2877389</v>
      </c>
      <c r="K366" s="18">
        <f>F366/B366*100</f>
        <v>65.05871489255675</v>
      </c>
    </row>
    <row r="367" spans="1:11" ht="100.8" x14ac:dyDescent="0.25">
      <c r="A367" s="72" t="s">
        <v>179</v>
      </c>
      <c r="B367" s="31">
        <f t="shared" si="81"/>
        <v>6965209</v>
      </c>
      <c r="C367" s="31">
        <f>C369+C370</f>
        <v>0</v>
      </c>
      <c r="D367" s="31">
        <f>D369+D370</f>
        <v>5572167.2000000002</v>
      </c>
      <c r="E367" s="31">
        <f>E369+E370</f>
        <v>1393041.8</v>
      </c>
      <c r="F367" s="31">
        <f t="shared" si="85"/>
        <v>4035832.62</v>
      </c>
      <c r="G367" s="31">
        <f>G369+G370</f>
        <v>0</v>
      </c>
      <c r="H367" s="31">
        <f>H369+H370</f>
        <v>3238385</v>
      </c>
      <c r="I367" s="31">
        <f>I369+I370</f>
        <v>797447.62</v>
      </c>
      <c r="J367" s="31">
        <f t="shared" si="95"/>
        <v>2929376.38</v>
      </c>
      <c r="K367" s="18">
        <f>F367/B367*100</f>
        <v>57.942735386691204</v>
      </c>
    </row>
    <row r="368" spans="1:11" ht="30.6" x14ac:dyDescent="0.25">
      <c r="A368" s="70" t="s">
        <v>19</v>
      </c>
      <c r="B368" s="31">
        <f t="shared" si="81"/>
        <v>0</v>
      </c>
      <c r="C368" s="31"/>
      <c r="D368" s="31"/>
      <c r="E368" s="31"/>
      <c r="F368" s="31">
        <f t="shared" si="85"/>
        <v>0</v>
      </c>
      <c r="G368" s="31"/>
      <c r="H368" s="31"/>
      <c r="I368" s="31"/>
      <c r="J368" s="31">
        <f t="shared" si="95"/>
        <v>0</v>
      </c>
      <c r="K368" s="18"/>
    </row>
    <row r="369" spans="1:11" ht="103.8" customHeight="1" x14ac:dyDescent="0.25">
      <c r="A369" s="50" t="s">
        <v>178</v>
      </c>
      <c r="B369" s="31">
        <f t="shared" si="81"/>
        <v>1393041.8</v>
      </c>
      <c r="C369" s="31"/>
      <c r="D369" s="31"/>
      <c r="E369" s="31">
        <v>1393041.8</v>
      </c>
      <c r="F369" s="31">
        <f t="shared" si="85"/>
        <v>797447.62</v>
      </c>
      <c r="G369" s="31"/>
      <c r="H369" s="31"/>
      <c r="I369" s="31">
        <v>797447.62</v>
      </c>
      <c r="J369" s="31">
        <f t="shared" si="95"/>
        <v>595594.18000000005</v>
      </c>
      <c r="K369" s="18">
        <f>F369/B369*100</f>
        <v>57.245060413836825</v>
      </c>
    </row>
    <row r="370" spans="1:11" ht="108" customHeight="1" x14ac:dyDescent="0.25">
      <c r="A370" s="50" t="s">
        <v>177</v>
      </c>
      <c r="B370" s="31">
        <f t="shared" si="81"/>
        <v>5572167.2000000002</v>
      </c>
      <c r="C370" s="31"/>
      <c r="D370" s="31">
        <v>5572167.2000000002</v>
      </c>
      <c r="E370" s="31"/>
      <c r="F370" s="31">
        <f t="shared" si="85"/>
        <v>3238385</v>
      </c>
      <c r="G370" s="31"/>
      <c r="H370" s="31">
        <v>3238385</v>
      </c>
      <c r="I370" s="31"/>
      <c r="J370" s="31">
        <f t="shared" si="95"/>
        <v>2333782.2000000002</v>
      </c>
      <c r="K370" s="18">
        <f>F370/B370*100</f>
        <v>58.11715412990479</v>
      </c>
    </row>
    <row r="371" spans="1:11" ht="75.599999999999994" x14ac:dyDescent="0.25">
      <c r="A371" s="71" t="s">
        <v>64</v>
      </c>
      <c r="B371" s="31">
        <f t="shared" ref="B371:B408" si="96">C371+D371+E371</f>
        <v>16457538</v>
      </c>
      <c r="C371" s="31">
        <f>C373+C374</f>
        <v>0</v>
      </c>
      <c r="D371" s="31">
        <f>D373+D374</f>
        <v>8228769</v>
      </c>
      <c r="E371" s="31">
        <f>E373+E374</f>
        <v>8228769</v>
      </c>
      <c r="F371" s="31">
        <f t="shared" si="85"/>
        <v>7548129.4399999995</v>
      </c>
      <c r="G371" s="31">
        <f>G373+G374</f>
        <v>0</v>
      </c>
      <c r="H371" s="31">
        <f>H373+H374</f>
        <v>3774160.1</v>
      </c>
      <c r="I371" s="31">
        <f>I373+I374</f>
        <v>3773969.34</v>
      </c>
      <c r="J371" s="31">
        <f t="shared" si="95"/>
        <v>8909408.5600000005</v>
      </c>
      <c r="K371" s="18">
        <f>F371/B371*100</f>
        <v>45.864268640910929</v>
      </c>
    </row>
    <row r="372" spans="1:11" ht="30.6" x14ac:dyDescent="0.25">
      <c r="A372" s="70" t="s">
        <v>19</v>
      </c>
      <c r="B372" s="31">
        <f t="shared" si="96"/>
        <v>0</v>
      </c>
      <c r="C372" s="31"/>
      <c r="D372" s="31"/>
      <c r="E372" s="31"/>
      <c r="F372" s="31">
        <f t="shared" si="85"/>
        <v>0</v>
      </c>
      <c r="G372" s="31"/>
      <c r="H372" s="31"/>
      <c r="I372" s="31"/>
      <c r="J372" s="31">
        <f t="shared" si="95"/>
        <v>0</v>
      </c>
      <c r="K372" s="18"/>
    </row>
    <row r="373" spans="1:11" ht="104.4" customHeight="1" x14ac:dyDescent="0.25">
      <c r="A373" s="50" t="s">
        <v>176</v>
      </c>
      <c r="B373" s="31">
        <f t="shared" si="96"/>
        <v>8228769</v>
      </c>
      <c r="C373" s="31"/>
      <c r="D373" s="31"/>
      <c r="E373" s="31">
        <v>8228769</v>
      </c>
      <c r="F373" s="31">
        <f t="shared" si="85"/>
        <v>3773969.34</v>
      </c>
      <c r="G373" s="31"/>
      <c r="H373" s="31"/>
      <c r="I373" s="31">
        <v>3773969.34</v>
      </c>
      <c r="J373" s="31">
        <f t="shared" si="95"/>
        <v>4454799.66</v>
      </c>
      <c r="K373" s="18">
        <f>F373/B373*100</f>
        <v>45.863109536797062</v>
      </c>
    </row>
    <row r="374" spans="1:11" ht="105.6" customHeight="1" x14ac:dyDescent="0.25">
      <c r="A374" s="50" t="s">
        <v>175</v>
      </c>
      <c r="B374" s="31">
        <f t="shared" si="96"/>
        <v>8228769</v>
      </c>
      <c r="C374" s="31"/>
      <c r="D374" s="31">
        <v>8228769</v>
      </c>
      <c r="E374" s="31"/>
      <c r="F374" s="31">
        <f t="shared" ref="F374:F402" si="97">G374+H374+I374</f>
        <v>3774160.1</v>
      </c>
      <c r="G374" s="31"/>
      <c r="H374" s="31">
        <v>3774160.1</v>
      </c>
      <c r="I374" s="31"/>
      <c r="J374" s="31">
        <f t="shared" si="95"/>
        <v>4454608.9000000004</v>
      </c>
      <c r="K374" s="18">
        <f>F374/B374*100</f>
        <v>45.865427745024803</v>
      </c>
    </row>
    <row r="375" spans="1:11" ht="75.599999999999994" x14ac:dyDescent="0.25">
      <c r="A375" s="71" t="s">
        <v>65</v>
      </c>
      <c r="B375" s="31">
        <f t="shared" si="96"/>
        <v>13848411.640000001</v>
      </c>
      <c r="C375" s="31">
        <f>C377+C378</f>
        <v>0</v>
      </c>
      <c r="D375" s="31">
        <f>D377+D378</f>
        <v>11078729.310000001</v>
      </c>
      <c r="E375" s="31">
        <f>E377+E378</f>
        <v>2769682.33</v>
      </c>
      <c r="F375" s="31">
        <f t="shared" si="97"/>
        <v>5732012.2200000007</v>
      </c>
      <c r="G375" s="31">
        <f>G377+G378</f>
        <v>0</v>
      </c>
      <c r="H375" s="31">
        <f>H377+H378</f>
        <v>4541366.1500000004</v>
      </c>
      <c r="I375" s="31">
        <f>I377+I378</f>
        <v>1190646.07</v>
      </c>
      <c r="J375" s="31">
        <f t="shared" si="95"/>
        <v>8116399.4199999999</v>
      </c>
      <c r="K375" s="18">
        <f>F375/B375*100</f>
        <v>41.391116678273434</v>
      </c>
    </row>
    <row r="376" spans="1:11" ht="30.6" x14ac:dyDescent="0.25">
      <c r="A376" s="70" t="s">
        <v>19</v>
      </c>
      <c r="B376" s="31">
        <f t="shared" si="96"/>
        <v>0</v>
      </c>
      <c r="C376" s="31"/>
      <c r="D376" s="31"/>
      <c r="E376" s="31"/>
      <c r="F376" s="31">
        <f t="shared" si="97"/>
        <v>0</v>
      </c>
      <c r="G376" s="31"/>
      <c r="H376" s="31"/>
      <c r="I376" s="31"/>
      <c r="J376" s="31">
        <f t="shared" si="95"/>
        <v>0</v>
      </c>
      <c r="K376" s="18"/>
    </row>
    <row r="377" spans="1:11" ht="103.8" customHeight="1" x14ac:dyDescent="0.25">
      <c r="A377" s="50" t="s">
        <v>174</v>
      </c>
      <c r="B377" s="31">
        <f t="shared" si="96"/>
        <v>2769682.33</v>
      </c>
      <c r="C377" s="31"/>
      <c r="D377" s="31"/>
      <c r="E377" s="31">
        <v>2769682.33</v>
      </c>
      <c r="F377" s="31">
        <f t="shared" si="97"/>
        <v>1190646.07</v>
      </c>
      <c r="G377" s="31"/>
      <c r="H377" s="31"/>
      <c r="I377" s="31">
        <v>1190646.07</v>
      </c>
      <c r="J377" s="31">
        <f t="shared" si="95"/>
        <v>1579036.26</v>
      </c>
      <c r="K377" s="18">
        <f>F377/B377*100</f>
        <v>42.98854266077511</v>
      </c>
    </row>
    <row r="378" spans="1:11" ht="103.8" customHeight="1" x14ac:dyDescent="0.25">
      <c r="A378" s="50" t="s">
        <v>173</v>
      </c>
      <c r="B378" s="31">
        <f t="shared" si="96"/>
        <v>11078729.310000001</v>
      </c>
      <c r="C378" s="31"/>
      <c r="D378" s="31">
        <v>11078729.310000001</v>
      </c>
      <c r="E378" s="31"/>
      <c r="F378" s="31">
        <f t="shared" si="97"/>
        <v>4541366.1500000004</v>
      </c>
      <c r="G378" s="31"/>
      <c r="H378" s="31">
        <v>4541366.1500000004</v>
      </c>
      <c r="I378" s="31"/>
      <c r="J378" s="31">
        <f t="shared" si="95"/>
        <v>6537363.1600000001</v>
      </c>
      <c r="K378" s="18">
        <f>F378/B378*100</f>
        <v>40.99176018228755</v>
      </c>
    </row>
    <row r="379" spans="1:11" ht="100.8" x14ac:dyDescent="0.25">
      <c r="A379" s="71" t="s">
        <v>62</v>
      </c>
      <c r="B379" s="31">
        <f t="shared" si="96"/>
        <v>6806763.1399999997</v>
      </c>
      <c r="C379" s="31">
        <f>C381+C382</f>
        <v>0</v>
      </c>
      <c r="D379" s="31">
        <f>D381+D382</f>
        <v>5445410.5099999998</v>
      </c>
      <c r="E379" s="31">
        <f>E381+E382</f>
        <v>1361352.63</v>
      </c>
      <c r="F379" s="31">
        <f t="shared" si="97"/>
        <v>4565673.08</v>
      </c>
      <c r="G379" s="31">
        <f>G381+G382</f>
        <v>0</v>
      </c>
      <c r="H379" s="31">
        <f>H381+H382</f>
        <v>3452353.87</v>
      </c>
      <c r="I379" s="31">
        <f>I381+I382</f>
        <v>1113319.21</v>
      </c>
      <c r="J379" s="31">
        <f t="shared" si="95"/>
        <v>2241090.0599999996</v>
      </c>
      <c r="K379" s="18">
        <f>F379/B379*100</f>
        <v>67.075539226123269</v>
      </c>
    </row>
    <row r="380" spans="1:11" ht="30.6" x14ac:dyDescent="0.25">
      <c r="A380" s="70" t="s">
        <v>19</v>
      </c>
      <c r="B380" s="31">
        <f t="shared" si="96"/>
        <v>0</v>
      </c>
      <c r="C380" s="31"/>
      <c r="D380" s="31"/>
      <c r="E380" s="31"/>
      <c r="F380" s="31">
        <f t="shared" si="97"/>
        <v>0</v>
      </c>
      <c r="G380" s="31"/>
      <c r="H380" s="31"/>
      <c r="I380" s="31"/>
      <c r="J380" s="31">
        <f t="shared" si="95"/>
        <v>0</v>
      </c>
      <c r="K380" s="18"/>
    </row>
    <row r="381" spans="1:11" ht="108" customHeight="1" x14ac:dyDescent="0.25">
      <c r="A381" s="50" t="s">
        <v>172</v>
      </c>
      <c r="B381" s="31">
        <f t="shared" si="96"/>
        <v>1361352.63</v>
      </c>
      <c r="C381" s="31"/>
      <c r="D381" s="31"/>
      <c r="E381" s="31">
        <v>1361352.63</v>
      </c>
      <c r="F381" s="31">
        <f t="shared" si="97"/>
        <v>1113319.21</v>
      </c>
      <c r="G381" s="31"/>
      <c r="H381" s="31"/>
      <c r="I381" s="31">
        <v>1113319.21</v>
      </c>
      <c r="J381" s="31">
        <f t="shared" si="95"/>
        <v>248033.41999999993</v>
      </c>
      <c r="K381" s="18">
        <f>F381/B381*100</f>
        <v>81.780369425664531</v>
      </c>
    </row>
    <row r="382" spans="1:11" ht="103.8" customHeight="1" x14ac:dyDescent="0.25">
      <c r="A382" s="50" t="s">
        <v>171</v>
      </c>
      <c r="B382" s="31">
        <f t="shared" si="96"/>
        <v>5445410.5099999998</v>
      </c>
      <c r="C382" s="31"/>
      <c r="D382" s="31">
        <v>5445410.5099999998</v>
      </c>
      <c r="E382" s="31"/>
      <c r="F382" s="31">
        <f t="shared" si="97"/>
        <v>3452353.87</v>
      </c>
      <c r="G382" s="31"/>
      <c r="H382" s="31">
        <v>3452353.87</v>
      </c>
      <c r="I382" s="31"/>
      <c r="J382" s="31">
        <f t="shared" si="95"/>
        <v>1993056.6399999997</v>
      </c>
      <c r="K382" s="18">
        <f>F382/B382*100</f>
        <v>63.399331669486934</v>
      </c>
    </row>
    <row r="383" spans="1:11" ht="38.4" customHeight="1" x14ac:dyDescent="0.25">
      <c r="A383" s="15" t="s">
        <v>12</v>
      </c>
      <c r="B383" s="68">
        <f t="shared" si="96"/>
        <v>523945149</v>
      </c>
      <c r="C383" s="68">
        <f t="shared" ref="C383:E384" si="98">C384</f>
        <v>517313700</v>
      </c>
      <c r="D383" s="68">
        <f t="shared" si="98"/>
        <v>4180349</v>
      </c>
      <c r="E383" s="68">
        <f t="shared" si="98"/>
        <v>2451100</v>
      </c>
      <c r="F383" s="68">
        <f>G383+H383+I383</f>
        <v>336731949.69</v>
      </c>
      <c r="G383" s="68">
        <f t="shared" ref="G383:I384" si="99">G384</f>
        <v>333361022.69</v>
      </c>
      <c r="H383" s="68">
        <f t="shared" si="99"/>
        <v>2693849.81</v>
      </c>
      <c r="I383" s="68">
        <f t="shared" si="99"/>
        <v>677077.19000000006</v>
      </c>
      <c r="J383" s="68">
        <f t="shared" si="95"/>
        <v>187213199.31</v>
      </c>
      <c r="K383" s="19">
        <f>F383/B383*100</f>
        <v>64.268549929832446</v>
      </c>
    </row>
    <row r="384" spans="1:11" ht="82.2" customHeight="1" x14ac:dyDescent="0.25">
      <c r="A384" s="15" t="s">
        <v>39</v>
      </c>
      <c r="B384" s="68">
        <f t="shared" si="96"/>
        <v>523945149</v>
      </c>
      <c r="C384" s="68">
        <f t="shared" si="98"/>
        <v>517313700</v>
      </c>
      <c r="D384" s="68">
        <f t="shared" si="98"/>
        <v>4180349</v>
      </c>
      <c r="E384" s="68">
        <f t="shared" si="98"/>
        <v>2451100</v>
      </c>
      <c r="F384" s="68">
        <f t="shared" si="97"/>
        <v>336731949.69</v>
      </c>
      <c r="G384" s="68">
        <f t="shared" si="99"/>
        <v>333361022.69</v>
      </c>
      <c r="H384" s="68">
        <f t="shared" si="99"/>
        <v>2693849.81</v>
      </c>
      <c r="I384" s="68">
        <f t="shared" si="99"/>
        <v>677077.19000000006</v>
      </c>
      <c r="J384" s="68">
        <f t="shared" si="95"/>
        <v>187213199.31</v>
      </c>
      <c r="K384" s="19">
        <f>F384/B384*100</f>
        <v>64.268549929832446</v>
      </c>
    </row>
    <row r="385" spans="1:16" ht="75.599999999999994" x14ac:dyDescent="0.25">
      <c r="A385" s="54" t="s">
        <v>63</v>
      </c>
      <c r="B385" s="31">
        <f t="shared" si="96"/>
        <v>523945149</v>
      </c>
      <c r="C385" s="31">
        <f>C387+C388+C389+C390</f>
        <v>517313700</v>
      </c>
      <c r="D385" s="31">
        <f>D387+D388+D389+D390</f>
        <v>4180349</v>
      </c>
      <c r="E385" s="31">
        <f>E387+E388+E389+E390</f>
        <v>2451100</v>
      </c>
      <c r="F385" s="31">
        <f t="shared" si="97"/>
        <v>336731949.69</v>
      </c>
      <c r="G385" s="31">
        <f>G387+G388+G389+G390</f>
        <v>333361022.69</v>
      </c>
      <c r="H385" s="31">
        <f>H387+H388+H389+H390</f>
        <v>2693849.81</v>
      </c>
      <c r="I385" s="31">
        <f>I387+I388+I389+I390</f>
        <v>677077.19000000006</v>
      </c>
      <c r="J385" s="31">
        <f t="shared" si="95"/>
        <v>187213199.31</v>
      </c>
      <c r="K385" s="18">
        <f>F385/B385*100</f>
        <v>64.268549929832446</v>
      </c>
      <c r="L385" s="9"/>
      <c r="M385" s="9"/>
      <c r="N385" s="9"/>
      <c r="O385" s="9"/>
      <c r="P385" s="9"/>
    </row>
    <row r="386" spans="1:16" ht="30.6" x14ac:dyDescent="0.25">
      <c r="A386" s="55" t="s">
        <v>19</v>
      </c>
      <c r="B386" s="31">
        <f t="shared" si="96"/>
        <v>0</v>
      </c>
      <c r="C386" s="31"/>
      <c r="D386" s="31"/>
      <c r="E386" s="31"/>
      <c r="F386" s="31">
        <f t="shared" si="97"/>
        <v>0</v>
      </c>
      <c r="G386" s="31"/>
      <c r="H386" s="31"/>
      <c r="I386" s="31"/>
      <c r="J386" s="31">
        <f t="shared" si="95"/>
        <v>0</v>
      </c>
      <c r="K386" s="18"/>
      <c r="L386" s="9"/>
      <c r="M386" s="9"/>
      <c r="N386" s="9"/>
      <c r="O386" s="9"/>
      <c r="P386" s="9"/>
    </row>
    <row r="387" spans="1:16" ht="49.2" x14ac:dyDescent="0.25">
      <c r="A387" s="38" t="s">
        <v>60</v>
      </c>
      <c r="B387" s="31">
        <f t="shared" si="96"/>
        <v>1405974.58</v>
      </c>
      <c r="C387" s="31"/>
      <c r="D387" s="31"/>
      <c r="E387" s="31">
        <v>1405974.58</v>
      </c>
      <c r="F387" s="31">
        <f t="shared" si="97"/>
        <v>3590.14</v>
      </c>
      <c r="G387" s="31"/>
      <c r="H387" s="31"/>
      <c r="I387" s="31">
        <v>3590.14</v>
      </c>
      <c r="J387" s="31">
        <f t="shared" si="95"/>
        <v>1402384.4400000002</v>
      </c>
      <c r="K387" s="18">
        <f t="shared" ref="K387:K394" si="100">F387/B387*100</f>
        <v>0.2553488555959525</v>
      </c>
      <c r="L387" s="9"/>
      <c r="M387" s="9"/>
      <c r="N387" s="9"/>
      <c r="O387" s="9"/>
      <c r="P387" s="9"/>
    </row>
    <row r="388" spans="1:16" ht="49.2" x14ac:dyDescent="0.25">
      <c r="A388" s="38" t="s">
        <v>149</v>
      </c>
      <c r="B388" s="31">
        <f t="shared" si="96"/>
        <v>1045125.42</v>
      </c>
      <c r="C388" s="31"/>
      <c r="D388" s="31"/>
      <c r="E388" s="31">
        <v>1045125.42</v>
      </c>
      <c r="F388" s="31">
        <f t="shared" si="97"/>
        <v>673487.05</v>
      </c>
      <c r="G388" s="31"/>
      <c r="H388" s="31"/>
      <c r="I388" s="31">
        <v>673487.05</v>
      </c>
      <c r="J388" s="31">
        <f t="shared" si="95"/>
        <v>371638.37</v>
      </c>
      <c r="K388" s="18">
        <f t="shared" si="100"/>
        <v>64.440787403295573</v>
      </c>
      <c r="L388" s="9"/>
      <c r="M388" s="9"/>
      <c r="N388" s="9"/>
      <c r="O388" s="9"/>
      <c r="P388" s="9"/>
    </row>
    <row r="389" spans="1:16" ht="49.2" x14ac:dyDescent="0.25">
      <c r="A389" s="38" t="s">
        <v>137</v>
      </c>
      <c r="B389" s="31">
        <f t="shared" si="96"/>
        <v>4180349</v>
      </c>
      <c r="C389" s="31"/>
      <c r="D389" s="31">
        <f>4180313+36</f>
        <v>4180349</v>
      </c>
      <c r="E389" s="31"/>
      <c r="F389" s="31">
        <f t="shared" si="97"/>
        <v>2693849.81</v>
      </c>
      <c r="G389" s="31"/>
      <c r="H389" s="31">
        <v>2693849.81</v>
      </c>
      <c r="I389" s="31"/>
      <c r="J389" s="31">
        <f t="shared" si="95"/>
        <v>1486499.19</v>
      </c>
      <c r="K389" s="18">
        <f t="shared" si="100"/>
        <v>64.440787360098412</v>
      </c>
      <c r="L389" s="9"/>
      <c r="M389" s="9"/>
      <c r="N389" s="9"/>
      <c r="O389" s="9"/>
      <c r="P389" s="9"/>
    </row>
    <row r="390" spans="1:16" ht="49.2" x14ac:dyDescent="0.25">
      <c r="A390" s="38" t="s">
        <v>136</v>
      </c>
      <c r="B390" s="31">
        <f t="shared" si="96"/>
        <v>517313700</v>
      </c>
      <c r="C390" s="31">
        <v>517313700</v>
      </c>
      <c r="D390" s="31"/>
      <c r="E390" s="31"/>
      <c r="F390" s="31">
        <f t="shared" si="97"/>
        <v>333361022.69</v>
      </c>
      <c r="G390" s="31">
        <v>333361022.69</v>
      </c>
      <c r="H390" s="31"/>
      <c r="I390" s="31"/>
      <c r="J390" s="31">
        <f t="shared" si="95"/>
        <v>183952677.31</v>
      </c>
      <c r="K390" s="18">
        <f t="shared" si="100"/>
        <v>64.440787609143158</v>
      </c>
      <c r="L390" s="9"/>
      <c r="M390" s="9"/>
      <c r="N390" s="9"/>
      <c r="O390" s="9"/>
      <c r="P390" s="9"/>
    </row>
    <row r="391" spans="1:16" ht="30" x14ac:dyDescent="0.25">
      <c r="A391" s="66" t="s">
        <v>66</v>
      </c>
      <c r="B391" s="29">
        <f t="shared" si="96"/>
        <v>9130000</v>
      </c>
      <c r="C391" s="29"/>
      <c r="D391" s="29">
        <f>D392</f>
        <v>5000000</v>
      </c>
      <c r="E391" s="29">
        <f>E392</f>
        <v>4130000</v>
      </c>
      <c r="F391" s="29">
        <f t="shared" si="97"/>
        <v>2880000</v>
      </c>
      <c r="G391" s="29">
        <f t="shared" ref="G391:I392" si="101">G392</f>
        <v>0</v>
      </c>
      <c r="H391" s="29">
        <f t="shared" si="101"/>
        <v>0</v>
      </c>
      <c r="I391" s="29">
        <f t="shared" si="101"/>
        <v>2880000</v>
      </c>
      <c r="J391" s="29">
        <f t="shared" si="95"/>
        <v>6250000</v>
      </c>
      <c r="K391" s="17">
        <f t="shared" si="100"/>
        <v>31.544359255202632</v>
      </c>
      <c r="L391" s="9"/>
      <c r="M391" s="9"/>
      <c r="N391" s="9"/>
      <c r="O391" s="9"/>
      <c r="P391" s="9"/>
    </row>
    <row r="392" spans="1:16" ht="30.6" x14ac:dyDescent="0.25">
      <c r="A392" s="63" t="s">
        <v>67</v>
      </c>
      <c r="B392" s="31">
        <f t="shared" si="96"/>
        <v>9130000</v>
      </c>
      <c r="C392" s="31">
        <f>C393</f>
        <v>0</v>
      </c>
      <c r="D392" s="31">
        <f>D393</f>
        <v>5000000</v>
      </c>
      <c r="E392" s="31">
        <f>E393</f>
        <v>4130000</v>
      </c>
      <c r="F392" s="31">
        <f t="shared" si="97"/>
        <v>2880000</v>
      </c>
      <c r="G392" s="31">
        <f t="shared" si="101"/>
        <v>0</v>
      </c>
      <c r="H392" s="31">
        <f t="shared" si="101"/>
        <v>0</v>
      </c>
      <c r="I392" s="31">
        <f t="shared" si="101"/>
        <v>2880000</v>
      </c>
      <c r="J392" s="31">
        <f t="shared" si="95"/>
        <v>6250000</v>
      </c>
      <c r="K392" s="18">
        <f t="shared" si="100"/>
        <v>31.544359255202632</v>
      </c>
      <c r="L392" s="9"/>
      <c r="M392" s="9"/>
      <c r="N392" s="9"/>
      <c r="O392" s="9"/>
      <c r="P392" s="9"/>
    </row>
    <row r="393" spans="1:16" ht="73.8" x14ac:dyDescent="0.25">
      <c r="A393" s="64" t="s">
        <v>39</v>
      </c>
      <c r="B393" s="31">
        <f t="shared" si="96"/>
        <v>9130000</v>
      </c>
      <c r="C393" s="31">
        <f>C394+C398</f>
        <v>0</v>
      </c>
      <c r="D393" s="31">
        <f>D394+D398</f>
        <v>5000000</v>
      </c>
      <c r="E393" s="31">
        <f>E394+E398</f>
        <v>4130000</v>
      </c>
      <c r="F393" s="31">
        <f>G393+H393+I393</f>
        <v>2880000</v>
      </c>
      <c r="G393" s="31">
        <f t="shared" ref="G393:I393" si="102">G394+G398</f>
        <v>0</v>
      </c>
      <c r="H393" s="31">
        <f t="shared" si="102"/>
        <v>0</v>
      </c>
      <c r="I393" s="31">
        <f t="shared" si="102"/>
        <v>2880000</v>
      </c>
      <c r="J393" s="31">
        <f t="shared" si="95"/>
        <v>6250000</v>
      </c>
      <c r="K393" s="18">
        <f t="shared" si="100"/>
        <v>31.544359255202632</v>
      </c>
      <c r="L393" s="9"/>
      <c r="M393" s="9"/>
      <c r="N393" s="9"/>
      <c r="O393" s="9"/>
      <c r="P393" s="9"/>
    </row>
    <row r="394" spans="1:16" ht="50.4" x14ac:dyDescent="0.25">
      <c r="A394" s="49" t="s">
        <v>138</v>
      </c>
      <c r="B394" s="31">
        <f t="shared" si="96"/>
        <v>6250000</v>
      </c>
      <c r="C394" s="31">
        <f>C396+C397</f>
        <v>0</v>
      </c>
      <c r="D394" s="31">
        <f>D396+D397</f>
        <v>5000000</v>
      </c>
      <c r="E394" s="31">
        <f>E396+E397</f>
        <v>1250000</v>
      </c>
      <c r="F394" s="31">
        <f t="shared" si="97"/>
        <v>0</v>
      </c>
      <c r="G394" s="31">
        <f>G396+G397</f>
        <v>0</v>
      </c>
      <c r="H394" s="31">
        <f>H396+H397</f>
        <v>0</v>
      </c>
      <c r="I394" s="31">
        <f>I396+I397</f>
        <v>0</v>
      </c>
      <c r="J394" s="31">
        <f t="shared" si="95"/>
        <v>6250000</v>
      </c>
      <c r="K394" s="18">
        <f t="shared" si="100"/>
        <v>0</v>
      </c>
      <c r="L394" s="9"/>
      <c r="M394" s="9"/>
      <c r="N394" s="9"/>
      <c r="O394" s="9"/>
      <c r="P394" s="9"/>
    </row>
    <row r="395" spans="1:16" ht="30.6" x14ac:dyDescent="0.25">
      <c r="A395" s="55" t="s">
        <v>19</v>
      </c>
      <c r="B395" s="31">
        <f t="shared" si="96"/>
        <v>0</v>
      </c>
      <c r="C395" s="31"/>
      <c r="D395" s="31"/>
      <c r="E395" s="31"/>
      <c r="F395" s="31">
        <f t="shared" si="97"/>
        <v>0</v>
      </c>
      <c r="G395" s="31"/>
      <c r="H395" s="31"/>
      <c r="I395" s="31"/>
      <c r="J395" s="31">
        <f t="shared" si="95"/>
        <v>0</v>
      </c>
      <c r="K395" s="18"/>
      <c r="L395" s="9"/>
      <c r="M395" s="9"/>
      <c r="N395" s="9"/>
      <c r="O395" s="9"/>
      <c r="P395" s="9"/>
    </row>
    <row r="396" spans="1:16" ht="49.2" x14ac:dyDescent="0.25">
      <c r="A396" s="38" t="s">
        <v>139</v>
      </c>
      <c r="B396" s="31">
        <f t="shared" si="96"/>
        <v>1250000</v>
      </c>
      <c r="C396" s="31"/>
      <c r="D396" s="31"/>
      <c r="E396" s="31">
        <v>1250000</v>
      </c>
      <c r="F396" s="31">
        <f t="shared" si="97"/>
        <v>0</v>
      </c>
      <c r="G396" s="31"/>
      <c r="H396" s="31"/>
      <c r="I396" s="31"/>
      <c r="J396" s="31">
        <f t="shared" si="95"/>
        <v>1250000</v>
      </c>
      <c r="K396" s="18">
        <f>F396/B396*100</f>
        <v>0</v>
      </c>
      <c r="L396" s="9"/>
      <c r="M396" s="9"/>
      <c r="N396" s="9"/>
      <c r="O396" s="9"/>
      <c r="P396" s="9"/>
    </row>
    <row r="397" spans="1:16" ht="49.2" x14ac:dyDescent="0.25">
      <c r="A397" s="38" t="s">
        <v>140</v>
      </c>
      <c r="B397" s="31">
        <f t="shared" si="96"/>
        <v>5000000</v>
      </c>
      <c r="C397" s="31"/>
      <c r="D397" s="31">
        <v>5000000</v>
      </c>
      <c r="E397" s="31"/>
      <c r="F397" s="31">
        <f t="shared" si="97"/>
        <v>0</v>
      </c>
      <c r="G397" s="31"/>
      <c r="H397" s="31"/>
      <c r="I397" s="31"/>
      <c r="J397" s="31">
        <f t="shared" si="95"/>
        <v>5000000</v>
      </c>
      <c r="K397" s="18">
        <f>F397/B397*100</f>
        <v>0</v>
      </c>
      <c r="L397" s="9"/>
      <c r="M397" s="9"/>
      <c r="N397" s="9"/>
      <c r="O397" s="9"/>
      <c r="P397" s="9"/>
    </row>
    <row r="398" spans="1:16" ht="75.599999999999994" x14ac:dyDescent="0.25">
      <c r="A398" s="49" t="s">
        <v>170</v>
      </c>
      <c r="B398" s="31">
        <f t="shared" si="96"/>
        <v>2880000</v>
      </c>
      <c r="C398" s="31">
        <f>C400</f>
        <v>0</v>
      </c>
      <c r="D398" s="31">
        <f>D400</f>
        <v>0</v>
      </c>
      <c r="E398" s="31">
        <f>E400</f>
        <v>2880000</v>
      </c>
      <c r="F398" s="31">
        <f t="shared" si="97"/>
        <v>2880000</v>
      </c>
      <c r="G398" s="31">
        <f>G400</f>
        <v>0</v>
      </c>
      <c r="H398" s="31">
        <f>H400</f>
        <v>0</v>
      </c>
      <c r="I398" s="31">
        <f>I400</f>
        <v>2880000</v>
      </c>
      <c r="J398" s="31">
        <f t="shared" si="95"/>
        <v>0</v>
      </c>
      <c r="K398" s="18"/>
      <c r="L398" s="9"/>
      <c r="M398" s="9"/>
      <c r="N398" s="9"/>
      <c r="O398" s="9"/>
      <c r="P398" s="9"/>
    </row>
    <row r="399" spans="1:16" ht="30.6" x14ac:dyDescent="0.25">
      <c r="A399" s="51" t="s">
        <v>19</v>
      </c>
      <c r="B399" s="31">
        <f t="shared" si="96"/>
        <v>0</v>
      </c>
      <c r="C399" s="31"/>
      <c r="D399" s="31"/>
      <c r="E399" s="31"/>
      <c r="F399" s="31">
        <f t="shared" si="97"/>
        <v>0</v>
      </c>
      <c r="G399" s="31"/>
      <c r="H399" s="31"/>
      <c r="I399" s="31"/>
      <c r="J399" s="31">
        <f t="shared" si="95"/>
        <v>0</v>
      </c>
      <c r="K399" s="18"/>
      <c r="L399" s="9"/>
      <c r="M399" s="9"/>
      <c r="N399" s="9"/>
      <c r="O399" s="9"/>
      <c r="P399" s="9"/>
    </row>
    <row r="400" spans="1:16" ht="49.2" x14ac:dyDescent="0.25">
      <c r="A400" s="38" t="s">
        <v>169</v>
      </c>
      <c r="B400" s="31">
        <f t="shared" si="96"/>
        <v>2880000</v>
      </c>
      <c r="C400" s="31"/>
      <c r="D400" s="31"/>
      <c r="E400" s="31">
        <v>2880000</v>
      </c>
      <c r="F400" s="31">
        <f t="shared" si="97"/>
        <v>2880000</v>
      </c>
      <c r="G400" s="31"/>
      <c r="H400" s="31"/>
      <c r="I400" s="31">
        <v>2880000</v>
      </c>
      <c r="J400" s="31">
        <f t="shared" si="95"/>
        <v>0</v>
      </c>
      <c r="K400" s="18"/>
      <c r="L400" s="9"/>
      <c r="M400" s="9"/>
      <c r="N400" s="9"/>
      <c r="O400" s="9"/>
      <c r="P400" s="9"/>
    </row>
    <row r="401" spans="1:16" ht="30" x14ac:dyDescent="0.25">
      <c r="A401" s="66" t="s">
        <v>168</v>
      </c>
      <c r="B401" s="29">
        <f t="shared" si="96"/>
        <v>26260200</v>
      </c>
      <c r="C401" s="29">
        <f t="shared" ref="C401:E403" si="103">C402</f>
        <v>0</v>
      </c>
      <c r="D401" s="29">
        <f t="shared" si="103"/>
        <v>12980100</v>
      </c>
      <c r="E401" s="29">
        <f t="shared" si="103"/>
        <v>13280100</v>
      </c>
      <c r="F401" s="29">
        <f t="shared" si="97"/>
        <v>5969923.25</v>
      </c>
      <c r="G401" s="29">
        <f t="shared" ref="G401:I403" si="104">G402</f>
        <v>0</v>
      </c>
      <c r="H401" s="29">
        <f t="shared" si="104"/>
        <v>2984961.63</v>
      </c>
      <c r="I401" s="29">
        <f t="shared" si="104"/>
        <v>2984961.62</v>
      </c>
      <c r="J401" s="29">
        <f t="shared" si="95"/>
        <v>20290276.75</v>
      </c>
      <c r="K401" s="17">
        <f>F401/B401*100</f>
        <v>22.733731083540874</v>
      </c>
      <c r="L401" s="9"/>
      <c r="M401" s="9"/>
      <c r="N401" s="9"/>
      <c r="O401" s="9"/>
      <c r="P401" s="9"/>
    </row>
    <row r="402" spans="1:16" ht="30.6" x14ac:dyDescent="0.25">
      <c r="A402" s="63" t="s">
        <v>167</v>
      </c>
      <c r="B402" s="31">
        <f t="shared" si="96"/>
        <v>26260200</v>
      </c>
      <c r="C402" s="31">
        <f t="shared" si="103"/>
        <v>0</v>
      </c>
      <c r="D402" s="31">
        <f t="shared" si="103"/>
        <v>12980100</v>
      </c>
      <c r="E402" s="31">
        <f t="shared" si="103"/>
        <v>13280100</v>
      </c>
      <c r="F402" s="31">
        <f t="shared" si="97"/>
        <v>5969923.25</v>
      </c>
      <c r="G402" s="31">
        <f t="shared" si="104"/>
        <v>0</v>
      </c>
      <c r="H402" s="31">
        <f t="shared" si="104"/>
        <v>2984961.63</v>
      </c>
      <c r="I402" s="31">
        <f t="shared" si="104"/>
        <v>2984961.62</v>
      </c>
      <c r="J402" s="31">
        <f t="shared" si="95"/>
        <v>20290276.75</v>
      </c>
      <c r="K402" s="18">
        <f>F402/B402*100</f>
        <v>22.733731083540874</v>
      </c>
      <c r="L402" s="9"/>
      <c r="M402" s="9"/>
      <c r="N402" s="9"/>
      <c r="O402" s="9"/>
      <c r="P402" s="9"/>
    </row>
    <row r="403" spans="1:16" ht="73.8" x14ac:dyDescent="0.25">
      <c r="A403" s="64" t="s">
        <v>39</v>
      </c>
      <c r="B403" s="31">
        <f t="shared" si="96"/>
        <v>26260200</v>
      </c>
      <c r="C403" s="31">
        <f t="shared" si="103"/>
        <v>0</v>
      </c>
      <c r="D403" s="31">
        <f t="shared" si="103"/>
        <v>12980100</v>
      </c>
      <c r="E403" s="31">
        <f t="shared" si="103"/>
        <v>13280100</v>
      </c>
      <c r="F403" s="31">
        <f>G403+H403+I403</f>
        <v>5969923.25</v>
      </c>
      <c r="G403" s="31">
        <f t="shared" si="104"/>
        <v>0</v>
      </c>
      <c r="H403" s="31">
        <f t="shared" si="104"/>
        <v>2984961.63</v>
      </c>
      <c r="I403" s="31">
        <f t="shared" si="104"/>
        <v>2984961.62</v>
      </c>
      <c r="J403" s="31">
        <f t="shared" si="95"/>
        <v>20290276.75</v>
      </c>
      <c r="K403" s="18">
        <f>F403/B403*100</f>
        <v>22.733731083540874</v>
      </c>
      <c r="L403" s="9"/>
      <c r="M403" s="9"/>
      <c r="N403" s="9"/>
      <c r="O403" s="9"/>
      <c r="P403" s="9"/>
    </row>
    <row r="404" spans="1:16" ht="75.599999999999994" x14ac:dyDescent="0.25">
      <c r="A404" s="49" t="s">
        <v>166</v>
      </c>
      <c r="B404" s="31">
        <f t="shared" si="96"/>
        <v>26260200</v>
      </c>
      <c r="C404" s="31">
        <f>C406+C407+C408</f>
        <v>0</v>
      </c>
      <c r="D404" s="31">
        <f>D406+D407+D408</f>
        <v>12980100</v>
      </c>
      <c r="E404" s="31">
        <f>E406+E407+E408</f>
        <v>13280100</v>
      </c>
      <c r="F404" s="31">
        <f t="shared" ref="F404:F408" si="105">G404+H404+I404</f>
        <v>5969923.25</v>
      </c>
      <c r="G404" s="31">
        <f>G406+G407+G408</f>
        <v>0</v>
      </c>
      <c r="H404" s="31">
        <f>H406+H407+H408</f>
        <v>2984961.63</v>
      </c>
      <c r="I404" s="31">
        <f>I406+I407+I408</f>
        <v>2984961.62</v>
      </c>
      <c r="J404" s="31">
        <f t="shared" si="95"/>
        <v>20290276.75</v>
      </c>
      <c r="K404" s="18">
        <f>F404/B404*100</f>
        <v>22.733731083540874</v>
      </c>
      <c r="L404" s="9"/>
      <c r="M404" s="9"/>
      <c r="N404" s="9"/>
      <c r="O404" s="9"/>
      <c r="P404" s="9"/>
    </row>
    <row r="405" spans="1:16" ht="30.6" x14ac:dyDescent="0.25">
      <c r="A405" s="51" t="s">
        <v>19</v>
      </c>
      <c r="B405" s="31">
        <f t="shared" si="96"/>
        <v>0</v>
      </c>
      <c r="C405" s="31"/>
      <c r="D405" s="31"/>
      <c r="E405" s="31"/>
      <c r="F405" s="31">
        <f t="shared" si="105"/>
        <v>0</v>
      </c>
      <c r="G405" s="31"/>
      <c r="H405" s="31"/>
      <c r="I405" s="31"/>
      <c r="J405" s="31">
        <f t="shared" si="95"/>
        <v>0</v>
      </c>
      <c r="K405" s="18"/>
      <c r="L405" s="9"/>
      <c r="M405" s="9"/>
      <c r="N405" s="9"/>
      <c r="O405" s="9"/>
      <c r="P405" s="9"/>
    </row>
    <row r="406" spans="1:16" ht="49.2" x14ac:dyDescent="0.25">
      <c r="A406" s="38" t="s">
        <v>165</v>
      </c>
      <c r="B406" s="31">
        <f t="shared" si="96"/>
        <v>300000</v>
      </c>
      <c r="C406" s="31"/>
      <c r="D406" s="31"/>
      <c r="E406" s="31">
        <v>300000</v>
      </c>
      <c r="F406" s="31">
        <f t="shared" si="105"/>
        <v>0</v>
      </c>
      <c r="G406" s="31"/>
      <c r="H406" s="31"/>
      <c r="I406" s="31"/>
      <c r="J406" s="31">
        <f t="shared" si="95"/>
        <v>300000</v>
      </c>
      <c r="K406" s="18">
        <f>F406/B406*100</f>
        <v>0</v>
      </c>
      <c r="L406" s="9"/>
      <c r="M406" s="9"/>
      <c r="N406" s="9"/>
      <c r="O406" s="9"/>
      <c r="P406" s="9"/>
    </row>
    <row r="407" spans="1:16" ht="30.6" x14ac:dyDescent="0.25">
      <c r="A407" s="38" t="s">
        <v>164</v>
      </c>
      <c r="B407" s="31">
        <f t="shared" si="96"/>
        <v>12980100</v>
      </c>
      <c r="C407" s="31"/>
      <c r="D407" s="31"/>
      <c r="E407" s="31">
        <v>12980100</v>
      </c>
      <c r="F407" s="31">
        <f t="shared" si="105"/>
        <v>2984961.62</v>
      </c>
      <c r="G407" s="31"/>
      <c r="H407" s="31"/>
      <c r="I407" s="31">
        <v>2984961.62</v>
      </c>
      <c r="J407" s="31">
        <f t="shared" si="95"/>
        <v>9995138.379999999</v>
      </c>
      <c r="K407" s="18">
        <f>F407/B407*100</f>
        <v>22.996445481930035</v>
      </c>
      <c r="L407" s="9"/>
      <c r="M407" s="9"/>
      <c r="N407" s="9"/>
      <c r="O407" s="9"/>
      <c r="P407" s="9"/>
    </row>
    <row r="408" spans="1:16" ht="30.6" x14ac:dyDescent="0.25">
      <c r="A408" s="38" t="s">
        <v>163</v>
      </c>
      <c r="B408" s="31">
        <f t="shared" si="96"/>
        <v>12980100</v>
      </c>
      <c r="C408" s="31"/>
      <c r="D408" s="31">
        <v>12980100</v>
      </c>
      <c r="E408" s="31"/>
      <c r="F408" s="31">
        <f t="shared" si="105"/>
        <v>2984961.63</v>
      </c>
      <c r="G408" s="31"/>
      <c r="H408" s="31">
        <v>2984961.63</v>
      </c>
      <c r="I408" s="31"/>
      <c r="J408" s="31">
        <f t="shared" si="95"/>
        <v>9995138.370000001</v>
      </c>
      <c r="K408" s="18">
        <f>F408/B408*100</f>
        <v>22.99644555897104</v>
      </c>
      <c r="L408" s="9"/>
      <c r="M408" s="9"/>
      <c r="N408" s="9"/>
      <c r="O408" s="9"/>
      <c r="P408" s="9"/>
    </row>
    <row r="409" spans="1:16" s="4" customFormat="1" ht="61.2" customHeight="1" x14ac:dyDescent="0.3">
      <c r="A409" s="45" t="s">
        <v>27</v>
      </c>
      <c r="B409" s="29">
        <f t="shared" ref="B409:I409" si="106">B9+B130+B252+B306+B391+B401</f>
        <v>3183389658.8899999</v>
      </c>
      <c r="C409" s="29">
        <f t="shared" si="106"/>
        <v>2301517476.8400002</v>
      </c>
      <c r="D409" s="29">
        <f t="shared" si="106"/>
        <v>550578782.04999995</v>
      </c>
      <c r="E409" s="29">
        <f t="shared" si="106"/>
        <v>331293400</v>
      </c>
      <c r="F409" s="29">
        <f t="shared" si="106"/>
        <v>797979662.26999998</v>
      </c>
      <c r="G409" s="29">
        <f t="shared" si="106"/>
        <v>654353320.63999999</v>
      </c>
      <c r="H409" s="29">
        <f t="shared" si="106"/>
        <v>73537595.920000002</v>
      </c>
      <c r="I409" s="29">
        <f t="shared" si="106"/>
        <v>70088745.709999993</v>
      </c>
      <c r="J409" s="29">
        <f>B409-F409</f>
        <v>2385409996.6199999</v>
      </c>
      <c r="K409" s="20">
        <f>F409/B409*100</f>
        <v>25.066980413206579</v>
      </c>
    </row>
    <row r="410" spans="1:16" ht="34.799999999999997" customHeight="1" x14ac:dyDescent="0.5">
      <c r="A410" s="7"/>
      <c r="B410" s="10"/>
      <c r="C410" s="11"/>
      <c r="D410" s="11"/>
      <c r="E410" s="11"/>
      <c r="F410" s="11"/>
      <c r="G410" s="28"/>
      <c r="H410" s="28"/>
      <c r="I410" s="28"/>
      <c r="J410" s="7"/>
      <c r="K410" s="7"/>
    </row>
    <row r="411" spans="1:16" ht="13.8" customHeight="1" x14ac:dyDescent="0.5">
      <c r="A411" s="8"/>
      <c r="B411" s="14"/>
      <c r="C411" s="7"/>
      <c r="D411" s="7"/>
      <c r="E411" s="7"/>
      <c r="F411" s="28"/>
      <c r="G411" s="28"/>
      <c r="H411" s="28"/>
      <c r="I411" s="28"/>
      <c r="J411" s="7"/>
      <c r="K411" s="7"/>
    </row>
    <row r="412" spans="1:16" ht="24.75" customHeight="1" x14ac:dyDescent="0.25">
      <c r="A412" s="7"/>
      <c r="B412" s="90" t="s">
        <v>1</v>
      </c>
      <c r="C412" s="90" t="s">
        <v>15</v>
      </c>
      <c r="D412" s="90" t="s">
        <v>14</v>
      </c>
      <c r="E412" s="92" t="s">
        <v>16</v>
      </c>
      <c r="F412" s="93"/>
      <c r="G412" s="7"/>
      <c r="H412" s="7"/>
      <c r="I412" s="7"/>
      <c r="J412" s="7"/>
      <c r="K412" s="7"/>
    </row>
    <row r="413" spans="1:16" ht="23.25" customHeight="1" x14ac:dyDescent="0.25">
      <c r="A413" s="7"/>
      <c r="B413" s="91"/>
      <c r="C413" s="91"/>
      <c r="D413" s="91"/>
      <c r="E413" s="56" t="s">
        <v>17</v>
      </c>
      <c r="F413" s="56" t="s">
        <v>18</v>
      </c>
      <c r="G413" s="7"/>
      <c r="H413" s="7"/>
      <c r="I413" s="7"/>
      <c r="J413" s="7"/>
      <c r="K413" s="7"/>
    </row>
    <row r="414" spans="1:16" ht="28.8" customHeight="1" x14ac:dyDescent="0.5">
      <c r="A414" s="7"/>
      <c r="B414" s="57"/>
      <c r="C414" s="80">
        <f>B409</f>
        <v>3183389658.8899999</v>
      </c>
      <c r="D414" s="80">
        <f>F409</f>
        <v>797979662.26999998</v>
      </c>
      <c r="E414" s="80">
        <f>C414-D414</f>
        <v>2385409996.6199999</v>
      </c>
      <c r="F414" s="81">
        <f>D414/C414*100</f>
        <v>25.066980413206579</v>
      </c>
      <c r="G414" s="7"/>
      <c r="H414" s="7"/>
      <c r="I414" s="7"/>
      <c r="J414" s="7"/>
      <c r="K414" s="7"/>
    </row>
    <row r="415" spans="1:16" ht="24.6" customHeight="1" x14ac:dyDescent="0.5">
      <c r="A415" s="7"/>
      <c r="B415" s="57" t="s">
        <v>19</v>
      </c>
      <c r="C415" s="80"/>
      <c r="D415" s="80"/>
      <c r="E415" s="80"/>
      <c r="F415" s="81"/>
      <c r="G415" s="7"/>
      <c r="H415" s="7"/>
      <c r="I415" s="7"/>
      <c r="J415" s="7"/>
      <c r="K415" s="7"/>
    </row>
    <row r="416" spans="1:16" ht="30.6" customHeight="1" x14ac:dyDescent="0.5">
      <c r="A416" s="7"/>
      <c r="B416" s="58" t="s">
        <v>3</v>
      </c>
      <c r="C416" s="82">
        <f>C409</f>
        <v>2301517476.8400002</v>
      </c>
      <c r="D416" s="80">
        <f>G409</f>
        <v>654353320.63999999</v>
      </c>
      <c r="E416" s="80">
        <f>C416-D416</f>
        <v>1647164156.2000003</v>
      </c>
      <c r="F416" s="81">
        <f>D416/C416*100</f>
        <v>28.431386127835612</v>
      </c>
      <c r="G416" s="7"/>
      <c r="H416" s="7"/>
      <c r="I416" s="7"/>
      <c r="J416" s="7"/>
      <c r="K416" s="7"/>
    </row>
    <row r="417" spans="1:11" ht="30" customHeight="1" x14ac:dyDescent="0.5">
      <c r="B417" s="58" t="s">
        <v>4</v>
      </c>
      <c r="C417" s="82">
        <f>D409</f>
        <v>550578782.04999995</v>
      </c>
      <c r="D417" s="80">
        <f>H409</f>
        <v>73537595.920000002</v>
      </c>
      <c r="E417" s="80">
        <f>C417-D417</f>
        <v>477041186.12999994</v>
      </c>
      <c r="F417" s="81">
        <f>D417/C417*100</f>
        <v>13.356416614202507</v>
      </c>
      <c r="G417" s="7"/>
      <c r="H417" s="7"/>
      <c r="I417" s="7"/>
      <c r="J417" s="7"/>
      <c r="K417" s="7"/>
    </row>
    <row r="418" spans="1:11" ht="30" customHeight="1" x14ac:dyDescent="0.5">
      <c r="A418" s="5"/>
      <c r="B418" s="58" t="s">
        <v>5</v>
      </c>
      <c r="C418" s="82">
        <f>E409</f>
        <v>331293400</v>
      </c>
      <c r="D418" s="80">
        <f>I409</f>
        <v>70088745.709999993</v>
      </c>
      <c r="E418" s="80">
        <f>C418-D418</f>
        <v>261204654.29000002</v>
      </c>
      <c r="F418" s="81">
        <f>D418/C418*100</f>
        <v>21.156094781845937</v>
      </c>
      <c r="G418" s="7"/>
      <c r="H418" s="7"/>
      <c r="I418" s="7"/>
      <c r="J418" s="7"/>
      <c r="K418" s="7"/>
    </row>
    <row r="419" spans="1:11" ht="28.2" x14ac:dyDescent="0.5">
      <c r="A419" s="21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1" ht="61.8" customHeight="1" x14ac:dyDescent="0.5">
      <c r="A420" s="21" t="s">
        <v>85</v>
      </c>
      <c r="B420" s="28"/>
      <c r="C420" s="28"/>
      <c r="D420" s="28"/>
      <c r="E420" s="28"/>
      <c r="F420" s="28" t="s">
        <v>30</v>
      </c>
      <c r="G420" s="28"/>
      <c r="H420" s="28"/>
      <c r="I420" s="28"/>
      <c r="J420" s="28"/>
    </row>
    <row r="421" spans="1:11" ht="89.4" customHeight="1" x14ac:dyDescent="0.5">
      <c r="A421" s="59" t="s">
        <v>28</v>
      </c>
      <c r="B421" s="28"/>
      <c r="C421" s="7"/>
      <c r="D421" s="7"/>
      <c r="E421" s="11"/>
      <c r="F421" s="69"/>
    </row>
    <row r="422" spans="1:11" ht="34.799999999999997" customHeight="1" x14ac:dyDescent="0.45">
      <c r="B422" s="83"/>
      <c r="E422" s="22"/>
    </row>
    <row r="423" spans="1:11" ht="27.6" x14ac:dyDescent="0.45">
      <c r="B423" s="83"/>
    </row>
    <row r="424" spans="1:11" ht="39.6" customHeight="1" x14ac:dyDescent="0.5">
      <c r="B424" s="25"/>
      <c r="C424" s="26"/>
      <c r="D424" s="26"/>
      <c r="E424" s="26"/>
      <c r="F424" s="27"/>
      <c r="G424" s="26"/>
      <c r="H424" s="26"/>
      <c r="I424" s="26"/>
      <c r="J424" s="3"/>
    </row>
    <row r="425" spans="1:11" ht="28.2" x14ac:dyDescent="0.5">
      <c r="B425" s="25"/>
      <c r="C425" s="26"/>
      <c r="D425" s="26"/>
      <c r="E425" s="26"/>
      <c r="F425" s="27"/>
      <c r="G425" s="26"/>
      <c r="H425" s="26"/>
      <c r="I425" s="26"/>
      <c r="J425" s="3"/>
    </row>
    <row r="426" spans="1:11" ht="28.2" x14ac:dyDescent="0.5">
      <c r="B426" s="25"/>
      <c r="C426" s="26"/>
      <c r="D426" s="26"/>
      <c r="E426" s="26"/>
      <c r="F426" s="27"/>
      <c r="G426" s="26"/>
      <c r="H426" s="26"/>
      <c r="I426" s="26"/>
      <c r="J426" s="3"/>
    </row>
    <row r="427" spans="1:11" ht="28.2" x14ac:dyDescent="0.5">
      <c r="B427" s="25"/>
      <c r="C427" s="26"/>
      <c r="D427" s="26"/>
      <c r="E427" s="26"/>
      <c r="F427" s="27"/>
      <c r="G427" s="26"/>
      <c r="H427" s="26"/>
      <c r="I427" s="26"/>
      <c r="J427" s="3"/>
    </row>
    <row r="428" spans="1:11" ht="28.2" x14ac:dyDescent="0.5">
      <c r="B428" s="25"/>
      <c r="C428" s="26"/>
      <c r="D428" s="26"/>
      <c r="E428" s="26"/>
      <c r="F428" s="27"/>
      <c r="G428" s="26"/>
      <c r="H428" s="26"/>
      <c r="I428" s="26"/>
      <c r="J428" s="3"/>
    </row>
    <row r="429" spans="1:11" ht="28.2" x14ac:dyDescent="0.5">
      <c r="B429" s="25"/>
      <c r="C429" s="26"/>
      <c r="D429" s="26"/>
      <c r="E429" s="26"/>
      <c r="F429" s="27"/>
      <c r="G429" s="26"/>
      <c r="H429" s="26"/>
      <c r="I429" s="26"/>
      <c r="J429" s="3"/>
    </row>
    <row r="430" spans="1:11" ht="28.2" x14ac:dyDescent="0.5">
      <c r="B430" s="25"/>
      <c r="C430" s="24"/>
      <c r="D430" s="24"/>
      <c r="E430" s="24"/>
      <c r="F430" s="27"/>
      <c r="G430" s="24"/>
      <c r="H430" s="24"/>
      <c r="I430" s="24"/>
      <c r="J430" s="3"/>
    </row>
    <row r="431" spans="1:11" ht="28.2" x14ac:dyDescent="0.5">
      <c r="B431" s="25">
        <f>C431+D431+E431</f>
        <v>0</v>
      </c>
      <c r="C431" s="24"/>
      <c r="D431" s="24"/>
      <c r="E431" s="24"/>
      <c r="F431" s="27">
        <f>G431+H431+I431</f>
        <v>0</v>
      </c>
      <c r="G431" s="24"/>
      <c r="H431" s="24"/>
      <c r="I431" s="24"/>
      <c r="J431" s="3"/>
    </row>
    <row r="432" spans="1:11" ht="28.2" x14ac:dyDescent="0.5">
      <c r="B432" s="25">
        <f>C432+D432+E432</f>
        <v>0</v>
      </c>
      <c r="C432" s="24"/>
      <c r="D432" s="24"/>
      <c r="E432" s="24"/>
      <c r="F432" s="27">
        <f>G432+H432+I432</f>
        <v>0</v>
      </c>
      <c r="G432" s="24"/>
      <c r="H432" s="24"/>
      <c r="I432" s="24"/>
      <c r="J432" s="3"/>
    </row>
    <row r="433" spans="2:10" ht="28.2" x14ac:dyDescent="0.5">
      <c r="B433" s="25">
        <f>C433+D433+E433</f>
        <v>0</v>
      </c>
      <c r="C433" s="24"/>
      <c r="D433" s="24"/>
      <c r="E433" s="24"/>
      <c r="F433" s="27">
        <f>G433+H433+I433</f>
        <v>0</v>
      </c>
      <c r="G433" s="24"/>
      <c r="H433" s="24"/>
      <c r="I433" s="24"/>
      <c r="J433" s="3"/>
    </row>
    <row r="434" spans="2:10" ht="28.2" x14ac:dyDescent="0.5">
      <c r="B434" s="25">
        <f>C434+D434+E434</f>
        <v>0</v>
      </c>
      <c r="C434" s="24"/>
      <c r="D434" s="24"/>
      <c r="E434" s="24"/>
      <c r="F434" s="27">
        <f>G434+H434+I434</f>
        <v>0</v>
      </c>
      <c r="G434" s="24"/>
      <c r="H434" s="24"/>
      <c r="I434" s="24"/>
      <c r="J434" s="3"/>
    </row>
    <row r="435" spans="2:10" ht="24.6" x14ac:dyDescent="0.4">
      <c r="B435" s="24"/>
      <c r="C435" s="24"/>
      <c r="D435" s="24"/>
      <c r="E435" s="24"/>
      <c r="F435" s="24"/>
      <c r="G435" s="24"/>
      <c r="H435" s="24"/>
      <c r="I435" s="24"/>
      <c r="J435" s="3"/>
    </row>
    <row r="436" spans="2:10" ht="24.6" x14ac:dyDescent="0.4">
      <c r="B436" s="24"/>
      <c r="C436" s="24"/>
      <c r="D436" s="24"/>
      <c r="E436" s="24"/>
      <c r="F436" s="24"/>
      <c r="G436" s="24"/>
      <c r="H436" s="24"/>
      <c r="I436" s="24"/>
      <c r="J436" s="3"/>
    </row>
    <row r="437" spans="2:10" ht="24.6" x14ac:dyDescent="0.4">
      <c r="B437" s="24"/>
      <c r="C437" s="24"/>
      <c r="D437" s="24"/>
      <c r="E437" s="24"/>
      <c r="F437" s="24"/>
      <c r="G437" s="24"/>
      <c r="H437" s="24"/>
      <c r="I437" s="24"/>
      <c r="J437" s="3"/>
    </row>
    <row r="438" spans="2:10" ht="24.6" x14ac:dyDescent="0.4">
      <c r="B438" s="24"/>
      <c r="C438" s="24"/>
      <c r="D438" s="24"/>
      <c r="E438" s="24"/>
      <c r="F438" s="24"/>
      <c r="G438" s="24"/>
      <c r="H438" s="24"/>
      <c r="I438" s="24"/>
      <c r="J438" s="3"/>
    </row>
    <row r="439" spans="2:10" ht="24.6" x14ac:dyDescent="0.4">
      <c r="B439" s="24"/>
      <c r="C439" s="24"/>
      <c r="D439" s="24"/>
      <c r="E439" s="24"/>
      <c r="F439" s="24"/>
      <c r="G439" s="24"/>
      <c r="H439" s="24"/>
      <c r="I439" s="24"/>
      <c r="J439" s="3"/>
    </row>
    <row r="440" spans="2:10" ht="24.6" x14ac:dyDescent="0.4">
      <c r="B440" s="23"/>
      <c r="C440" s="23"/>
      <c r="D440" s="23"/>
      <c r="E440" s="23"/>
      <c r="F440" s="23"/>
      <c r="G440" s="23"/>
      <c r="H440" s="23"/>
      <c r="I440" s="23"/>
    </row>
    <row r="441" spans="2:10" ht="24.6" x14ac:dyDescent="0.4">
      <c r="B441" s="23"/>
      <c r="C441" s="23"/>
      <c r="D441" s="23"/>
      <c r="E441" s="23"/>
      <c r="F441" s="23"/>
      <c r="G441" s="23"/>
      <c r="H441" s="23"/>
      <c r="I441" s="23"/>
    </row>
    <row r="442" spans="2:10" ht="24.6" x14ac:dyDescent="0.4">
      <c r="B442" s="23"/>
      <c r="C442" s="23"/>
      <c r="D442" s="23"/>
      <c r="E442" s="23"/>
      <c r="F442" s="23"/>
      <c r="G442" s="23"/>
      <c r="H442" s="23"/>
      <c r="I442" s="23"/>
    </row>
    <row r="443" spans="2:10" ht="24.6" x14ac:dyDescent="0.4">
      <c r="B443" s="23"/>
      <c r="C443" s="23"/>
      <c r="D443" s="23"/>
      <c r="E443" s="23"/>
      <c r="F443" s="23"/>
      <c r="G443" s="23"/>
      <c r="H443" s="23"/>
      <c r="I443" s="23"/>
    </row>
    <row r="444" spans="2:10" ht="24.6" x14ac:dyDescent="0.4">
      <c r="B444" s="23"/>
      <c r="C444" s="23"/>
      <c r="D444" s="23"/>
      <c r="E444" s="23"/>
      <c r="F444" s="23"/>
      <c r="G444" s="23"/>
      <c r="H444" s="23"/>
      <c r="I444" s="23"/>
    </row>
    <row r="445" spans="2:10" ht="24.6" x14ac:dyDescent="0.4">
      <c r="B445" s="23"/>
      <c r="C445" s="23"/>
      <c r="D445" s="23"/>
      <c r="E445" s="23"/>
      <c r="F445" s="23"/>
      <c r="G445" s="23"/>
      <c r="H445" s="23"/>
      <c r="I445" s="23"/>
    </row>
  </sheetData>
  <autoFilter ref="B1:B445"/>
  <mergeCells count="16">
    <mergeCell ref="B412:B413"/>
    <mergeCell ref="C412:C413"/>
    <mergeCell ref="D412:D413"/>
    <mergeCell ref="E412:F412"/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F6:F7"/>
    <mergeCell ref="G6:I6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  <rowBreaks count="8" manualBreakCount="8">
    <brk id="53" max="10" man="1"/>
    <brk id="78" max="10" man="1"/>
    <brk id="99" max="10" man="1"/>
    <brk id="273" max="10" man="1"/>
    <brk id="296" max="10" man="1"/>
    <brk id="323" max="10" man="1"/>
    <brk id="368" max="10" man="1"/>
    <brk id="3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01.08.2021г. (руб)</vt:lpstr>
      <vt:lpstr>'на 01.08.2021г. (руб)'!Заголовки_для_печати</vt:lpstr>
      <vt:lpstr>'на 01.08.2021г. (руб)'!Область_печати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2021-07-05T12:27:19Z</cp:lastPrinted>
  <dcterms:created xsi:type="dcterms:W3CDTF">2007-01-23T06:19:47Z</dcterms:created>
  <dcterms:modified xsi:type="dcterms:W3CDTF">2021-08-03T11:10:37Z</dcterms:modified>
</cp:coreProperties>
</file>