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<sst xmlns="http://schemas.openxmlformats.org/spreadsheetml/2006/main" count="78" uniqueCount="51">
  <si>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</si>
  <si>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</si>
  <si>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</si>
  <si>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</si>
  <si>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</si>
  <si>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</si>
  <si>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</si>
  <si>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</si>
  <si>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</si>
  <si>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</si>
  <si>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</si>
  <si>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</si>
  <si>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</si>
  <si>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</si>
  <si>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</si>
  <si>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</si>
  <si>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</si>
  <si>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</si>
  <si>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</si>
  <si>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</si>
  <si>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</si>
  <si>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</si>
  <si>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</si>
  <si>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</si>
  <si>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</si>
  <si>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</si>
  <si>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</si>
  <si>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</si>
  <si>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</si>
  <si>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</si>
  <si>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</si>
  <si>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</si>
  <si>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</si>
  <si>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</si>
  <si>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</si>
  <si>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</si>
  <si>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</si>
  <si>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</si>
  <si>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</si>
  <si>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</si>
  <si>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</si>
  <si>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</si>
  <si>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</si>
  <si>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</si>
  <si>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</si>
  <si>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</si>
  <si>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</si>
  <si>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</si>
  <si>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Справка по исполнению доходов и расходов бюджета Ядринского района Чувашской Республики за январь - июнь 2021 г.</t>
  </si>
  <si>
    <t>Начальник финансового отдела</t>
  </si>
  <si>
    <t>В.А. Облинова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</si>
</sst>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2" sqref="D62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48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609404327.4799999</v>
      </c>
      <c r="D7" s="28">
        <f>D25+D26+D29+D27+D28</f>
        <v>214208819.60000002</v>
      </c>
      <c r="E7" s="39">
        <f aca="true" t="shared" si="0" ref="E7:E22">(D7/C7)*100</f>
        <v>35.15052485527848</v>
      </c>
      <c r="F7" s="28">
        <f>F25+F26+F27+F28+F29</f>
        <v>607742436.68</v>
      </c>
      <c r="G7" s="28">
        <f>G25+G26+G27+G28+G29</f>
        <v>230794944.99</v>
      </c>
      <c r="H7" s="39">
        <f>(G7/F7)*100</f>
        <v>37.97578234799531</v>
      </c>
      <c r="I7" s="28">
        <f>I25+I26+I29+I27+I28</f>
        <v>68543696.63000001</v>
      </c>
      <c r="J7" s="28">
        <f>J25+J26+J29+J27+J28</f>
        <v>-10634359.22</v>
      </c>
      <c r="K7" s="39">
        <f aca="true" t="shared" si="1" ref="K7:K14">(J7/I7)*100</f>
        <v>-15.514715054550448</v>
      </c>
      <c r="L7" s="28">
        <f>L25+L26+L29+L27</f>
        <v>82471979.48</v>
      </c>
      <c r="M7" s="28">
        <f>M25+M26+M29+M27</f>
        <v>28655857.2</v>
      </c>
      <c r="N7" s="39">
        <f aca="true" t="shared" si="2" ref="N7:N14">(M7/L7)*100</f>
        <v>34.74617364671019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143640938</v>
      </c>
      <c r="D8" s="28">
        <f aca="true" t="shared" si="3" ref="C8:D10">G8+J8+M8</f>
        <v>71501911.7</v>
      </c>
      <c r="E8" s="39">
        <f t="shared" si="0"/>
        <v>49.77822666404476</v>
      </c>
      <c r="F8" s="28">
        <f>F9+F11+F12+F14+F15+F16+F17+F10+F13</f>
        <v>108982188</v>
      </c>
      <c r="G8" s="28">
        <f>G9+G11+G12+G14+G15+G16+G17+G10+G13</f>
        <v>58907648.5</v>
      </c>
      <c r="H8" s="39">
        <f>(G8/F8)*100</f>
        <v>54.05254710063263</v>
      </c>
      <c r="I8" s="28">
        <f>I9+I10+I11+I12+I14+I16+I17</f>
        <v>19281750</v>
      </c>
      <c r="J8" s="28">
        <f>J9+J10+J11+J12+J14+J15+J16+J17</f>
        <v>8255288.8599999985</v>
      </c>
      <c r="K8" s="39">
        <f t="shared" si="1"/>
        <v>42.814002152294265</v>
      </c>
      <c r="L8" s="28">
        <f>L9+L10+L11+L12+L14+L16+L17</f>
        <v>15377000</v>
      </c>
      <c r="M8" s="28">
        <f>M9+M10+M11+M12+M14+M15+M16+M17</f>
        <v>4338974.34</v>
      </c>
      <c r="N8" s="39">
        <f t="shared" si="2"/>
        <v>28.217300773883068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103475338</v>
      </c>
      <c r="D9" s="30">
        <f t="shared" si="3"/>
        <v>52275926.87</v>
      </c>
      <c r="E9" s="40">
        <f t="shared" si="0"/>
        <v>50.52017986160141</v>
      </c>
      <c r="F9" s="30">
        <v>89850438</v>
      </c>
      <c r="G9" s="30">
        <v>45526603.69</v>
      </c>
      <c r="H9" s="40">
        <f>(G9/F9)*100</f>
        <v>50.6693174829042</v>
      </c>
      <c r="I9" s="30">
        <v>12599950</v>
      </c>
      <c r="J9" s="30">
        <v>5997155.51</v>
      </c>
      <c r="K9" s="40">
        <f t="shared" si="1"/>
        <v>47.59666117722689</v>
      </c>
      <c r="L9" s="30">
        <v>1024950</v>
      </c>
      <c r="M9" s="30">
        <v>752167.67</v>
      </c>
      <c r="N9" s="40">
        <f t="shared" si="2"/>
        <v>73.38579150202449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10495300</v>
      </c>
      <c r="D10" s="30">
        <f t="shared" si="3"/>
        <v>5651817.25</v>
      </c>
      <c r="E10" s="40">
        <f t="shared" si="0"/>
        <v>53.85093565691309</v>
      </c>
      <c r="F10" s="30">
        <v>5256100</v>
      </c>
      <c r="G10" s="30">
        <v>2800265.19</v>
      </c>
      <c r="H10" s="40">
        <f>G10/F10*100</f>
        <v>53.27648237286201</v>
      </c>
      <c r="I10" s="30">
        <v>847400</v>
      </c>
      <c r="J10" s="30">
        <v>510304.72</v>
      </c>
      <c r="K10" s="40">
        <f t="shared" si="1"/>
        <v>60.22005192353079</v>
      </c>
      <c r="L10" s="30">
        <v>4391800</v>
      </c>
      <c r="M10" s="30">
        <v>2341247.34</v>
      </c>
      <c r="N10" s="40">
        <f t="shared" si="2"/>
        <v>53.30951637141946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9380300</v>
      </c>
      <c r="D11" s="30">
        <f aca="true" t="shared" si="5" ref="D11:D17">G11+J11+M11</f>
        <v>9237538</v>
      </c>
      <c r="E11" s="40">
        <f t="shared" si="0"/>
        <v>98.47806573350533</v>
      </c>
      <c r="F11" s="30">
        <v>8875650</v>
      </c>
      <c r="G11" s="30">
        <v>9114347.48</v>
      </c>
      <c r="H11" s="40">
        <f>(G11/F11)*100</f>
        <v>102.68935210378957</v>
      </c>
      <c r="I11" s="30">
        <v>1400</v>
      </c>
      <c r="J11" s="30">
        <v>501.1</v>
      </c>
      <c r="K11" s="40">
        <f t="shared" si="1"/>
        <v>35.792857142857144</v>
      </c>
      <c r="L11" s="30">
        <v>503250</v>
      </c>
      <c r="M11" s="30">
        <v>122689.42</v>
      </c>
      <c r="N11" s="40">
        <f t="shared" si="2"/>
        <v>24.37941778440139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4759000</v>
      </c>
      <c r="D12" s="30">
        <f t="shared" si="5"/>
        <v>477516.11</v>
      </c>
      <c r="E12" s="40">
        <f t="shared" si="0"/>
        <v>10.033959025005252</v>
      </c>
      <c r="F12" s="30"/>
      <c r="G12" s="30"/>
      <c r="H12" s="40" t="s">
        <v>0</v>
      </c>
      <c r="I12" s="30">
        <v>2600000</v>
      </c>
      <c r="J12" s="30">
        <v>214583.89</v>
      </c>
      <c r="K12" s="40">
        <f t="shared" si="1"/>
        <v>8.253226538461538</v>
      </c>
      <c r="L12" s="30">
        <v>2159000</v>
      </c>
      <c r="M12" s="30">
        <v>262932.22</v>
      </c>
      <c r="N12" s="40">
        <f t="shared" si="2"/>
        <v>12.178426123205186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2000000</v>
      </c>
      <c r="D13" s="30">
        <f>G13</f>
        <v>321708.16</v>
      </c>
      <c r="E13" s="40">
        <f t="shared" si="0"/>
        <v>16.085407999999997</v>
      </c>
      <c r="F13" s="30">
        <v>2000000</v>
      </c>
      <c r="G13" s="30">
        <v>321708.16</v>
      </c>
      <c r="H13" s="40">
        <f>G13/F13*100</f>
        <v>16.085407999999997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10465700</v>
      </c>
      <c r="D14" s="30">
        <f t="shared" si="5"/>
        <v>2349751.33</v>
      </c>
      <c r="E14" s="40">
        <f t="shared" si="0"/>
        <v>22.45192705695749</v>
      </c>
      <c r="F14" s="30"/>
      <c r="G14" s="30"/>
      <c r="H14" s="40" t="s">
        <v>0</v>
      </c>
      <c r="I14" s="30">
        <v>3233000</v>
      </c>
      <c r="J14" s="30">
        <v>1532743.64</v>
      </c>
      <c r="K14" s="40">
        <f t="shared" si="1"/>
        <v>47.40933003402412</v>
      </c>
      <c r="L14" s="30">
        <v>7232700</v>
      </c>
      <c r="M14" s="30">
        <v>817007.69</v>
      </c>
      <c r="N14" s="40">
        <f t="shared" si="2"/>
        <v>11.296026241929017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400000</v>
      </c>
      <c r="D15" s="30">
        <f t="shared" si="5"/>
        <v>58551.74</v>
      </c>
      <c r="E15" s="40">
        <f t="shared" si="0"/>
        <v>14.637934999999999</v>
      </c>
      <c r="F15" s="30">
        <v>400000</v>
      </c>
      <c r="G15" s="30">
        <v>58551.74</v>
      </c>
      <c r="H15" s="40">
        <f>(G15/F15)*100</f>
        <v>14.637934999999999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2665300</v>
      </c>
      <c r="D16" s="30">
        <f t="shared" si="5"/>
        <v>1129102.24</v>
      </c>
      <c r="E16" s="40">
        <f t="shared" si="0"/>
        <v>42.36304506059355</v>
      </c>
      <c r="F16" s="30">
        <v>2600000</v>
      </c>
      <c r="G16" s="30">
        <v>1086172.24</v>
      </c>
      <c r="H16" s="40">
        <f>(G16/F16)*100</f>
        <v>41.77585538461538</v>
      </c>
      <c r="I16" s="30"/>
      <c r="J16" s="30"/>
      <c r="K16" s="40" t="s">
        <v>0</v>
      </c>
      <c r="L16" s="30">
        <v>65300</v>
      </c>
      <c r="M16" s="30">
        <v>42930</v>
      </c>
      <c r="N16" s="40">
        <f>(M16/L16)*100</f>
        <v>65.7427258805513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16046718.040000001</v>
      </c>
      <c r="D18" s="28">
        <f t="shared" si="6"/>
        <v>9385954.44</v>
      </c>
      <c r="E18" s="39">
        <f>(D18/C18)*100</f>
        <v>58.491427447054456</v>
      </c>
      <c r="F18" s="28">
        <f>F19+F20+F21+F22+F23+F24</f>
        <v>6054676</v>
      </c>
      <c r="G18" s="28">
        <f>G19+G20+G21+G22+G23+G24</f>
        <v>3522297.6399999997</v>
      </c>
      <c r="H18" s="39">
        <f aca="true" t="shared" si="7" ref="H18:H29">(G18/F18)*100</f>
        <v>58.17483280690824</v>
      </c>
      <c r="I18" s="28">
        <f>I19+I22+I21+I24+I23</f>
        <v>4524274.62</v>
      </c>
      <c r="J18" s="28">
        <f>J19+J22+J23+J24+J21</f>
        <v>2175153.94</v>
      </c>
      <c r="K18" s="39">
        <f>(J18/I18)*100</f>
        <v>48.07740737895349</v>
      </c>
      <c r="L18" s="28">
        <f>L19+L20+L21+L22+L23+L24</f>
        <v>5467767.42</v>
      </c>
      <c r="M18" s="28">
        <f>M19+M20+M21+M22+M23+M24</f>
        <v>3688502.8599999994</v>
      </c>
      <c r="N18" s="39">
        <f>(M18/L18)*100</f>
        <v>67.45902992340518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9987315</v>
      </c>
      <c r="D19" s="30">
        <f t="shared" si="6"/>
        <v>5064906.87</v>
      </c>
      <c r="E19" s="40">
        <f>(D19/C19)*100</f>
        <v>50.71339864618268</v>
      </c>
      <c r="F19" s="30">
        <v>2434676</v>
      </c>
      <c r="G19" s="30">
        <v>1235626.01</v>
      </c>
      <c r="H19" s="40">
        <f t="shared" si="7"/>
        <v>50.75114758596215</v>
      </c>
      <c r="I19" s="30">
        <v>3659030</v>
      </c>
      <c r="J19" s="30">
        <v>1847917.06</v>
      </c>
      <c r="K19" s="40">
        <f>(J19/I19)*100</f>
        <v>50.50292181261155</v>
      </c>
      <c r="L19" s="30">
        <v>3893609</v>
      </c>
      <c r="M19" s="30">
        <v>1981363.8</v>
      </c>
      <c r="N19" s="40">
        <f>(M19/L19)*100</f>
        <v>50.887590407768215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61659.54</v>
      </c>
      <c r="E20" s="40">
        <f>(D20/C20)*100</f>
        <v>102.76590000000002</v>
      </c>
      <c r="F20" s="30">
        <v>60000</v>
      </c>
      <c r="G20" s="30">
        <v>61659.54</v>
      </c>
      <c r="H20" s="40">
        <f t="shared" si="7"/>
        <v>102.76590000000002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568000</v>
      </c>
      <c r="D21" s="30">
        <f t="shared" si="6"/>
        <v>283358.04</v>
      </c>
      <c r="E21" s="40">
        <f>(D21/C21)*100</f>
        <v>49.886978873239435</v>
      </c>
      <c r="F21" s="30">
        <v>50000</v>
      </c>
      <c r="G21" s="30">
        <v>6469</v>
      </c>
      <c r="H21" s="40">
        <f t="shared" si="7"/>
        <v>12.937999999999999</v>
      </c>
      <c r="I21" s="30"/>
      <c r="J21" s="30"/>
      <c r="K21" s="41" t="s">
        <v>0</v>
      </c>
      <c r="L21" s="30">
        <v>518000</v>
      </c>
      <c r="M21" s="30">
        <v>276889.04</v>
      </c>
      <c r="N21" s="40">
        <f>M21/L21*100</f>
        <v>53.45348262548262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3167567.8</v>
      </c>
      <c r="D22" s="30">
        <f t="shared" si="6"/>
        <v>1688342.8</v>
      </c>
      <c r="E22" s="40">
        <f t="shared" si="0"/>
        <v>53.30092066221914</v>
      </c>
      <c r="F22" s="30">
        <v>2500000</v>
      </c>
      <c r="G22" s="30">
        <v>1330652.12</v>
      </c>
      <c r="H22" s="40">
        <f t="shared" si="7"/>
        <v>53.22608480000001</v>
      </c>
      <c r="I22" s="30">
        <v>638000</v>
      </c>
      <c r="J22" s="30">
        <v>328122.88</v>
      </c>
      <c r="K22" s="40">
        <f>(J22/I22)*100</f>
        <v>51.42991849529781</v>
      </c>
      <c r="L22" s="30">
        <v>29567.8</v>
      </c>
      <c r="M22" s="30">
        <v>29567.8</v>
      </c>
      <c r="N22" s="40">
        <f>M22/L22*100</f>
        <v>100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1010000</v>
      </c>
      <c r="D23" s="30">
        <f t="shared" si="6"/>
        <v>899134.35</v>
      </c>
      <c r="E23" s="40">
        <f>(D23/C23)*100</f>
        <v>89.02320297029704</v>
      </c>
      <c r="F23" s="30">
        <v>1010000</v>
      </c>
      <c r="G23" s="30">
        <v>887890.97</v>
      </c>
      <c r="H23" s="40">
        <f t="shared" si="7"/>
        <v>87.90999702970296</v>
      </c>
      <c r="I23" s="30"/>
      <c r="J23" s="30"/>
      <c r="K23" s="40" t="e">
        <f>(J23/I23)*100</f>
        <v>#DIV/0!</v>
      </c>
      <c r="L23" s="30"/>
      <c r="M23" s="30">
        <v>11243.38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1253835.24</v>
      </c>
      <c r="D24" s="30">
        <f t="shared" si="6"/>
        <v>1388552.84</v>
      </c>
      <c r="E24" s="40">
        <f>(D24/C24)*100</f>
        <v>110.74444198904476</v>
      </c>
      <c r="F24" s="30"/>
      <c r="G24" s="30"/>
      <c r="H24" s="40" t="e">
        <f t="shared" si="7"/>
        <v>#DIV/0!</v>
      </c>
      <c r="I24" s="30">
        <v>227244.62</v>
      </c>
      <c r="J24" s="30">
        <v>-886</v>
      </c>
      <c r="K24" s="41" t="s">
        <v>0</v>
      </c>
      <c r="L24" s="30">
        <v>1026590.62</v>
      </c>
      <c r="M24" s="30">
        <v>1389438.84</v>
      </c>
      <c r="N24" s="40">
        <f>M24/L24*100</f>
        <v>135.34497714385898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159687656.04</v>
      </c>
      <c r="D25" s="28">
        <f>D8+D18</f>
        <v>80887866.14</v>
      </c>
      <c r="E25" s="42">
        <f>(D25/C25)*100</f>
        <v>50.65380014078138</v>
      </c>
      <c r="F25" s="28">
        <f>F8+F18</f>
        <v>115036864</v>
      </c>
      <c r="G25" s="28">
        <f>G8+G18</f>
        <v>62429946.14</v>
      </c>
      <c r="H25" s="39">
        <f t="shared" si="7"/>
        <v>54.26951324055565</v>
      </c>
      <c r="I25" s="28">
        <f>I8+I18</f>
        <v>23806024.62</v>
      </c>
      <c r="J25" s="28">
        <f>J8+J18</f>
        <v>10430442.799999999</v>
      </c>
      <c r="K25" s="39">
        <f>(J25/I25)*100</f>
        <v>43.814298970509924</v>
      </c>
      <c r="L25" s="28">
        <f>L8+L18</f>
        <v>20844767.42</v>
      </c>
      <c r="M25" s="28">
        <f>M8+M18</f>
        <v>8027477.199999999</v>
      </c>
      <c r="N25" s="39">
        <f>(M25/L25)*100</f>
        <v>38.510754465400495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563106988.67</v>
      </c>
      <c r="D26" s="48">
        <v>248583203.46</v>
      </c>
      <c r="E26" s="39">
        <f>(D26/C26)*100</f>
        <v>44.144933105363805</v>
      </c>
      <c r="F26" s="28">
        <v>582269372.68</v>
      </c>
      <c r="G26" s="28">
        <v>257928798.85</v>
      </c>
      <c r="H26" s="39">
        <f t="shared" si="7"/>
        <v>44.29716055007945</v>
      </c>
      <c r="I26" s="28">
        <v>70619672.01</v>
      </c>
      <c r="J26" s="28">
        <v>4817197.98</v>
      </c>
      <c r="K26" s="39">
        <f>(J26/I26)*100</f>
        <v>6.821325903804633</v>
      </c>
      <c r="L26" s="28">
        <v>59571729.29</v>
      </c>
      <c r="M26" s="28">
        <v>20444830</v>
      </c>
      <c r="N26" s="43">
        <f>(M26/L26)*100</f>
        <v>34.319685266266006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2493482.77</v>
      </c>
      <c r="D27" s="28">
        <f>G27+J27+M27</f>
        <v>621550</v>
      </c>
      <c r="E27" s="39"/>
      <c r="F27" s="28">
        <v>438000</v>
      </c>
      <c r="G27" s="28">
        <v>438000</v>
      </c>
      <c r="H27" s="39">
        <f t="shared" si="7"/>
        <v>100</v>
      </c>
      <c r="I27" s="28"/>
      <c r="J27" s="28"/>
      <c r="K27" s="39"/>
      <c r="L27" s="28">
        <v>2055482.77</v>
      </c>
      <c r="M27" s="28">
        <v>183550</v>
      </c>
      <c r="N27" s="43">
        <f>(M27/L27)*100</f>
        <v>8.929775655575064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25882000</v>
      </c>
      <c r="G28" s="28">
        <v>25882000</v>
      </c>
      <c r="H28" s="39">
        <f t="shared" si="7"/>
        <v>100</v>
      </c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-115883800</v>
      </c>
      <c r="D29" s="28">
        <f>G29</f>
        <v>-115883800</v>
      </c>
      <c r="E29" s="39"/>
      <c r="F29" s="28">
        <v>-115883800</v>
      </c>
      <c r="G29" s="28">
        <v>-115883800</v>
      </c>
      <c r="H29" s="39">
        <f t="shared" si="7"/>
        <v>100</v>
      </c>
      <c r="I29" s="28">
        <v>-25882000</v>
      </c>
      <c r="J29" s="28">
        <v>-25882000</v>
      </c>
      <c r="K29" s="39"/>
      <c r="L29" s="28"/>
      <c r="M29" s="28"/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-154680471.06000018</v>
      </c>
      <c r="D30" s="28">
        <f>D7-D31</f>
        <v>-115815432.69999993</v>
      </c>
      <c r="E30" s="39" t="s">
        <v>0</v>
      </c>
      <c r="F30" s="28">
        <f>F7-F31</f>
        <v>-122114840.1500001</v>
      </c>
      <c r="G30" s="28">
        <f>G7-G31</f>
        <v>-95483229.12</v>
      </c>
      <c r="H30" s="39" t="s">
        <v>0</v>
      </c>
      <c r="I30" s="28">
        <f>I7-I31</f>
        <v>-27287680.89999999</v>
      </c>
      <c r="J30" s="28">
        <f>J7-J31</f>
        <v>-26549007.04</v>
      </c>
      <c r="K30" s="38" t="s">
        <v>0</v>
      </c>
      <c r="L30" s="28">
        <f>L7-L31</f>
        <v>-5277950.00999999</v>
      </c>
      <c r="M30" s="28">
        <f>M7-M31</f>
        <v>6216803.459999997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764084798.5400001</v>
      </c>
      <c r="D31" s="28">
        <f>SUM(D32:D44)</f>
        <v>330024252.29999995</v>
      </c>
      <c r="E31" s="39">
        <f aca="true" t="shared" si="8" ref="E31:E42">(D31/C31)*100</f>
        <v>43.19209764814122</v>
      </c>
      <c r="F31" s="28">
        <f>F32+F33+F34+F35+F36+F38+F39+F40+F41+F42+F43+F44+F37</f>
        <v>729857276.83</v>
      </c>
      <c r="G31" s="28">
        <f>G32+G33+G34+G35+G36+G38+G39+G40+G41+G42+G43+G44+G37</f>
        <v>326278174.11</v>
      </c>
      <c r="H31" s="39">
        <f aca="true" t="shared" si="9" ref="H31:H44">(G31/F31)*100</f>
        <v>44.70438049574964</v>
      </c>
      <c r="I31" s="28">
        <f>I32+I33+I34+I35+I36+I38+I39+I40+I41+I42+I43+I44</f>
        <v>95831377.53</v>
      </c>
      <c r="J31" s="28">
        <f>J32+J34+J35+J36+J37+J38+J39+J40+J41</f>
        <v>15914647.82</v>
      </c>
      <c r="K31" s="39">
        <f>(J31/I31)*100</f>
        <v>16.606927950104776</v>
      </c>
      <c r="L31" s="28">
        <f>L32+L33+L34+L35+L36+L37+L39+L40+L41</f>
        <v>87749929.49</v>
      </c>
      <c r="M31" s="28">
        <f>M32+M33+M34+M35+M36+M37+M39+M40+M41</f>
        <v>22439053.740000002</v>
      </c>
      <c r="N31" s="39">
        <f>(M31/L31)*100</f>
        <v>25.571591761287017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69907466.51</v>
      </c>
      <c r="D32" s="28">
        <f>G32+J32+M32</f>
        <v>27628544.6</v>
      </c>
      <c r="E32" s="39">
        <f t="shared" si="8"/>
        <v>39.52159329940507</v>
      </c>
      <c r="F32" s="44">
        <v>43503673.24</v>
      </c>
      <c r="G32" s="44">
        <v>17727633.87</v>
      </c>
      <c r="H32" s="40">
        <f t="shared" si="9"/>
        <v>40.749740308595605</v>
      </c>
      <c r="I32" s="44">
        <v>4187960</v>
      </c>
      <c r="J32" s="44">
        <v>1524748.74</v>
      </c>
      <c r="K32" s="30">
        <f>(J32/I32)*100</f>
        <v>36.40791077278675</v>
      </c>
      <c r="L32" s="44">
        <v>22215833.27</v>
      </c>
      <c r="M32" s="44">
        <v>8376161.99</v>
      </c>
      <c r="N32" s="30">
        <f aca="true" t="shared" si="10" ref="N32:N41">(M32/L32)*100</f>
        <v>37.703568838496246</v>
      </c>
      <c r="O32" s="16"/>
      <c r="P32" s="16"/>
    </row>
    <row r="33" spans="2:16" s="5" customFormat="1" ht="34.5" customHeight="1">
      <c r="B33" s="34" t="s">
        <v>28</v>
      </c>
      <c r="C33" s="28">
        <f>L33</f>
        <v>1762500</v>
      </c>
      <c r="D33" s="28">
        <f>M33</f>
        <v>727184.71</v>
      </c>
      <c r="E33" s="39">
        <f t="shared" si="8"/>
        <v>41.25870695035461</v>
      </c>
      <c r="F33" s="44">
        <v>1762500</v>
      </c>
      <c r="G33" s="44">
        <v>880200</v>
      </c>
      <c r="H33" s="40">
        <f>(G33/F33)*100</f>
        <v>49.9404255319149</v>
      </c>
      <c r="I33" s="44"/>
      <c r="J33" s="44"/>
      <c r="K33" s="38" t="s">
        <v>0</v>
      </c>
      <c r="L33" s="44">
        <v>1762500</v>
      </c>
      <c r="M33" s="44">
        <v>727184.71</v>
      </c>
      <c r="N33" s="30">
        <f t="shared" si="10"/>
        <v>41.25870695035461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5127650</v>
      </c>
      <c r="D34" s="28">
        <f>G34+J34+M34</f>
        <v>1619998.5599999998</v>
      </c>
      <c r="E34" s="39">
        <f t="shared" si="8"/>
        <v>31.59339190467368</v>
      </c>
      <c r="F34" s="44">
        <v>3370200</v>
      </c>
      <c r="G34" s="44">
        <v>1298628.7</v>
      </c>
      <c r="H34" s="40">
        <f>(G34/F34)*100</f>
        <v>38.53268945463177</v>
      </c>
      <c r="I34" s="44">
        <v>867450</v>
      </c>
      <c r="J34" s="44">
        <v>293848.96</v>
      </c>
      <c r="K34" s="30">
        <f>(J34/I34)*100</f>
        <v>33.87503141391435</v>
      </c>
      <c r="L34" s="44">
        <v>890000</v>
      </c>
      <c r="M34" s="44">
        <v>27520.9</v>
      </c>
      <c r="N34" s="30">
        <f t="shared" si="10"/>
        <v>3.09223595505618</v>
      </c>
      <c r="O34" s="16"/>
      <c r="P34" s="16"/>
    </row>
    <row r="35" spans="2:16" s="5" customFormat="1" ht="21" customHeight="1">
      <c r="B35" s="36" t="s">
        <v>19</v>
      </c>
      <c r="C35" s="28">
        <v>63777272.54</v>
      </c>
      <c r="D35" s="28">
        <v>25765483.31</v>
      </c>
      <c r="E35" s="39">
        <f t="shared" si="8"/>
        <v>40.399161462792776</v>
      </c>
      <c r="F35" s="44">
        <v>54164283.9</v>
      </c>
      <c r="G35" s="44">
        <v>23365291.86</v>
      </c>
      <c r="H35" s="40">
        <f>(G35/F35)*100</f>
        <v>43.13782104668423</v>
      </c>
      <c r="I35" s="44">
        <v>3844063.6</v>
      </c>
      <c r="J35" s="44">
        <v>1210137.31</v>
      </c>
      <c r="K35" s="30">
        <f>(J35/I35)*100</f>
        <v>31.480678675555733</v>
      </c>
      <c r="L35" s="44">
        <v>19496068.94</v>
      </c>
      <c r="M35" s="44">
        <v>3463892.14</v>
      </c>
      <c r="N35" s="30">
        <f t="shared" si="10"/>
        <v>17.7671311619808</v>
      </c>
      <c r="O35" s="16"/>
      <c r="P35" s="16"/>
    </row>
    <row r="36" spans="2:16" s="5" customFormat="1" ht="21" customHeight="1">
      <c r="B36" s="36" t="s">
        <v>20</v>
      </c>
      <c r="C36" s="28">
        <v>105058598.54</v>
      </c>
      <c r="D36" s="28">
        <v>10895951.94</v>
      </c>
      <c r="E36" s="39">
        <f t="shared" si="8"/>
        <v>10.371309051730284</v>
      </c>
      <c r="F36" s="44">
        <v>59338960.4</v>
      </c>
      <c r="G36" s="44">
        <v>339593.99</v>
      </c>
      <c r="H36" s="40">
        <f t="shared" si="9"/>
        <v>0.5722951459055221</v>
      </c>
      <c r="I36" s="44">
        <v>78329469.92</v>
      </c>
      <c r="J36" s="44">
        <v>8501890.72</v>
      </c>
      <c r="K36" s="30">
        <f>(J36/I36)*100</f>
        <v>10.854012836654213</v>
      </c>
      <c r="L36" s="44">
        <v>25948060.62</v>
      </c>
      <c r="M36" s="44">
        <v>2054467.23</v>
      </c>
      <c r="N36" s="30">
        <f t="shared" si="10"/>
        <v>7.917613805852131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205902</v>
      </c>
      <c r="D37" s="28">
        <f aca="true" t="shared" si="11" ref="D37:D43">G37+J37+M37</f>
        <v>205902</v>
      </c>
      <c r="E37" s="39">
        <f t="shared" si="8"/>
        <v>100</v>
      </c>
      <c r="F37" s="44">
        <v>205902</v>
      </c>
      <c r="G37" s="44">
        <v>205902</v>
      </c>
      <c r="H37" s="40">
        <f t="shared" si="9"/>
        <v>100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392633466.23</v>
      </c>
      <c r="D38" s="28">
        <f t="shared" si="11"/>
        <v>196563843.14</v>
      </c>
      <c r="E38" s="39">
        <f t="shared" si="8"/>
        <v>50.06293656711759</v>
      </c>
      <c r="F38" s="44">
        <v>392633466.23</v>
      </c>
      <c r="G38" s="44">
        <v>196563843.14</v>
      </c>
      <c r="H38" s="40">
        <f t="shared" si="9"/>
        <v>50.06293656711759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57816109.99</v>
      </c>
      <c r="D39" s="28">
        <v>19169399.63</v>
      </c>
      <c r="E39" s="39">
        <f t="shared" si="8"/>
        <v>33.15581009050173</v>
      </c>
      <c r="F39" s="44">
        <v>52258823.33</v>
      </c>
      <c r="G39" s="44">
        <v>16344399.16</v>
      </c>
      <c r="H39" s="40">
        <f t="shared" si="9"/>
        <v>31.275865238659595</v>
      </c>
      <c r="I39" s="44">
        <v>8019600</v>
      </c>
      <c r="J39" s="44">
        <v>4076496</v>
      </c>
      <c r="K39" s="30">
        <f>(J39/I39)*100</f>
        <v>50.831662427053715</v>
      </c>
      <c r="L39" s="44">
        <v>17351236.66</v>
      </c>
      <c r="M39" s="44">
        <v>7789826.77</v>
      </c>
      <c r="N39" s="30">
        <f t="shared" si="10"/>
        <v>44.89493701597635</v>
      </c>
      <c r="O39" s="24"/>
      <c r="P39" s="16"/>
    </row>
    <row r="40" spans="1:16" ht="21" customHeight="1">
      <c r="A40" s="5"/>
      <c r="B40" s="36" t="s">
        <v>23</v>
      </c>
      <c r="C40" s="28">
        <f>F40</f>
        <v>26418000.78</v>
      </c>
      <c r="D40" s="28">
        <f>G40</f>
        <v>23856045.84</v>
      </c>
      <c r="E40" s="39">
        <f t="shared" si="8"/>
        <v>90.30223762450808</v>
      </c>
      <c r="F40" s="44">
        <v>26418000.78</v>
      </c>
      <c r="G40" s="44">
        <v>23856045.84</v>
      </c>
      <c r="H40" s="40">
        <f t="shared" si="9"/>
        <v>90.30223762450808</v>
      </c>
      <c r="I40" s="44">
        <v>557834.01</v>
      </c>
      <c r="J40" s="44">
        <v>304273.09</v>
      </c>
      <c r="K40" s="30">
        <f>(J40/I40)*100</f>
        <v>54.54545340467858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41377831.95</v>
      </c>
      <c r="D41" s="28">
        <f t="shared" si="11"/>
        <v>23591898.57</v>
      </c>
      <c r="E41" s="39">
        <f t="shared" si="8"/>
        <v>57.01579193058712</v>
      </c>
      <c r="F41" s="44">
        <v>41266601.95</v>
      </c>
      <c r="G41" s="44">
        <v>23588645.57</v>
      </c>
      <c r="H41" s="40">
        <f t="shared" si="9"/>
        <v>57.16158940971392</v>
      </c>
      <c r="I41" s="44">
        <v>25000</v>
      </c>
      <c r="J41" s="44">
        <v>3253</v>
      </c>
      <c r="K41" s="30"/>
      <c r="L41" s="44">
        <v>86230</v>
      </c>
      <c r="M41" s="44"/>
      <c r="N41" s="30">
        <f t="shared" si="10"/>
        <v>0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0</v>
      </c>
      <c r="D42" s="28">
        <f t="shared" si="11"/>
        <v>0</v>
      </c>
      <c r="E42" s="39" t="e">
        <f t="shared" si="8"/>
        <v>#DIV/0!</v>
      </c>
      <c r="F42" s="44"/>
      <c r="G42" s="44"/>
      <c r="H42" s="40" t="e">
        <f t="shared" si="9"/>
        <v>#DIV/0!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54934865</v>
      </c>
      <c r="G44" s="44">
        <v>22107989.98</v>
      </c>
      <c r="H44" s="40">
        <f t="shared" si="9"/>
        <v>40.244005296090194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49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50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2021-07-05T13:36:42Z</cp:lastPrinted>
  <dcterms:created xsi:type="dcterms:W3CDTF">2008-01-31T10:30:40Z</dcterms:created>
  <dcterms:modified xsi:type="dcterms:W3CDTF">2021-07-05T13:44:47Z</dcterms:modified>
  <cp:category/>
  <cp:version/>
  <cp:contentType/>
  <cp:contentStatus/>
</cp:coreProperties>
</file>