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<sst xmlns="http://schemas.openxmlformats.org/spreadsheetml/2006/main" count="78" uniqueCount="51">
  <si>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</si>
  <si>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</si>
  <si>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</si>
  <si>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</si>
  <si>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</si>
  <si>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</si>
  <si>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</si>
  <si>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</si>
  <si>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</si>
  <si>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</si>
  <si>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</si>
  <si>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</si>
  <si>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</si>
  <si>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</si>
  <si>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</si>
  <si>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</si>
  <si>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</si>
  <si>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</si>
  <si>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</si>
  <si>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</si>
  <si>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</si>
  <si>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</si>
  <si>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</si>
  <si>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</si>
  <si>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</si>
  <si>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</si>
  <si>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</si>
  <si>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</si>
  <si>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</si>
  <si>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</si>
  <si>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</si>
  <si>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</si>
  <si>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</si>
  <si>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</si>
  <si>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</si>
  <si>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</si>
  <si>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</si>
  <si>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</si>
  <si>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</si>
  <si>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</si>
  <si>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</si>
  <si>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</si>
  <si>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</si>
  <si>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</si>
  <si>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</si>
  <si>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</si>
  <si>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</si>
  <si>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</si>
  <si>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</si>
  <si>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</si>
  <si>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Справка по исполнению доходов и расходов бюджета Ядринского района Чувашской Республики за январь - июль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</si>
</sst>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:O16384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0" t="s">
        <v>50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31.5" customHeight="1">
      <c r="B3" s="47"/>
      <c r="C3" s="50" t="s">
        <v>47</v>
      </c>
      <c r="D3" s="50"/>
      <c r="E3" s="50"/>
      <c r="F3" s="50"/>
      <c r="G3" s="50"/>
      <c r="H3" s="50"/>
      <c r="I3" s="50"/>
      <c r="J3" s="50"/>
      <c r="K3" s="50"/>
      <c r="L3" s="47"/>
      <c r="M3" s="47"/>
      <c r="N3" s="47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2"/>
      <c r="C5" s="51" t="s">
        <v>2</v>
      </c>
      <c r="D5" s="51"/>
      <c r="E5" s="51"/>
      <c r="F5" s="51" t="s">
        <v>3</v>
      </c>
      <c r="G5" s="51"/>
      <c r="H5" s="51"/>
      <c r="I5" s="51" t="s">
        <v>4</v>
      </c>
      <c r="J5" s="51"/>
      <c r="K5" s="51"/>
      <c r="L5" s="51" t="s">
        <v>5</v>
      </c>
      <c r="M5" s="51"/>
      <c r="N5" s="51"/>
    </row>
    <row r="6" spans="2:14" s="5" customFormat="1" ht="20.25" customHeight="1">
      <c r="B6" s="53"/>
      <c r="C6" s="37" t="s">
        <v>45</v>
      </c>
      <c r="D6" s="25" t="s">
        <v>6</v>
      </c>
      <c r="E6" s="26" t="s">
        <v>7</v>
      </c>
      <c r="F6" s="37" t="s">
        <v>45</v>
      </c>
      <c r="G6" s="25" t="s">
        <v>6</v>
      </c>
      <c r="H6" s="26" t="s">
        <v>7</v>
      </c>
      <c r="I6" s="37" t="s">
        <v>45</v>
      </c>
      <c r="J6" s="25" t="s">
        <v>6</v>
      </c>
      <c r="K6" s="26" t="s">
        <v>7</v>
      </c>
      <c r="L6" s="37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6" t="s">
        <v>1</v>
      </c>
      <c r="C7" s="28">
        <f>C25+C26+C29+C27+C28</f>
        <v>613782640.28</v>
      </c>
      <c r="D7" s="28">
        <f>D25+D26+D29+D27+D28</f>
        <v>259847771.66000003</v>
      </c>
      <c r="E7" s="39">
        <f aca="true" t="shared" si="0" ref="E7:E22">(D7/C7)*100</f>
        <v>42.33547099694132</v>
      </c>
      <c r="F7" s="28">
        <f>F25+F26+F27+F28+F29</f>
        <v>612120749.48</v>
      </c>
      <c r="G7" s="28">
        <f>G25+G26+G27+G28+G29</f>
        <v>273138565.01</v>
      </c>
      <c r="H7" s="39">
        <f>(G7/F7)*100</f>
        <v>44.62168048412551</v>
      </c>
      <c r="I7" s="28">
        <f>I25+I26+I29+I27+I28</f>
        <v>70388661.43</v>
      </c>
      <c r="J7" s="28">
        <f>J25+J26+J29+J27+J28</f>
        <v>-7011740.52</v>
      </c>
      <c r="K7" s="39">
        <f aca="true" t="shared" si="1" ref="K7:K14">(J7/I7)*100</f>
        <v>-9.96146307878439</v>
      </c>
      <c r="L7" s="28">
        <f>L25+L26+L29+L27</f>
        <v>83535445.48</v>
      </c>
      <c r="M7" s="28">
        <f>M25+M26+M29+M27</f>
        <v>34724663.91</v>
      </c>
      <c r="N7" s="39">
        <f aca="true" t="shared" si="2" ref="N7:N14">(M7/L7)*100</f>
        <v>41.56877803245061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143640938</v>
      </c>
      <c r="D8" s="28">
        <f aca="true" t="shared" si="3" ref="C8:D10">G8+J8+M8</f>
        <v>87439489.88000001</v>
      </c>
      <c r="E8" s="39">
        <f t="shared" si="0"/>
        <v>60.87365558696087</v>
      </c>
      <c r="F8" s="28">
        <f>F9+F11+F12+F14+F15+F16+F17+F10+F13</f>
        <v>108982188</v>
      </c>
      <c r="G8" s="28">
        <f>G9+G11+G12+G14+G15+G16+G17+G10+G13</f>
        <v>71972870.9</v>
      </c>
      <c r="H8" s="39">
        <f>(G8/F8)*100</f>
        <v>66.0409487282454</v>
      </c>
      <c r="I8" s="28">
        <f>I9+I10+I11+I12+I14+I16+I17</f>
        <v>19281750</v>
      </c>
      <c r="J8" s="28">
        <f>J9+J10+J11+J12+J14+J15+J16+J17</f>
        <v>9893264.09</v>
      </c>
      <c r="K8" s="39">
        <f t="shared" si="1"/>
        <v>51.30895323297937</v>
      </c>
      <c r="L8" s="28">
        <f>L9+L10+L11+L12+L14+L16+L17</f>
        <v>15377000</v>
      </c>
      <c r="M8" s="28">
        <f>M9+M10+M11+M12+M14+M15+M16+M17</f>
        <v>5573354.890000001</v>
      </c>
      <c r="N8" s="39">
        <f t="shared" si="2"/>
        <v>36.24474793522794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>F9+I9+L9</f>
        <v>103475338</v>
      </c>
      <c r="D9" s="30">
        <f t="shared" si="3"/>
        <v>62642209.65</v>
      </c>
      <c r="E9" s="40">
        <f t="shared" si="0"/>
        <v>60.53829913558726</v>
      </c>
      <c r="F9" s="30">
        <v>89850438</v>
      </c>
      <c r="G9" s="30">
        <v>54565561.43</v>
      </c>
      <c r="H9" s="40">
        <f>(G9/F9)*100</f>
        <v>60.72932157548303</v>
      </c>
      <c r="I9" s="30">
        <v>12599950</v>
      </c>
      <c r="J9" s="30">
        <v>7171178.15</v>
      </c>
      <c r="K9" s="40">
        <f t="shared" si="1"/>
        <v>56.91433815213552</v>
      </c>
      <c r="L9" s="30">
        <v>1024950</v>
      </c>
      <c r="M9" s="30">
        <v>905470.07</v>
      </c>
      <c r="N9" s="40">
        <f t="shared" si="2"/>
        <v>88.34285282208889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10495300</v>
      </c>
      <c r="D10" s="30">
        <f t="shared" si="3"/>
        <v>6692813.1</v>
      </c>
      <c r="E10" s="40">
        <f t="shared" si="0"/>
        <v>63.76962164016273</v>
      </c>
      <c r="F10" s="30">
        <v>5256100</v>
      </c>
      <c r="G10" s="30">
        <v>3316039.9</v>
      </c>
      <c r="H10" s="40">
        <f>G10/F10*100</f>
        <v>63.089360933011164</v>
      </c>
      <c r="I10" s="30">
        <v>847400</v>
      </c>
      <c r="J10" s="30">
        <v>604296.64</v>
      </c>
      <c r="K10" s="40">
        <f t="shared" si="1"/>
        <v>71.31185272598537</v>
      </c>
      <c r="L10" s="30">
        <v>4391800</v>
      </c>
      <c r="M10" s="30">
        <v>2772476.56</v>
      </c>
      <c r="N10" s="40">
        <f t="shared" si="2"/>
        <v>63.12847943895442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9380300</v>
      </c>
      <c r="D11" s="30">
        <f aca="true" t="shared" si="5" ref="D11:D17">G11+J11+M11</f>
        <v>12649436.209999999</v>
      </c>
      <c r="E11" s="40">
        <f t="shared" si="0"/>
        <v>134.8510837606473</v>
      </c>
      <c r="F11" s="30">
        <v>8875650</v>
      </c>
      <c r="G11" s="30">
        <v>12308456.04</v>
      </c>
      <c r="H11" s="40">
        <f>(G11/F11)*100</f>
        <v>138.6766720183874</v>
      </c>
      <c r="I11" s="30">
        <v>1400</v>
      </c>
      <c r="J11" s="30">
        <v>500</v>
      </c>
      <c r="K11" s="40">
        <f t="shared" si="1"/>
        <v>35.714285714285715</v>
      </c>
      <c r="L11" s="30">
        <v>503250</v>
      </c>
      <c r="M11" s="30">
        <v>340480.17</v>
      </c>
      <c r="N11" s="40">
        <f t="shared" si="2"/>
        <v>67.65626825633383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4759000</v>
      </c>
      <c r="D12" s="30">
        <f t="shared" si="5"/>
        <v>513740.42</v>
      </c>
      <c r="E12" s="40">
        <f t="shared" si="0"/>
        <v>10.795133851649506</v>
      </c>
      <c r="F12" s="30"/>
      <c r="G12" s="30"/>
      <c r="H12" s="40" t="s">
        <v>0</v>
      </c>
      <c r="I12" s="30">
        <v>2600000</v>
      </c>
      <c r="J12" s="30">
        <v>231850.93</v>
      </c>
      <c r="K12" s="40">
        <f t="shared" si="1"/>
        <v>8.917343461538461</v>
      </c>
      <c r="L12" s="30">
        <v>2159000</v>
      </c>
      <c r="M12" s="30">
        <v>281889.49</v>
      </c>
      <c r="N12" s="40">
        <f t="shared" si="2"/>
        <v>13.056484020379806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2000000</v>
      </c>
      <c r="D13" s="30">
        <f>G13</f>
        <v>355251.3</v>
      </c>
      <c r="E13" s="40">
        <f t="shared" si="0"/>
        <v>17.762565</v>
      </c>
      <c r="F13" s="30">
        <v>2000000</v>
      </c>
      <c r="G13" s="30">
        <v>355251.3</v>
      </c>
      <c r="H13" s="40">
        <f>G13/F13*100</f>
        <v>17.762565</v>
      </c>
      <c r="I13" s="30"/>
      <c r="J13" s="30"/>
      <c r="K13" s="40"/>
      <c r="L13" s="30"/>
      <c r="M13" s="30"/>
      <c r="N13" s="40" t="e">
        <f t="shared" si="2"/>
        <v>#DIV/0!</v>
      </c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10465700</v>
      </c>
      <c r="D14" s="30">
        <f t="shared" si="5"/>
        <v>3108946.97</v>
      </c>
      <c r="E14" s="40">
        <f t="shared" si="0"/>
        <v>29.706058553178483</v>
      </c>
      <c r="F14" s="30"/>
      <c r="G14" s="30"/>
      <c r="H14" s="40" t="s">
        <v>0</v>
      </c>
      <c r="I14" s="30">
        <v>3233000</v>
      </c>
      <c r="J14" s="30">
        <v>1885438.37</v>
      </c>
      <c r="K14" s="40">
        <f t="shared" si="1"/>
        <v>58.318539127745126</v>
      </c>
      <c r="L14" s="30">
        <v>7232700</v>
      </c>
      <c r="M14" s="30">
        <v>1223508.6</v>
      </c>
      <c r="N14" s="40">
        <f t="shared" si="2"/>
        <v>16.9163465925588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400000</v>
      </c>
      <c r="D15" s="30">
        <f t="shared" si="5"/>
        <v>58562.87</v>
      </c>
      <c r="E15" s="40">
        <f t="shared" si="0"/>
        <v>14.640717500000001</v>
      </c>
      <c r="F15" s="30">
        <v>400000</v>
      </c>
      <c r="G15" s="30">
        <v>58562.87</v>
      </c>
      <c r="H15" s="40">
        <f>(G15/F15)*100</f>
        <v>14.640717500000001</v>
      </c>
      <c r="I15" s="30"/>
      <c r="J15" s="30"/>
      <c r="K15" s="41" t="s">
        <v>0</v>
      </c>
      <c r="L15" s="30"/>
      <c r="M15" s="30"/>
      <c r="N15" s="41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2665300</v>
      </c>
      <c r="D16" s="30">
        <f t="shared" si="5"/>
        <v>1418529.36</v>
      </c>
      <c r="E16" s="40">
        <f t="shared" si="0"/>
        <v>53.22212734026189</v>
      </c>
      <c r="F16" s="30">
        <v>2600000</v>
      </c>
      <c r="G16" s="30">
        <v>1368999.36</v>
      </c>
      <c r="H16" s="40">
        <f>(G16/F16)*100</f>
        <v>52.65382153846154</v>
      </c>
      <c r="I16" s="30"/>
      <c r="J16" s="30"/>
      <c r="K16" s="40" t="s">
        <v>0</v>
      </c>
      <c r="L16" s="30">
        <v>65300</v>
      </c>
      <c r="M16" s="30">
        <v>49530</v>
      </c>
      <c r="N16" s="40">
        <f>(M16/L16)*100</f>
        <v>75.8499234303216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0</v>
      </c>
      <c r="E17" s="40" t="e">
        <f t="shared" si="0"/>
        <v>#DIV/0!</v>
      </c>
      <c r="F17" s="38"/>
      <c r="G17" s="38"/>
      <c r="H17" s="40" t="s">
        <v>0</v>
      </c>
      <c r="I17" s="30"/>
      <c r="J17" s="30"/>
      <c r="K17" s="41" t="s">
        <v>0</v>
      </c>
      <c r="L17" s="30"/>
      <c r="M17" s="30"/>
      <c r="N17" s="40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16046718.040000001</v>
      </c>
      <c r="D18" s="28">
        <f t="shared" si="6"/>
        <v>11534448.06</v>
      </c>
      <c r="E18" s="39">
        <f>(D18/C18)*100</f>
        <v>71.88041835874371</v>
      </c>
      <c r="F18" s="28">
        <f>F19+F20+F21+F22+F23+F24</f>
        <v>6054676</v>
      </c>
      <c r="G18" s="28">
        <f>G19+G20+G21+G22+G23+G24</f>
        <v>4045741.8500000006</v>
      </c>
      <c r="H18" s="39">
        <f aca="true" t="shared" si="7" ref="H18:H29">(G18/F18)*100</f>
        <v>66.82012134092726</v>
      </c>
      <c r="I18" s="28">
        <f>I19+I22+I21+I24+I23</f>
        <v>4524274.62</v>
      </c>
      <c r="J18" s="28">
        <f>J19+J22+J23+J24+J21</f>
        <v>2490173.1900000004</v>
      </c>
      <c r="K18" s="39">
        <f>(J18/I18)*100</f>
        <v>55.04027494246139</v>
      </c>
      <c r="L18" s="28">
        <f>L19+L20+L21+L22+L23+L24</f>
        <v>5467767.42</v>
      </c>
      <c r="M18" s="28">
        <f>M19+M20+M21+M22+M23+M24</f>
        <v>4998533.02</v>
      </c>
      <c r="N18" s="39">
        <f>(M18/L18)*100</f>
        <v>91.41817191631752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9987315</v>
      </c>
      <c r="D19" s="30">
        <f t="shared" si="6"/>
        <v>5895906.7</v>
      </c>
      <c r="E19" s="40">
        <f>(D19/C19)*100</f>
        <v>59.033951567563456</v>
      </c>
      <c r="F19" s="30">
        <v>2434676</v>
      </c>
      <c r="G19" s="30">
        <v>1484933.37</v>
      </c>
      <c r="H19" s="40">
        <f t="shared" si="7"/>
        <v>60.99100537402102</v>
      </c>
      <c r="I19" s="30">
        <v>3659030</v>
      </c>
      <c r="J19" s="30">
        <v>2158347.7</v>
      </c>
      <c r="K19" s="40">
        <f>(J19/I19)*100</f>
        <v>58.98688176921206</v>
      </c>
      <c r="L19" s="30">
        <v>3893609</v>
      </c>
      <c r="M19" s="30">
        <v>2252625.63</v>
      </c>
      <c r="N19" s="40">
        <f>(M19/L19)*100</f>
        <v>57.85443864548289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60000</v>
      </c>
      <c r="D20" s="30">
        <f t="shared" si="6"/>
        <v>74065.07</v>
      </c>
      <c r="E20" s="40">
        <f>(D20/C20)*100</f>
        <v>123.44178333333335</v>
      </c>
      <c r="F20" s="30">
        <v>60000</v>
      </c>
      <c r="G20" s="30">
        <v>74065.07</v>
      </c>
      <c r="H20" s="40">
        <f t="shared" si="7"/>
        <v>123.44178333333335</v>
      </c>
      <c r="I20" s="30"/>
      <c r="J20" s="30"/>
      <c r="K20" s="41" t="s">
        <v>0</v>
      </c>
      <c r="L20" s="30"/>
      <c r="M20" s="30"/>
      <c r="N20" s="40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568000</v>
      </c>
      <c r="D21" s="30">
        <f t="shared" si="6"/>
        <v>522831.71</v>
      </c>
      <c r="E21" s="40">
        <f>(D21/C21)*100</f>
        <v>92.04783626760565</v>
      </c>
      <c r="F21" s="30">
        <v>50000</v>
      </c>
      <c r="G21" s="30">
        <v>139862</v>
      </c>
      <c r="H21" s="40">
        <f t="shared" si="7"/>
        <v>279.724</v>
      </c>
      <c r="I21" s="30"/>
      <c r="J21" s="30"/>
      <c r="K21" s="41" t="s">
        <v>0</v>
      </c>
      <c r="L21" s="30">
        <v>518000</v>
      </c>
      <c r="M21" s="30">
        <v>382969.71</v>
      </c>
      <c r="N21" s="40">
        <f>M21/L21*100</f>
        <v>73.93237644787645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3167567.8</v>
      </c>
      <c r="D22" s="30">
        <f t="shared" si="6"/>
        <v>1739268.6900000002</v>
      </c>
      <c r="E22" s="40">
        <f t="shared" si="0"/>
        <v>54.90864915346091</v>
      </c>
      <c r="F22" s="30">
        <v>2500000</v>
      </c>
      <c r="G22" s="30">
        <v>1377355.54</v>
      </c>
      <c r="H22" s="40">
        <f t="shared" si="7"/>
        <v>55.094221600000004</v>
      </c>
      <c r="I22" s="30">
        <v>638000</v>
      </c>
      <c r="J22" s="30">
        <v>332345.35</v>
      </c>
      <c r="K22" s="40">
        <f>(J22/I22)*100</f>
        <v>52.09174764890282</v>
      </c>
      <c r="L22" s="30">
        <v>29567.8</v>
      </c>
      <c r="M22" s="30">
        <v>29567.8</v>
      </c>
      <c r="N22" s="40">
        <f>M22/L22*100</f>
        <v>100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1010000</v>
      </c>
      <c r="D23" s="30">
        <f t="shared" si="6"/>
        <v>981031.91</v>
      </c>
      <c r="E23" s="40">
        <f>(D23/C23)*100</f>
        <v>97.13187227722773</v>
      </c>
      <c r="F23" s="30">
        <v>1010000</v>
      </c>
      <c r="G23" s="30">
        <v>969525.87</v>
      </c>
      <c r="H23" s="40">
        <f t="shared" si="7"/>
        <v>95.99266039603961</v>
      </c>
      <c r="I23" s="30"/>
      <c r="J23" s="30"/>
      <c r="K23" s="40" t="e">
        <f>(J23/I23)*100</f>
        <v>#DIV/0!</v>
      </c>
      <c r="L23" s="30"/>
      <c r="M23" s="30">
        <v>11506.04</v>
      </c>
      <c r="N23" s="40" t="e">
        <f>M23/L23*100</f>
        <v>#DIV/0!</v>
      </c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1253835.24</v>
      </c>
      <c r="D24" s="30">
        <f t="shared" si="6"/>
        <v>2321343.98</v>
      </c>
      <c r="E24" s="40">
        <f>(D24/C24)*100</f>
        <v>185.13947494409234</v>
      </c>
      <c r="F24" s="30"/>
      <c r="G24" s="30"/>
      <c r="H24" s="40" t="e">
        <f t="shared" si="7"/>
        <v>#DIV/0!</v>
      </c>
      <c r="I24" s="30">
        <v>227244.62</v>
      </c>
      <c r="J24" s="30">
        <v>-519.86</v>
      </c>
      <c r="K24" s="41" t="s">
        <v>0</v>
      </c>
      <c r="L24" s="30">
        <v>1026590.62</v>
      </c>
      <c r="M24" s="30">
        <v>2321863.84</v>
      </c>
      <c r="N24" s="40">
        <f>M24/L24*100</f>
        <v>226.17232173814327</v>
      </c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159687656.04</v>
      </c>
      <c r="D25" s="28">
        <f>D8+D18</f>
        <v>98973937.94000001</v>
      </c>
      <c r="E25" s="42">
        <f>(D25/C25)*100</f>
        <v>61.97970487788245</v>
      </c>
      <c r="F25" s="28">
        <f>F8+F18</f>
        <v>115036864</v>
      </c>
      <c r="G25" s="28">
        <f>G8+G18</f>
        <v>76018612.75</v>
      </c>
      <c r="H25" s="39">
        <f t="shared" si="7"/>
        <v>66.08195851896657</v>
      </c>
      <c r="I25" s="28">
        <f>I8+I18</f>
        <v>23806024.62</v>
      </c>
      <c r="J25" s="28">
        <f>J8+J18</f>
        <v>12383437.280000001</v>
      </c>
      <c r="K25" s="39">
        <f>(J25/I25)*100</f>
        <v>52.01808146327961</v>
      </c>
      <c r="L25" s="28">
        <f>L8+L18</f>
        <v>20844767.42</v>
      </c>
      <c r="M25" s="28">
        <f>M8+M18</f>
        <v>10571887.91</v>
      </c>
      <c r="N25" s="39">
        <f>(M25/L25)*100</f>
        <v>50.717226520150824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48">
        <v>567485301.47</v>
      </c>
      <c r="D26" s="48">
        <v>275739384.72</v>
      </c>
      <c r="E26" s="39">
        <f>(D26/C26)*100</f>
        <v>48.589696333232155</v>
      </c>
      <c r="F26" s="28">
        <v>586647685.48</v>
      </c>
      <c r="G26" s="28">
        <v>286233553.26</v>
      </c>
      <c r="H26" s="39">
        <f t="shared" si="7"/>
        <v>48.791388825782434</v>
      </c>
      <c r="I26" s="28">
        <v>72464636.81</v>
      </c>
      <c r="J26" s="28">
        <v>6486822.2</v>
      </c>
      <c r="K26" s="39">
        <f>(J26/I26)*100</f>
        <v>8.951707323129549</v>
      </c>
      <c r="L26" s="28">
        <v>60635195.29</v>
      </c>
      <c r="M26" s="28">
        <v>24022726</v>
      </c>
      <c r="N26" s="43">
        <f>(M26/L26)*100</f>
        <v>39.61845242702112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2493482.77</v>
      </c>
      <c r="D27" s="28">
        <f>G27+J27+M27</f>
        <v>1018249</v>
      </c>
      <c r="E27" s="39"/>
      <c r="F27" s="28">
        <v>438000</v>
      </c>
      <c r="G27" s="28">
        <v>888199</v>
      </c>
      <c r="H27" s="39">
        <f t="shared" si="7"/>
        <v>202.7851598173516</v>
      </c>
      <c r="I27" s="28"/>
      <c r="J27" s="28"/>
      <c r="K27" s="39"/>
      <c r="L27" s="28">
        <v>2055482.77</v>
      </c>
      <c r="M27" s="28">
        <v>130050</v>
      </c>
      <c r="N27" s="43">
        <f>(M27/L27)*100</f>
        <v>6.326980790016547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>
        <v>0</v>
      </c>
      <c r="D28" s="28">
        <v>0</v>
      </c>
      <c r="E28" s="39"/>
      <c r="F28" s="28">
        <v>25882000</v>
      </c>
      <c r="G28" s="28">
        <v>25882000</v>
      </c>
      <c r="H28" s="39">
        <f t="shared" si="7"/>
        <v>100</v>
      </c>
      <c r="I28" s="28"/>
      <c r="J28" s="28"/>
      <c r="K28" s="39"/>
      <c r="L28" s="28"/>
      <c r="M28" s="28"/>
      <c r="N28" s="43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-115883800</v>
      </c>
      <c r="D29" s="28">
        <f>G29</f>
        <v>-115883800</v>
      </c>
      <c r="E29" s="39"/>
      <c r="F29" s="28">
        <v>-115883800</v>
      </c>
      <c r="G29" s="28">
        <v>-115883800</v>
      </c>
      <c r="H29" s="39">
        <f t="shared" si="7"/>
        <v>100</v>
      </c>
      <c r="I29" s="28">
        <v>-25882000</v>
      </c>
      <c r="J29" s="28">
        <v>-25882000</v>
      </c>
      <c r="K29" s="39"/>
      <c r="L29" s="28"/>
      <c r="M29" s="28"/>
      <c r="N29" s="39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5" t="s">
        <v>33</v>
      </c>
      <c r="C30" s="28">
        <f>C7-C31</f>
        <v>-154680471.06000006</v>
      </c>
      <c r="D30" s="28">
        <f>D7-D31</f>
        <v>-111348363.33999997</v>
      </c>
      <c r="E30" s="39" t="s">
        <v>0</v>
      </c>
      <c r="F30" s="28">
        <f>F7-F31</f>
        <v>-122114840.1500001</v>
      </c>
      <c r="G30" s="28">
        <f>G7-G31</f>
        <v>-93741335.50999999</v>
      </c>
      <c r="H30" s="39" t="s">
        <v>0</v>
      </c>
      <c r="I30" s="28">
        <f>I7-I31</f>
        <v>-27287680.89999999</v>
      </c>
      <c r="J30" s="28">
        <f>J7-J31</f>
        <v>-25811768.85</v>
      </c>
      <c r="K30" s="38" t="s">
        <v>0</v>
      </c>
      <c r="L30" s="28">
        <f>L7-L31</f>
        <v>-5277950.00999999</v>
      </c>
      <c r="M30" s="28">
        <f>M7-M31</f>
        <v>8204741.019999996</v>
      </c>
      <c r="N30" s="38" t="s">
        <v>0</v>
      </c>
      <c r="O30" s="17"/>
      <c r="P30" s="17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5" t="s">
        <v>17</v>
      </c>
      <c r="C31" s="28">
        <f>SUM(C32:C44)</f>
        <v>768463111.34</v>
      </c>
      <c r="D31" s="28">
        <f>SUM(D32:D44)</f>
        <v>371196135</v>
      </c>
      <c r="E31" s="39">
        <f aca="true" t="shared" si="8" ref="E31:E42">(D31/C31)*100</f>
        <v>48.30370248387465</v>
      </c>
      <c r="F31" s="28">
        <f>F32+F33+F34+F35+F36+F38+F39+F40+F41+F42+F43+F44+F37</f>
        <v>734235589.6300001</v>
      </c>
      <c r="G31" s="28">
        <f>G32+G33+G34+G35+G36+G38+G39+G40+G41+G42+G43+G44+G37</f>
        <v>366879900.52</v>
      </c>
      <c r="H31" s="39">
        <f aca="true" t="shared" si="9" ref="H31:H44">(G31/F31)*100</f>
        <v>49.967599732516376</v>
      </c>
      <c r="I31" s="28">
        <f>I32+I33+I34+I35+I36+I38+I39+I40+I41+I42+I43+I44</f>
        <v>97676342.33</v>
      </c>
      <c r="J31" s="28">
        <f>J32+J34+J35+J36+J37+J38+J39+J40+J41</f>
        <v>18800028.330000002</v>
      </c>
      <c r="K31" s="39">
        <f>(J31/I31)*100</f>
        <v>19.24726897172707</v>
      </c>
      <c r="L31" s="28">
        <f>L32+L33+L34+L35+L36+L37+L39+L40+L41</f>
        <v>88813395.49</v>
      </c>
      <c r="M31" s="28">
        <f>M32+M33+M34+M35+M36+M37+M39+M40+M41</f>
        <v>26519922.89</v>
      </c>
      <c r="N31" s="39">
        <f>(M31/L31)*100</f>
        <v>29.860273603643527</v>
      </c>
      <c r="O31" s="16"/>
      <c r="P31" s="16"/>
    </row>
    <row r="32" spans="1:16" s="5" customFormat="1" ht="21" customHeight="1">
      <c r="A32" s="9"/>
      <c r="B32" s="36" t="s">
        <v>18</v>
      </c>
      <c r="C32" s="28">
        <f>F32+I32+L32</f>
        <v>72341057.51</v>
      </c>
      <c r="D32" s="28">
        <f>G32+J32+M32</f>
        <v>32585142.8</v>
      </c>
      <c r="E32" s="39">
        <f t="shared" si="8"/>
        <v>45.043774478269995</v>
      </c>
      <c r="F32" s="44">
        <v>44785646.24</v>
      </c>
      <c r="G32" s="44">
        <v>20388110.12</v>
      </c>
      <c r="H32" s="40">
        <f t="shared" si="9"/>
        <v>45.52376002512719</v>
      </c>
      <c r="I32" s="44">
        <v>4270312</v>
      </c>
      <c r="J32" s="44">
        <v>2049697.68</v>
      </c>
      <c r="K32" s="30">
        <f>(J32/I32)*100</f>
        <v>47.99878041698124</v>
      </c>
      <c r="L32" s="44">
        <v>23285099.27</v>
      </c>
      <c r="M32" s="44">
        <v>10147335</v>
      </c>
      <c r="N32" s="30">
        <f aca="true" t="shared" si="10" ref="N32:N41">(M32/L32)*100</f>
        <v>43.57866325729433</v>
      </c>
      <c r="O32" s="16"/>
      <c r="P32" s="16"/>
    </row>
    <row r="33" spans="2:16" s="5" customFormat="1" ht="34.5" customHeight="1">
      <c r="B33" s="34" t="s">
        <v>28</v>
      </c>
      <c r="C33" s="28">
        <f>L33</f>
        <v>1762500</v>
      </c>
      <c r="D33" s="28">
        <f>M33</f>
        <v>870380.13</v>
      </c>
      <c r="E33" s="39">
        <f t="shared" si="8"/>
        <v>49.38326978723404</v>
      </c>
      <c r="F33" s="44">
        <v>1762500</v>
      </c>
      <c r="G33" s="44">
        <v>1027200</v>
      </c>
      <c r="H33" s="40">
        <f>(G33/F33)*100</f>
        <v>58.280851063829786</v>
      </c>
      <c r="I33" s="44"/>
      <c r="J33" s="44"/>
      <c r="K33" s="38" t="s">
        <v>0</v>
      </c>
      <c r="L33" s="44">
        <v>1762500</v>
      </c>
      <c r="M33" s="44">
        <v>870380.13</v>
      </c>
      <c r="N33" s="30">
        <f t="shared" si="10"/>
        <v>49.38326978723404</v>
      </c>
      <c r="O33" s="16"/>
      <c r="P33" s="16"/>
    </row>
    <row r="34" spans="2:16" s="5" customFormat="1" ht="36.75" customHeight="1">
      <c r="B34" s="35" t="s">
        <v>29</v>
      </c>
      <c r="C34" s="28">
        <f>F34+I34+L34</f>
        <v>5127650</v>
      </c>
      <c r="D34" s="28">
        <f>G34+J34+M34</f>
        <v>1872723.2999999998</v>
      </c>
      <c r="E34" s="39">
        <f t="shared" si="8"/>
        <v>36.52205786276364</v>
      </c>
      <c r="F34" s="44">
        <v>3370200</v>
      </c>
      <c r="G34" s="44">
        <v>1442042.74</v>
      </c>
      <c r="H34" s="40">
        <f>(G34/F34)*100</f>
        <v>42.78804640674144</v>
      </c>
      <c r="I34" s="44">
        <v>867450</v>
      </c>
      <c r="J34" s="44">
        <v>403159.66</v>
      </c>
      <c r="K34" s="30">
        <f>(J34/I34)*100</f>
        <v>46.476414778949795</v>
      </c>
      <c r="L34" s="44">
        <v>890000</v>
      </c>
      <c r="M34" s="44">
        <v>27520.9</v>
      </c>
      <c r="N34" s="30">
        <f t="shared" si="10"/>
        <v>3.09223595505618</v>
      </c>
      <c r="O34" s="16"/>
      <c r="P34" s="16"/>
    </row>
    <row r="35" spans="2:16" s="5" customFormat="1" ht="21" customHeight="1">
      <c r="B35" s="36" t="s">
        <v>19</v>
      </c>
      <c r="C35" s="28">
        <v>63721472.54</v>
      </c>
      <c r="D35" s="28">
        <v>34520590.55</v>
      </c>
      <c r="E35" s="39">
        <f t="shared" si="8"/>
        <v>54.17418834495754</v>
      </c>
      <c r="F35" s="44">
        <v>54164283.9</v>
      </c>
      <c r="G35" s="44">
        <v>31677638.38</v>
      </c>
      <c r="H35" s="40">
        <f>(G35/F35)*100</f>
        <v>58.48436663260308</v>
      </c>
      <c r="I35" s="44">
        <v>3844063.6</v>
      </c>
      <c r="J35" s="44">
        <v>1216137.31</v>
      </c>
      <c r="K35" s="30">
        <f>(J35/I35)*100</f>
        <v>31.636763502039873</v>
      </c>
      <c r="L35" s="44">
        <v>19440268.94</v>
      </c>
      <c r="M35" s="44">
        <v>4299182.86</v>
      </c>
      <c r="N35" s="30">
        <f t="shared" si="10"/>
        <v>22.11483222412663</v>
      </c>
      <c r="O35" s="16"/>
      <c r="P35" s="16"/>
    </row>
    <row r="36" spans="2:16" s="5" customFormat="1" ht="21" customHeight="1">
      <c r="B36" s="36" t="s">
        <v>20</v>
      </c>
      <c r="C36" s="28">
        <v>106871211.34</v>
      </c>
      <c r="D36" s="28">
        <v>13598864.9</v>
      </c>
      <c r="E36" s="39">
        <f t="shared" si="8"/>
        <v>12.724535194736944</v>
      </c>
      <c r="F36" s="44">
        <v>61101573.2</v>
      </c>
      <c r="G36" s="44">
        <v>667005.23</v>
      </c>
      <c r="H36" s="40">
        <f t="shared" si="9"/>
        <v>1.0916334802325516</v>
      </c>
      <c r="I36" s="44">
        <v>80092082.72</v>
      </c>
      <c r="J36" s="44">
        <v>10287201.59</v>
      </c>
      <c r="K36" s="30">
        <f>(J36/I36)*100</f>
        <v>12.844217856044285</v>
      </c>
      <c r="L36" s="44">
        <v>25998060.62</v>
      </c>
      <c r="M36" s="44">
        <v>2644658.08</v>
      </c>
      <c r="N36" s="30">
        <f t="shared" si="10"/>
        <v>10.172520630117678</v>
      </c>
      <c r="O36" s="16"/>
      <c r="P36" s="16"/>
    </row>
    <row r="37" spans="1:16" ht="21" customHeight="1">
      <c r="A37" s="5"/>
      <c r="B37" s="36" t="s">
        <v>36</v>
      </c>
      <c r="C37" s="28">
        <f>F37+I37+L37</f>
        <v>205902</v>
      </c>
      <c r="D37" s="28">
        <f aca="true" t="shared" si="11" ref="D37:D43">G37+J37+M37</f>
        <v>205902</v>
      </c>
      <c r="E37" s="39">
        <f t="shared" si="8"/>
        <v>100</v>
      </c>
      <c r="F37" s="44">
        <v>205902</v>
      </c>
      <c r="G37" s="44">
        <v>205902</v>
      </c>
      <c r="H37" s="40">
        <f t="shared" si="9"/>
        <v>100</v>
      </c>
      <c r="I37" s="44"/>
      <c r="J37" s="44"/>
      <c r="K37" s="30"/>
      <c r="L37" s="44"/>
      <c r="M37" s="44"/>
      <c r="N37" s="30" t="e">
        <f t="shared" si="10"/>
        <v>#DIV/0!</v>
      </c>
      <c r="O37" s="16"/>
      <c r="P37" s="16"/>
    </row>
    <row r="38" spans="1:16" ht="21" customHeight="1">
      <c r="A38" s="5"/>
      <c r="B38" s="36" t="s">
        <v>21</v>
      </c>
      <c r="C38" s="28">
        <f>F38+I38+L38</f>
        <v>392724108.23</v>
      </c>
      <c r="D38" s="28">
        <f t="shared" si="11"/>
        <v>213254209.05</v>
      </c>
      <c r="E38" s="39">
        <f t="shared" si="8"/>
        <v>54.30127781335672</v>
      </c>
      <c r="F38" s="44">
        <v>392724108.23</v>
      </c>
      <c r="G38" s="44">
        <v>213254209.05</v>
      </c>
      <c r="H38" s="40">
        <f t="shared" si="9"/>
        <v>54.30127781335672</v>
      </c>
      <c r="I38" s="44"/>
      <c r="J38" s="44"/>
      <c r="K38" s="38" t="s">
        <v>0</v>
      </c>
      <c r="L38" s="44"/>
      <c r="M38" s="44"/>
      <c r="N38" s="38" t="s">
        <v>0</v>
      </c>
      <c r="O38" s="16"/>
      <c r="P38" s="16"/>
    </row>
    <row r="39" spans="1:16" ht="21" customHeight="1">
      <c r="A39" s="5"/>
      <c r="B39" s="36" t="s">
        <v>22</v>
      </c>
      <c r="C39" s="28">
        <v>57913376.99</v>
      </c>
      <c r="D39" s="28">
        <v>23230763.58</v>
      </c>
      <c r="E39" s="39">
        <f t="shared" si="8"/>
        <v>40.112949351945566</v>
      </c>
      <c r="F39" s="44">
        <v>52356090.33</v>
      </c>
      <c r="G39" s="44">
        <v>20353507.11</v>
      </c>
      <c r="H39" s="40">
        <f t="shared" si="9"/>
        <v>38.875147058750976</v>
      </c>
      <c r="I39" s="44">
        <v>8019600</v>
      </c>
      <c r="J39" s="44">
        <v>4536306</v>
      </c>
      <c r="K39" s="30">
        <f>(J39/I39)*100</f>
        <v>56.565240161604066</v>
      </c>
      <c r="L39" s="44">
        <v>17351236.66</v>
      </c>
      <c r="M39" s="44">
        <v>8530845.92</v>
      </c>
      <c r="N39" s="30">
        <f t="shared" si="10"/>
        <v>49.16563635874009</v>
      </c>
      <c r="O39" s="24"/>
      <c r="P39" s="16"/>
    </row>
    <row r="40" spans="1:16" ht="21" customHeight="1">
      <c r="A40" s="5"/>
      <c r="B40" s="36" t="s">
        <v>23</v>
      </c>
      <c r="C40" s="28">
        <f>F40</f>
        <v>26418000.78</v>
      </c>
      <c r="D40" s="28">
        <f>G40</f>
        <v>24108652.27</v>
      </c>
      <c r="E40" s="39">
        <f t="shared" si="8"/>
        <v>91.25842818602567</v>
      </c>
      <c r="F40" s="44">
        <v>26418000.78</v>
      </c>
      <c r="G40" s="44">
        <v>24108652.27</v>
      </c>
      <c r="H40" s="40">
        <f t="shared" si="9"/>
        <v>91.25842818602567</v>
      </c>
      <c r="I40" s="44">
        <v>557834.01</v>
      </c>
      <c r="J40" s="44">
        <v>304273.09</v>
      </c>
      <c r="K40" s="30">
        <f>(J40/I40)*100</f>
        <v>54.54545340467858</v>
      </c>
      <c r="L40" s="44"/>
      <c r="M40" s="44"/>
      <c r="N40" s="30"/>
      <c r="O40" s="24"/>
      <c r="P40" s="16"/>
    </row>
    <row r="41" spans="1:16" ht="21" customHeight="1">
      <c r="A41" s="5"/>
      <c r="B41" s="36" t="s">
        <v>30</v>
      </c>
      <c r="C41" s="28">
        <f>F41+I41+L41</f>
        <v>41377831.95</v>
      </c>
      <c r="D41" s="28">
        <f t="shared" si="11"/>
        <v>26948906.42</v>
      </c>
      <c r="E41" s="39">
        <f t="shared" si="8"/>
        <v>65.12885076377232</v>
      </c>
      <c r="F41" s="44">
        <v>41266601.95</v>
      </c>
      <c r="G41" s="44">
        <v>26945653.42</v>
      </c>
      <c r="H41" s="40">
        <f t="shared" si="9"/>
        <v>65.29651618189513</v>
      </c>
      <c r="I41" s="44">
        <v>25000</v>
      </c>
      <c r="J41" s="44">
        <v>3253</v>
      </c>
      <c r="K41" s="30"/>
      <c r="L41" s="44">
        <v>86230</v>
      </c>
      <c r="M41" s="44"/>
      <c r="N41" s="30">
        <f t="shared" si="10"/>
        <v>0</v>
      </c>
      <c r="O41" s="24"/>
      <c r="P41" s="16"/>
    </row>
    <row r="42" spans="1:16" ht="21" customHeight="1">
      <c r="A42" s="5"/>
      <c r="B42" s="36" t="s">
        <v>31</v>
      </c>
      <c r="C42" s="28">
        <f>F42+I42+L42</f>
        <v>0</v>
      </c>
      <c r="D42" s="28">
        <f t="shared" si="11"/>
        <v>0</v>
      </c>
      <c r="E42" s="39" t="e">
        <f t="shared" si="8"/>
        <v>#DIV/0!</v>
      </c>
      <c r="F42" s="44"/>
      <c r="G42" s="44"/>
      <c r="H42" s="40" t="e">
        <f t="shared" si="9"/>
        <v>#DIV/0!</v>
      </c>
      <c r="I42" s="44"/>
      <c r="J42" s="44"/>
      <c r="K42" s="30"/>
      <c r="L42" s="44"/>
      <c r="M42" s="44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1"/>
        <v>0</v>
      </c>
      <c r="E43" s="39"/>
      <c r="F43" s="44"/>
      <c r="G43" s="44"/>
      <c r="H43" s="40"/>
      <c r="I43" s="44"/>
      <c r="J43" s="44"/>
      <c r="K43" s="30"/>
      <c r="L43" s="44"/>
      <c r="M43" s="44"/>
      <c r="N43" s="30"/>
      <c r="O43" s="16"/>
      <c r="P43" s="16"/>
    </row>
    <row r="44" spans="1:16" ht="21" customHeight="1">
      <c r="A44" s="5"/>
      <c r="B44" s="36" t="s">
        <v>24</v>
      </c>
      <c r="C44" s="28"/>
      <c r="D44" s="28"/>
      <c r="E44" s="39"/>
      <c r="F44" s="44">
        <v>56080683</v>
      </c>
      <c r="G44" s="44">
        <v>26809980.2</v>
      </c>
      <c r="H44" s="40">
        <f t="shared" si="9"/>
        <v>47.80608716908815</v>
      </c>
      <c r="I44" s="44">
        <v>0</v>
      </c>
      <c r="J44" s="44">
        <v>0</v>
      </c>
      <c r="K44" s="38" t="s">
        <v>0</v>
      </c>
      <c r="L44" s="44">
        <v>0</v>
      </c>
      <c r="M44" s="44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48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49" t="s">
        <v>49</v>
      </c>
      <c r="H47" s="49"/>
      <c r="I47" s="49"/>
      <c r="J47" s="49"/>
      <c r="K47" s="49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2021-08-04T10:25:34Z</cp:lastPrinted>
  <dcterms:created xsi:type="dcterms:W3CDTF">2008-01-31T10:30:40Z</dcterms:created>
  <dcterms:modified xsi:type="dcterms:W3CDTF">2021-08-04T10:26:29Z</dcterms:modified>
  <cp:category/>
  <cp:version/>
  <cp:contentType/>
  <cp:contentStatus/>
</cp:coreProperties>
</file>