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<sst xmlns="http://schemas.openxmlformats.org/spreadsheetml/2006/main" count="385" uniqueCount="306">
  <si>
    <t>Отношение количества проведенных комплексных проверок бюджетов поселений к количеству комплексных проверок, предусмотренных планом проведения комплексных проверок бюджетов поселений – получателей межбюджетных трансфертов из республиканского бюджета Чувашской Республики на соответствующий год, %</t>
  </si>
  <si>
    <t>Отношение фактического объема финансирования расходов бюджета Алатырского района, направленных на выравнивание бюджетной обеспеченности поселений, к их плановому объему на соответствующий год, %</t>
  </si>
  <si>
    <t>Доля результатов оценки качества финансового менеджмента главных распорядителей средств бюджета Алатырского района, размещенных на Портале управления общественными финансами Алатырского района в информационно-телекоммуникационной сети «Интернет»,  в общем количестве подведенных результатов указанной оценки в отчетном финансовом году, %</t>
  </si>
  <si>
    <t>Отношение доли расходов на содержание органов местного самоуправления Алатырского района к установленному нормативу формирования данных расходов в отчетном финансовом году, коэффициент</t>
  </si>
  <si>
    <t>Охват детей дошкольного возраста образовательными программами дошкольного образования, %</t>
  </si>
  <si>
    <t>Количество проведенных научно-практических конференций,круглых столов и др.мероприятийпо вопросам воспитания социализации детей и молодежи</t>
  </si>
  <si>
    <t>Доля педагогических работников,принявших участие в конкурсах педагогического мастерства ,%</t>
  </si>
  <si>
    <t>Количество педагогических работников,прошедших курсы повышения валификации и профессиональную переподготовку</t>
  </si>
  <si>
    <t>Доля детей и молодежи, принявших участие в мероприятиях республиканского,всероссийского  уровней,%</t>
  </si>
  <si>
    <t>Доля детей и молодежи,вовлеченных в деятельность общественных организаций экологической направленности</t>
  </si>
  <si>
    <t>Доля детей в в возрасте от  5 до 18 лет, охваченных дополнительными общеобразовательными программами технической направленности, %</t>
  </si>
  <si>
    <t>Доля объединений кружков и кружков технической направленности в общем количестве кружков и объединений</t>
  </si>
  <si>
    <t>Количество специалистов по патриотическому воспитанию и допризывной подготовке молодежи,человек</t>
  </si>
  <si>
    <t>Количество обучающихся .вовлеченных во Всероссийское детско-юношеское военно-патриотическое общественное движение "Юнармия"</t>
  </si>
  <si>
    <t>Количество мероприятий по поэтапному внедрению и реализации Всероссийского физкультурно-спортивного комплекса "Готов к труду и обороне"(ГТО),единиц</t>
  </si>
  <si>
    <t>Количество поисковых объединений, единиц</t>
  </si>
  <si>
    <t>Количество мероприятий по развитию поскового движения, единиц</t>
  </si>
  <si>
    <t xml:space="preserve">Доля расходов консолидированного бюджета Алатырского района на охрану окружающей среды в общем объеме средств, поступивших в бюджет Алатырского района в виде платы за негативное воздействие на окружающую среду, денежных взысканий, % </t>
  </si>
  <si>
    <t>Удовлетворенность граждан качеством жилищно-коммунальных услуг,%</t>
  </si>
  <si>
    <t>Снижение количества аварий на объектах коммунальной инфраструктуры в сфере теплоснабжения,единиц</t>
  </si>
  <si>
    <t>Снижение количества аварий на объектах  водоснабжения и водоотведения ,%</t>
  </si>
  <si>
    <t>Количество пострадавших на производстве на 1 тыс. работающих, чел.</t>
  </si>
  <si>
    <t>Доля обученных по охране труда в расчете на 100 работающих, %</t>
  </si>
  <si>
    <t>ликвидации пожара, мин</t>
  </si>
  <si>
    <t>Улучшение показателей оперативного реагирования на пожары и чрезвычайные ситуации, в том числе сокращение среднего времени: прибытия пожарного подразделения к месту пожара, мин</t>
  </si>
  <si>
    <t>Улучшение показателей оперативного реагирования на чрезвычайные ситуации, в том числе сокращение среднего времени:                  организации выезда дежурной смены на чрезвычайные ситуации, мин.</t>
  </si>
  <si>
    <t>прибытия дежурной смены спасателей к месту чрезвычайных ситуаций, мин</t>
  </si>
  <si>
    <t>локализации чрезвычайных ситуаций, мин</t>
  </si>
  <si>
    <t>ликвидации последствий чрезвычайных ситуаций, мин</t>
  </si>
  <si>
    <t>Количество участников проекта "Билет в будущее" получивших рекомендации по построению инд.учебного плана  в соответствии с выбранными профессиональными компетенциями,человек</t>
  </si>
  <si>
    <t>Удельный вес численности обучающихся,занимающихся в зданиях,требующих капитального ремонта или реконструкции,в общей численности обучающихся в общеобраз.организациях</t>
  </si>
  <si>
    <t>Уровень раскрытия преступлений, совершенных на улицах, %</t>
  </si>
  <si>
    <t>Доля детей, охваченных образовательными программами дополнительного образования детей, в общей численности детей и молодежи, %</t>
  </si>
  <si>
    <t>Доля безработных граждан из числа молодежи в возрасте от 16 до 29 лет в общей численности безработных граждан, зарегистрированных в органах службы занятости, %</t>
  </si>
  <si>
    <t>Удельный вес населения Алатырского района, систематически занимающегося физической культурой и спортом, %</t>
  </si>
  <si>
    <t>Доля муниципальных нормативных правовых актов, внесенных в регистр муниципальных нормативных правовых актов Алатырского района Чувашской Республики, % от поступивших</t>
  </si>
  <si>
    <t>Сравнение среднего значения достижения цели со средним значением достижения задач Программы</t>
  </si>
  <si>
    <t xml:space="preserve">Развитие сельского хозяйства и регулирование рынка сельскохозяйственной продукции, сырья и продовольствия Алатырского района </t>
  </si>
  <si>
    <t>Производство зерновых и зернобобовых, тыс.тонн</t>
  </si>
  <si>
    <t>Производство картофеля,тыс.тонн</t>
  </si>
  <si>
    <t>Производсттво  овощей,тыс.тонн</t>
  </si>
  <si>
    <t>Рентабельность сельскохозяйственных организаций</t>
  </si>
  <si>
    <t xml:space="preserve">Ввод (приобретение) жилья для граждан, проживающих в сельской местности, в том числе молодых семей и молодых специалистов, .кв.м </t>
  </si>
  <si>
    <t>ввод в действие фельдщерско-акушерских пунктов и офисов врачей общей практики,%</t>
  </si>
  <si>
    <t>Количество созданных рабочих мест на селе,человек</t>
  </si>
  <si>
    <t>Доля семей, улучшивших жилищные условия, в общем числе семей, состоявших на учете в ка честве нуждающихся в жилых помещениях и имеющих право на государственную поддержку в форме социальных выплат в рамках подпрограммы</t>
  </si>
  <si>
    <t>Уровень коррупции в Алатырском районе Чувашской Республики по оценке предпринимателей и руководителей коммерческих организаций, полученный посредством проведения социологических исследований по вопросам коррупции, баллов</t>
  </si>
  <si>
    <t>Уровень коррупции в Алатырском районе Чувашской Республики по оценке граждан, полученный посредством проведения социологических исследований по вопросам коррупции, баллов</t>
  </si>
  <si>
    <t>Доля подготовленных нормативных правовых актов Алатырского  района  Чувашской Республики, регулирующих вопросы муниципальной службы Алатырского  района Чувашской Республики (далее – муниципальная), отнесенные к компетенции органов местного самоуправления, %</t>
  </si>
  <si>
    <t>Доля муниципальных служащих Алатырского  района Чувашской Республики (далее – муниципальные служащие) в возрасте до 30 лет в общей численности муниципальных служащих, имеющих стаж муниципальной службы более 3 лет, %</t>
  </si>
  <si>
    <t>Доля муниципальных служащих, прошедших обучение в соответствии с государственным заказом на дополнительное профессиональное образование в текущем году, %</t>
  </si>
  <si>
    <t>Количество лиц, состоящих в резерве управленческих кадров Алатырского  района Чувашской Республики, человек</t>
  </si>
  <si>
    <t>Эффективность использования резерва управленческих кадров Алатырского  района Чувашской Республики, % от общего числа лиц, включенных в резерв</t>
  </si>
  <si>
    <t>13.</t>
  </si>
  <si>
    <t xml:space="preserve">Развитие  физической культуры и спорта </t>
  </si>
  <si>
    <t>Обеспеченность спортивными сооружениями , исходя из единовременной пропускной способности объектов спорта   в Алатырском районе, %</t>
  </si>
  <si>
    <t>Доля учащихся общеобразовательных учреждений, систематически занимающихся физической культурой  и спортам%</t>
  </si>
  <si>
    <t>Доля граждан,выполнивших нормативы ВФСК ГТО, в общей численности населения,принявшего участие в сдаче нормативов ВФСК ГТО,%</t>
  </si>
  <si>
    <t>Доля населения,систематически занимающегося физической культурой и спортом</t>
  </si>
  <si>
    <t>Численность спорсменов Алатырского района,направленных для повышения спортивного мастерства в республиканские училища олимпийского резерва ,человек</t>
  </si>
  <si>
    <t>Организация временного трудоустройства,человек</t>
  </si>
  <si>
    <t xml:space="preserve">Развитие образования </t>
  </si>
  <si>
    <t>Обеспеченность детей дошкольного возраста местами в дошкольных образовательных организациях, количество мест на 100 детей</t>
  </si>
  <si>
    <t>Удовлетворенность населения качеством  общего   образования, основного среднего,среднего общего % от числа опрошенных</t>
  </si>
  <si>
    <t>Удельный вес численности обучающихся,занимающихся  в одну смену,в общей численности  обучающихся в общеобразовательных организациях,%</t>
  </si>
  <si>
    <t>Развитие земельных и имущественных отношений</t>
  </si>
  <si>
    <t>Доля муниципального имущества,вовлеченного  в хозяйственный оборот</t>
  </si>
  <si>
    <t>Отношение суммы дивидентов по пакетам акций хозяйствующих объектов,находящихся в муниципальной собственности,фактически поступившей в бюджет в соответствии с решениями собраний акционеров</t>
  </si>
  <si>
    <t>Доля площади земельных участков,находящихся в муниципальной собственности,предоставленных в постоянное пользование,безвозмездное пользование,аренду и переданных в собственность, в общей площади земельных участков ,изъятых из оборота и ограниченных в обороте,%</t>
  </si>
  <si>
    <t>Уровень актуализации ррестра муниципального имущества (нарастающим итогом) %</t>
  </si>
  <si>
    <t>Стремление к нулевой смерти в дорожно-транспортных происшествий</t>
  </si>
  <si>
    <t>Автомобильные дороги общего пользования местного значения вне границ населенных пунктов в границах муниципального района,соответствующая нормативным требованиям к их транспортно-эксплуатационному состоянию, км</t>
  </si>
  <si>
    <t>Автомобильные дороги общего пользования местного значения вне  в границах  населенных пунктов поселения ,соответствующая нормативным требованиям к их транспортно-эксплуатационному состоянию, км</t>
  </si>
  <si>
    <t>Доля  протяженности автомобильных дорог общего пользования местного значения  в границах  муниципального района  на территории района соответствующих нормативным требованиям,в их общей протяженности,%</t>
  </si>
  <si>
    <t>Доля  протяженности автомобильных дорог общего пользования местного значения  в границах   населенных пунктов поселения  на территории района соответствующих нормативным требованиям,в их общей протяженности,%</t>
  </si>
  <si>
    <t>Капитальный ремонт дворовых территорий многоквартирных домов,проездовк дворовым территориям многоквартирных домов населенных пунктов,шт/кв.м</t>
  </si>
  <si>
    <t>3/750</t>
  </si>
  <si>
    <t>Доля площади земельных участков,в отношении которых зарегистрировано  проаво собственности,в общей площади земельных участков,подлежащих регистрации в муницип.собственность(нарастающим итогм)</t>
  </si>
  <si>
    <t>Количество муниципальных унитарных предприятий,основанных на праве хоз.ведения,единий</t>
  </si>
  <si>
    <t>Доля объектов недвижимого имущества казны ,реализованных с применением процедуры электрон.торгов ,в общем объеме объектов недвиж.им-ва,реализованных на конкурентных торгах в соответствии с прогнозным планом приватизации муниц.им-ва в отч.году,%</t>
  </si>
  <si>
    <t>Обеспечение контроля за эффективным использованием и сохранностью муниц.им-ва</t>
  </si>
  <si>
    <t>Доля объектов недвижимого имущества  ,в отношении котроых устранены нарушения,выявленные по результатам проведения проверок муниц.учр-нийв частиэффект.исп. таких объектов,в общем количестве выявленных неэффективно используемых объектов,находящихся в оперативном управлении муниц.учреждений,%</t>
  </si>
  <si>
    <t>Доля неучтенных объектов недвижимого имущества,выявленных по результатам проведения проверок муниципальных учреждений,право на которые зарегистрировано,в общем количестве выявленных не учтенных муниц.учреждениями объектов недвижимого имущества,%</t>
  </si>
  <si>
    <t>Доля договоров аренды объектов недвижимого имущества с просроченной более чем на 3 месяца задолженностью со стороны арендатора,по которым не поданы заявления о взыскании задолженности в судебном порядке,в общем количестве таких договоров</t>
  </si>
  <si>
    <t>Доступность дошкольного образования(отношение численности детей в возрасте от 3 до 7 лет, получающих дошкольное образование в текущем году к сумме численности детей в возрасте от 3 до 7 лет,получающих дошкольное образованиев текущем году и численночсти детей в возрасте от 3 до 7 лет,находящихся в очереди на получение в текущем году дошкольного образования)</t>
  </si>
  <si>
    <t xml:space="preserve"> Доля выпускников муниципальных общеобразовательных организаций, не сдавших ЕГЭ в общей численности выпускников  общеобразовательных учреждений, %</t>
  </si>
  <si>
    <t>Доля детей,оставшихся без попечеия родителей, в том числе переданных не родственникам ,под опеку,озхваченных другими формами семейного устройства,%</t>
  </si>
  <si>
    <t>Соотношение средней зарплаты педагогических работников общеобразовательных организаций и среднемесячного дохода  от трудовой деятельности в ЧР,%</t>
  </si>
  <si>
    <t>Доля подготовленных нормативных правовых актов Алатырского  района Чувашской Республики, регулирующих вопросы муниципальной службы в Чувашской Республике, отнесенные к компетенции органов местного самоуправления, %</t>
  </si>
  <si>
    <t>Доля муниципальных служащих в Алатырском районе Чувашской Республики (далее – муниципальные служащие) в возрасте до 30 лет в общей численности муниципальных служащих, %</t>
  </si>
  <si>
    <t>6.</t>
  </si>
  <si>
    <t>7.</t>
  </si>
  <si>
    <t>8.</t>
  </si>
  <si>
    <t>9.</t>
  </si>
  <si>
    <t>Доля лиц, включенных в резерв управленческих кадров Алатырского  района Чувашской Республики, прошедших обучение, % от общего числа лиц, включенных в резерв</t>
  </si>
  <si>
    <t>№№ п/п</t>
  </si>
  <si>
    <t>план</t>
  </si>
  <si>
    <t>факт</t>
  </si>
  <si>
    <t>Фактическое достижение  задачи Программы, %</t>
  </si>
  <si>
    <t>1.</t>
  </si>
  <si>
    <t>Среднемесячная номинальная начисленная заработная плата работников в экономике Алатырского района, рублей</t>
  </si>
  <si>
    <t>Наименование муниципальных программ                     Алатырского района,                                                                  целевых индикаторов МП</t>
  </si>
  <si>
    <t>2.</t>
  </si>
  <si>
    <t>3.</t>
  </si>
  <si>
    <t>4.</t>
  </si>
  <si>
    <t>5.</t>
  </si>
  <si>
    <t>Эффективность использования бюджетных и внебюджетных средств, %</t>
  </si>
  <si>
    <t>Доля подготовленных муниципальных нормативных правовых актов Алатырского  района Чувашской Республики, регулирующих вопросы оказания бесплатной юридической помощи,отнесенные к компетенции органов мест.самоупр.</t>
  </si>
  <si>
    <t>Доля вакантных должностей муниципальной службы, замещаемых  из кадрового  резерва  органов местного самоуправления, %</t>
  </si>
  <si>
    <t xml:space="preserve">Развитие потенциала муниципального управления </t>
  </si>
  <si>
    <t>Количество информационно-аналитических материалов и публикаций на тему коррупции и противодействия коррупции,размещенных в средствах массовой информации,распростаняемых на территории Алатырского района</t>
  </si>
  <si>
    <t>Доля муниципальных служащих в Алатырском районе ,впервые поступивших на муниципальную службу для замещения должностей,включенных в перечни должностей,утвержденные НПА органов местного самоуправления,прошедших обучение по образо.программам в области противодействия коррупции %</t>
  </si>
  <si>
    <t>более 10% - показатели задач не способствуют достижению цели</t>
  </si>
  <si>
    <t>менее 10% - показатели задач способствуют достижению цели</t>
  </si>
  <si>
    <t>Степень достижения цели МП</t>
  </si>
  <si>
    <t>Степень достижения задач МП</t>
  </si>
  <si>
    <t>Количество граждан, поступивших на муниципальную службу на основе договора на обучение с обязательством последующего прохождения муниципальной службы, чел.</t>
  </si>
  <si>
    <t>Приложение 1</t>
  </si>
  <si>
    <t>Протяженность муниципальных автомобильных дорог общего пользования с твердым покрытием, км</t>
  </si>
  <si>
    <t>Протяженность муниципальных автомобильных дорог, соответствующих нормативным требованиям, км</t>
  </si>
  <si>
    <t>Доля протяженности муниципальных автомобильных дорог, соответствующих нормативным требованиям, %</t>
  </si>
  <si>
    <t>Ремонт и капитальный ремонт муниципальных автомобильных дорог общего пользования, кв.м</t>
  </si>
  <si>
    <t>Ремонт и капитальный ремонт дворовых территорий и проездов к дворовым территориям многоквартирных домов, кв.м</t>
  </si>
  <si>
    <t xml:space="preserve">Развитие культуры и туризма </t>
  </si>
  <si>
    <t>Уровень удовлетворенности населения качеством предоставления муниципальных услуг в сфере культуры, %</t>
  </si>
  <si>
    <t>Количество  туристов,принятых в Алатырском районе,человек.</t>
  </si>
  <si>
    <t>Увеличение числа посещений организаций культуры, %</t>
  </si>
  <si>
    <t>Прирост  посещений общедоступных библиотек ,а также культурно-массовых мероприятий,проводимых в библиотеках, %</t>
  </si>
  <si>
    <t>Количество  посещений  общедоступных библиотек (на 1 жителя в год), единиц</t>
  </si>
  <si>
    <t>Доля  муниципальных домов культуры,оснащенных современным оборудованием</t>
  </si>
  <si>
    <t>Прирост посещений платных культурно-массовых мероприятий клубов,домов культуры, %</t>
  </si>
  <si>
    <t>Прирост участников  клубных формирований, %</t>
  </si>
  <si>
    <t>Доля  документов  муниципальных архивов,находящихся в условиях,обеспечивающие их постоянное хранение,в общем количестве архивных документов , %</t>
  </si>
  <si>
    <t>Доля  принятых в муниципальные архивы документов организаций источников комплектования в общем объеме документации,подлежащий приему,%</t>
  </si>
  <si>
    <t>Среднее число пользователей архивной информацией на 10 тыс.человек населения, человек</t>
  </si>
  <si>
    <t xml:space="preserve">Управление общественными финансами и муниципальным долгом </t>
  </si>
  <si>
    <t>Отношение дефицита бюджета  Алатырского района к доходам бюджета Алатырского района ( без учета  безвозмездных поступлений), %</t>
  </si>
  <si>
    <t>Отношение муниципального долга Алатырского района к доходам бюджета Алатырского района ( без учета  безвозмездных поступлений), %</t>
  </si>
  <si>
    <t>Отношение объема просроченной задолженности по долговым обязательствам Алатырского района к общему объему задолженности по долговым обязательствам , %</t>
  </si>
  <si>
    <t>Отношение объема просроченной  кредиторской задолженности  к  объему  расходов Алатырского района, %</t>
  </si>
  <si>
    <t>Доля расходов  на обслуживание муниципального долга  в объеме расходов бюджета,за исключением объема расходов,которые осуществляются за счет субвенций,предоставляемых из бюджетов системы РФ, %</t>
  </si>
  <si>
    <t>Доля просроченной задолженности по бюджетным кредитам, предоставленным из республиканского бюджета, в общем объеме задолженности по бюджетным кредитам,  %</t>
  </si>
  <si>
    <t>Отношение количества подготовленных заключений по результатам финансово-экономической экспертизы проектов муниципальных программ Алатырского района к общему количеству поступивших на экспертизу проектов муниципальных программ</t>
  </si>
  <si>
    <t>Доля муниципальных районов,в отношении которых проводится оценка качества управления муниципальными финансами,в общем количестве иуниципальных районов,%</t>
  </si>
  <si>
    <t>Отношение количества проведенных контрольных мероприятий к количеству контрольных мероприятий,предусмотренных планом контрольных мероприятий по проверке соблюдения бюджетного законод-ва РФ и законод.РФ о контрактной системе в сфере закупок товаров,работ,услуг  для обеспечения госуд. и муниц.нужд на соответст.финансовый год,%</t>
  </si>
  <si>
    <t xml:space="preserve">Доля электронных процедур закупок в общем объеме закупок уполномоченного органа местного самоуправления на определение поставщиков (подрядчиков, исполнителей) для заказчиков Алатырского района, осуществляющих закупки товаров, работ, услуг для обеспечения </t>
  </si>
  <si>
    <t>Доля  объектов капитального строительства , в  отношении которых  осуществляется регулярный мониторинг освоения бюджетных инвестиций,в общем  количестве объектов капитального строительства, в рамках республиканской адресной инвестиционной программы, %</t>
  </si>
  <si>
    <t>Автомобильные дороги общего пользования местного значения вне границ населенных пунктов в границах  населенных пунктов,км</t>
  </si>
  <si>
    <t>Автомобильные дороги общего пользования местного значения вне границ населенных пунктов в границах муниципального района,км</t>
  </si>
  <si>
    <t>Доля автомобильных дорог общего пользования местного значения на территории района соответствующих нормативным требованиям,в их общей протяженности,%</t>
  </si>
  <si>
    <t>Доля муниципального района,формирующих бюджетную отчетность в муниципальной интегрированной системе управления общественными  финансами ,в общем количестве муниципальных районов,%</t>
  </si>
  <si>
    <t>Доля  детей, привлекающих к участию в творческих  мероприятиях ,в общем  числе детей, %</t>
  </si>
  <si>
    <t>Количесиво экземпляров новых поступлений в библиотечные фонды общедоступных библиотек на 1 тыс.человек населения</t>
  </si>
  <si>
    <t xml:space="preserve">Охват детей,проживающих в сельской местности, дополнительным образованием,  % </t>
  </si>
  <si>
    <t>Численность участников мероприятий,направленных на этнокультурное развитие народов Алатырского района,человек</t>
  </si>
  <si>
    <t>Доля граждан,положительно оценивающих состояние межнациональных  отношений в Алатырском районе,%</t>
  </si>
  <si>
    <t>Количество  туристов,  принятых в Алатырском районе</t>
  </si>
  <si>
    <t xml:space="preserve">Социальная поддержка граждан Алатырского района </t>
  </si>
  <si>
    <t>Доля граждан,получивших социальные меры поддержки от общего количества граждан,имеющих право на их предоставление,%</t>
  </si>
  <si>
    <t>Готовность систем оповещения  населения  об опасностях,возникших при чрезвычайных ситуациях, %</t>
  </si>
  <si>
    <t>Снижение количества чрезвычайных ситуаций,пожаров ,происшествий на водных объектах, единиц</t>
  </si>
  <si>
    <t>Снижение количества населения,погибшего пр ЧС,пожарах,происшествиях на водных объектах,человек</t>
  </si>
  <si>
    <t>Количество зарегистрированных пожаров , единиц</t>
  </si>
  <si>
    <t>Количество  погибших на  пожарах , единиц</t>
  </si>
  <si>
    <t>Количество   травмированных на  пожарах , единиц</t>
  </si>
  <si>
    <t>ликвидация открытого горения, мин</t>
  </si>
  <si>
    <t>Доля руководящего составаи должностных лиц,прошедших подготовку по вопросам гражданской обороны,защиты от ЧС и террористических актов</t>
  </si>
  <si>
    <t>Повышение уровня готовности защитных сооружений гражданской обороны к использованию по предназначению,%</t>
  </si>
  <si>
    <t>Доля населения ,имеющего доступ к получению сигналов оповещения и экстренной информации, %</t>
  </si>
  <si>
    <t>Доля граждан ,положительно оценивающих состочние межнациональных отношений,в общей численности населения (по данным социологических исследований"</t>
  </si>
  <si>
    <t>Количество материалов антитеррористической и антиэкстримистской направленности в районных средствах массовой информации</t>
  </si>
  <si>
    <t xml:space="preserve">Охват опасных объектов,грузов,опасных  природных  объектов,процессов и явлений системами мониторинга,% </t>
  </si>
  <si>
    <t>Сокращение среднего времени комплексного реагирования экстренных оперативных служб на обращения граждан по номеру 112  на территории района по сравнению с 2017годом,%</t>
  </si>
  <si>
    <t>Доля муниципальных 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</si>
  <si>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Доля детей и молодежи, охваченных дополнительными общеобразовательными программами, в общей численности детей и молодежи 5–18 лет, %</t>
  </si>
  <si>
    <t>Формирование современной городской среды на территории Алатырского района</t>
  </si>
  <si>
    <t>Количество благоустроенных общественных территорий(оборудованыых территорией (оборудованных мест для проведения досуга и отдыха разными группами населения малыми архитектурными формами)</t>
  </si>
  <si>
    <t>Количество благоустроенных общественных территорий</t>
  </si>
  <si>
    <t>Количество населенных пунктов муниципальных образований,улучшивших эстетический облик</t>
  </si>
  <si>
    <t>Доля финансового участия граждан,организаций в выполнении мероприятий по благоустройству общественных и общественных территорий,%</t>
  </si>
  <si>
    <t>Доля населения Алатырского района, систематически занимающегося физической культурой и спортом, %</t>
  </si>
  <si>
    <t>Количество военно - патриотических клубов, единиц</t>
  </si>
  <si>
    <t>Показатель годности  к  военной службе при первоначальной постановке на воинский  учёт, %</t>
  </si>
  <si>
    <t>Удельный вес детей и молодёжи, занимающихся военно- техническими видами спорта, %</t>
  </si>
  <si>
    <t>Удельный вес призывной молодёжи, охваченной допризывной подготовкой, %</t>
  </si>
  <si>
    <t>Доля граждан,имеющих доступ к получению государственных и муниципальных услуг по принципу "одного окна" по месту пребывания,в том числе в мнофункциональных центрах предоставления государственных и муниципальных услуг</t>
  </si>
  <si>
    <t>Доля государственных  и муниципальных услуг,оказываемых в многофункциональных центрах предоставления государственных и муниципальных услуг "по жизненным ситуациям"</t>
  </si>
  <si>
    <t>Оборот розничной торговли на душу населения,тыс.рублей</t>
  </si>
  <si>
    <t>Создание новых рабочих мест на объектах потребительского рынка,единиц единиц</t>
  </si>
  <si>
    <t>Количество  обращений населения по вопросам нарушения прав потребителей, единиц</t>
  </si>
  <si>
    <t>Доля отреставрированных объектов культурного наследия (памятников истории и культуры) в общем количестве объектов, нуждающихся в реставрации, %</t>
  </si>
  <si>
    <t xml:space="preserve">Экономическое развитие </t>
  </si>
  <si>
    <t xml:space="preserve">Развитие потенциала природно-сырьевых ресурсов и повышение экологической безопасности </t>
  </si>
  <si>
    <t xml:space="preserve">Повышение безопасности жизнедеятельности населения и территорий Алатырского района </t>
  </si>
  <si>
    <t xml:space="preserve">Содействие занятости населения </t>
  </si>
  <si>
    <t xml:space="preserve">Обеспечение общественного  порядка и противодействие преступности </t>
  </si>
  <si>
    <t>Доля преступлений,совершенных на улицах,в общем числе зарегистрированных преступлений,%</t>
  </si>
  <si>
    <t>Распространенность преступлений в сфере незаконного оборота наркотиков,преступлений на 10тыс.населения</t>
  </si>
  <si>
    <t>Число несовершеннолетних,совершивших преступления,в расчете на 1 тыс.несовершеннолетних в возрасте от 14 до 18 лет</t>
  </si>
  <si>
    <t>Доля преступлений,совершенных лицами,ранее их совершившими,в общем числе раскрытых преступлений,%</t>
  </si>
  <si>
    <t>Доля преступлений,совершенных лицами в состоянии алкогольного опъянения,в общем числе раскрытых преступлений,%</t>
  </si>
  <si>
    <t>Доля  расследованных преступлений,превентивной направленности в общем массиве расследованных преступлений,%</t>
  </si>
  <si>
    <t>Удельный вес несовершеннолетних лиц в общем числе лиц,привлеченных к уголовной ответственности за совершение наркопреступлений,%</t>
  </si>
  <si>
    <t xml:space="preserve">Развитие транспортной системы Алатырского района </t>
  </si>
  <si>
    <t>Модернизация и развитие сферы жилищно-коммунального хозяйства</t>
  </si>
  <si>
    <t>Цифровое общество Алатырского района</t>
  </si>
  <si>
    <t>Доля государственных и муниципальных услуг,которые население может получать в электронном виде,%</t>
  </si>
  <si>
    <t>Доля граждан ,использующих механизм получения государственных (муниципальных услуг)в электронной форме,%</t>
  </si>
  <si>
    <t>Число домашних хозяйств,имеющих широкополосный доступ с информационно-телекоммуникационной сети"Интернет",в расчете на 100домашних хозяйств,%</t>
  </si>
  <si>
    <t>Доля электоронного документооборота между органами гос.власти и органами местного самоуправления в общем объеме документооборота,%</t>
  </si>
  <si>
    <t>Срок простоя государственных информационных систем в результате выхода из строя компонентов серверного и сетевого оборудования,часов</t>
  </si>
  <si>
    <t xml:space="preserve">Срок простоя государственных информационных систем в результате инциндентов информационной безопасности,часов </t>
  </si>
  <si>
    <t>Доля детей,подростков и лиц до 25 лет,вовлеченных в мероприятия по профилактике незаконного потребления наркотиков,в общей численности указанной категории населения,%</t>
  </si>
  <si>
    <t>Доля больных наркоманией,привлеченных к мероприятиям медицинской и социальной реабилитации,в общем числе больных наркоманией,привлеченных стационарно,%</t>
  </si>
  <si>
    <t>Число больных наркоманией,находящихся в ремиссии свыше двух лет,на 100 больных среднегодового контингента ,человек</t>
  </si>
  <si>
    <t>Доля преступлений,совершенных несовершеннолетними,в общем числе преступлений,%</t>
  </si>
  <si>
    <t>Доля отреставрированных архивных документов в общем объеме подлежащих реставрации документов, %</t>
  </si>
  <si>
    <t>Индекс производства продукции сельского хозяйства в хозяйствах всех категорий (в сопоставимых ценах), % к предыдущему году</t>
  </si>
  <si>
    <t>Индекс производства продукции растениеводства (в сопоставимых ценах), % к предыдущему году</t>
  </si>
  <si>
    <t>Индекс производства продукции животноводства (в сопоставимых ценах), % к предыдущему году</t>
  </si>
  <si>
    <t>11.</t>
  </si>
  <si>
    <t>Обеспеченность спортивными сооружениями в Алатырском районе, %</t>
  </si>
  <si>
    <t>Доля лиц с ограниченными возможностями здоровья, систематически занимающихся физической культурой и спортом в общей численности данной категории, %</t>
  </si>
  <si>
    <t>Доля обучающихся, занимающихся в спортивной школе, %</t>
  </si>
  <si>
    <t>Количество подготовленных спортсменов I спортивного разряда и КМС, чел.</t>
  </si>
  <si>
    <t>Удельный вес спортсменов массовых разрядов в общей численности обучающихся в спортивной школе, %</t>
  </si>
  <si>
    <t>12.</t>
  </si>
  <si>
    <t>Производство скота и птицы на убой в хозяйствах всех категорий (в живом весе), тыс.т</t>
  </si>
  <si>
    <t>Производство молока в хозяйствах всех категорий, тыс.т</t>
  </si>
  <si>
    <t>10.</t>
  </si>
  <si>
    <t>Доля стоимости государственных (муниципальных) контрактов, заключенных по итогам проведения конкурентных способов определения поставщиков,в общем объеме муниципального заказа, %</t>
  </si>
  <si>
    <t>Бюджетная эффективность закупок товаров,работ,услуг для обеспечения муниципальных нужд Алатырского района</t>
  </si>
  <si>
    <t>Доля граждан, удовлетворенных уровнем социально-экономического развития Алатырского района</t>
  </si>
  <si>
    <t>Прирост количества субъектов малого и среднего предпринимательства,осуществляющих деятельность на территории  Алатырского района %</t>
  </si>
  <si>
    <t>Численность занятых в сфере малого и среднего предпринимательства,  включая индивидуальных предпринимателей</t>
  </si>
  <si>
    <t>Среднемесячная номинальная начисленная заработная плата одного работника на малых предприятиях, рублей</t>
  </si>
  <si>
    <t>Уровень удовлетворенности граждан качеством предоставления государственных и муниципальных услуг</t>
  </si>
  <si>
    <t>Отношение количества подготовленных заключений по результатам внешней проверки годовой бюджетной отчетности главных администраторов средств бюджета Алатырского района к общему количеству поступивших отчетов главных администраторов средств бюджета Алатырского района</t>
  </si>
  <si>
    <t>Отношение количества проведенных проверок законности, результативности (эффективности и экономности) использования средств бюджета Алатырского района к количеству проверок, предусмотренных планом работы Контрольно-счетной палаты Алатырского района на соответствующий финансовый год</t>
  </si>
  <si>
    <t>Выполнение планов ветеринарно-профилактических противоэпизотических мероприятий, %</t>
  </si>
  <si>
    <t>Исполнение заказ-нарядов на выполнение работ по отлову безнадзорных животных</t>
  </si>
  <si>
    <t>свыше 10% - показатели задач не способствуют достижению цели</t>
  </si>
  <si>
    <t>Темп роста налоговых и неналоговых доходов бюджета Алатырского района (к предыдущему году), %</t>
  </si>
  <si>
    <t>Обеспечение граждан в Алатырском районе доступным и комфортным жильем"</t>
  </si>
  <si>
    <t>Объем  жилищного строительства,тыс.кв.м</t>
  </si>
  <si>
    <t>Количество молодых семей получивших  свидетельства о праве на получение социальной выплаты ,семей</t>
  </si>
  <si>
    <t>Общая площадь  жилых помещений приходящихся в среднем на одного жителя,кв.м.на 1 чел.</t>
  </si>
  <si>
    <t xml:space="preserve">Количество кв.м.асееленного аварийного жилищного фонда </t>
  </si>
  <si>
    <t>Проведение ремонта жилых помещений,собственниками которых являются дети-сироты дети,оставшиеся без попечения родителей,а также лица из числа детей-сирот и детей,оставшихся без попечения родителей в возрасте от 14 до 23 лет,  единиц</t>
  </si>
  <si>
    <t>Численность детей-сирот и детей,оставшихся без попечения родителей,лиц из числа детей-сирот и детей детей,оставшихся без попечения родителей,обеспеченных жилыми помещениями спец.жил.фонда по договорам найма спец.жил.помещений,человек</t>
  </si>
  <si>
    <t>Соотношение средней зарплаты педагогических работников дошкольных образовательных  организаций и средней заработной платы  работников общеобразовательных организаций  в ЧР,%</t>
  </si>
  <si>
    <t>Соотношение средней зарплаты педагогических работников муниципальных  организаций дополнительного образования и средней заработной платы учителей общеобразовательных организаций в ЧР,%</t>
  </si>
  <si>
    <t>Удельный вес образовательных учреждений, в которых  внедрены  информационно-коммуникационные технологии в   управлении %</t>
  </si>
  <si>
    <t>Доля учащихся муниципальных общеобразовательных организаций, обеспеченных горячим питанием</t>
  </si>
  <si>
    <t>Доля выпускников муниципальных общеобразовательных учреждений, не получивших атестат о среднем общем образовании, %</t>
  </si>
  <si>
    <t>Удельный расход электрической  энергии ( в расчете на 1 кв.м общей площади)</t>
  </si>
  <si>
    <t>Удельный расход  тепловой   энергии ( в расчете на 1 кв.м общей площади)</t>
  </si>
  <si>
    <t>Доля образовательных организаций,реализующих адаптированные образовательные образовательные программы,в которых созданы современные материально-технические условия  в соответствии с федеральным государственным образовательным стандартом образования обучающихся с ограниченными возможностями здоровья,в общем количестве организаций реализующих адаптированные образовательные программы</t>
  </si>
  <si>
    <t>Удельный вес численности учителей общеобразовательных организаций в возрасте до 35 лет в общей численности учителей общеобраовательных организаций</t>
  </si>
  <si>
    <t>Количество обучающихся, посещающих региональный центр выявления,поддержки и развития способностей и талантов у детей и молодежи, созданный с учетом опыта образовательного фонда "Талант и успех"</t>
  </si>
  <si>
    <t>Доля детей с инвалидностью с ограниченными  возможностями здоровья,осваивающих допаолнительные общеобразовательные программы, в том числе с использованием дистанционных технологий</t>
  </si>
  <si>
    <t>Количество субъектов малого и среднего предпринимательства ,созданных    лицами в возрасте до 30лет(включительно)</t>
  </si>
  <si>
    <t>Количество человек в возрасте до 30лет(включительно) ,прошедших обучение по образовательным программам,направленным на приобретение навыков ведения бизнеса и создания малых и средних предприятий</t>
  </si>
  <si>
    <t>Доля молодежи в возрасте от 14 до 30 лет, занимающейся добровольческой (волонтерской) деятельностью,в общей  ее численности,процентов</t>
  </si>
  <si>
    <t>Количество человек в возрасте до 30 лет(включиетельно),вовлеченных в реализацию мероприятий по развитию молодежногопредпринимательства, человек</t>
  </si>
  <si>
    <t>Количесттво добровольческих (волонтерских) объединений</t>
  </si>
  <si>
    <t>Доля молодежи в возрасте от 14 до 30 лет, охваченных деятельностью молодежных общественных  объединений,в общей ее численности,процентов</t>
  </si>
  <si>
    <t>Число новых мест в общеобразовательных организациях,всего,  в том числе</t>
  </si>
  <si>
    <t>введенных путем строительства (реконструкции) объектов ифраструктуры общего образования в сельской местности</t>
  </si>
  <si>
    <t>введенных за счет софинанситрования из середств федерального бюджета</t>
  </si>
  <si>
    <t xml:space="preserve">Удельный вес  государственных  и муниципальных общеобразовательных  организаций,имеющих учебные здания с износом 49 процентов и ниже, в общем  количестве  общеобразовательных организаций </t>
  </si>
  <si>
    <t>Доля родителей(законных представителей),охваченных мероприятиями по повышению компетенций в вопросах семейных отношений,воспитания  детей</t>
  </si>
  <si>
    <t>Количество провееденных среди детей  и  молодежи  экологических  мероприятий</t>
  </si>
  <si>
    <t>Отношение количества подготовленных заключений на проекты  постановлений  Алатырского района к количеству поступивших из Контрольно-счетной палаты Алатырского района за соответствующий финансовый год</t>
  </si>
  <si>
    <t>Уровень актуализации  информации о бюджете Алатырского района на очередной финансовый год и плановый период,размещаемой на Портале   управления общественными финансами Алатырского района в информационно-телекоммунационной сети "Интернет"</t>
  </si>
  <si>
    <t>Сохранение доли населения в общей численности населения Алатырского района</t>
  </si>
  <si>
    <t>Соотношение среднемесячных распологаемых ресурсов сельских домохозяйств Алатырского района</t>
  </si>
  <si>
    <t>Объем ввода(приобретения) жилья для граждан ,проживающих на сельских территориях</t>
  </si>
  <si>
    <t>Количество предоставляемых жилищных кредитов гражданам на строительство жилого помещения</t>
  </si>
  <si>
    <t xml:space="preserve">Объем ввода жилья,предоставленного гражданам по договорам найма жилого помещения </t>
  </si>
  <si>
    <t>Ввод в действие распределительных газовых сетей</t>
  </si>
  <si>
    <t>Количество объектов,на которые разработаны проектно-сметная документация,получено положительное заключение гос.экспертизыпроектной документации</t>
  </si>
  <si>
    <t>Количество населенных пунктов,расположенных на сельских территориях,в которых реализованы проекты комплексного обустройства площадок под компактную жилищную застройку на сельских территориях</t>
  </si>
  <si>
    <t>Ввод в действие локальных водопроводов</t>
  </si>
  <si>
    <t>Количество реализованных проектов комплексного развития сельских территорий</t>
  </si>
  <si>
    <t>Количество реализованных общественно значимых проектов по благоустройству сельских территорий</t>
  </si>
  <si>
    <t>Количество реализовнных  проектов развития общественной инфраструктуры,основанных на местных инициативах</t>
  </si>
  <si>
    <t>Количество реализованных проектов по обустройству объектами инженерной инфраструктуры и благоустройству площадок,расположенных на сельских территориях,под компактную жилищную застройку</t>
  </si>
  <si>
    <t xml:space="preserve">Доля осужденных к исправительным работам,охваченным трудом .в общем количестве лиц,осужденных к уголовным наказаниям,не связанным с лишением свободы,обратившихся в органы службы занятости </t>
  </si>
  <si>
    <t>Удельный вес наркопреступлений в общем количестве зарегтстрированных преступных деяний, %</t>
  </si>
  <si>
    <t>Доля выявленных тяжких и особо тяжких преступлений,связанных с незаконным оборотом наркотических средств,в общем количестве зарегистрированных преступлений ,связанных с незаконным оборотом наркотических средств</t>
  </si>
  <si>
    <t>Доля граждан, получивших социальные меры поддержки от общего количества граждан,имеющих право на их предоставление,%</t>
  </si>
  <si>
    <t>Количество мероприятий (рабочих встреч,круглых столов), проведенных  с представителями общественных объединений,конфессий,диаспор с целью пропаганды недопустимости  межнациональных  и межконфессионнальных конфликтов,единиц</t>
  </si>
  <si>
    <t>Целевые индикаторы на 01.01.2021 г.</t>
  </si>
  <si>
    <t>Количество муниципальных служащих, прошедших дополнительное профессиональное образование в текущем году за счет средств бюджета  Алатырского  района Чувашской Республики, человек</t>
  </si>
  <si>
    <t>Доля вакантных должностей муниципальной службы, замещаемых из кадрового резерва органов местного самоуправления, %</t>
  </si>
  <si>
    <t>Количество закупок товаров,работ,услуг,заказчиков ,осуществляющих закупки товаров,работ,услуг заказчиков,товаров,работ,услуг для муниципальных нужд,в отношении которых проведен мониторинг ,процедур закупок</t>
  </si>
  <si>
    <t>Уровень коррупции в Алатырском районе по оценке граждан,полученный посредством проведения социологических исследований по вопросам коррупции (по 10-бальной шкале,где 1 означает отсутствие коррупции,а 10-максимальный уровень коррупции),баллов</t>
  </si>
  <si>
    <t>Актуализация муниц.прав.актов,  внесенных в регистр муниц.правов.актов ЧР,%</t>
  </si>
  <si>
    <t>Расчет эффективности муниципальных программ Алатырского района за 2021 год</t>
  </si>
  <si>
    <t xml:space="preserve"> Объемы финансирования на 01.01.2022 г., тыс. рублей</t>
  </si>
  <si>
    <t>Вовлечение отходов в хозяйственный оборот в качестве дополнительных источников сырья, %</t>
  </si>
  <si>
    <t>сбор ртутьсодержащих отходов и отработанных источников малого тока(батареек), %</t>
  </si>
  <si>
    <t>селективный сбор ТКО;</t>
  </si>
  <si>
    <t>Доля трудоустроенных лиц,освободившихся  из мест лишения свободы,обратившихся в центры занятости населения,в общем количестве лиц,освободившихся из мест лишения свободы и обратившихся в органы службы занятости,%</t>
  </si>
  <si>
    <t>Комплексное развитие сельских территорий на 2020-2025 годы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</si>
</sst>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4"/>
      <color indexed="8"/>
      <name val="Cambria"/>
      <family val="1"/>
    </font>
    <font>
      <b/>
      <sz val="14"/>
      <name val="Cambria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mbria"/>
      <family val="1"/>
    </font>
    <font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55">
      <alignment/>
      <protection/>
    </xf>
    <xf numFmtId="0" fontId="3" fillId="0" borderId="10" xfId="55" applyFont="1" applyBorder="1" applyAlignment="1">
      <alignment horizontal="center" wrapText="1"/>
      <protection/>
    </xf>
    <xf numFmtId="0" fontId="2" fillId="0" borderId="0" xfId="55" applyFont="1" applyBorder="1" applyAlignment="1">
      <alignment horizontal="center"/>
      <protection/>
    </xf>
    <xf numFmtId="0" fontId="13" fillId="33" borderId="11" xfId="0" applyFont="1" applyFill="1" applyBorder="1" applyAlignment="1">
      <alignment horizontal="center" wrapText="1"/>
    </xf>
    <xf numFmtId="14" fontId="11" fillId="33" borderId="12" xfId="0" applyNumberFormat="1" applyFont="1" applyFill="1" applyBorder="1" applyAlignment="1">
      <alignment horizontal="center" wrapText="1"/>
    </xf>
    <xf numFmtId="2" fontId="10" fillId="33" borderId="13" xfId="55" applyNumberFormat="1" applyFont="1" applyFill="1" applyBorder="1" applyAlignment="1" applyProtection="1">
      <alignment horizontal="center" vertical="center" wrapText="1"/>
      <protection locked="0"/>
    </xf>
    <xf numFmtId="2" fontId="10" fillId="33" borderId="14" xfId="55" applyNumberFormat="1" applyFont="1" applyFill="1" applyBorder="1" applyAlignment="1" applyProtection="1">
      <alignment horizontal="center" vertical="center" wrapText="1"/>
      <protection locked="0"/>
    </xf>
    <xf numFmtId="176" fontId="11" fillId="34" borderId="13" xfId="0" applyNumberFormat="1" applyFont="1" applyFill="1" applyBorder="1" applyAlignment="1">
      <alignment horizontal="center"/>
    </xf>
    <xf numFmtId="2" fontId="15" fillId="33" borderId="13" xfId="55" applyNumberFormat="1" applyFont="1" applyFill="1" applyBorder="1" applyAlignment="1" applyProtection="1">
      <alignment horizontal="center" vertical="center" wrapText="1"/>
      <protection locked="0"/>
    </xf>
    <xf numFmtId="0" fontId="16" fillId="35" borderId="15" xfId="55" applyFont="1" applyFill="1" applyBorder="1" applyAlignment="1">
      <alignment horizontal="left" vertical="top" wrapText="1"/>
      <protection/>
    </xf>
    <xf numFmtId="0" fontId="14" fillId="35" borderId="15" xfId="55" applyFont="1" applyFill="1" applyBorder="1" applyAlignment="1">
      <alignment horizontal="left" vertical="top" wrapText="1"/>
      <protection/>
    </xf>
    <xf numFmtId="0" fontId="16" fillId="35" borderId="16" xfId="55" applyFont="1" applyFill="1" applyBorder="1" applyAlignment="1">
      <alignment horizontal="left" vertical="top" wrapText="1"/>
      <protection/>
    </xf>
    <xf numFmtId="0" fontId="9" fillId="35" borderId="10" xfId="55" applyFont="1" applyFill="1" applyBorder="1" applyAlignment="1">
      <alignment horizontal="left" vertical="top" wrapText="1"/>
      <protection/>
    </xf>
    <xf numFmtId="0" fontId="16" fillId="35" borderId="13" xfId="55" applyFont="1" applyFill="1" applyBorder="1" applyAlignment="1">
      <alignment horizontal="left" vertical="top" wrapText="1"/>
      <protection/>
    </xf>
    <xf numFmtId="0" fontId="1" fillId="0" borderId="13" xfId="33" applyBorder="1">
      <alignment/>
      <protection/>
    </xf>
    <xf numFmtId="2" fontId="10" fillId="33" borderId="17" xfId="55" applyNumberFormat="1" applyFont="1" applyFill="1" applyBorder="1" applyAlignment="1" applyProtection="1">
      <alignment horizontal="center" vertical="center" wrapText="1"/>
      <protection locked="0"/>
    </xf>
    <xf numFmtId="2" fontId="10" fillId="33" borderId="18" xfId="55" applyNumberFormat="1" applyFont="1" applyFill="1" applyBorder="1" applyAlignment="1" applyProtection="1">
      <alignment horizontal="center" vertical="center" wrapText="1"/>
      <protection locked="0"/>
    </xf>
    <xf numFmtId="176" fontId="11" fillId="34" borderId="17" xfId="0" applyNumberFormat="1" applyFont="1" applyFill="1" applyBorder="1" applyAlignment="1">
      <alignment horizontal="center"/>
    </xf>
    <xf numFmtId="0" fontId="16" fillId="35" borderId="14" xfId="55" applyFont="1" applyFill="1" applyBorder="1" applyAlignment="1">
      <alignment horizontal="left" vertical="top" wrapText="1"/>
      <protection/>
    </xf>
    <xf numFmtId="0" fontId="14" fillId="35" borderId="13" xfId="55" applyFont="1" applyFill="1" applyBorder="1" applyAlignment="1">
      <alignment horizontal="left" vertical="top" wrapText="1"/>
      <protection/>
    </xf>
    <xf numFmtId="0" fontId="14" fillId="35" borderId="16" xfId="55" applyFont="1" applyFill="1" applyBorder="1" applyAlignment="1">
      <alignment horizontal="left" vertical="top" wrapText="1"/>
      <protection/>
    </xf>
    <xf numFmtId="0" fontId="8" fillId="35" borderId="19" xfId="55" applyFont="1" applyFill="1" applyBorder="1" applyAlignment="1">
      <alignment horizontal="left" vertical="top" wrapText="1"/>
      <protection/>
    </xf>
    <xf numFmtId="0" fontId="4" fillId="0" borderId="13" xfId="55" applyFont="1" applyBorder="1" applyAlignment="1">
      <alignment horizontal="left" indent="1"/>
      <protection/>
    </xf>
    <xf numFmtId="176" fontId="11" fillId="34" borderId="20" xfId="0" applyNumberFormat="1" applyFont="1" applyFill="1" applyBorder="1" applyAlignment="1">
      <alignment horizontal="center"/>
    </xf>
    <xf numFmtId="176" fontId="11" fillId="34" borderId="12" xfId="0" applyNumberFormat="1" applyFont="1" applyFill="1" applyBorder="1" applyAlignment="1">
      <alignment horizontal="center"/>
    </xf>
    <xf numFmtId="0" fontId="16" fillId="35" borderId="21" xfId="55" applyFont="1" applyFill="1" applyBorder="1" applyAlignment="1">
      <alignment horizontal="left" vertical="top" wrapText="1"/>
      <protection/>
    </xf>
    <xf numFmtId="0" fontId="14" fillId="0" borderId="0" xfId="33" applyFont="1" applyAlignment="1">
      <alignment horizontal="left"/>
      <protection/>
    </xf>
    <xf numFmtId="0" fontId="4" fillId="0" borderId="22" xfId="55" applyFont="1" applyBorder="1" applyAlignment="1">
      <alignment horizontal="left" indent="1"/>
      <protection/>
    </xf>
    <xf numFmtId="0" fontId="14" fillId="0" borderId="13" xfId="33" applyFont="1" applyBorder="1" applyAlignment="1">
      <alignment horizontal="left"/>
      <protection/>
    </xf>
    <xf numFmtId="0" fontId="14" fillId="35" borderId="14" xfId="55" applyFont="1" applyFill="1" applyBorder="1" applyAlignment="1">
      <alignment horizontal="left" vertical="top" wrapText="1"/>
      <protection/>
    </xf>
    <xf numFmtId="0" fontId="14" fillId="35" borderId="17" xfId="55" applyFont="1" applyFill="1" applyBorder="1" applyAlignment="1">
      <alignment horizontal="left" vertical="top" wrapText="1"/>
      <protection/>
    </xf>
    <xf numFmtId="0" fontId="4" fillId="35" borderId="23" xfId="55" applyFont="1" applyFill="1" applyBorder="1" applyAlignment="1">
      <alignment horizontal="left" vertical="top" wrapText="1"/>
      <protection/>
    </xf>
    <xf numFmtId="0" fontId="8" fillId="0" borderId="0" xfId="33" applyFont="1" applyAlignment="1">
      <alignment horizontal="right"/>
      <protection/>
    </xf>
    <xf numFmtId="0" fontId="13" fillId="0" borderId="13" xfId="0" applyFont="1" applyBorder="1" applyAlignment="1">
      <alignment wrapText="1"/>
    </xf>
    <xf numFmtId="0" fontId="18" fillId="36" borderId="0" xfId="55" applyFont="1" applyFill="1" applyBorder="1" applyAlignment="1">
      <alignment vertical="center" wrapText="1"/>
      <protection/>
    </xf>
    <xf numFmtId="176" fontId="19" fillId="37" borderId="13" xfId="0" applyNumberFormat="1" applyFont="1" applyFill="1" applyBorder="1" applyAlignment="1">
      <alignment horizontal="center" vertical="center"/>
    </xf>
    <xf numFmtId="0" fontId="18" fillId="35" borderId="24" xfId="55" applyFont="1" applyFill="1" applyBorder="1" applyAlignment="1">
      <alignment horizontal="left" vertical="top" wrapText="1"/>
      <protection/>
    </xf>
    <xf numFmtId="2" fontId="15" fillId="33" borderId="14" xfId="55" applyNumberFormat="1" applyFont="1" applyFill="1" applyBorder="1" applyAlignment="1" applyProtection="1">
      <alignment horizontal="center" vertical="center" wrapText="1"/>
      <protection locked="0"/>
    </xf>
    <xf numFmtId="0" fontId="20" fillId="38" borderId="13" xfId="33" applyFont="1" applyFill="1" applyBorder="1">
      <alignment/>
      <protection/>
    </xf>
    <xf numFmtId="176" fontId="19" fillId="34" borderId="13" xfId="0" applyNumberFormat="1" applyFont="1" applyFill="1" applyBorder="1" applyAlignment="1">
      <alignment horizontal="center"/>
    </xf>
    <xf numFmtId="0" fontId="18" fillId="35" borderId="25" xfId="55" applyFont="1" applyFill="1" applyBorder="1" applyAlignment="1">
      <alignment horizontal="left" vertical="top" wrapText="1"/>
      <protection/>
    </xf>
    <xf numFmtId="0" fontId="18" fillId="39" borderId="0" xfId="55" applyFont="1" applyFill="1" applyBorder="1" applyAlignment="1">
      <alignment vertical="top" wrapText="1"/>
      <protection/>
    </xf>
    <xf numFmtId="2" fontId="15" fillId="40" borderId="0" xfId="55" applyNumberFormat="1" applyFont="1" applyFill="1" applyBorder="1" applyAlignment="1" applyProtection="1">
      <alignment horizontal="center" vertical="center" wrapText="1"/>
      <protection locked="0"/>
    </xf>
    <xf numFmtId="176" fontId="19" fillId="40" borderId="13" xfId="0" applyNumberFormat="1" applyFont="1" applyFill="1" applyBorder="1" applyAlignment="1">
      <alignment horizontal="center"/>
    </xf>
    <xf numFmtId="0" fontId="20" fillId="0" borderId="0" xfId="33" applyFont="1">
      <alignment/>
      <protection/>
    </xf>
    <xf numFmtId="0" fontId="4" fillId="35" borderId="19" xfId="55" applyFont="1" applyFill="1" applyBorder="1" applyAlignment="1">
      <alignment horizontal="left" vertical="top" wrapText="1"/>
      <protection/>
    </xf>
    <xf numFmtId="0" fontId="18" fillId="39" borderId="19" xfId="55" applyFont="1" applyFill="1" applyBorder="1" applyAlignment="1">
      <alignment vertical="top" wrapText="1"/>
      <protection/>
    </xf>
    <xf numFmtId="2" fontId="15" fillId="40" borderId="26" xfId="55" applyNumberFormat="1" applyFont="1" applyFill="1" applyBorder="1" applyAlignment="1" applyProtection="1">
      <alignment horizontal="center" vertical="center" wrapText="1"/>
      <protection locked="0"/>
    </xf>
    <xf numFmtId="2" fontId="15" fillId="40" borderId="27" xfId="55" applyNumberFormat="1" applyFont="1" applyFill="1" applyBorder="1" applyAlignment="1" applyProtection="1">
      <alignment horizontal="center" vertical="center" wrapText="1"/>
      <protection locked="0"/>
    </xf>
    <xf numFmtId="176" fontId="19" fillId="38" borderId="20" xfId="0" applyNumberFormat="1" applyFont="1" applyFill="1" applyBorder="1" applyAlignment="1">
      <alignment horizontal="center"/>
    </xf>
    <xf numFmtId="176" fontId="19" fillId="38" borderId="13" xfId="0" applyNumberFormat="1" applyFont="1" applyFill="1" applyBorder="1" applyAlignment="1">
      <alignment horizontal="center"/>
    </xf>
    <xf numFmtId="176" fontId="19" fillId="38" borderId="12" xfId="0" applyNumberFormat="1" applyFont="1" applyFill="1" applyBorder="1" applyAlignment="1">
      <alignment horizontal="center"/>
    </xf>
    <xf numFmtId="176" fontId="19" fillId="40" borderId="17" xfId="0" applyNumberFormat="1" applyFont="1" applyFill="1" applyBorder="1" applyAlignment="1">
      <alignment horizontal="center"/>
    </xf>
    <xf numFmtId="176" fontId="19" fillId="40" borderId="2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18" fillId="39" borderId="26" xfId="55" applyFont="1" applyFill="1" applyBorder="1" applyAlignment="1">
      <alignment vertical="top" wrapText="1"/>
      <protection/>
    </xf>
    <xf numFmtId="2" fontId="15" fillId="33" borderId="17" xfId="55" applyNumberFormat="1" applyFont="1" applyFill="1" applyBorder="1" applyAlignment="1" applyProtection="1">
      <alignment horizontal="center" vertical="center" wrapText="1"/>
      <protection locked="0"/>
    </xf>
    <xf numFmtId="2" fontId="15" fillId="33" borderId="18" xfId="55" applyNumberFormat="1" applyFont="1" applyFill="1" applyBorder="1" applyAlignment="1" applyProtection="1">
      <alignment horizontal="center" vertical="center" wrapText="1"/>
      <protection locked="0"/>
    </xf>
    <xf numFmtId="176" fontId="19" fillId="34" borderId="17" xfId="0" applyNumberFormat="1" applyFont="1" applyFill="1" applyBorder="1" applyAlignment="1">
      <alignment horizontal="center"/>
    </xf>
    <xf numFmtId="0" fontId="18" fillId="35" borderId="16" xfId="55" applyFont="1" applyFill="1" applyBorder="1" applyAlignment="1">
      <alignment horizontal="left" vertical="top" wrapText="1"/>
      <protection/>
    </xf>
    <xf numFmtId="0" fontId="18" fillId="39" borderId="22" xfId="55" applyFont="1" applyFill="1" applyBorder="1" applyAlignment="1">
      <alignment vertical="top" wrapText="1"/>
      <protection/>
    </xf>
    <xf numFmtId="0" fontId="4" fillId="35" borderId="13" xfId="55" applyFont="1" applyFill="1" applyBorder="1" applyAlignment="1">
      <alignment horizontal="left" vertical="top" wrapText="1"/>
      <protection/>
    </xf>
    <xf numFmtId="0" fontId="18" fillId="39" borderId="13" xfId="55" applyFont="1" applyFill="1" applyBorder="1" applyAlignment="1">
      <alignment vertical="top" wrapText="1"/>
      <protection/>
    </xf>
    <xf numFmtId="2" fontId="15" fillId="40" borderId="14" xfId="55" applyNumberFormat="1" applyFont="1" applyFill="1" applyBorder="1" applyAlignment="1" applyProtection="1">
      <alignment horizontal="center" vertical="center" wrapText="1"/>
      <protection locked="0"/>
    </xf>
    <xf numFmtId="2" fontId="15" fillId="40" borderId="13" xfId="55" applyNumberFormat="1" applyFont="1" applyFill="1" applyBorder="1" applyAlignment="1" applyProtection="1">
      <alignment horizontal="center" vertical="center" wrapText="1"/>
      <protection locked="0"/>
    </xf>
    <xf numFmtId="2" fontId="15" fillId="33" borderId="20" xfId="55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33" applyFont="1" applyBorder="1">
      <alignment/>
      <protection/>
    </xf>
    <xf numFmtId="2" fontId="19" fillId="34" borderId="20" xfId="0" applyNumberFormat="1" applyFont="1" applyFill="1" applyBorder="1" applyAlignment="1">
      <alignment horizontal="center"/>
    </xf>
    <xf numFmtId="0" fontId="20" fillId="0" borderId="13" xfId="33" applyFont="1" applyBorder="1">
      <alignment/>
      <protection/>
    </xf>
    <xf numFmtId="176" fontId="19" fillId="34" borderId="20" xfId="0" applyNumberFormat="1" applyFont="1" applyFill="1" applyBorder="1" applyAlignment="1">
      <alignment horizontal="center"/>
    </xf>
    <xf numFmtId="0" fontId="18" fillId="35" borderId="13" xfId="55" applyFont="1" applyFill="1" applyBorder="1" applyAlignment="1">
      <alignment horizontal="left" vertical="top" wrapText="1"/>
      <protection/>
    </xf>
    <xf numFmtId="2" fontId="15" fillId="40" borderId="17" xfId="55" applyNumberFormat="1" applyFont="1" applyFill="1" applyBorder="1" applyAlignment="1" applyProtection="1">
      <alignment horizontal="center" vertical="center" wrapText="1"/>
      <protection locked="0"/>
    </xf>
    <xf numFmtId="0" fontId="18" fillId="35" borderId="10" xfId="55" applyFont="1" applyFill="1" applyBorder="1" applyAlignment="1">
      <alignment horizontal="left" vertical="top" wrapText="1"/>
      <protection/>
    </xf>
    <xf numFmtId="2" fontId="22" fillId="33" borderId="13" xfId="55" applyNumberFormat="1" applyFont="1" applyFill="1" applyBorder="1" applyAlignment="1" applyProtection="1">
      <alignment horizontal="center" vertical="center" wrapText="1"/>
      <protection locked="0"/>
    </xf>
    <xf numFmtId="2" fontId="22" fillId="33" borderId="14" xfId="55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33" applyFont="1" applyBorder="1" applyAlignment="1">
      <alignment horizontal="left" vertical="top"/>
      <protection/>
    </xf>
    <xf numFmtId="0" fontId="18" fillId="0" borderId="13" xfId="55" applyFont="1" applyBorder="1" applyAlignment="1">
      <alignment horizontal="left" vertical="top" indent="1"/>
      <protection/>
    </xf>
    <xf numFmtId="0" fontId="18" fillId="33" borderId="14" xfId="0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vertical="top" wrapText="1"/>
    </xf>
    <xf numFmtId="2" fontId="22" fillId="40" borderId="0" xfId="55" applyNumberFormat="1" applyFont="1" applyFill="1" applyBorder="1" applyAlignment="1" applyProtection="1">
      <alignment horizontal="center" vertical="center" wrapText="1"/>
      <protection locked="0"/>
    </xf>
    <xf numFmtId="2" fontId="22" fillId="40" borderId="26" xfId="55" applyNumberFormat="1" applyFont="1" applyFill="1" applyBorder="1" applyAlignment="1" applyProtection="1">
      <alignment horizontal="center" vertical="center" wrapText="1"/>
      <protection locked="0"/>
    </xf>
    <xf numFmtId="2" fontId="22" fillId="40" borderId="27" xfId="55" applyNumberFormat="1" applyFont="1" applyFill="1" applyBorder="1" applyAlignment="1" applyProtection="1">
      <alignment horizontal="center" vertical="center" wrapText="1"/>
      <protection locked="0"/>
    </xf>
    <xf numFmtId="2" fontId="22" fillId="40" borderId="11" xfId="55" applyNumberFormat="1" applyFont="1" applyFill="1" applyBorder="1" applyAlignment="1" applyProtection="1">
      <alignment horizontal="center" vertical="center" wrapText="1"/>
      <protection locked="0"/>
    </xf>
    <xf numFmtId="2" fontId="22" fillId="40" borderId="22" xfId="55" applyNumberFormat="1" applyFont="1" applyFill="1" applyBorder="1" applyAlignment="1" applyProtection="1">
      <alignment horizontal="center" vertical="center" wrapText="1"/>
      <protection locked="0"/>
    </xf>
    <xf numFmtId="0" fontId="18" fillId="33" borderId="13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wrapText="1"/>
    </xf>
    <xf numFmtId="0" fontId="21" fillId="33" borderId="22" xfId="0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 wrapText="1"/>
    </xf>
    <xf numFmtId="0" fontId="18" fillId="36" borderId="13" xfId="55" applyFont="1" applyFill="1" applyBorder="1" applyAlignment="1">
      <alignment vertical="center" wrapText="1"/>
      <protection/>
    </xf>
    <xf numFmtId="176" fontId="19" fillId="37" borderId="17" xfId="0" applyNumberFormat="1" applyFont="1" applyFill="1" applyBorder="1" applyAlignment="1">
      <alignment horizontal="center" vertical="center"/>
    </xf>
    <xf numFmtId="176" fontId="22" fillId="33" borderId="13" xfId="55" applyNumberFormat="1" applyFont="1" applyFill="1" applyBorder="1" applyAlignment="1" applyProtection="1">
      <alignment horizontal="center" vertical="center" wrapText="1"/>
      <protection locked="0"/>
    </xf>
    <xf numFmtId="176" fontId="22" fillId="33" borderId="14" xfId="55" applyNumberFormat="1" applyFont="1" applyFill="1" applyBorder="1" applyAlignment="1" applyProtection="1">
      <alignment horizontal="center" vertical="center" wrapText="1"/>
      <protection locked="0"/>
    </xf>
    <xf numFmtId="2" fontId="19" fillId="40" borderId="13" xfId="0" applyNumberFormat="1" applyFont="1" applyFill="1" applyBorder="1" applyAlignment="1">
      <alignment horizontal="center"/>
    </xf>
    <xf numFmtId="2" fontId="19" fillId="37" borderId="13" xfId="0" applyNumberFormat="1" applyFont="1" applyFill="1" applyBorder="1" applyAlignment="1">
      <alignment horizontal="center" vertical="center"/>
    </xf>
    <xf numFmtId="2" fontId="19" fillId="3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176" fontId="13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3" xfId="0" applyFont="1" applyBorder="1" applyAlignment="1">
      <alignment horizontal="justify"/>
    </xf>
    <xf numFmtId="0" fontId="13" fillId="0" borderId="13" xfId="0" applyFont="1" applyBorder="1" applyAlignment="1">
      <alignment horizontal="justify"/>
    </xf>
    <xf numFmtId="0" fontId="4" fillId="0" borderId="17" xfId="0" applyFont="1" applyBorder="1" applyAlignment="1">
      <alignment wrapText="1"/>
    </xf>
    <xf numFmtId="0" fontId="13" fillId="0" borderId="22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justify" vertical="top" wrapText="1"/>
    </xf>
    <xf numFmtId="0" fontId="4" fillId="0" borderId="13" xfId="33" applyFont="1" applyBorder="1" applyAlignment="1">
      <alignment wrapText="1"/>
      <protection/>
    </xf>
    <xf numFmtId="0" fontId="13" fillId="0" borderId="13" xfId="0" applyFont="1" applyBorder="1" applyAlignment="1">
      <alignment horizontal="left" vertical="top" wrapText="1"/>
    </xf>
    <xf numFmtId="0" fontId="18" fillId="35" borderId="10" xfId="55" applyFont="1" applyFill="1" applyBorder="1" applyAlignment="1">
      <alignment vertical="top" wrapText="1"/>
      <protection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justify" vertical="top" wrapText="1"/>
    </xf>
    <xf numFmtId="0" fontId="18" fillId="35" borderId="24" xfId="55" applyFont="1" applyFill="1" applyBorder="1" applyAlignment="1">
      <alignment vertical="top" wrapText="1"/>
      <protection/>
    </xf>
    <xf numFmtId="2" fontId="23" fillId="33" borderId="13" xfId="55" applyNumberFormat="1" applyFont="1" applyFill="1" applyBorder="1" applyAlignment="1" applyProtection="1">
      <alignment horizontal="center" vertical="center" wrapText="1"/>
      <protection locked="0"/>
    </xf>
    <xf numFmtId="2" fontId="23" fillId="33" borderId="14" xfId="55" applyNumberFormat="1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>
      <alignment horizontal="justify" vertical="top" wrapText="1"/>
    </xf>
    <xf numFmtId="2" fontId="19" fillId="40" borderId="17" xfId="0" applyNumberFormat="1" applyFont="1" applyFill="1" applyBorder="1" applyAlignment="1">
      <alignment horizontal="center"/>
    </xf>
    <xf numFmtId="0" fontId="18" fillId="35" borderId="13" xfId="55" applyFont="1" applyFill="1" applyBorder="1" applyAlignment="1">
      <alignment vertical="center" wrapText="1"/>
      <protection/>
    </xf>
    <xf numFmtId="176" fontId="19" fillId="38" borderId="13" xfId="0" applyNumberFormat="1" applyFont="1" applyFill="1" applyBorder="1" applyAlignment="1">
      <alignment horizontal="center" vertical="center"/>
    </xf>
    <xf numFmtId="176" fontId="19" fillId="33" borderId="13" xfId="0" applyNumberFormat="1" applyFont="1" applyFill="1" applyBorder="1" applyAlignment="1">
      <alignment horizontal="center" vertical="center"/>
    </xf>
    <xf numFmtId="0" fontId="17" fillId="35" borderId="13" xfId="55" applyFont="1" applyFill="1" applyBorder="1" applyAlignment="1">
      <alignment horizontal="left" vertical="top" wrapText="1"/>
      <protection/>
    </xf>
    <xf numFmtId="0" fontId="14" fillId="36" borderId="13" xfId="55" applyFont="1" applyFill="1" applyBorder="1" applyAlignment="1">
      <alignment horizontal="left" vertical="top" wrapText="1"/>
      <protection/>
    </xf>
    <xf numFmtId="0" fontId="21" fillId="37" borderId="13" xfId="0" applyFont="1" applyFill="1" applyBorder="1" applyAlignment="1">
      <alignment horizontal="center" vertical="top" wrapText="1"/>
    </xf>
    <xf numFmtId="0" fontId="4" fillId="35" borderId="13" xfId="55" applyFont="1" applyFill="1" applyBorder="1" applyAlignment="1">
      <alignment vertical="center" wrapText="1"/>
      <protection/>
    </xf>
    <xf numFmtId="176" fontId="15" fillId="34" borderId="13" xfId="0" applyNumberFormat="1" applyFont="1" applyFill="1" applyBorder="1" applyAlignment="1">
      <alignment horizontal="center"/>
    </xf>
    <xf numFmtId="0" fontId="57" fillId="35" borderId="13" xfId="55" applyFont="1" applyFill="1" applyBorder="1" applyAlignment="1">
      <alignment vertical="center" wrapText="1"/>
      <protection/>
    </xf>
    <xf numFmtId="0" fontId="21" fillId="41" borderId="13" xfId="0" applyFont="1" applyFill="1" applyBorder="1" applyAlignment="1">
      <alignment horizontal="center" vertical="top" wrapText="1"/>
    </xf>
    <xf numFmtId="176" fontId="19" fillId="41" borderId="13" xfId="0" applyNumberFormat="1" applyFont="1" applyFill="1" applyBorder="1" applyAlignment="1">
      <alignment horizontal="center" vertical="center"/>
    </xf>
    <xf numFmtId="0" fontId="18" fillId="42" borderId="13" xfId="55" applyFont="1" applyFill="1" applyBorder="1" applyAlignment="1">
      <alignment vertical="center" wrapText="1"/>
      <protection/>
    </xf>
    <xf numFmtId="0" fontId="21" fillId="43" borderId="13" xfId="0" applyFont="1" applyFill="1" applyBorder="1" applyAlignment="1">
      <alignment horizontal="center" vertical="top" wrapText="1"/>
    </xf>
    <xf numFmtId="176" fontId="19" fillId="43" borderId="13" xfId="0" applyNumberFormat="1" applyFont="1" applyFill="1" applyBorder="1" applyAlignment="1">
      <alignment horizontal="center" vertical="center"/>
    </xf>
    <xf numFmtId="2" fontId="10" fillId="43" borderId="13" xfId="55" applyNumberFormat="1" applyFont="1" applyFill="1" applyBorder="1" applyAlignment="1" applyProtection="1">
      <alignment horizontal="center" vertical="center" wrapText="1"/>
      <protection locked="0"/>
    </xf>
    <xf numFmtId="2" fontId="10" fillId="43" borderId="14" xfId="55" applyNumberFormat="1" applyFont="1" applyFill="1" applyBorder="1" applyAlignment="1" applyProtection="1">
      <alignment horizontal="center" vertical="center" wrapText="1"/>
      <protection locked="0"/>
    </xf>
    <xf numFmtId="0" fontId="18" fillId="44" borderId="13" xfId="55" applyFont="1" applyFill="1" applyBorder="1" applyAlignment="1">
      <alignment vertical="center" wrapText="1"/>
      <protection/>
    </xf>
    <xf numFmtId="2" fontId="15" fillId="37" borderId="14" xfId="55" applyNumberFormat="1" applyFont="1" applyFill="1" applyBorder="1" applyAlignment="1" applyProtection="1">
      <alignment horizontal="center" vertical="center" wrapText="1"/>
      <protection locked="0"/>
    </xf>
    <xf numFmtId="2" fontId="15" fillId="37" borderId="20" xfId="55" applyNumberFormat="1" applyFont="1" applyFill="1" applyBorder="1" applyAlignment="1" applyProtection="1">
      <alignment horizontal="center" vertical="center" wrapText="1"/>
      <protection locked="0"/>
    </xf>
    <xf numFmtId="2" fontId="22" fillId="37" borderId="14" xfId="55" applyNumberFormat="1" applyFont="1" applyFill="1" applyBorder="1" applyAlignment="1" applyProtection="1">
      <alignment horizontal="center" vertical="center" wrapText="1"/>
      <protection locked="0"/>
    </xf>
    <xf numFmtId="2" fontId="22" fillId="37" borderId="20" xfId="55" applyNumberFormat="1" applyFont="1" applyFill="1" applyBorder="1" applyAlignment="1" applyProtection="1">
      <alignment horizontal="center" vertical="center" wrapText="1"/>
      <protection locked="0"/>
    </xf>
    <xf numFmtId="0" fontId="13" fillId="33" borderId="30" xfId="0" applyFont="1" applyFill="1" applyBorder="1" applyAlignment="1">
      <alignment horizontal="center" wrapText="1"/>
    </xf>
    <xf numFmtId="0" fontId="13" fillId="33" borderId="20" xfId="0" applyFont="1" applyFill="1" applyBorder="1" applyAlignment="1">
      <alignment horizontal="center" wrapText="1"/>
    </xf>
    <xf numFmtId="0" fontId="8" fillId="0" borderId="0" xfId="33" applyFont="1" applyAlignment="1">
      <alignment horizontal="right"/>
      <protection/>
    </xf>
    <xf numFmtId="0" fontId="12" fillId="0" borderId="0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 vertical="center" wrapText="1"/>
      <protection/>
    </xf>
    <xf numFmtId="0" fontId="3" fillId="0" borderId="19" xfId="55" applyFont="1" applyBorder="1" applyAlignment="1">
      <alignment horizontal="center" vertical="center" wrapText="1"/>
      <protection/>
    </xf>
    <xf numFmtId="0" fontId="4" fillId="0" borderId="25" xfId="55" applyFont="1" applyBorder="1" applyAlignment="1">
      <alignment horizontal="center" vertical="center" wrapText="1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38" borderId="22" xfId="33" applyFont="1" applyFill="1" applyBorder="1" applyAlignment="1">
      <alignment horizontal="center" vertical="center" wrapText="1"/>
      <protection/>
    </xf>
    <xf numFmtId="0" fontId="4" fillId="38" borderId="26" xfId="33" applyFont="1" applyFill="1" applyBorder="1" applyAlignment="1">
      <alignment horizontal="center" vertical="center" wrapText="1"/>
      <protection/>
    </xf>
    <xf numFmtId="0" fontId="4" fillId="38" borderId="17" xfId="33" applyFont="1" applyFill="1" applyBorder="1" applyAlignment="1">
      <alignment horizontal="center" vertical="center" wrapText="1"/>
      <protection/>
    </xf>
    <xf numFmtId="0" fontId="4" fillId="34" borderId="22" xfId="33" applyFont="1" applyFill="1" applyBorder="1" applyAlignment="1">
      <alignment horizontal="center" vertical="center" wrapText="1"/>
      <protection/>
    </xf>
    <xf numFmtId="0" fontId="0" fillId="34" borderId="2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0"/>
  <sheetViews>
    <sheetView tabSelected="1" view="pageBreakPreview" zoomScale="75" zoomScaleNormal="75" zoomScaleSheetLayoutView="75" zoomScalePageLayoutView="0" workbookViewId="0" topLeftCell="A198">
      <selection activeCell="C124" sqref="C124"/>
    </sheetView>
  </sheetViews>
  <sheetFormatPr defaultColWidth="8.7109375" defaultRowHeight="12.75"/>
  <cols>
    <col min="1" max="1" width="7.00390625" style="1" customWidth="1"/>
    <col min="2" max="2" width="65.57421875" style="1" customWidth="1"/>
    <col min="3" max="3" width="18.8515625" style="1" customWidth="1"/>
    <col min="4" max="4" width="14.140625" style="1" customWidth="1"/>
    <col min="5" max="5" width="18.421875" style="1" customWidth="1"/>
    <col min="6" max="6" width="14.57421875" style="1" customWidth="1"/>
    <col min="7" max="7" width="15.57421875" style="1" customWidth="1"/>
    <col min="8" max="8" width="20.00390625" style="1" customWidth="1"/>
    <col min="9" max="16384" width="8.7109375" style="1" customWidth="1"/>
  </cols>
  <sheetData>
    <row r="1" spans="1:8" ht="18.75">
      <c r="A1" s="2"/>
      <c r="B1" s="4"/>
      <c r="G1" s="145" t="s">
        <v>117</v>
      </c>
      <c r="H1" s="145"/>
    </row>
    <row r="2" spans="1:8" ht="18.75">
      <c r="A2" s="2"/>
      <c r="B2" s="4"/>
      <c r="G2" s="34"/>
      <c r="H2" s="34"/>
    </row>
    <row r="3" spans="1:7" ht="18.75">
      <c r="A3" s="146" t="s">
        <v>299</v>
      </c>
      <c r="B3" s="146"/>
      <c r="C3" s="146"/>
      <c r="D3" s="146"/>
      <c r="E3" s="146"/>
      <c r="F3" s="146"/>
      <c r="G3" s="146"/>
    </row>
    <row r="4" spans="1:8" ht="69" customHeight="1">
      <c r="A4" s="147" t="s">
        <v>95</v>
      </c>
      <c r="B4" s="149" t="s">
        <v>101</v>
      </c>
      <c r="C4" s="143" t="s">
        <v>293</v>
      </c>
      <c r="D4" s="144"/>
      <c r="E4" s="152" t="s">
        <v>98</v>
      </c>
      <c r="F4" s="158" t="s">
        <v>300</v>
      </c>
      <c r="G4" s="144"/>
      <c r="H4" s="155" t="s">
        <v>106</v>
      </c>
    </row>
    <row r="5" spans="1:8" ht="76.5" customHeight="1">
      <c r="A5" s="148"/>
      <c r="B5" s="150"/>
      <c r="C5" s="5" t="s">
        <v>96</v>
      </c>
      <c r="D5" s="5" t="s">
        <v>97</v>
      </c>
      <c r="E5" s="153"/>
      <c r="F5" s="5" t="s">
        <v>96</v>
      </c>
      <c r="G5" s="5" t="s">
        <v>97</v>
      </c>
      <c r="H5" s="156"/>
    </row>
    <row r="6" spans="1:8" ht="42.75" customHeight="1">
      <c r="A6" s="3"/>
      <c r="B6" s="151"/>
      <c r="C6" s="6"/>
      <c r="D6" s="6"/>
      <c r="E6" s="154"/>
      <c r="F6" s="6"/>
      <c r="G6" s="6"/>
      <c r="H6" s="157"/>
    </row>
    <row r="7" spans="1:8" ht="31.5" customHeight="1">
      <c r="A7" s="38" t="s">
        <v>99</v>
      </c>
      <c r="B7" s="117" t="s">
        <v>191</v>
      </c>
      <c r="C7" s="75"/>
      <c r="D7" s="76"/>
      <c r="E7" s="40"/>
      <c r="F7" s="99">
        <v>404.836</v>
      </c>
      <c r="G7" s="100">
        <v>399.643</v>
      </c>
      <c r="H7" s="103">
        <f>G7/F7*100</f>
        <v>98.71725834658972</v>
      </c>
    </row>
    <row r="8" spans="1:8" s="46" customFormat="1" ht="19.5" customHeight="1">
      <c r="A8" s="42"/>
      <c r="B8" s="43" t="s">
        <v>114</v>
      </c>
      <c r="C8" s="85"/>
      <c r="D8" s="85"/>
      <c r="E8" s="45" t="e">
        <f>(E9+E10+#REF!+#REF!+#REF!+#REF!+#REF!)/7</f>
        <v>#REF!</v>
      </c>
      <c r="F8" s="10"/>
      <c r="G8" s="39"/>
      <c r="H8" s="41"/>
    </row>
    <row r="9" spans="1:8" ht="39" customHeight="1">
      <c r="A9" s="21">
        <v>1</v>
      </c>
      <c r="B9" s="82" t="s">
        <v>100</v>
      </c>
      <c r="C9" s="90">
        <v>23600</v>
      </c>
      <c r="D9" s="81">
        <v>23573.3</v>
      </c>
      <c r="E9" s="51">
        <f aca="true" t="shared" si="0" ref="E9:E22">D9/C9*100</f>
        <v>99.88686440677967</v>
      </c>
      <c r="F9" s="7"/>
      <c r="G9" s="8"/>
      <c r="H9" s="9"/>
    </row>
    <row r="10" spans="1:8" ht="63">
      <c r="A10" s="21">
        <v>2</v>
      </c>
      <c r="B10" s="82" t="s">
        <v>230</v>
      </c>
      <c r="C10" s="81">
        <v>35</v>
      </c>
      <c r="D10" s="81">
        <v>69.3</v>
      </c>
      <c r="E10" s="51">
        <f t="shared" si="0"/>
        <v>198</v>
      </c>
      <c r="F10" s="7"/>
      <c r="G10" s="8"/>
      <c r="H10" s="9"/>
    </row>
    <row r="11" spans="1:8" s="46" customFormat="1" ht="16.5" customHeight="1">
      <c r="A11" s="47"/>
      <c r="B11" s="48" t="s">
        <v>115</v>
      </c>
      <c r="C11" s="86"/>
      <c r="D11" s="87"/>
      <c r="E11" s="45" t="e">
        <f>(#REF!+#REF!+E12+E13+E14+E15+E16+E17+E18+E19+E20+E21+E22+#REF!+#REF!+#REF!+#REF!)/17</f>
        <v>#REF!</v>
      </c>
      <c r="F11" s="10"/>
      <c r="G11" s="39"/>
      <c r="H11" s="41"/>
    </row>
    <row r="12" spans="1:8" ht="33" customHeight="1">
      <c r="A12" s="15">
        <v>3</v>
      </c>
      <c r="B12" s="82" t="s">
        <v>231</v>
      </c>
      <c r="C12" s="90">
        <v>5</v>
      </c>
      <c r="D12" s="81">
        <v>8.5</v>
      </c>
      <c r="E12" s="51">
        <f t="shared" si="0"/>
        <v>170</v>
      </c>
      <c r="F12" s="7"/>
      <c r="G12" s="8"/>
      <c r="H12" s="9"/>
    </row>
    <row r="13" spans="1:8" ht="47.25" customHeight="1">
      <c r="A13" s="21">
        <v>4</v>
      </c>
      <c r="B13" s="82" t="s">
        <v>232</v>
      </c>
      <c r="C13" s="90">
        <v>88.1</v>
      </c>
      <c r="D13" s="81">
        <v>88.1</v>
      </c>
      <c r="E13" s="51">
        <f t="shared" si="0"/>
        <v>100</v>
      </c>
      <c r="F13" s="7"/>
      <c r="G13" s="8"/>
      <c r="H13" s="9"/>
    </row>
    <row r="14" spans="1:8" ht="38.25" customHeight="1">
      <c r="A14" s="21">
        <v>5</v>
      </c>
      <c r="B14" s="82" t="s">
        <v>233</v>
      </c>
      <c r="C14" s="90">
        <v>2.4</v>
      </c>
      <c r="D14" s="81">
        <v>2.5</v>
      </c>
      <c r="E14" s="51">
        <f t="shared" si="0"/>
        <v>104.16666666666667</v>
      </c>
      <c r="F14" s="7"/>
      <c r="G14" s="8"/>
      <c r="H14" s="9"/>
    </row>
    <row r="15" spans="1:8" ht="53.25" customHeight="1">
      <c r="A15" s="21">
        <v>6</v>
      </c>
      <c r="B15" s="82" t="s">
        <v>234</v>
      </c>
      <c r="C15" s="90">
        <v>1115</v>
      </c>
      <c r="D15" s="81">
        <v>1284</v>
      </c>
      <c r="E15" s="51">
        <f t="shared" si="0"/>
        <v>115.15695067264573</v>
      </c>
      <c r="F15" s="7"/>
      <c r="G15" s="8"/>
      <c r="H15" s="9"/>
    </row>
    <row r="16" spans="1:8" ht="47.25" customHeight="1">
      <c r="A16" s="15">
        <v>7</v>
      </c>
      <c r="B16" s="82" t="s">
        <v>235</v>
      </c>
      <c r="C16" s="90">
        <v>15000</v>
      </c>
      <c r="D16" s="81">
        <v>14650</v>
      </c>
      <c r="E16" s="51">
        <f t="shared" si="0"/>
        <v>97.66666666666667</v>
      </c>
      <c r="F16" s="7"/>
      <c r="G16" s="8"/>
      <c r="H16" s="9"/>
    </row>
    <row r="17" spans="1:8" ht="19.5" customHeight="1">
      <c r="A17" s="15">
        <v>8</v>
      </c>
      <c r="B17" s="82" t="s">
        <v>236</v>
      </c>
      <c r="C17" s="90">
        <v>90</v>
      </c>
      <c r="D17" s="81">
        <v>91.5</v>
      </c>
      <c r="E17" s="51">
        <f t="shared" si="0"/>
        <v>101.66666666666666</v>
      </c>
      <c r="F17" s="7"/>
      <c r="G17" s="8"/>
      <c r="H17" s="9"/>
    </row>
    <row r="18" spans="1:8" ht="17.25" customHeight="1">
      <c r="A18" s="15">
        <v>9</v>
      </c>
      <c r="B18" s="82" t="s">
        <v>185</v>
      </c>
      <c r="C18" s="90">
        <v>90</v>
      </c>
      <c r="D18" s="81">
        <v>92</v>
      </c>
      <c r="E18" s="51">
        <f t="shared" si="0"/>
        <v>102.22222222222221</v>
      </c>
      <c r="F18" s="7"/>
      <c r="G18" s="8"/>
      <c r="H18" s="9"/>
    </row>
    <row r="19" spans="1:8" ht="20.25" customHeight="1">
      <c r="A19" s="21">
        <v>10</v>
      </c>
      <c r="B19" s="82" t="s">
        <v>186</v>
      </c>
      <c r="C19" s="90">
        <v>3</v>
      </c>
      <c r="D19" s="81">
        <v>3</v>
      </c>
      <c r="E19" s="51">
        <f t="shared" si="0"/>
        <v>100</v>
      </c>
      <c r="F19" s="7"/>
      <c r="G19" s="8"/>
      <c r="H19" s="9"/>
    </row>
    <row r="20" spans="1:8" ht="39" customHeight="1">
      <c r="A20" s="21">
        <v>11</v>
      </c>
      <c r="B20" s="82" t="s">
        <v>187</v>
      </c>
      <c r="C20" s="90">
        <v>28.5</v>
      </c>
      <c r="D20" s="81">
        <v>30.175</v>
      </c>
      <c r="E20" s="51">
        <f t="shared" si="0"/>
        <v>105.87719298245615</v>
      </c>
      <c r="F20" s="7"/>
      <c r="G20" s="8"/>
      <c r="H20" s="9"/>
    </row>
    <row r="21" spans="1:8" ht="17.25" customHeight="1">
      <c r="A21" s="21">
        <v>12</v>
      </c>
      <c r="B21" s="82" t="s">
        <v>188</v>
      </c>
      <c r="C21" s="90">
        <v>4</v>
      </c>
      <c r="D21" s="81">
        <v>4</v>
      </c>
      <c r="E21" s="51">
        <f t="shared" si="0"/>
        <v>100</v>
      </c>
      <c r="F21" s="7"/>
      <c r="G21" s="8"/>
      <c r="H21" s="9"/>
    </row>
    <row r="22" spans="1:8" ht="55.5" customHeight="1">
      <c r="A22" s="21">
        <v>13</v>
      </c>
      <c r="B22" s="82" t="s">
        <v>189</v>
      </c>
      <c r="C22" s="90">
        <v>5</v>
      </c>
      <c r="D22" s="81">
        <v>5</v>
      </c>
      <c r="E22" s="51">
        <f t="shared" si="0"/>
        <v>100</v>
      </c>
      <c r="F22" s="7"/>
      <c r="G22" s="8"/>
      <c r="H22" s="9"/>
    </row>
    <row r="23" spans="1:8" ht="54" customHeight="1">
      <c r="A23" s="14"/>
      <c r="B23" s="36" t="s">
        <v>36</v>
      </c>
      <c r="C23" s="141" t="s">
        <v>113</v>
      </c>
      <c r="D23" s="142"/>
      <c r="E23" s="98" t="e">
        <f>E8-E11</f>
        <v>#REF!</v>
      </c>
      <c r="F23" s="17"/>
      <c r="G23" s="18"/>
      <c r="H23" s="19"/>
    </row>
    <row r="24" spans="1:8" ht="36.75" customHeight="1">
      <c r="A24" s="38" t="s">
        <v>102</v>
      </c>
      <c r="B24" s="115" t="s">
        <v>203</v>
      </c>
      <c r="C24" s="75"/>
      <c r="D24" s="76"/>
      <c r="E24" s="52"/>
      <c r="F24" s="75">
        <v>44468.5</v>
      </c>
      <c r="G24" s="76">
        <v>44468.445</v>
      </c>
      <c r="H24" s="103">
        <f>G24/F24*100</f>
        <v>99.99987631694346</v>
      </c>
    </row>
    <row r="25" spans="1:8" s="46" customFormat="1" ht="18.75" customHeight="1">
      <c r="A25" s="38"/>
      <c r="B25" s="43" t="s">
        <v>114</v>
      </c>
      <c r="C25" s="85"/>
      <c r="D25" s="85"/>
      <c r="E25" s="45" t="e">
        <f>(E26+E27+E28+E29+#REF!)/5</f>
        <v>#REF!</v>
      </c>
      <c r="F25" s="10"/>
      <c r="G25" s="39"/>
      <c r="H25" s="41"/>
    </row>
    <row r="26" spans="1:8" ht="51" customHeight="1">
      <c r="A26" s="12">
        <v>1</v>
      </c>
      <c r="B26" s="84" t="s">
        <v>148</v>
      </c>
      <c r="C26" s="92">
        <v>123.28</v>
      </c>
      <c r="D26" s="81">
        <v>123.28</v>
      </c>
      <c r="E26" s="51">
        <f>D26/C26*100</f>
        <v>100</v>
      </c>
      <c r="F26" s="7"/>
      <c r="G26" s="8"/>
      <c r="H26" s="9"/>
    </row>
    <row r="27" spans="1:8" ht="48.75" customHeight="1">
      <c r="A27" s="12">
        <v>2</v>
      </c>
      <c r="B27" s="84" t="s">
        <v>147</v>
      </c>
      <c r="C27" s="92">
        <v>123.28</v>
      </c>
      <c r="D27" s="81">
        <v>123.28</v>
      </c>
      <c r="E27" s="51">
        <f>D27/C27*100</f>
        <v>100</v>
      </c>
      <c r="F27" s="7"/>
      <c r="G27" s="8"/>
      <c r="H27" s="9"/>
    </row>
    <row r="28" spans="1:8" ht="48" customHeight="1">
      <c r="A28" s="12">
        <v>3</v>
      </c>
      <c r="B28" s="84" t="s">
        <v>149</v>
      </c>
      <c r="C28" s="92">
        <v>20.3</v>
      </c>
      <c r="D28" s="81">
        <v>21.3</v>
      </c>
      <c r="E28" s="51">
        <f>D28/C28*100</f>
        <v>104.92610837438423</v>
      </c>
      <c r="F28" s="7"/>
      <c r="G28" s="8"/>
      <c r="H28" s="9"/>
    </row>
    <row r="29" spans="1:8" ht="39" customHeight="1">
      <c r="A29" s="12">
        <v>4</v>
      </c>
      <c r="B29" s="84" t="s">
        <v>70</v>
      </c>
      <c r="C29" s="92">
        <v>38</v>
      </c>
      <c r="D29" s="81">
        <v>39</v>
      </c>
      <c r="E29" s="51">
        <f>D29/C29*100</f>
        <v>102.63157894736842</v>
      </c>
      <c r="F29" s="7"/>
      <c r="G29" s="8"/>
      <c r="H29" s="9"/>
    </row>
    <row r="30" spans="1:8" s="46" customFormat="1" ht="18.75" customHeight="1">
      <c r="A30" s="33"/>
      <c r="B30" s="57" t="s">
        <v>115</v>
      </c>
      <c r="C30" s="88"/>
      <c r="D30" s="87"/>
      <c r="E30" s="54">
        <f>(E31+E32+E33+E34+E35+E38+E39+E40)/8</f>
        <v>186.08966508181373</v>
      </c>
      <c r="F30" s="58"/>
      <c r="G30" s="59"/>
      <c r="H30" s="60"/>
    </row>
    <row r="31" spans="1:8" ht="1.5" customHeight="1">
      <c r="A31" s="21">
        <v>1</v>
      </c>
      <c r="B31" s="84" t="s">
        <v>118</v>
      </c>
      <c r="C31" s="92">
        <v>148.54</v>
      </c>
      <c r="D31" s="81">
        <v>123.6</v>
      </c>
      <c r="E31" s="51">
        <f aca="true" t="shared" si="1" ref="E31:E37">D31/C31*100</f>
        <v>83.20990978860912</v>
      </c>
      <c r="F31" s="7"/>
      <c r="G31" s="8"/>
      <c r="H31" s="9"/>
    </row>
    <row r="32" spans="1:8" ht="37.5" customHeight="1" hidden="1">
      <c r="A32" s="15">
        <v>2</v>
      </c>
      <c r="B32" s="84" t="s">
        <v>119</v>
      </c>
      <c r="C32" s="92">
        <v>95.07</v>
      </c>
      <c r="D32" s="81">
        <v>38.6</v>
      </c>
      <c r="E32" s="51">
        <f t="shared" si="1"/>
        <v>40.6016619333123</v>
      </c>
      <c r="F32" s="7"/>
      <c r="G32" s="8"/>
      <c r="H32" s="9"/>
    </row>
    <row r="33" spans="1:8" ht="36" customHeight="1" hidden="1">
      <c r="A33" s="15">
        <v>3</v>
      </c>
      <c r="B33" s="84" t="s">
        <v>120</v>
      </c>
      <c r="C33" s="92">
        <v>64</v>
      </c>
      <c r="D33" s="81">
        <v>31</v>
      </c>
      <c r="E33" s="51">
        <f t="shared" si="1"/>
        <v>48.4375</v>
      </c>
      <c r="F33" s="7"/>
      <c r="G33" s="8"/>
      <c r="H33" s="9"/>
    </row>
    <row r="34" spans="1:8" ht="37.5" customHeight="1" hidden="1">
      <c r="A34" s="15">
        <v>4</v>
      </c>
      <c r="B34" s="84" t="s">
        <v>121</v>
      </c>
      <c r="C34" s="92">
        <v>7400</v>
      </c>
      <c r="D34" s="81">
        <v>79426</v>
      </c>
      <c r="E34" s="51">
        <f t="shared" si="1"/>
        <v>1073.3243243243244</v>
      </c>
      <c r="F34" s="7"/>
      <c r="G34" s="8"/>
      <c r="H34" s="9"/>
    </row>
    <row r="35" spans="1:8" ht="35.25" customHeight="1" hidden="1">
      <c r="A35" s="15">
        <v>5</v>
      </c>
      <c r="B35" s="84" t="s">
        <v>122</v>
      </c>
      <c r="C35" s="92">
        <v>790</v>
      </c>
      <c r="D35" s="93">
        <v>400</v>
      </c>
      <c r="E35" s="51">
        <f t="shared" si="1"/>
        <v>50.63291139240506</v>
      </c>
      <c r="F35" s="7"/>
      <c r="G35" s="8"/>
      <c r="H35" s="9"/>
    </row>
    <row r="36" spans="1:8" ht="66.75" customHeight="1">
      <c r="A36" s="15">
        <v>1</v>
      </c>
      <c r="B36" s="84" t="s">
        <v>71</v>
      </c>
      <c r="C36" s="92">
        <v>26</v>
      </c>
      <c r="D36" s="93">
        <v>28</v>
      </c>
      <c r="E36" s="53">
        <f t="shared" si="1"/>
        <v>107.6923076923077</v>
      </c>
      <c r="F36" s="7"/>
      <c r="G36" s="8"/>
      <c r="H36" s="9"/>
    </row>
    <row r="37" spans="1:8" ht="74.25" customHeight="1">
      <c r="A37" s="15"/>
      <c r="B37" s="84" t="s">
        <v>72</v>
      </c>
      <c r="C37" s="92">
        <v>26</v>
      </c>
      <c r="D37" s="93">
        <v>26</v>
      </c>
      <c r="E37" s="53">
        <f t="shared" si="1"/>
        <v>100</v>
      </c>
      <c r="F37" s="7"/>
      <c r="G37" s="8"/>
      <c r="H37" s="9"/>
    </row>
    <row r="38" spans="1:8" ht="69" customHeight="1">
      <c r="A38" s="15">
        <v>6</v>
      </c>
      <c r="B38" s="84" t="s">
        <v>73</v>
      </c>
      <c r="C38" s="91">
        <v>21</v>
      </c>
      <c r="D38" s="80">
        <v>22.7</v>
      </c>
      <c r="E38" s="53">
        <f>1/(D38/C38)*100</f>
        <v>92.51101321585904</v>
      </c>
      <c r="F38" s="7"/>
      <c r="G38" s="8"/>
      <c r="H38" s="9"/>
    </row>
    <row r="39" spans="1:8" ht="68.25" customHeight="1">
      <c r="A39" s="15">
        <v>7</v>
      </c>
      <c r="B39" s="84" t="s">
        <v>74</v>
      </c>
      <c r="C39" s="91">
        <v>9.3</v>
      </c>
      <c r="D39" s="80">
        <v>9.3</v>
      </c>
      <c r="E39" s="53">
        <f>1/(D39/C39)*100</f>
        <v>100</v>
      </c>
      <c r="F39" s="7"/>
      <c r="G39" s="8"/>
      <c r="H39" s="9"/>
    </row>
    <row r="40" spans="1:8" ht="59.25" customHeight="1">
      <c r="A40" s="15">
        <v>8</v>
      </c>
      <c r="B40" s="84" t="s">
        <v>75</v>
      </c>
      <c r="C40" s="91" t="s">
        <v>76</v>
      </c>
      <c r="D40" s="80" t="s">
        <v>76</v>
      </c>
      <c r="E40" s="53"/>
      <c r="F40" s="7"/>
      <c r="G40" s="8"/>
      <c r="H40" s="9"/>
    </row>
    <row r="41" spans="1:8" ht="51.75" customHeight="1">
      <c r="A41" s="14"/>
      <c r="B41" s="36" t="s">
        <v>36</v>
      </c>
      <c r="C41" s="141" t="s">
        <v>113</v>
      </c>
      <c r="D41" s="142"/>
      <c r="E41" s="37" t="e">
        <f>E25-E30</f>
        <v>#REF!</v>
      </c>
      <c r="F41" s="10"/>
      <c r="G41" s="8"/>
      <c r="H41" s="9"/>
    </row>
    <row r="42" spans="1:8" ht="18.75" customHeight="1">
      <c r="A42" s="38" t="s">
        <v>103</v>
      </c>
      <c r="B42" s="115" t="s">
        <v>61</v>
      </c>
      <c r="C42" s="75"/>
      <c r="D42" s="76"/>
      <c r="E42" s="40"/>
      <c r="F42" s="75">
        <v>173978.1</v>
      </c>
      <c r="G42" s="76">
        <v>173456.7</v>
      </c>
      <c r="H42" s="103">
        <f>G42/F42*100</f>
        <v>99.70030710761873</v>
      </c>
    </row>
    <row r="43" spans="1:8" ht="18" customHeight="1">
      <c r="A43" s="61"/>
      <c r="B43" s="62" t="s">
        <v>114</v>
      </c>
      <c r="C43" s="89"/>
      <c r="D43" s="89"/>
      <c r="E43" s="45" t="e">
        <f>(E44+#REF!+E45+E46+E47+E48+#REF!)/7</f>
        <v>#REF!</v>
      </c>
      <c r="F43" s="10"/>
      <c r="G43" s="39"/>
      <c r="H43" s="41"/>
    </row>
    <row r="44" spans="1:8" ht="72" customHeight="1">
      <c r="A44" s="21">
        <v>1</v>
      </c>
      <c r="B44" s="82" t="s">
        <v>64</v>
      </c>
      <c r="C44" s="94">
        <v>96.3</v>
      </c>
      <c r="D44" s="80">
        <v>95.8</v>
      </c>
      <c r="E44" s="51">
        <f>D44/C44*100</f>
        <v>99.48078920041536</v>
      </c>
      <c r="F44" s="17"/>
      <c r="G44" s="18"/>
      <c r="H44" s="19"/>
    </row>
    <row r="45" spans="1:8" ht="34.5" customHeight="1">
      <c r="A45" s="15">
        <v>2</v>
      </c>
      <c r="B45" s="82" t="s">
        <v>63</v>
      </c>
      <c r="C45" s="95">
        <v>83</v>
      </c>
      <c r="D45" s="91">
        <v>83</v>
      </c>
      <c r="E45" s="51">
        <f>D45/C45*100</f>
        <v>100</v>
      </c>
      <c r="F45" s="7"/>
      <c r="G45" s="8"/>
      <c r="H45" s="9"/>
    </row>
    <row r="46" spans="1:8" ht="51.75" customHeight="1">
      <c r="A46" s="15">
        <v>3</v>
      </c>
      <c r="B46" s="107" t="s">
        <v>62</v>
      </c>
      <c r="C46" s="95">
        <v>100</v>
      </c>
      <c r="D46" s="80">
        <v>100</v>
      </c>
      <c r="E46" s="51">
        <f>D46/C46*100</f>
        <v>100</v>
      </c>
      <c r="F46" s="7"/>
      <c r="G46" s="8"/>
      <c r="H46" s="9"/>
    </row>
    <row r="47" spans="1:8" ht="48.75" customHeight="1">
      <c r="A47" s="15">
        <v>4</v>
      </c>
      <c r="B47" s="82" t="s">
        <v>173</v>
      </c>
      <c r="C47" s="95">
        <v>85</v>
      </c>
      <c r="D47" s="91">
        <v>33</v>
      </c>
      <c r="E47" s="51">
        <f>D47/C47*100</f>
        <v>38.82352941176471</v>
      </c>
      <c r="F47" s="7"/>
      <c r="G47" s="8"/>
      <c r="H47" s="9"/>
    </row>
    <row r="48" spans="1:8" ht="47.25" customHeight="1">
      <c r="A48" s="15">
        <v>5</v>
      </c>
      <c r="B48" s="82" t="s">
        <v>174</v>
      </c>
      <c r="C48" s="79">
        <v>72</v>
      </c>
      <c r="D48" s="80">
        <v>74</v>
      </c>
      <c r="E48" s="51">
        <f>D48/C48*100</f>
        <v>102.77777777777777</v>
      </c>
      <c r="F48" s="7"/>
      <c r="G48" s="8"/>
      <c r="H48" s="9"/>
    </row>
    <row r="49" spans="1:8" s="46" customFormat="1" ht="17.25" customHeight="1">
      <c r="A49" s="63"/>
      <c r="B49" s="64" t="s">
        <v>115</v>
      </c>
      <c r="C49" s="65"/>
      <c r="D49" s="66"/>
      <c r="E49" s="55" t="e">
        <f>(#REF!+#REF!)/37</f>
        <v>#REF!</v>
      </c>
      <c r="F49" s="10"/>
      <c r="G49" s="39"/>
      <c r="H49" s="41"/>
    </row>
    <row r="50" spans="1:8" ht="29.25" customHeight="1">
      <c r="A50" s="27">
        <v>1</v>
      </c>
      <c r="B50" s="108" t="s">
        <v>4</v>
      </c>
      <c r="C50" s="95">
        <v>63</v>
      </c>
      <c r="D50" s="80">
        <v>56</v>
      </c>
      <c r="E50" s="53">
        <v>78.3</v>
      </c>
      <c r="F50" s="7"/>
      <c r="G50" s="8"/>
      <c r="H50" s="9"/>
    </row>
    <row r="51" spans="1:8" ht="116.25" customHeight="1">
      <c r="A51" s="11">
        <v>2</v>
      </c>
      <c r="B51" s="106" t="s">
        <v>84</v>
      </c>
      <c r="C51" s="95">
        <v>71</v>
      </c>
      <c r="D51" s="91">
        <v>100</v>
      </c>
      <c r="E51" s="51">
        <f aca="true" t="shared" si="2" ref="E51:E94">D51/C51*100</f>
        <v>140.8450704225352</v>
      </c>
      <c r="F51" s="7"/>
      <c r="G51" s="8"/>
      <c r="H51" s="9"/>
    </row>
    <row r="52" spans="1:8" ht="45" customHeight="1">
      <c r="A52" s="11">
        <v>3</v>
      </c>
      <c r="B52" s="106" t="s">
        <v>85</v>
      </c>
      <c r="C52" s="95">
        <v>1.9</v>
      </c>
      <c r="D52" s="91">
        <v>0</v>
      </c>
      <c r="E52" s="51">
        <f t="shared" si="2"/>
        <v>0</v>
      </c>
      <c r="F52" s="7"/>
      <c r="G52" s="8"/>
      <c r="H52" s="9"/>
    </row>
    <row r="53" spans="1:8" ht="51.75" customHeight="1">
      <c r="A53" s="12">
        <v>4</v>
      </c>
      <c r="B53" s="83" t="s">
        <v>86</v>
      </c>
      <c r="C53" s="94">
        <v>98.97</v>
      </c>
      <c r="D53" s="91">
        <v>100</v>
      </c>
      <c r="E53" s="51">
        <f t="shared" si="2"/>
        <v>101.0407194099222</v>
      </c>
      <c r="F53" s="7"/>
      <c r="G53" s="8"/>
      <c r="H53" s="9"/>
    </row>
    <row r="54" spans="1:8" ht="51.75" customHeight="1">
      <c r="A54" s="12">
        <v>5</v>
      </c>
      <c r="B54" s="83" t="s">
        <v>250</v>
      </c>
      <c r="C54" s="94">
        <v>87</v>
      </c>
      <c r="D54" s="91">
        <v>103.3</v>
      </c>
      <c r="E54" s="51">
        <f t="shared" si="2"/>
        <v>118.73563218390804</v>
      </c>
      <c r="F54" s="7"/>
      <c r="G54" s="8"/>
      <c r="H54" s="9"/>
    </row>
    <row r="55" spans="1:8" ht="51.75" customHeight="1">
      <c r="A55" s="12">
        <v>6</v>
      </c>
      <c r="B55" s="83" t="s">
        <v>87</v>
      </c>
      <c r="C55" s="94">
        <v>98.5</v>
      </c>
      <c r="D55" s="91">
        <v>109</v>
      </c>
      <c r="E55" s="51">
        <f t="shared" si="2"/>
        <v>110.65989847715736</v>
      </c>
      <c r="F55" s="7"/>
      <c r="G55" s="8"/>
      <c r="H55" s="9"/>
    </row>
    <row r="56" spans="1:8" ht="63" customHeight="1">
      <c r="A56" s="12">
        <v>7</v>
      </c>
      <c r="B56" s="83" t="s">
        <v>251</v>
      </c>
      <c r="C56" s="94">
        <v>100</v>
      </c>
      <c r="D56" s="91">
        <v>104.9</v>
      </c>
      <c r="E56" s="51">
        <f t="shared" si="2"/>
        <v>104.90000000000002</v>
      </c>
      <c r="F56" s="7"/>
      <c r="G56" s="8"/>
      <c r="H56" s="9"/>
    </row>
    <row r="57" spans="1:8" ht="63" customHeight="1">
      <c r="A57" s="12">
        <v>8</v>
      </c>
      <c r="B57" s="83" t="s">
        <v>252</v>
      </c>
      <c r="C57" s="94">
        <v>100</v>
      </c>
      <c r="D57" s="91">
        <v>100</v>
      </c>
      <c r="E57" s="51">
        <f t="shared" si="2"/>
        <v>100</v>
      </c>
      <c r="F57" s="7"/>
      <c r="G57" s="8"/>
      <c r="H57" s="9"/>
    </row>
    <row r="58" spans="1:8" ht="71.25" customHeight="1">
      <c r="A58" s="12">
        <v>9</v>
      </c>
      <c r="B58" s="83" t="s">
        <v>253</v>
      </c>
      <c r="C58" s="94">
        <v>100</v>
      </c>
      <c r="D58" s="91">
        <v>100</v>
      </c>
      <c r="E58" s="51">
        <f t="shared" si="2"/>
        <v>100</v>
      </c>
      <c r="F58" s="7"/>
      <c r="G58" s="8"/>
      <c r="H58" s="9"/>
    </row>
    <row r="59" spans="1:8" ht="96.75" customHeight="1">
      <c r="A59" s="13">
        <v>10</v>
      </c>
      <c r="B59" s="109" t="s">
        <v>254</v>
      </c>
      <c r="C59" s="94">
        <v>1.8</v>
      </c>
      <c r="D59" s="91">
        <v>0</v>
      </c>
      <c r="E59" s="51">
        <f t="shared" si="2"/>
        <v>0</v>
      </c>
      <c r="F59" s="7"/>
      <c r="G59" s="8"/>
      <c r="H59" s="9"/>
    </row>
    <row r="60" spans="1:8" ht="48" customHeight="1">
      <c r="A60" s="15">
        <v>11</v>
      </c>
      <c r="B60" s="104" t="s">
        <v>255</v>
      </c>
      <c r="C60" s="94">
        <v>19.38</v>
      </c>
      <c r="D60" s="91">
        <v>19.38</v>
      </c>
      <c r="E60" s="51">
        <f t="shared" si="2"/>
        <v>100</v>
      </c>
      <c r="F60" s="7"/>
      <c r="G60" s="8"/>
      <c r="H60" s="9"/>
    </row>
    <row r="61" spans="1:8" ht="52.5" customHeight="1">
      <c r="A61" s="15">
        <v>12</v>
      </c>
      <c r="B61" s="104" t="s">
        <v>256</v>
      </c>
      <c r="C61" s="94">
        <v>0.149</v>
      </c>
      <c r="D61" s="91">
        <v>0.149</v>
      </c>
      <c r="E61" s="51">
        <f t="shared" si="2"/>
        <v>100</v>
      </c>
      <c r="F61" s="7"/>
      <c r="G61" s="8"/>
      <c r="H61" s="9"/>
    </row>
    <row r="62" spans="1:8" ht="79.5" customHeight="1">
      <c r="A62" s="21">
        <v>13</v>
      </c>
      <c r="B62" s="106" t="s">
        <v>258</v>
      </c>
      <c r="C62" s="94">
        <v>16.25</v>
      </c>
      <c r="D62" s="91">
        <v>16.3</v>
      </c>
      <c r="E62" s="51">
        <f t="shared" si="2"/>
        <v>100.30769230769232</v>
      </c>
      <c r="F62" s="7"/>
      <c r="G62" s="8"/>
      <c r="H62" s="9"/>
    </row>
    <row r="63" spans="1:8" ht="118.5" customHeight="1">
      <c r="A63" s="21">
        <v>14</v>
      </c>
      <c r="B63" s="82" t="s">
        <v>257</v>
      </c>
      <c r="C63" s="94">
        <v>100</v>
      </c>
      <c r="D63" s="91">
        <v>100</v>
      </c>
      <c r="E63" s="51">
        <f t="shared" si="2"/>
        <v>100</v>
      </c>
      <c r="F63" s="7"/>
      <c r="G63" s="8"/>
      <c r="H63" s="9"/>
    </row>
    <row r="64" spans="1:8" ht="45.75" customHeight="1">
      <c r="A64" s="12">
        <v>15</v>
      </c>
      <c r="B64" s="83" t="s">
        <v>29</v>
      </c>
      <c r="C64" s="94">
        <v>20</v>
      </c>
      <c r="D64" s="91">
        <v>0</v>
      </c>
      <c r="E64" s="51">
        <f t="shared" si="2"/>
        <v>0</v>
      </c>
      <c r="F64" s="7"/>
      <c r="G64" s="8"/>
      <c r="H64" s="9"/>
    </row>
    <row r="65" spans="1:8" ht="67.5" customHeight="1">
      <c r="A65" s="12">
        <v>16</v>
      </c>
      <c r="B65" s="83" t="s">
        <v>259</v>
      </c>
      <c r="C65" s="94">
        <v>2</v>
      </c>
      <c r="D65" s="80">
        <v>4</v>
      </c>
      <c r="E65" s="51">
        <f t="shared" si="2"/>
        <v>200</v>
      </c>
      <c r="F65" s="7"/>
      <c r="G65" s="8"/>
      <c r="H65" s="9"/>
    </row>
    <row r="66" spans="1:8" ht="71.25" customHeight="1">
      <c r="A66" s="12">
        <v>17</v>
      </c>
      <c r="B66" s="83" t="s">
        <v>260</v>
      </c>
      <c r="C66" s="94">
        <v>7</v>
      </c>
      <c r="D66" s="80">
        <v>2.4</v>
      </c>
      <c r="E66" s="51">
        <f t="shared" si="2"/>
        <v>34.285714285714285</v>
      </c>
      <c r="F66" s="7"/>
      <c r="G66" s="8"/>
      <c r="H66" s="9"/>
    </row>
    <row r="67" spans="1:8" ht="63.75" customHeight="1">
      <c r="A67" s="1">
        <v>18</v>
      </c>
      <c r="B67" s="83" t="s">
        <v>261</v>
      </c>
      <c r="C67" s="94">
        <v>1</v>
      </c>
      <c r="D67" s="80">
        <v>12</v>
      </c>
      <c r="E67" s="51">
        <f t="shared" si="2"/>
        <v>1200</v>
      </c>
      <c r="F67" s="7"/>
      <c r="G67" s="8"/>
      <c r="H67" s="9"/>
    </row>
    <row r="68" spans="1:8" ht="73.5" customHeight="1">
      <c r="A68" s="12">
        <v>19</v>
      </c>
      <c r="B68" s="83" t="s">
        <v>262</v>
      </c>
      <c r="C68" s="94">
        <v>1</v>
      </c>
      <c r="D68" s="80">
        <v>1</v>
      </c>
      <c r="E68" s="51">
        <f t="shared" si="2"/>
        <v>100</v>
      </c>
      <c r="F68" s="7"/>
      <c r="G68" s="8"/>
      <c r="H68" s="9"/>
    </row>
    <row r="69" spans="1:8" ht="64.5" customHeight="1">
      <c r="A69" s="12">
        <v>20</v>
      </c>
      <c r="B69" s="83" t="s">
        <v>264</v>
      </c>
      <c r="C69" s="94">
        <v>40</v>
      </c>
      <c r="D69" s="80">
        <v>53</v>
      </c>
      <c r="E69" s="51">
        <f t="shared" si="2"/>
        <v>132.5</v>
      </c>
      <c r="F69" s="7"/>
      <c r="G69" s="8"/>
      <c r="H69" s="9"/>
    </row>
    <row r="70" spans="1:8" ht="51" customHeight="1">
      <c r="A70" s="12">
        <v>21</v>
      </c>
      <c r="B70" s="83" t="s">
        <v>263</v>
      </c>
      <c r="C70" s="94">
        <v>12</v>
      </c>
      <c r="D70" s="80">
        <v>20</v>
      </c>
      <c r="E70" s="51">
        <f t="shared" si="2"/>
        <v>166.66666666666669</v>
      </c>
      <c r="F70" s="7"/>
      <c r="G70" s="8"/>
      <c r="H70" s="9"/>
    </row>
    <row r="71" spans="1:8" ht="32.25" customHeight="1">
      <c r="A71" s="12">
        <v>22</v>
      </c>
      <c r="B71" s="83" t="s">
        <v>265</v>
      </c>
      <c r="C71" s="94">
        <v>6</v>
      </c>
      <c r="D71" s="80">
        <v>6</v>
      </c>
      <c r="E71" s="51">
        <f t="shared" si="2"/>
        <v>100</v>
      </c>
      <c r="F71" s="7"/>
      <c r="G71" s="8"/>
      <c r="H71" s="9"/>
    </row>
    <row r="72" spans="1:8" ht="50.25" customHeight="1">
      <c r="A72" s="12">
        <v>23</v>
      </c>
      <c r="B72" s="83" t="s">
        <v>266</v>
      </c>
      <c r="C72" s="94">
        <v>12</v>
      </c>
      <c r="D72" s="80">
        <v>25</v>
      </c>
      <c r="E72" s="51">
        <f t="shared" si="2"/>
        <v>208.33333333333334</v>
      </c>
      <c r="F72" s="7"/>
      <c r="G72" s="8"/>
      <c r="H72" s="9"/>
    </row>
    <row r="73" spans="1:8" ht="66" customHeight="1">
      <c r="A73" s="12">
        <v>24</v>
      </c>
      <c r="B73" s="83" t="s">
        <v>267</v>
      </c>
      <c r="C73" s="94">
        <v>0</v>
      </c>
      <c r="D73" s="80">
        <v>0</v>
      </c>
      <c r="E73" s="51" t="e">
        <f t="shared" si="2"/>
        <v>#DIV/0!</v>
      </c>
      <c r="F73" s="7"/>
      <c r="G73" s="8"/>
      <c r="H73" s="9"/>
    </row>
    <row r="74" spans="1:8" ht="47.25" customHeight="1">
      <c r="A74" s="12">
        <v>25</v>
      </c>
      <c r="B74" s="83" t="s">
        <v>268</v>
      </c>
      <c r="C74" s="94">
        <v>0</v>
      </c>
      <c r="D74" s="80">
        <v>0</v>
      </c>
      <c r="E74" s="51" t="e">
        <f t="shared" si="2"/>
        <v>#DIV/0!</v>
      </c>
      <c r="F74" s="7"/>
      <c r="G74" s="8"/>
      <c r="H74" s="9"/>
    </row>
    <row r="75" spans="1:8" ht="55.5" customHeight="1">
      <c r="A75" s="12">
        <v>26</v>
      </c>
      <c r="B75" s="83" t="s">
        <v>269</v>
      </c>
      <c r="C75" s="94">
        <v>0</v>
      </c>
      <c r="D75" s="80">
        <v>0</v>
      </c>
      <c r="E75" s="51" t="e">
        <f t="shared" si="2"/>
        <v>#DIV/0!</v>
      </c>
      <c r="F75" s="7"/>
      <c r="G75" s="8"/>
      <c r="H75" s="9"/>
    </row>
    <row r="76" spans="1:8" ht="57" customHeight="1">
      <c r="A76" s="12">
        <v>27</v>
      </c>
      <c r="B76" s="83" t="s">
        <v>30</v>
      </c>
      <c r="C76" s="94">
        <v>20.8</v>
      </c>
      <c r="D76" s="80">
        <v>55</v>
      </c>
      <c r="E76" s="53">
        <f>1/(D76/C76)*100</f>
        <v>37.81818181818182</v>
      </c>
      <c r="F76" s="7"/>
      <c r="G76" s="8"/>
      <c r="H76" s="9"/>
    </row>
    <row r="77" spans="1:8" ht="64.5" customHeight="1">
      <c r="A77" s="12">
        <v>28</v>
      </c>
      <c r="B77" s="83" t="s">
        <v>270</v>
      </c>
      <c r="C77" s="94">
        <v>79.5</v>
      </c>
      <c r="D77" s="80">
        <v>66.6</v>
      </c>
      <c r="E77" s="51">
        <f t="shared" si="2"/>
        <v>83.77358490566037</v>
      </c>
      <c r="F77" s="7"/>
      <c r="G77" s="8"/>
      <c r="H77" s="9"/>
    </row>
    <row r="78" spans="1:8" ht="46.5" customHeight="1">
      <c r="A78" s="12">
        <v>29</v>
      </c>
      <c r="B78" s="83" t="s">
        <v>5</v>
      </c>
      <c r="C78" s="94">
        <v>12</v>
      </c>
      <c r="D78" s="80">
        <v>12</v>
      </c>
      <c r="E78" s="51">
        <f t="shared" si="2"/>
        <v>100</v>
      </c>
      <c r="F78" s="7"/>
      <c r="G78" s="8"/>
      <c r="H78" s="9"/>
    </row>
    <row r="79" spans="1:8" ht="38.25" customHeight="1">
      <c r="A79" s="28">
        <v>30</v>
      </c>
      <c r="B79" s="83" t="s">
        <v>6</v>
      </c>
      <c r="C79" s="94">
        <v>17</v>
      </c>
      <c r="D79" s="80">
        <v>17</v>
      </c>
      <c r="E79" s="53">
        <f>1/(D79/C79)*100</f>
        <v>100</v>
      </c>
      <c r="F79" s="7"/>
      <c r="G79" s="8"/>
      <c r="H79" s="9"/>
    </row>
    <row r="80" spans="1:8" ht="36" customHeight="1">
      <c r="A80" s="12">
        <v>31</v>
      </c>
      <c r="B80" s="109" t="s">
        <v>7</v>
      </c>
      <c r="C80" s="94">
        <v>83</v>
      </c>
      <c r="D80" s="80">
        <v>49</v>
      </c>
      <c r="E80" s="51">
        <f t="shared" si="2"/>
        <v>59.036144578313255</v>
      </c>
      <c r="F80" s="7"/>
      <c r="G80" s="8"/>
      <c r="H80" s="9"/>
    </row>
    <row r="81" spans="1:8" ht="51.75" customHeight="1">
      <c r="A81" s="12">
        <v>32</v>
      </c>
      <c r="B81" s="35" t="s">
        <v>271</v>
      </c>
      <c r="C81" s="94">
        <v>8</v>
      </c>
      <c r="D81" s="80">
        <v>8</v>
      </c>
      <c r="E81" s="51">
        <f t="shared" si="2"/>
        <v>100</v>
      </c>
      <c r="F81" s="7"/>
      <c r="G81" s="8"/>
      <c r="H81" s="9"/>
    </row>
    <row r="82" spans="1:8" ht="48" customHeight="1">
      <c r="A82" s="22">
        <v>33</v>
      </c>
      <c r="B82" s="83" t="s">
        <v>8</v>
      </c>
      <c r="C82" s="94">
        <v>2</v>
      </c>
      <c r="D82" s="80">
        <v>2</v>
      </c>
      <c r="E82" s="51">
        <f t="shared" si="2"/>
        <v>100</v>
      </c>
      <c r="F82" s="7"/>
      <c r="G82" s="8"/>
      <c r="H82" s="9"/>
    </row>
    <row r="83" spans="1:8" ht="48" customHeight="1">
      <c r="A83" s="21">
        <v>34</v>
      </c>
      <c r="B83" s="83" t="s">
        <v>272</v>
      </c>
      <c r="C83" s="94">
        <v>6</v>
      </c>
      <c r="D83" s="80">
        <v>6</v>
      </c>
      <c r="E83" s="51">
        <f>D83/C83*100</f>
        <v>100</v>
      </c>
      <c r="F83" s="7"/>
      <c r="G83" s="8"/>
      <c r="H83" s="9"/>
    </row>
    <row r="84" spans="1:8" ht="30.75" customHeight="1">
      <c r="A84" s="21">
        <v>35</v>
      </c>
      <c r="B84" s="83" t="s">
        <v>9</v>
      </c>
      <c r="C84" s="94">
        <v>15</v>
      </c>
      <c r="D84" s="80">
        <v>15</v>
      </c>
      <c r="E84" s="51">
        <f t="shared" si="2"/>
        <v>100</v>
      </c>
      <c r="F84" s="7"/>
      <c r="G84" s="8"/>
      <c r="H84" s="9"/>
    </row>
    <row r="85" spans="1:8" ht="51.75" customHeight="1">
      <c r="A85" s="21">
        <v>36</v>
      </c>
      <c r="B85" s="83" t="s">
        <v>10</v>
      </c>
      <c r="C85" s="94">
        <v>2</v>
      </c>
      <c r="D85" s="80">
        <v>31.7</v>
      </c>
      <c r="E85" s="51">
        <f>D85/C85*100</f>
        <v>1585</v>
      </c>
      <c r="F85" s="7"/>
      <c r="G85" s="8"/>
      <c r="H85" s="9"/>
    </row>
    <row r="86" spans="1:8" ht="30.75" customHeight="1">
      <c r="A86" s="21">
        <v>37</v>
      </c>
      <c r="B86" s="83" t="s">
        <v>11</v>
      </c>
      <c r="C86" s="94">
        <v>13</v>
      </c>
      <c r="D86" s="80">
        <v>17.4</v>
      </c>
      <c r="E86" s="51">
        <f>D86/C86*100</f>
        <v>133.84615384615384</v>
      </c>
      <c r="F86" s="7"/>
      <c r="G86" s="8"/>
      <c r="H86" s="9"/>
    </row>
    <row r="87" spans="1:8" ht="30.75" customHeight="1">
      <c r="A87" s="21">
        <v>38</v>
      </c>
      <c r="B87" s="83" t="s">
        <v>12</v>
      </c>
      <c r="C87" s="94">
        <v>4</v>
      </c>
      <c r="D87" s="80">
        <v>0</v>
      </c>
      <c r="E87" s="51">
        <f>D87/C87*100</f>
        <v>0</v>
      </c>
      <c r="F87" s="7"/>
      <c r="G87" s="8"/>
      <c r="H87" s="9"/>
    </row>
    <row r="88" spans="1:8" ht="31.5" customHeight="1">
      <c r="A88" s="21">
        <v>39</v>
      </c>
      <c r="B88" s="83" t="s">
        <v>184</v>
      </c>
      <c r="C88" s="94">
        <v>96</v>
      </c>
      <c r="D88" s="80">
        <v>96</v>
      </c>
      <c r="E88" s="51">
        <f>D88/C88*100</f>
        <v>100</v>
      </c>
      <c r="F88" s="7"/>
      <c r="G88" s="8"/>
      <c r="H88" s="9"/>
    </row>
    <row r="89" spans="1:8" ht="46.5" customHeight="1">
      <c r="A89" s="21">
        <v>40</v>
      </c>
      <c r="B89" s="83" t="s">
        <v>14</v>
      </c>
      <c r="C89" s="94">
        <v>8</v>
      </c>
      <c r="D89" s="80">
        <v>8</v>
      </c>
      <c r="E89" s="51">
        <f>D89/C89*100</f>
        <v>100</v>
      </c>
      <c r="F89" s="7"/>
      <c r="G89" s="8"/>
      <c r="H89" s="9"/>
    </row>
    <row r="90" spans="1:8" ht="18.75" customHeight="1">
      <c r="A90" s="21">
        <v>41</v>
      </c>
      <c r="B90" s="83" t="s">
        <v>181</v>
      </c>
      <c r="C90" s="94">
        <v>1</v>
      </c>
      <c r="D90" s="80">
        <v>1</v>
      </c>
      <c r="E90" s="51">
        <f t="shared" si="2"/>
        <v>100</v>
      </c>
      <c r="F90" s="7"/>
      <c r="G90" s="8"/>
      <c r="H90" s="9"/>
    </row>
    <row r="91" spans="1:8" ht="30.75" customHeight="1">
      <c r="A91" s="21">
        <v>42</v>
      </c>
      <c r="B91" s="83" t="s">
        <v>182</v>
      </c>
      <c r="C91" s="94">
        <v>80</v>
      </c>
      <c r="D91" s="80">
        <v>80</v>
      </c>
      <c r="E91" s="51">
        <f t="shared" si="2"/>
        <v>100</v>
      </c>
      <c r="F91" s="7"/>
      <c r="G91" s="8"/>
      <c r="H91" s="9"/>
    </row>
    <row r="92" spans="1:8" ht="30.75" customHeight="1">
      <c r="A92" s="21">
        <v>43</v>
      </c>
      <c r="B92" s="83" t="s">
        <v>183</v>
      </c>
      <c r="C92" s="94">
        <v>2</v>
      </c>
      <c r="D92" s="80">
        <v>2</v>
      </c>
      <c r="E92" s="51">
        <f t="shared" si="2"/>
        <v>100</v>
      </c>
      <c r="F92" s="7"/>
      <c r="G92" s="8"/>
      <c r="H92" s="9"/>
    </row>
    <row r="93" spans="1:8" ht="30.75" customHeight="1">
      <c r="A93" s="21">
        <v>44</v>
      </c>
      <c r="B93" s="83" t="s">
        <v>13</v>
      </c>
      <c r="C93" s="94">
        <v>242</v>
      </c>
      <c r="D93" s="80">
        <v>391</v>
      </c>
      <c r="E93" s="51">
        <f>D93/C93*100</f>
        <v>161.5702479338843</v>
      </c>
      <c r="F93" s="7"/>
      <c r="G93" s="8"/>
      <c r="H93" s="9"/>
    </row>
    <row r="94" spans="1:8" ht="30.75" customHeight="1">
      <c r="A94" s="21">
        <v>45</v>
      </c>
      <c r="B94" s="83" t="s">
        <v>15</v>
      </c>
      <c r="C94" s="94">
        <v>1</v>
      </c>
      <c r="D94" s="80">
        <v>0</v>
      </c>
      <c r="E94" s="51">
        <f t="shared" si="2"/>
        <v>0</v>
      </c>
      <c r="F94" s="7"/>
      <c r="G94" s="8"/>
      <c r="H94" s="9"/>
    </row>
    <row r="95" spans="1:8" ht="30.75" customHeight="1">
      <c r="A95" s="21">
        <v>46</v>
      </c>
      <c r="B95" s="83" t="s">
        <v>16</v>
      </c>
      <c r="C95" s="94">
        <v>3</v>
      </c>
      <c r="D95" s="80">
        <v>0</v>
      </c>
      <c r="E95" s="51">
        <f>D95/C95*100</f>
        <v>0</v>
      </c>
      <c r="F95" s="7"/>
      <c r="G95" s="8"/>
      <c r="H95" s="9"/>
    </row>
    <row r="96" spans="1:8" ht="51" customHeight="1">
      <c r="A96" s="23"/>
      <c r="B96" s="36" t="s">
        <v>36</v>
      </c>
      <c r="C96" s="139" t="s">
        <v>113</v>
      </c>
      <c r="D96" s="140"/>
      <c r="E96" s="98" t="e">
        <f>E43-E49</f>
        <v>#REF!</v>
      </c>
      <c r="F96" s="10"/>
      <c r="G96" s="8"/>
      <c r="H96" s="9"/>
    </row>
    <row r="97" spans="1:8" ht="17.25" customHeight="1">
      <c r="A97" s="78" t="s">
        <v>104</v>
      </c>
      <c r="B97" s="115" t="s">
        <v>123</v>
      </c>
      <c r="C97" s="67"/>
      <c r="D97" s="39"/>
      <c r="E97" s="40"/>
      <c r="F97" s="68">
        <v>13933.2</v>
      </c>
      <c r="G97" s="68">
        <v>13933.2</v>
      </c>
      <c r="H97" s="69">
        <f>G97/F97*100</f>
        <v>100</v>
      </c>
    </row>
    <row r="98" spans="1:8" ht="15.75">
      <c r="A98" s="24"/>
      <c r="B98" s="62" t="s">
        <v>114</v>
      </c>
      <c r="C98" s="44"/>
      <c r="D98" s="44"/>
      <c r="E98" s="45"/>
      <c r="F98" s="70"/>
      <c r="G98" s="70"/>
      <c r="H98" s="71"/>
    </row>
    <row r="99" spans="1:8" ht="31.5" customHeight="1">
      <c r="A99" s="11">
        <v>1</v>
      </c>
      <c r="B99" s="83" t="s">
        <v>124</v>
      </c>
      <c r="C99" s="80">
        <v>90.5</v>
      </c>
      <c r="D99" s="80">
        <v>95</v>
      </c>
      <c r="E99" s="51">
        <f>D99/C99*100</f>
        <v>104.97237569060773</v>
      </c>
      <c r="F99" s="16"/>
      <c r="G99" s="16"/>
      <c r="H99" s="25"/>
    </row>
    <row r="100" spans="1:8" ht="18">
      <c r="A100" s="13">
        <v>2</v>
      </c>
      <c r="B100" s="83" t="s">
        <v>126</v>
      </c>
      <c r="C100" s="80">
        <v>5</v>
      </c>
      <c r="D100" s="80">
        <v>5</v>
      </c>
      <c r="E100" s="51">
        <f>D100/C100*100</f>
        <v>100</v>
      </c>
      <c r="F100" s="16"/>
      <c r="G100" s="16"/>
      <c r="H100" s="25"/>
    </row>
    <row r="101" spans="1:8" ht="50.25" customHeight="1">
      <c r="A101" s="20">
        <v>3</v>
      </c>
      <c r="B101" s="83" t="s">
        <v>125</v>
      </c>
      <c r="C101" s="80">
        <v>215</v>
      </c>
      <c r="D101" s="80">
        <v>220</v>
      </c>
      <c r="E101" s="51">
        <f>D101/C101*100</f>
        <v>102.32558139534885</v>
      </c>
      <c r="F101" s="16"/>
      <c r="G101" s="16"/>
      <c r="H101" s="25"/>
    </row>
    <row r="102" spans="1:8" s="46" customFormat="1" ht="15.75">
      <c r="A102" s="47"/>
      <c r="B102" s="48" t="s">
        <v>115</v>
      </c>
      <c r="C102" s="49"/>
      <c r="D102" s="50"/>
      <c r="E102" s="54">
        <f>(E103+E104+E105+E106+E107+E108+E109+E110+E111+E112+E113+E114+E118)/13</f>
        <v>100.31417403906572</v>
      </c>
      <c r="F102" s="10"/>
      <c r="G102" s="39"/>
      <c r="H102" s="41"/>
    </row>
    <row r="103" spans="1:8" ht="47.25">
      <c r="A103" s="15">
        <v>1</v>
      </c>
      <c r="B103" s="83" t="s">
        <v>190</v>
      </c>
      <c r="C103" s="80">
        <v>18.1</v>
      </c>
      <c r="D103" s="80">
        <v>18.1</v>
      </c>
      <c r="E103" s="51">
        <f aca="true" t="shared" si="3" ref="E103:E114">D103/C103*100</f>
        <v>100</v>
      </c>
      <c r="F103" s="7"/>
      <c r="G103" s="8"/>
      <c r="H103" s="9"/>
    </row>
    <row r="104" spans="1:8" ht="35.25" customHeight="1">
      <c r="A104" s="15">
        <v>2</v>
      </c>
      <c r="B104" s="83" t="s">
        <v>127</v>
      </c>
      <c r="C104" s="80">
        <v>101</v>
      </c>
      <c r="D104" s="80">
        <v>105</v>
      </c>
      <c r="E104" s="51">
        <f t="shared" si="3"/>
        <v>103.96039603960396</v>
      </c>
      <c r="F104" s="7"/>
      <c r="G104" s="8"/>
      <c r="H104" s="9"/>
    </row>
    <row r="105" spans="1:8" ht="31.5">
      <c r="A105" s="15">
        <v>3</v>
      </c>
      <c r="B105" s="83" t="s">
        <v>128</v>
      </c>
      <c r="C105" s="91">
        <v>11.8</v>
      </c>
      <c r="D105" s="80">
        <v>13.33</v>
      </c>
      <c r="E105" s="51">
        <f t="shared" si="3"/>
        <v>112.96610169491525</v>
      </c>
      <c r="F105" s="7"/>
      <c r="G105" s="8"/>
      <c r="H105" s="9"/>
    </row>
    <row r="106" spans="1:8" ht="31.5">
      <c r="A106" s="21">
        <v>4</v>
      </c>
      <c r="B106" s="83" t="s">
        <v>129</v>
      </c>
      <c r="C106" s="80">
        <v>44</v>
      </c>
      <c r="D106" s="80">
        <v>61.1</v>
      </c>
      <c r="E106" s="51">
        <f t="shared" si="3"/>
        <v>138.86363636363637</v>
      </c>
      <c r="F106" s="7"/>
      <c r="G106" s="8"/>
      <c r="H106" s="9"/>
    </row>
    <row r="107" spans="1:8" ht="31.5">
      <c r="A107" s="15">
        <v>5</v>
      </c>
      <c r="B107" s="82" t="s">
        <v>130</v>
      </c>
      <c r="C107" s="91">
        <v>115</v>
      </c>
      <c r="D107" s="91">
        <v>56.4</v>
      </c>
      <c r="E107" s="51">
        <f t="shared" si="3"/>
        <v>49.04347826086956</v>
      </c>
      <c r="F107" s="7"/>
      <c r="G107" s="8"/>
      <c r="H107" s="9"/>
    </row>
    <row r="108" spans="1:8" ht="18">
      <c r="A108" s="15">
        <v>6</v>
      </c>
      <c r="B108" s="82" t="s">
        <v>131</v>
      </c>
      <c r="C108" s="91">
        <v>103</v>
      </c>
      <c r="D108" s="91">
        <v>96.3</v>
      </c>
      <c r="E108" s="51">
        <f t="shared" si="3"/>
        <v>93.49514563106796</v>
      </c>
      <c r="F108" s="7"/>
      <c r="G108" s="8"/>
      <c r="H108" s="9"/>
    </row>
    <row r="109" spans="1:8" ht="47.25">
      <c r="A109" s="15">
        <v>7</v>
      </c>
      <c r="B109" s="82" t="s">
        <v>132</v>
      </c>
      <c r="C109" s="91">
        <v>25</v>
      </c>
      <c r="D109" s="91">
        <v>25</v>
      </c>
      <c r="E109" s="51">
        <f t="shared" si="3"/>
        <v>100</v>
      </c>
      <c r="F109" s="7"/>
      <c r="G109" s="8"/>
      <c r="H109" s="9"/>
    </row>
    <row r="110" spans="1:8" ht="47.25">
      <c r="A110" s="21">
        <v>8</v>
      </c>
      <c r="B110" s="82" t="s">
        <v>133</v>
      </c>
      <c r="C110" s="91">
        <v>20</v>
      </c>
      <c r="D110" s="91">
        <v>20</v>
      </c>
      <c r="E110" s="51">
        <f t="shared" si="3"/>
        <v>100</v>
      </c>
      <c r="F110" s="7"/>
      <c r="G110" s="8"/>
      <c r="H110" s="9"/>
    </row>
    <row r="111" spans="1:8" ht="31.5">
      <c r="A111" s="21">
        <v>9</v>
      </c>
      <c r="B111" s="82" t="s">
        <v>216</v>
      </c>
      <c r="C111" s="91">
        <v>2.5</v>
      </c>
      <c r="D111" s="91">
        <v>2.5</v>
      </c>
      <c r="E111" s="51">
        <f t="shared" si="3"/>
        <v>100</v>
      </c>
      <c r="F111" s="7"/>
      <c r="G111" s="8"/>
      <c r="H111" s="9"/>
    </row>
    <row r="112" spans="1:8" ht="31.5">
      <c r="A112" s="21">
        <v>10</v>
      </c>
      <c r="B112" s="82" t="s">
        <v>134</v>
      </c>
      <c r="C112" s="91">
        <v>78</v>
      </c>
      <c r="D112" s="91">
        <v>78</v>
      </c>
      <c r="E112" s="51">
        <f t="shared" si="3"/>
        <v>100</v>
      </c>
      <c r="F112" s="7"/>
      <c r="G112" s="8"/>
      <c r="H112" s="9"/>
    </row>
    <row r="113" spans="1:8" ht="31.5">
      <c r="A113" s="21">
        <v>11</v>
      </c>
      <c r="B113" s="82" t="s">
        <v>151</v>
      </c>
      <c r="C113" s="91">
        <v>16.8</v>
      </c>
      <c r="D113" s="91">
        <v>16.8</v>
      </c>
      <c r="E113" s="51">
        <f t="shared" si="3"/>
        <v>100</v>
      </c>
      <c r="F113" s="7"/>
      <c r="G113" s="8"/>
      <c r="H113" s="9"/>
    </row>
    <row r="114" spans="1:8" ht="31.5">
      <c r="A114" s="21">
        <v>12</v>
      </c>
      <c r="B114" s="82" t="s">
        <v>152</v>
      </c>
      <c r="C114" s="91">
        <v>169.1</v>
      </c>
      <c r="D114" s="91">
        <v>174.9</v>
      </c>
      <c r="E114" s="51">
        <f t="shared" si="3"/>
        <v>103.42992312241277</v>
      </c>
      <c r="F114" s="7"/>
      <c r="G114" s="8"/>
      <c r="H114" s="9"/>
    </row>
    <row r="115" spans="1:8" ht="31.5">
      <c r="A115" s="21">
        <v>13</v>
      </c>
      <c r="B115" s="83" t="s">
        <v>153</v>
      </c>
      <c r="C115" s="80">
        <v>6.7</v>
      </c>
      <c r="D115" s="80">
        <v>6.7</v>
      </c>
      <c r="E115" s="51">
        <f>D115/C115*100</f>
        <v>100</v>
      </c>
      <c r="F115" s="7"/>
      <c r="G115" s="8"/>
      <c r="H115" s="9"/>
    </row>
    <row r="116" spans="1:8" ht="31.5">
      <c r="A116" s="21">
        <v>14</v>
      </c>
      <c r="B116" s="82" t="s">
        <v>154</v>
      </c>
      <c r="C116" s="91">
        <v>2150</v>
      </c>
      <c r="D116" s="91">
        <v>2100</v>
      </c>
      <c r="E116" s="51">
        <f>D116/C116*100</f>
        <v>97.67441860465115</v>
      </c>
      <c r="F116" s="7"/>
      <c r="G116" s="8"/>
      <c r="H116" s="9"/>
    </row>
    <row r="117" spans="1:8" ht="31.5">
      <c r="A117" s="21"/>
      <c r="B117" s="83" t="s">
        <v>155</v>
      </c>
      <c r="C117" s="91">
        <v>88.1</v>
      </c>
      <c r="D117" s="91">
        <v>88.1</v>
      </c>
      <c r="E117" s="51">
        <f>D117/C117*100</f>
        <v>100</v>
      </c>
      <c r="F117" s="7"/>
      <c r="G117" s="8"/>
      <c r="H117" s="9"/>
    </row>
    <row r="118" spans="1:8" ht="29.25" customHeight="1">
      <c r="A118" s="21">
        <v>15</v>
      </c>
      <c r="B118" s="83" t="s">
        <v>156</v>
      </c>
      <c r="C118" s="80">
        <v>215</v>
      </c>
      <c r="D118" s="80">
        <v>220</v>
      </c>
      <c r="E118" s="51">
        <f>D118/C118*100</f>
        <v>102.32558139534885</v>
      </c>
      <c r="F118" s="7"/>
      <c r="G118" s="8"/>
      <c r="H118" s="9"/>
    </row>
    <row r="119" spans="1:8" ht="48.75" customHeight="1">
      <c r="A119" s="32"/>
      <c r="B119" s="36" t="s">
        <v>36</v>
      </c>
      <c r="C119" s="139" t="s">
        <v>113</v>
      </c>
      <c r="D119" s="140"/>
      <c r="E119" s="98">
        <f>E98-E102</f>
        <v>-100.31417403906572</v>
      </c>
      <c r="F119" s="7"/>
      <c r="G119" s="8"/>
      <c r="H119" s="9"/>
    </row>
    <row r="120" spans="1:8" s="46" customFormat="1" ht="47.25">
      <c r="A120" s="72" t="s">
        <v>105</v>
      </c>
      <c r="B120" s="116" t="s">
        <v>37</v>
      </c>
      <c r="C120" s="80"/>
      <c r="D120" s="80"/>
      <c r="E120" s="51"/>
      <c r="F120" s="118">
        <v>488.5</v>
      </c>
      <c r="G120" s="119">
        <v>305.085</v>
      </c>
      <c r="H120" s="103">
        <f>G120/F120*100</f>
        <v>62.453428863868986</v>
      </c>
    </row>
    <row r="121" spans="1:8" s="46" customFormat="1" ht="15.75">
      <c r="A121" s="61"/>
      <c r="B121" s="62" t="s">
        <v>114</v>
      </c>
      <c r="C121" s="73"/>
      <c r="D121" s="73"/>
      <c r="E121" s="45" t="e">
        <f>(E122+E123+E124+E125+E126+E127+E128+E129+E130+#REF!+#REF!)/11</f>
        <v>#REF!</v>
      </c>
      <c r="F121" s="10"/>
      <c r="G121" s="39"/>
      <c r="H121" s="41"/>
    </row>
    <row r="122" spans="1:8" ht="31.5" customHeight="1">
      <c r="A122" s="21">
        <v>1</v>
      </c>
      <c r="B122" s="110" t="s">
        <v>217</v>
      </c>
      <c r="C122" s="90">
        <v>100.3</v>
      </c>
      <c r="D122" s="81">
        <v>90.5</v>
      </c>
      <c r="E122" s="51">
        <f aca="true" t="shared" si="4" ref="E122:E130">D122/C122*100</f>
        <v>90.22931206380858</v>
      </c>
      <c r="F122" s="17"/>
      <c r="G122" s="18"/>
      <c r="H122" s="19"/>
    </row>
    <row r="123" spans="1:8" ht="31.5">
      <c r="A123" s="15">
        <v>2</v>
      </c>
      <c r="B123" s="110" t="s">
        <v>218</v>
      </c>
      <c r="C123" s="90">
        <v>100.3</v>
      </c>
      <c r="D123" s="81">
        <v>90.8</v>
      </c>
      <c r="E123" s="51">
        <f t="shared" si="4"/>
        <v>90.5284147557328</v>
      </c>
      <c r="F123" s="7"/>
      <c r="G123" s="8"/>
      <c r="H123" s="9"/>
    </row>
    <row r="124" spans="1:8" ht="31.5">
      <c r="A124" s="15">
        <v>3</v>
      </c>
      <c r="B124" s="110" t="s">
        <v>219</v>
      </c>
      <c r="C124" s="90">
        <v>101</v>
      </c>
      <c r="D124" s="81">
        <v>90.1</v>
      </c>
      <c r="E124" s="51">
        <f t="shared" si="4"/>
        <v>89.2079207920792</v>
      </c>
      <c r="F124" s="7"/>
      <c r="G124" s="8"/>
      <c r="H124" s="9"/>
    </row>
    <row r="125" spans="1:8" ht="18">
      <c r="A125" s="15">
        <v>4</v>
      </c>
      <c r="B125" s="110" t="s">
        <v>38</v>
      </c>
      <c r="C125" s="90">
        <v>22.5</v>
      </c>
      <c r="D125" s="81">
        <v>34</v>
      </c>
      <c r="E125" s="51">
        <f t="shared" si="4"/>
        <v>151.11111111111111</v>
      </c>
      <c r="F125" s="7"/>
      <c r="G125" s="8"/>
      <c r="H125" s="9"/>
    </row>
    <row r="126" spans="1:8" ht="18">
      <c r="A126" s="15">
        <v>5</v>
      </c>
      <c r="B126" s="110" t="s">
        <v>39</v>
      </c>
      <c r="C126" s="90">
        <v>1.7</v>
      </c>
      <c r="D126" s="81">
        <v>1.6</v>
      </c>
      <c r="E126" s="51">
        <f t="shared" si="4"/>
        <v>94.11764705882354</v>
      </c>
      <c r="F126" s="7"/>
      <c r="G126" s="8"/>
      <c r="H126" s="9"/>
    </row>
    <row r="127" spans="1:8" ht="30" customHeight="1">
      <c r="A127" s="15">
        <v>6</v>
      </c>
      <c r="B127" s="111" t="s">
        <v>40</v>
      </c>
      <c r="C127" s="90">
        <v>0.43</v>
      </c>
      <c r="D127" s="81">
        <v>0.3</v>
      </c>
      <c r="E127" s="51">
        <f t="shared" si="4"/>
        <v>69.76744186046511</v>
      </c>
      <c r="F127" s="7"/>
      <c r="G127" s="8"/>
      <c r="H127" s="9"/>
    </row>
    <row r="128" spans="1:8" ht="31.5">
      <c r="A128" s="15">
        <v>7</v>
      </c>
      <c r="B128" s="83" t="s">
        <v>227</v>
      </c>
      <c r="C128" s="81">
        <v>0.73</v>
      </c>
      <c r="D128" s="81">
        <v>0.9</v>
      </c>
      <c r="E128" s="51">
        <f t="shared" si="4"/>
        <v>123.28767123287672</v>
      </c>
      <c r="F128" s="7"/>
      <c r="G128" s="8"/>
      <c r="H128" s="9"/>
    </row>
    <row r="129" spans="1:8" ht="18">
      <c r="A129" s="15">
        <v>8</v>
      </c>
      <c r="B129" s="83" t="s">
        <v>228</v>
      </c>
      <c r="C129" s="81">
        <v>7.05</v>
      </c>
      <c r="D129" s="81">
        <v>7.4</v>
      </c>
      <c r="E129" s="51">
        <f t="shared" si="4"/>
        <v>104.96453900709221</v>
      </c>
      <c r="F129" s="7"/>
      <c r="G129" s="8"/>
      <c r="H129" s="9"/>
    </row>
    <row r="130" spans="1:8" ht="18">
      <c r="A130" s="15">
        <v>9</v>
      </c>
      <c r="B130" s="112" t="s">
        <v>41</v>
      </c>
      <c r="C130" s="81">
        <v>17.2</v>
      </c>
      <c r="D130" s="81">
        <v>17.5</v>
      </c>
      <c r="E130" s="51">
        <f t="shared" si="4"/>
        <v>101.74418604651163</v>
      </c>
      <c r="F130" s="7"/>
      <c r="G130" s="8"/>
      <c r="H130" s="9"/>
    </row>
    <row r="131" spans="1:8" s="46" customFormat="1" ht="15.75">
      <c r="A131" s="63"/>
      <c r="B131" s="64" t="s">
        <v>115</v>
      </c>
      <c r="C131" s="66"/>
      <c r="D131" s="66"/>
      <c r="E131" s="45" t="e">
        <f>(E132+#REF!)/30</f>
        <v>#REF!</v>
      </c>
      <c r="F131" s="10"/>
      <c r="G131" s="39"/>
      <c r="H131" s="41"/>
    </row>
    <row r="132" spans="1:8" s="46" customFormat="1" ht="15.75">
      <c r="A132" s="63"/>
      <c r="B132" s="64"/>
      <c r="C132" s="66"/>
      <c r="D132" s="66"/>
      <c r="E132" s="45" t="e">
        <f>E133+E134+E135+#REF!+E136+E137+E138+#REF!+#REF!+#REF!+#REF!+#REF!+#REF!+#REF!+#REF!+#REF!+#REF!+#REF!+#REF!+#REF!+#REF!+#REF!+#REF!+#REF!+#REF!</f>
        <v>#REF!</v>
      </c>
      <c r="F132" s="10"/>
      <c r="G132" s="39"/>
      <c r="H132" s="41"/>
    </row>
    <row r="133" spans="1:8" ht="31.5">
      <c r="A133" s="20">
        <v>1</v>
      </c>
      <c r="B133" s="82" t="s">
        <v>239</v>
      </c>
      <c r="C133" s="91">
        <v>100</v>
      </c>
      <c r="D133" s="80">
        <v>100</v>
      </c>
      <c r="E133" s="51">
        <f aca="true" t="shared" si="5" ref="E133:E138">D133/C133*100</f>
        <v>100</v>
      </c>
      <c r="F133" s="7"/>
      <c r="G133" s="8"/>
      <c r="H133" s="9"/>
    </row>
    <row r="134" spans="1:8" ht="31.5">
      <c r="A134" s="20">
        <v>2</v>
      </c>
      <c r="B134" s="82" t="s">
        <v>240</v>
      </c>
      <c r="C134" s="91">
        <v>100</v>
      </c>
      <c r="D134" s="80">
        <v>100</v>
      </c>
      <c r="E134" s="51">
        <f t="shared" si="5"/>
        <v>100</v>
      </c>
      <c r="F134" s="7"/>
      <c r="G134" s="8"/>
      <c r="H134" s="9"/>
    </row>
    <row r="135" spans="1:8" ht="47.25">
      <c r="A135" s="20">
        <v>3</v>
      </c>
      <c r="B135" s="82" t="s">
        <v>42</v>
      </c>
      <c r="C135" s="91">
        <v>10</v>
      </c>
      <c r="D135" s="80">
        <v>80.1</v>
      </c>
      <c r="E135" s="51">
        <f t="shared" si="5"/>
        <v>801</v>
      </c>
      <c r="F135" s="7"/>
      <c r="G135" s="8"/>
      <c r="H135" s="9"/>
    </row>
    <row r="136" spans="1:8" ht="31.5">
      <c r="A136" s="20">
        <v>4</v>
      </c>
      <c r="B136" s="82" t="s">
        <v>43</v>
      </c>
      <c r="C136" s="80">
        <v>0</v>
      </c>
      <c r="D136" s="80">
        <v>1</v>
      </c>
      <c r="E136" s="51" t="e">
        <f t="shared" si="5"/>
        <v>#DIV/0!</v>
      </c>
      <c r="F136" s="7"/>
      <c r="G136" s="8"/>
      <c r="H136" s="9"/>
    </row>
    <row r="137" spans="1:8" ht="18">
      <c r="A137" s="20">
        <v>5</v>
      </c>
      <c r="B137" s="82" t="s">
        <v>44</v>
      </c>
      <c r="C137" s="80">
        <v>5</v>
      </c>
      <c r="D137" s="80">
        <v>5</v>
      </c>
      <c r="E137" s="51">
        <f t="shared" si="5"/>
        <v>100</v>
      </c>
      <c r="F137" s="7"/>
      <c r="G137" s="8"/>
      <c r="H137" s="9"/>
    </row>
    <row r="138" spans="1:8" ht="63">
      <c r="A138" s="31">
        <v>6</v>
      </c>
      <c r="B138" s="82" t="s">
        <v>45</v>
      </c>
      <c r="C138" s="80">
        <v>6.1</v>
      </c>
      <c r="D138" s="80">
        <v>10</v>
      </c>
      <c r="E138" s="51">
        <f t="shared" si="5"/>
        <v>163.9344262295082</v>
      </c>
      <c r="F138" s="7"/>
      <c r="G138" s="8"/>
      <c r="H138" s="9"/>
    </row>
    <row r="139" spans="1:8" ht="49.5" customHeight="1">
      <c r="A139" s="21"/>
      <c r="B139" s="36" t="s">
        <v>36</v>
      </c>
      <c r="C139" s="139" t="s">
        <v>113</v>
      </c>
      <c r="D139" s="140"/>
      <c r="E139" s="37" t="e">
        <f>E121-E131</f>
        <v>#REF!</v>
      </c>
      <c r="F139" s="7"/>
      <c r="G139" s="8"/>
      <c r="H139" s="9"/>
    </row>
    <row r="140" spans="1:8" s="46" customFormat="1" ht="31.5">
      <c r="A140" s="78" t="s">
        <v>90</v>
      </c>
      <c r="B140" s="115" t="s">
        <v>135</v>
      </c>
      <c r="C140" s="67"/>
      <c r="D140" s="39"/>
      <c r="E140" s="40"/>
      <c r="F140" s="68">
        <v>58100.7</v>
      </c>
      <c r="G140" s="68">
        <v>58005.7</v>
      </c>
      <c r="H140" s="69">
        <f>G140/F140*100</f>
        <v>99.83649078238301</v>
      </c>
    </row>
    <row r="141" spans="1:8" s="46" customFormat="1" ht="15.75">
      <c r="A141" s="29"/>
      <c r="B141" s="62" t="s">
        <v>114</v>
      </c>
      <c r="C141" s="44"/>
      <c r="D141" s="44"/>
      <c r="E141" s="45">
        <f>(E142+E143+E144+E145)/4</f>
        <v>100</v>
      </c>
      <c r="F141" s="70"/>
      <c r="G141" s="70"/>
      <c r="H141" s="71"/>
    </row>
    <row r="142" spans="1:8" ht="49.5" customHeight="1">
      <c r="A142" s="21">
        <v>1</v>
      </c>
      <c r="B142" s="83" t="s">
        <v>136</v>
      </c>
      <c r="C142" s="80">
        <v>5</v>
      </c>
      <c r="D142" s="80">
        <v>5</v>
      </c>
      <c r="E142" s="51">
        <f>D142/C142*100</f>
        <v>100</v>
      </c>
      <c r="F142" s="16"/>
      <c r="G142" s="16"/>
      <c r="H142" s="26"/>
    </row>
    <row r="143" spans="1:8" ht="47.25">
      <c r="A143" s="15">
        <v>2</v>
      </c>
      <c r="B143" s="83" t="s">
        <v>137</v>
      </c>
      <c r="C143" s="80">
        <v>0</v>
      </c>
      <c r="D143" s="80">
        <v>0</v>
      </c>
      <c r="E143" s="53">
        <v>100</v>
      </c>
      <c r="F143" s="16"/>
      <c r="G143" s="16"/>
      <c r="H143" s="25"/>
    </row>
    <row r="144" spans="1:8" ht="45" customHeight="1">
      <c r="A144" s="15">
        <v>3</v>
      </c>
      <c r="B144" s="83" t="s">
        <v>138</v>
      </c>
      <c r="C144" s="80">
        <v>0</v>
      </c>
      <c r="D144" s="80">
        <v>0</v>
      </c>
      <c r="E144" s="51">
        <v>100</v>
      </c>
      <c r="F144" s="16"/>
      <c r="G144" s="16"/>
      <c r="H144" s="25"/>
    </row>
    <row r="145" spans="1:8" ht="35.25" customHeight="1">
      <c r="A145" s="15">
        <v>4</v>
      </c>
      <c r="B145" s="83" t="s">
        <v>139</v>
      </c>
      <c r="C145" s="80">
        <v>0</v>
      </c>
      <c r="D145" s="80">
        <v>0</v>
      </c>
      <c r="E145" s="51">
        <v>100</v>
      </c>
      <c r="F145" s="16"/>
      <c r="G145" s="16"/>
      <c r="H145" s="25"/>
    </row>
    <row r="146" spans="1:8" s="46" customFormat="1" ht="15.75">
      <c r="A146" s="47"/>
      <c r="B146" s="48" t="s">
        <v>115</v>
      </c>
      <c r="C146" s="49"/>
      <c r="D146" s="50"/>
      <c r="E146" s="45" t="e">
        <f>(E147+E148+E149+E150+E151+E152+E153+E154+E155+E156+E157+#REF!+E158+E159+E160+#REF!+#REF!+#REF!+#REF!)/19</f>
        <v>#REF!</v>
      </c>
      <c r="F146" s="10"/>
      <c r="G146" s="39"/>
      <c r="H146" s="41"/>
    </row>
    <row r="147" spans="1:8" ht="63" customHeight="1">
      <c r="A147" s="15">
        <v>1</v>
      </c>
      <c r="B147" s="83" t="s">
        <v>140</v>
      </c>
      <c r="C147" s="80">
        <v>0</v>
      </c>
      <c r="D147" s="80">
        <v>0</v>
      </c>
      <c r="E147" s="51">
        <v>100</v>
      </c>
      <c r="F147" s="7"/>
      <c r="G147" s="8"/>
      <c r="H147" s="9"/>
    </row>
    <row r="148" spans="1:8" ht="31.5">
      <c r="A148" s="15">
        <v>2</v>
      </c>
      <c r="B148" s="83" t="s">
        <v>242</v>
      </c>
      <c r="C148" s="80">
        <v>102.5</v>
      </c>
      <c r="D148" s="80">
        <v>107.9</v>
      </c>
      <c r="E148" s="51">
        <f aca="true" t="shared" si="6" ref="E148:E163">D148/C148*100</f>
        <v>105.26829268292684</v>
      </c>
      <c r="F148" s="7"/>
      <c r="G148" s="8"/>
      <c r="H148" s="9"/>
    </row>
    <row r="149" spans="1:8" ht="96.75" customHeight="1">
      <c r="A149" s="15">
        <v>3</v>
      </c>
      <c r="B149" s="83" t="s">
        <v>0</v>
      </c>
      <c r="C149" s="80">
        <v>100</v>
      </c>
      <c r="D149" s="80">
        <v>100</v>
      </c>
      <c r="E149" s="51">
        <f t="shared" si="6"/>
        <v>100</v>
      </c>
      <c r="F149" s="7"/>
      <c r="G149" s="8"/>
      <c r="H149" s="9"/>
    </row>
    <row r="150" spans="1:8" ht="63">
      <c r="A150" s="21">
        <v>4</v>
      </c>
      <c r="B150" s="83" t="s">
        <v>1</v>
      </c>
      <c r="C150" s="80">
        <v>100</v>
      </c>
      <c r="D150" s="80">
        <v>100</v>
      </c>
      <c r="E150" s="51">
        <f t="shared" si="6"/>
        <v>100</v>
      </c>
      <c r="F150" s="7"/>
      <c r="G150" s="8"/>
      <c r="H150" s="9"/>
    </row>
    <row r="151" spans="1:8" ht="48" customHeight="1">
      <c r="A151" s="15">
        <v>5</v>
      </c>
      <c r="B151" s="83" t="s">
        <v>141</v>
      </c>
      <c r="C151" s="80">
        <v>0</v>
      </c>
      <c r="D151" s="91">
        <v>0</v>
      </c>
      <c r="E151" s="51">
        <v>100</v>
      </c>
      <c r="F151" s="7"/>
      <c r="G151" s="8"/>
      <c r="H151" s="9"/>
    </row>
    <row r="152" spans="1:8" ht="63">
      <c r="A152" s="15">
        <v>6</v>
      </c>
      <c r="B152" s="82" t="s">
        <v>3</v>
      </c>
      <c r="C152" s="91">
        <v>1</v>
      </c>
      <c r="D152" s="91">
        <v>1</v>
      </c>
      <c r="E152" s="51">
        <f t="shared" si="6"/>
        <v>100</v>
      </c>
      <c r="F152" s="7"/>
      <c r="G152" s="8"/>
      <c r="H152" s="9"/>
    </row>
    <row r="153" spans="1:8" ht="78.75">
      <c r="A153" s="15">
        <v>7</v>
      </c>
      <c r="B153" s="82" t="s">
        <v>142</v>
      </c>
      <c r="C153" s="91">
        <v>100</v>
      </c>
      <c r="D153" s="91">
        <v>100</v>
      </c>
      <c r="E153" s="51">
        <f t="shared" si="6"/>
        <v>100</v>
      </c>
      <c r="F153" s="7"/>
      <c r="G153" s="8"/>
      <c r="H153" s="9"/>
    </row>
    <row r="154" spans="1:8" ht="46.5" customHeight="1">
      <c r="A154" s="21">
        <v>8</v>
      </c>
      <c r="B154" s="82" t="s">
        <v>143</v>
      </c>
      <c r="C154" s="80">
        <v>100</v>
      </c>
      <c r="D154" s="80">
        <v>100</v>
      </c>
      <c r="E154" s="51">
        <f t="shared" si="6"/>
        <v>100</v>
      </c>
      <c r="F154" s="7"/>
      <c r="G154" s="8"/>
      <c r="H154" s="9"/>
    </row>
    <row r="155" spans="1:8" ht="95.25" customHeight="1">
      <c r="A155" s="21">
        <v>9</v>
      </c>
      <c r="B155" s="82" t="s">
        <v>144</v>
      </c>
      <c r="C155" s="80">
        <v>100</v>
      </c>
      <c r="D155" s="80">
        <v>100</v>
      </c>
      <c r="E155" s="51">
        <f t="shared" si="6"/>
        <v>100</v>
      </c>
      <c r="F155" s="7"/>
      <c r="G155" s="8"/>
      <c r="H155" s="9"/>
    </row>
    <row r="156" spans="1:8" ht="65.25" customHeight="1">
      <c r="A156" s="21">
        <v>10</v>
      </c>
      <c r="B156" s="83" t="s">
        <v>145</v>
      </c>
      <c r="C156" s="80">
        <v>100</v>
      </c>
      <c r="D156" s="80">
        <v>100</v>
      </c>
      <c r="E156" s="51">
        <v>100</v>
      </c>
      <c r="F156" s="7"/>
      <c r="G156" s="8"/>
      <c r="H156" s="9"/>
    </row>
    <row r="157" spans="1:8" ht="82.5" customHeight="1">
      <c r="A157" s="21">
        <v>11</v>
      </c>
      <c r="B157" s="83" t="s">
        <v>146</v>
      </c>
      <c r="C157" s="80">
        <v>100</v>
      </c>
      <c r="D157" s="80">
        <v>100</v>
      </c>
      <c r="E157" s="51">
        <v>100</v>
      </c>
      <c r="F157" s="7"/>
      <c r="G157" s="8"/>
      <c r="H157" s="9"/>
    </row>
    <row r="158" spans="1:8" ht="114" customHeight="1">
      <c r="A158" s="21">
        <v>12</v>
      </c>
      <c r="B158" s="83" t="s">
        <v>2</v>
      </c>
      <c r="C158" s="80">
        <v>100</v>
      </c>
      <c r="D158" s="80">
        <v>100</v>
      </c>
      <c r="E158" s="51">
        <f t="shared" si="6"/>
        <v>100</v>
      </c>
      <c r="F158" s="7"/>
      <c r="G158" s="8"/>
      <c r="H158" s="9"/>
    </row>
    <row r="159" spans="1:8" ht="63">
      <c r="A159" s="21">
        <v>13</v>
      </c>
      <c r="B159" s="83" t="s">
        <v>150</v>
      </c>
      <c r="C159" s="80">
        <v>100</v>
      </c>
      <c r="D159" s="80">
        <v>100</v>
      </c>
      <c r="E159" s="51">
        <f t="shared" si="6"/>
        <v>100</v>
      </c>
      <c r="F159" s="7"/>
      <c r="G159" s="8"/>
      <c r="H159" s="9"/>
    </row>
    <row r="160" spans="1:8" ht="66" customHeight="1">
      <c r="A160" s="21">
        <v>14</v>
      </c>
      <c r="B160" s="83" t="s">
        <v>274</v>
      </c>
      <c r="C160" s="80">
        <v>100</v>
      </c>
      <c r="D160" s="80">
        <v>100</v>
      </c>
      <c r="E160" s="51">
        <f t="shared" si="6"/>
        <v>100</v>
      </c>
      <c r="F160" s="7"/>
      <c r="G160" s="8"/>
      <c r="H160" s="9"/>
    </row>
    <row r="161" spans="1:8" ht="78.75" customHeight="1">
      <c r="A161" s="77">
        <v>15</v>
      </c>
      <c r="B161" s="104" t="s">
        <v>273</v>
      </c>
      <c r="C161" s="105">
        <v>100</v>
      </c>
      <c r="D161" s="105">
        <v>100</v>
      </c>
      <c r="E161" s="51">
        <f t="shared" si="6"/>
        <v>100</v>
      </c>
      <c r="F161" s="7"/>
      <c r="G161" s="8"/>
      <c r="H161" s="9"/>
    </row>
    <row r="162" spans="1:8" ht="86.25" customHeight="1">
      <c r="A162" s="77">
        <v>16</v>
      </c>
      <c r="B162" s="104" t="s">
        <v>237</v>
      </c>
      <c r="C162" s="105">
        <v>100</v>
      </c>
      <c r="D162" s="105">
        <v>100</v>
      </c>
      <c r="E162" s="51">
        <f t="shared" si="6"/>
        <v>100</v>
      </c>
      <c r="F162" s="7"/>
      <c r="G162" s="8"/>
      <c r="H162" s="9"/>
    </row>
    <row r="163" spans="1:8" ht="94.5" customHeight="1">
      <c r="A163" s="77">
        <v>17</v>
      </c>
      <c r="B163" s="104" t="s">
        <v>238</v>
      </c>
      <c r="C163" s="105">
        <v>100</v>
      </c>
      <c r="D163" s="105">
        <v>100</v>
      </c>
      <c r="E163" s="51">
        <f t="shared" si="6"/>
        <v>100</v>
      </c>
      <c r="F163" s="7"/>
      <c r="G163" s="8"/>
      <c r="H163" s="9"/>
    </row>
    <row r="164" spans="1:8" ht="47.25" customHeight="1">
      <c r="A164" s="30"/>
      <c r="B164" s="36" t="s">
        <v>36</v>
      </c>
      <c r="C164" s="139" t="s">
        <v>113</v>
      </c>
      <c r="D164" s="140"/>
      <c r="E164" s="37" t="e">
        <f>E141-E146</f>
        <v>#REF!</v>
      </c>
      <c r="F164" s="10"/>
      <c r="G164" s="8"/>
      <c r="H164" s="9"/>
    </row>
    <row r="165" spans="1:8" s="46" customFormat="1" ht="49.5" customHeight="1">
      <c r="A165" s="74" t="s">
        <v>91</v>
      </c>
      <c r="B165" s="114" t="s">
        <v>192</v>
      </c>
      <c r="C165" s="10"/>
      <c r="D165" s="39"/>
      <c r="E165" s="40"/>
      <c r="F165" s="75">
        <v>0</v>
      </c>
      <c r="G165" s="76">
        <v>0</v>
      </c>
      <c r="H165" s="41" t="e">
        <f>G165/F165*100</f>
        <v>#DIV/0!</v>
      </c>
    </row>
    <row r="166" spans="1:8" s="46" customFormat="1" ht="15.75">
      <c r="A166" s="42"/>
      <c r="B166" s="43" t="s">
        <v>114</v>
      </c>
      <c r="C166" s="44"/>
      <c r="D166" s="44"/>
      <c r="E166" s="45" t="e">
        <f>(#REF!+#REF!+#REF!+#REF!+E167+#REF!)/6</f>
        <v>#REF!</v>
      </c>
      <c r="F166" s="10"/>
      <c r="G166" s="39"/>
      <c r="H166" s="41"/>
    </row>
    <row r="167" spans="1:8" ht="24" customHeight="1">
      <c r="A167" s="21">
        <v>5</v>
      </c>
      <c r="B167" s="84"/>
      <c r="C167" s="80"/>
      <c r="D167" s="80"/>
      <c r="E167" s="51"/>
      <c r="F167" s="7"/>
      <c r="G167" s="8"/>
      <c r="H167" s="9"/>
    </row>
    <row r="168" spans="1:8" s="46" customFormat="1" ht="15.75">
      <c r="A168" s="47"/>
      <c r="B168" s="48" t="s">
        <v>115</v>
      </c>
      <c r="C168" s="49"/>
      <c r="D168" s="50"/>
      <c r="E168" s="45" t="e">
        <f>(E169+#REF!+#REF!+#REF!+#REF!+#REF!+E170+E171+E172+#REF!+#REF!+#REF!+#REF!)/13</f>
        <v>#REF!</v>
      </c>
      <c r="F168" s="10"/>
      <c r="G168" s="39"/>
      <c r="H168" s="41"/>
    </row>
    <row r="169" spans="1:8" ht="31.5">
      <c r="A169" s="15">
        <v>1</v>
      </c>
      <c r="B169" s="35" t="s">
        <v>301</v>
      </c>
      <c r="C169" s="91">
        <v>30.57</v>
      </c>
      <c r="D169" s="91">
        <v>30.57</v>
      </c>
      <c r="E169" s="51">
        <f>D169/C169*100</f>
        <v>100</v>
      </c>
      <c r="F169" s="7"/>
      <c r="G169" s="8"/>
      <c r="H169" s="9"/>
    </row>
    <row r="170" spans="1:8" ht="31.5">
      <c r="A170" s="15">
        <v>7</v>
      </c>
      <c r="B170" s="84" t="s">
        <v>302</v>
      </c>
      <c r="C170" s="80">
        <v>98.5</v>
      </c>
      <c r="D170" s="80">
        <v>98.5</v>
      </c>
      <c r="E170" s="51">
        <f>D170/C170*100</f>
        <v>100</v>
      </c>
      <c r="F170" s="7"/>
      <c r="G170" s="8"/>
      <c r="H170" s="9"/>
    </row>
    <row r="171" spans="1:8" ht="18">
      <c r="A171" s="15">
        <v>8</v>
      </c>
      <c r="B171" s="84" t="s">
        <v>303</v>
      </c>
      <c r="C171" s="80">
        <v>30.57</v>
      </c>
      <c r="D171" s="80">
        <v>30.57</v>
      </c>
      <c r="E171" s="51">
        <f>D171/C171*100</f>
        <v>100</v>
      </c>
      <c r="F171" s="7"/>
      <c r="G171" s="8"/>
      <c r="H171" s="9"/>
    </row>
    <row r="172" spans="1:8" ht="80.25" customHeight="1">
      <c r="A172" s="15">
        <v>9</v>
      </c>
      <c r="B172" s="35" t="s">
        <v>17</v>
      </c>
      <c r="C172" s="80">
        <v>38.9</v>
      </c>
      <c r="D172" s="80">
        <v>38.9</v>
      </c>
      <c r="E172" s="51">
        <f>D172/C172*100</f>
        <v>100</v>
      </c>
      <c r="F172" s="7"/>
      <c r="G172" s="8"/>
      <c r="H172" s="9"/>
    </row>
    <row r="173" spans="1:8" ht="48.75" customHeight="1">
      <c r="A173" s="21"/>
      <c r="B173" s="36" t="s">
        <v>36</v>
      </c>
      <c r="C173" s="139" t="s">
        <v>113</v>
      </c>
      <c r="D173" s="140"/>
      <c r="E173" s="37" t="e">
        <f>E166-E168</f>
        <v>#REF!</v>
      </c>
      <c r="F173" s="10"/>
      <c r="G173" s="8"/>
      <c r="H173" s="9"/>
    </row>
    <row r="174" spans="1:8" s="46" customFormat="1" ht="33" customHeight="1">
      <c r="A174" s="78" t="s">
        <v>92</v>
      </c>
      <c r="B174" s="115" t="s">
        <v>193</v>
      </c>
      <c r="C174" s="67"/>
      <c r="D174" s="39"/>
      <c r="E174" s="40"/>
      <c r="F174" s="68">
        <v>2082.774</v>
      </c>
      <c r="G174" s="68">
        <v>2055.4</v>
      </c>
      <c r="H174" s="69">
        <f>G174/F174*100</f>
        <v>98.68569513542997</v>
      </c>
    </row>
    <row r="175" spans="1:8" s="46" customFormat="1" ht="15.75">
      <c r="A175" s="29"/>
      <c r="B175" s="62" t="s">
        <v>114</v>
      </c>
      <c r="C175" s="44"/>
      <c r="D175" s="44"/>
      <c r="E175" s="45" t="e">
        <f>(E176+E177+E178+#REF!)/4</f>
        <v>#REF!</v>
      </c>
      <c r="F175" s="70"/>
      <c r="G175" s="70"/>
      <c r="H175" s="71"/>
    </row>
    <row r="176" spans="1:8" ht="31.5">
      <c r="A176" s="21">
        <v>1</v>
      </c>
      <c r="B176" s="84" t="s">
        <v>159</v>
      </c>
      <c r="C176" s="80">
        <v>43</v>
      </c>
      <c r="D176" s="80">
        <v>0</v>
      </c>
      <c r="E176" s="51">
        <f>D176/C176*100</f>
        <v>0</v>
      </c>
      <c r="F176" s="16"/>
      <c r="G176" s="16"/>
      <c r="H176" s="26"/>
    </row>
    <row r="177" spans="1:8" ht="31.5">
      <c r="A177" s="15">
        <v>2</v>
      </c>
      <c r="B177" s="84" t="s">
        <v>160</v>
      </c>
      <c r="C177" s="80">
        <v>38</v>
      </c>
      <c r="D177" s="80">
        <v>48</v>
      </c>
      <c r="E177" s="51">
        <f>D177/C177*100</f>
        <v>126.3157894736842</v>
      </c>
      <c r="F177" s="16"/>
      <c r="G177" s="16"/>
      <c r="H177" s="25"/>
    </row>
    <row r="178" spans="1:8" ht="31.5">
      <c r="A178" s="15">
        <v>3</v>
      </c>
      <c r="B178" s="84" t="s">
        <v>161</v>
      </c>
      <c r="C178" s="80">
        <v>10</v>
      </c>
      <c r="D178" s="80">
        <v>4</v>
      </c>
      <c r="E178" s="51">
        <f>D178/C178*100</f>
        <v>40</v>
      </c>
      <c r="F178" s="16"/>
      <c r="G178" s="16"/>
      <c r="H178" s="25"/>
    </row>
    <row r="179" spans="1:8" s="46" customFormat="1" ht="15.75">
      <c r="A179" s="47"/>
      <c r="B179" s="48" t="s">
        <v>115</v>
      </c>
      <c r="C179" s="49"/>
      <c r="D179" s="50"/>
      <c r="E179" s="45" t="e">
        <f>(E180+E181+E182+E183+E184+E185+E186+E187+E188+E189+E190+E191+E192+E193+E194+E195+E196+E197+E198+E199+E200+E201+#REF!)/23</f>
        <v>#REF!</v>
      </c>
      <c r="F179" s="10"/>
      <c r="G179" s="39"/>
      <c r="H179" s="41"/>
    </row>
    <row r="180" spans="1:8" ht="18">
      <c r="A180" s="15">
        <v>1</v>
      </c>
      <c r="B180" s="84" t="s">
        <v>162</v>
      </c>
      <c r="C180" s="80">
        <v>32</v>
      </c>
      <c r="D180" s="80">
        <v>48</v>
      </c>
      <c r="E180" s="53">
        <f aca="true" t="shared" si="7" ref="E180:E185">1/(D180/C180)*100</f>
        <v>66.66666666666666</v>
      </c>
      <c r="F180" s="7"/>
      <c r="G180" s="8"/>
      <c r="H180" s="9"/>
    </row>
    <row r="181" spans="1:8" ht="18">
      <c r="A181" s="15">
        <v>2</v>
      </c>
      <c r="B181" s="84" t="s">
        <v>163</v>
      </c>
      <c r="C181" s="80">
        <v>7</v>
      </c>
      <c r="D181" s="80">
        <v>2</v>
      </c>
      <c r="E181" s="53">
        <f t="shared" si="7"/>
        <v>350</v>
      </c>
      <c r="F181" s="7"/>
      <c r="G181" s="8"/>
      <c r="H181" s="9"/>
    </row>
    <row r="182" spans="1:8" ht="18">
      <c r="A182" s="15">
        <v>3</v>
      </c>
      <c r="B182" s="84" t="s">
        <v>164</v>
      </c>
      <c r="C182" s="80">
        <v>8</v>
      </c>
      <c r="D182" s="80">
        <v>1</v>
      </c>
      <c r="E182" s="53">
        <f t="shared" si="7"/>
        <v>800</v>
      </c>
      <c r="F182" s="7"/>
      <c r="G182" s="8"/>
      <c r="H182" s="9"/>
    </row>
    <row r="183" spans="1:8" ht="63.75" customHeight="1">
      <c r="A183" s="77">
        <v>4</v>
      </c>
      <c r="B183" s="84" t="s">
        <v>24</v>
      </c>
      <c r="C183" s="80">
        <v>70.5</v>
      </c>
      <c r="D183" s="80">
        <v>70.5</v>
      </c>
      <c r="E183" s="53">
        <f t="shared" si="7"/>
        <v>100</v>
      </c>
      <c r="F183" s="7"/>
      <c r="G183" s="8"/>
      <c r="H183" s="9"/>
    </row>
    <row r="184" spans="1:8" ht="18">
      <c r="A184" s="21">
        <v>5</v>
      </c>
      <c r="B184" s="84" t="s">
        <v>23</v>
      </c>
      <c r="C184" s="80">
        <v>4.9</v>
      </c>
      <c r="D184" s="91">
        <v>4.9</v>
      </c>
      <c r="E184" s="53">
        <f t="shared" si="7"/>
        <v>100</v>
      </c>
      <c r="F184" s="7"/>
      <c r="G184" s="8"/>
      <c r="H184" s="9"/>
    </row>
    <row r="185" spans="1:8" ht="18">
      <c r="A185" s="15">
        <v>6</v>
      </c>
      <c r="B185" s="84" t="s">
        <v>165</v>
      </c>
      <c r="C185" s="80">
        <v>8.9</v>
      </c>
      <c r="D185" s="91">
        <v>8.9</v>
      </c>
      <c r="E185" s="53">
        <f t="shared" si="7"/>
        <v>100</v>
      </c>
      <c r="F185" s="7"/>
      <c r="G185" s="8"/>
      <c r="H185" s="9"/>
    </row>
    <row r="186" spans="1:8" ht="63">
      <c r="A186" s="15">
        <v>7</v>
      </c>
      <c r="B186" s="84" t="s">
        <v>25</v>
      </c>
      <c r="C186" s="80">
        <v>4.1</v>
      </c>
      <c r="D186" s="91">
        <v>4.1</v>
      </c>
      <c r="E186" s="51">
        <f>D186/C186*100</f>
        <v>100</v>
      </c>
      <c r="F186" s="7"/>
      <c r="G186" s="8"/>
      <c r="H186" s="9"/>
    </row>
    <row r="187" spans="1:8" ht="67.5" customHeight="1">
      <c r="A187" s="15">
        <v>8</v>
      </c>
      <c r="B187" s="84" t="s">
        <v>26</v>
      </c>
      <c r="C187" s="80">
        <v>75.5</v>
      </c>
      <c r="D187" s="91">
        <v>75.5</v>
      </c>
      <c r="E187" s="53">
        <f>1/(D187/C187)*100</f>
        <v>100</v>
      </c>
      <c r="F187" s="7"/>
      <c r="G187" s="8"/>
      <c r="H187" s="9"/>
    </row>
    <row r="188" spans="1:8" ht="18">
      <c r="A188" s="77">
        <v>9</v>
      </c>
      <c r="B188" s="84" t="s">
        <v>27</v>
      </c>
      <c r="C188" s="80">
        <v>25.4</v>
      </c>
      <c r="D188" s="91">
        <v>25.4</v>
      </c>
      <c r="E188" s="53">
        <f>1/(D188/C188)*100</f>
        <v>100</v>
      </c>
      <c r="F188" s="7"/>
      <c r="G188" s="8"/>
      <c r="H188" s="9"/>
    </row>
    <row r="189" spans="1:8" ht="18">
      <c r="A189" s="21">
        <v>10</v>
      </c>
      <c r="B189" s="84" t="s">
        <v>28</v>
      </c>
      <c r="C189" s="80">
        <v>42.9</v>
      </c>
      <c r="D189" s="80">
        <v>42.9</v>
      </c>
      <c r="E189" s="53">
        <f>1/(D189/C189)*100</f>
        <v>100</v>
      </c>
      <c r="F189" s="7"/>
      <c r="G189" s="8"/>
      <c r="H189" s="9"/>
    </row>
    <row r="190" spans="1:8" ht="47.25">
      <c r="A190" s="21">
        <v>11</v>
      </c>
      <c r="B190" s="84" t="s">
        <v>166</v>
      </c>
      <c r="C190" s="80">
        <v>65</v>
      </c>
      <c r="D190" s="80">
        <v>65</v>
      </c>
      <c r="E190" s="53">
        <f>1/(D190/C190)*100</f>
        <v>100</v>
      </c>
      <c r="F190" s="7"/>
      <c r="G190" s="8"/>
      <c r="H190" s="9"/>
    </row>
    <row r="191" spans="1:8" ht="31.5">
      <c r="A191" s="21">
        <v>12</v>
      </c>
      <c r="B191" s="84" t="s">
        <v>167</v>
      </c>
      <c r="C191" s="80">
        <v>10</v>
      </c>
      <c r="D191" s="80">
        <v>5</v>
      </c>
      <c r="E191" s="51">
        <f>D191/C191*100</f>
        <v>50</v>
      </c>
      <c r="F191" s="7"/>
      <c r="G191" s="8"/>
      <c r="H191" s="9"/>
    </row>
    <row r="192" spans="1:8" ht="31.5">
      <c r="A192" s="21">
        <v>13</v>
      </c>
      <c r="B192" s="84" t="s">
        <v>168</v>
      </c>
      <c r="C192" s="80">
        <v>87.4</v>
      </c>
      <c r="D192" s="80">
        <v>87.4</v>
      </c>
      <c r="E192" s="53">
        <f>1/(D192/C192)*100</f>
        <v>100</v>
      </c>
      <c r="F192" s="7"/>
      <c r="G192" s="8"/>
      <c r="H192" s="9"/>
    </row>
    <row r="193" spans="1:8" ht="47.25">
      <c r="A193" s="21">
        <v>14</v>
      </c>
      <c r="B193" s="84" t="s">
        <v>32</v>
      </c>
      <c r="C193" s="80">
        <v>73</v>
      </c>
      <c r="D193" s="80">
        <v>73</v>
      </c>
      <c r="E193" s="53">
        <f>1/(D193/C193)*100</f>
        <v>100</v>
      </c>
      <c r="F193" s="7"/>
      <c r="G193" s="8"/>
      <c r="H193" s="9"/>
    </row>
    <row r="194" spans="1:8" ht="31.5">
      <c r="A194" s="21">
        <v>15</v>
      </c>
      <c r="B194" s="84" t="s">
        <v>34</v>
      </c>
      <c r="C194" s="80">
        <v>38</v>
      </c>
      <c r="D194" s="80">
        <v>38</v>
      </c>
      <c r="E194" s="53">
        <f>1/(D194/C194)*100</f>
        <v>100</v>
      </c>
      <c r="F194" s="7"/>
      <c r="G194" s="8"/>
      <c r="H194" s="9"/>
    </row>
    <row r="195" spans="1:8" ht="33.75" customHeight="1">
      <c r="A195" s="21">
        <v>16</v>
      </c>
      <c r="B195" s="84" t="s">
        <v>33</v>
      </c>
      <c r="C195" s="80">
        <v>31.3</v>
      </c>
      <c r="D195" s="80">
        <v>31.3</v>
      </c>
      <c r="E195" s="53">
        <f>1/(D195/C195)*100</f>
        <v>100</v>
      </c>
      <c r="F195" s="7"/>
      <c r="G195" s="8"/>
      <c r="H195" s="9"/>
    </row>
    <row r="196" spans="1:8" ht="18">
      <c r="A196" s="21">
        <v>17</v>
      </c>
      <c r="B196" s="84" t="s">
        <v>31</v>
      </c>
      <c r="C196" s="80">
        <v>53</v>
      </c>
      <c r="D196" s="80">
        <v>53</v>
      </c>
      <c r="E196" s="51">
        <f>D196/C196*100</f>
        <v>100</v>
      </c>
      <c r="F196" s="7"/>
      <c r="G196" s="8"/>
      <c r="H196" s="9"/>
    </row>
    <row r="197" spans="1:8" ht="49.5" customHeight="1">
      <c r="A197" s="21">
        <v>18</v>
      </c>
      <c r="B197" s="84" t="s">
        <v>169</v>
      </c>
      <c r="C197" s="80">
        <v>88.1</v>
      </c>
      <c r="D197" s="80">
        <v>88.1</v>
      </c>
      <c r="E197" s="51">
        <f>D197/C197*100</f>
        <v>100</v>
      </c>
      <c r="F197" s="7"/>
      <c r="G197" s="8"/>
      <c r="H197" s="9"/>
    </row>
    <row r="198" spans="1:8" ht="53.25" customHeight="1">
      <c r="A198" s="21">
        <v>19</v>
      </c>
      <c r="B198" s="84" t="s">
        <v>170</v>
      </c>
      <c r="C198" s="80">
        <v>25</v>
      </c>
      <c r="D198" s="80">
        <v>25</v>
      </c>
      <c r="E198" s="51">
        <f>D198/C198*100</f>
        <v>100</v>
      </c>
      <c r="F198" s="7"/>
      <c r="G198" s="8"/>
      <c r="H198" s="9"/>
    </row>
    <row r="199" spans="1:8" ht="79.5" customHeight="1">
      <c r="A199" s="21">
        <v>20</v>
      </c>
      <c r="B199" s="84" t="s">
        <v>292</v>
      </c>
      <c r="C199" s="80">
        <v>2</v>
      </c>
      <c r="D199" s="80">
        <v>2</v>
      </c>
      <c r="E199" s="51">
        <f>D199/C199*100</f>
        <v>100</v>
      </c>
      <c r="F199" s="7"/>
      <c r="G199" s="8"/>
      <c r="H199" s="9"/>
    </row>
    <row r="200" spans="1:8" ht="31.5">
      <c r="A200" s="21">
        <v>21</v>
      </c>
      <c r="B200" s="84" t="s">
        <v>171</v>
      </c>
      <c r="C200" s="80">
        <v>91.7</v>
      </c>
      <c r="D200" s="80">
        <v>91.7</v>
      </c>
      <c r="E200" s="53">
        <f>1/(D200/C200)*100</f>
        <v>100</v>
      </c>
      <c r="F200" s="7"/>
      <c r="G200" s="8"/>
      <c r="H200" s="9"/>
    </row>
    <row r="201" spans="1:8" ht="63">
      <c r="A201" s="21">
        <v>22</v>
      </c>
      <c r="B201" s="84" t="s">
        <v>172</v>
      </c>
      <c r="C201" s="80">
        <v>20</v>
      </c>
      <c r="D201" s="80">
        <v>20</v>
      </c>
      <c r="E201" s="53">
        <f>1/(D201/C201)*100</f>
        <v>100</v>
      </c>
      <c r="F201" s="7"/>
      <c r="G201" s="8"/>
      <c r="H201" s="9"/>
    </row>
    <row r="202" spans="1:8" ht="54.75" customHeight="1">
      <c r="A202" s="21"/>
      <c r="B202" s="36" t="s">
        <v>36</v>
      </c>
      <c r="C202" s="139" t="s">
        <v>113</v>
      </c>
      <c r="D202" s="140"/>
      <c r="E202" s="37" t="e">
        <f>E175-E179</f>
        <v>#REF!</v>
      </c>
      <c r="F202" s="10"/>
      <c r="G202" s="8"/>
      <c r="H202" s="9"/>
    </row>
    <row r="203" spans="1:8" s="46" customFormat="1" ht="31.5" customHeight="1">
      <c r="A203" s="78" t="s">
        <v>93</v>
      </c>
      <c r="B203" s="56" t="s">
        <v>109</v>
      </c>
      <c r="C203" s="67"/>
      <c r="D203" s="39"/>
      <c r="E203" s="40"/>
      <c r="F203" s="68">
        <v>37622.5</v>
      </c>
      <c r="G203" s="68">
        <v>37616.2</v>
      </c>
      <c r="H203" s="69">
        <f>G203/F203*100</f>
        <v>99.98325470130905</v>
      </c>
    </row>
    <row r="204" spans="1:8" s="46" customFormat="1" ht="15.75">
      <c r="A204" s="29"/>
      <c r="B204" s="62" t="s">
        <v>114</v>
      </c>
      <c r="C204" s="44"/>
      <c r="D204" s="44"/>
      <c r="E204" s="101" t="e">
        <f>(#REF!+E205)/2</f>
        <v>#REF!</v>
      </c>
      <c r="F204" s="70"/>
      <c r="G204" s="70"/>
      <c r="H204" s="71"/>
    </row>
    <row r="205" spans="1:8" ht="53.25" customHeight="1">
      <c r="A205" s="21">
        <v>2</v>
      </c>
      <c r="B205" s="83" t="s">
        <v>35</v>
      </c>
      <c r="C205" s="80">
        <v>100</v>
      </c>
      <c r="D205" s="80">
        <v>100</v>
      </c>
      <c r="E205" s="51">
        <f>D205/C205*100</f>
        <v>100</v>
      </c>
      <c r="F205" s="16"/>
      <c r="G205" s="16"/>
      <c r="H205" s="26"/>
    </row>
    <row r="206" spans="1:8" s="46" customFormat="1" ht="15.75">
      <c r="A206" s="47"/>
      <c r="B206" s="48" t="s">
        <v>115</v>
      </c>
      <c r="C206" s="49"/>
      <c r="D206" s="50"/>
      <c r="E206" s="101">
        <f>(E207+E208+E209+E211+E212+E214+E215+E216+E217+E218+E219+E220+E221+E222+E223+E224+E225+E226)/19</f>
        <v>73.64465709728869</v>
      </c>
      <c r="F206" s="10"/>
      <c r="G206" s="39"/>
      <c r="H206" s="41"/>
    </row>
    <row r="207" spans="1:8" ht="85.5" customHeight="1">
      <c r="A207" s="15">
        <v>1</v>
      </c>
      <c r="B207" s="83" t="s">
        <v>46</v>
      </c>
      <c r="C207" s="80">
        <v>4</v>
      </c>
      <c r="D207" s="80">
        <v>4</v>
      </c>
      <c r="E207" s="51">
        <f aca="true" t="shared" si="8" ref="E207:E218">D207/C207*100</f>
        <v>100</v>
      </c>
      <c r="F207" s="7"/>
      <c r="G207" s="8"/>
      <c r="H207" s="9"/>
    </row>
    <row r="208" spans="1:8" ht="63.75" customHeight="1">
      <c r="A208" s="15">
        <v>2</v>
      </c>
      <c r="B208" s="83" t="s">
        <v>47</v>
      </c>
      <c r="C208" s="80">
        <v>4</v>
      </c>
      <c r="D208" s="80">
        <v>4</v>
      </c>
      <c r="E208" s="51">
        <f t="shared" si="8"/>
        <v>100</v>
      </c>
      <c r="F208" s="7"/>
      <c r="G208" s="8"/>
      <c r="H208" s="9"/>
    </row>
    <row r="209" spans="1:8" ht="63">
      <c r="A209" s="15">
        <v>3</v>
      </c>
      <c r="B209" s="83" t="s">
        <v>107</v>
      </c>
      <c r="C209" s="80">
        <v>100</v>
      </c>
      <c r="D209" s="80">
        <v>100</v>
      </c>
      <c r="E209" s="51">
        <f t="shared" si="8"/>
        <v>100</v>
      </c>
      <c r="F209" s="7"/>
      <c r="G209" s="8"/>
      <c r="H209" s="9"/>
    </row>
    <row r="210" spans="1:8" ht="31.5">
      <c r="A210" s="15">
        <v>4</v>
      </c>
      <c r="B210" s="83" t="s">
        <v>298</v>
      </c>
      <c r="C210" s="80">
        <v>100</v>
      </c>
      <c r="D210" s="80">
        <v>100</v>
      </c>
      <c r="E210" s="51">
        <f t="shared" si="8"/>
        <v>100</v>
      </c>
      <c r="F210" s="7"/>
      <c r="G210" s="8"/>
      <c r="H210" s="9"/>
    </row>
    <row r="211" spans="1:8" ht="84.75" customHeight="1">
      <c r="A211" s="15">
        <v>4</v>
      </c>
      <c r="B211" s="83" t="s">
        <v>48</v>
      </c>
      <c r="C211" s="80">
        <v>100</v>
      </c>
      <c r="D211" s="80">
        <v>100</v>
      </c>
      <c r="E211" s="51">
        <f t="shared" si="8"/>
        <v>100</v>
      </c>
      <c r="F211" s="7"/>
      <c r="G211" s="8"/>
      <c r="H211" s="9"/>
    </row>
    <row r="212" spans="1:8" ht="40.5" customHeight="1">
      <c r="A212" s="15">
        <v>5</v>
      </c>
      <c r="B212" s="84" t="s">
        <v>108</v>
      </c>
      <c r="C212" s="80">
        <v>5</v>
      </c>
      <c r="D212" s="80">
        <v>3.1</v>
      </c>
      <c r="E212" s="51">
        <f t="shared" si="8"/>
        <v>62</v>
      </c>
      <c r="F212" s="7"/>
      <c r="G212" s="8"/>
      <c r="H212" s="9"/>
    </row>
    <row r="213" spans="1:8" ht="87.75" customHeight="1">
      <c r="A213" s="15">
        <v>6</v>
      </c>
      <c r="B213" s="84" t="s">
        <v>116</v>
      </c>
      <c r="C213" s="80">
        <v>1</v>
      </c>
      <c r="D213" s="80">
        <v>0</v>
      </c>
      <c r="E213" s="51">
        <f t="shared" si="8"/>
        <v>0</v>
      </c>
      <c r="F213" s="7"/>
      <c r="G213" s="8"/>
      <c r="H213" s="9"/>
    </row>
    <row r="214" spans="1:8" ht="78.75">
      <c r="A214" s="15">
        <v>7</v>
      </c>
      <c r="B214" s="84" t="s">
        <v>49</v>
      </c>
      <c r="C214" s="80">
        <v>10</v>
      </c>
      <c r="D214" s="80">
        <v>10</v>
      </c>
      <c r="E214" s="51">
        <f t="shared" si="8"/>
        <v>100</v>
      </c>
      <c r="F214" s="7"/>
      <c r="G214" s="8"/>
      <c r="H214" s="9"/>
    </row>
    <row r="215" spans="1:8" ht="47.25">
      <c r="A215" s="15">
        <v>8</v>
      </c>
      <c r="B215" s="84" t="s">
        <v>50</v>
      </c>
      <c r="C215" s="80">
        <v>33</v>
      </c>
      <c r="D215" s="80">
        <v>20.3</v>
      </c>
      <c r="E215" s="51">
        <f t="shared" si="8"/>
        <v>61.51515151515152</v>
      </c>
      <c r="F215" s="7"/>
      <c r="G215" s="8"/>
      <c r="H215" s="9"/>
    </row>
    <row r="216" spans="1:8" ht="31.5">
      <c r="A216" s="21">
        <v>9</v>
      </c>
      <c r="B216" s="84" t="s">
        <v>51</v>
      </c>
      <c r="C216" s="80">
        <v>30</v>
      </c>
      <c r="D216" s="80">
        <v>25</v>
      </c>
      <c r="E216" s="51">
        <f t="shared" si="8"/>
        <v>83.33333333333334</v>
      </c>
      <c r="F216" s="7"/>
      <c r="G216" s="8"/>
      <c r="H216" s="9"/>
    </row>
    <row r="217" spans="1:8" ht="47.25">
      <c r="A217" s="21">
        <v>10</v>
      </c>
      <c r="B217" s="84" t="s">
        <v>52</v>
      </c>
      <c r="C217" s="80">
        <v>35</v>
      </c>
      <c r="D217" s="80">
        <v>0</v>
      </c>
      <c r="E217" s="51">
        <f t="shared" si="8"/>
        <v>0</v>
      </c>
      <c r="F217" s="7"/>
      <c r="G217" s="8"/>
      <c r="H217" s="9"/>
    </row>
    <row r="218" spans="1:8" ht="47.25">
      <c r="A218" s="21">
        <v>11</v>
      </c>
      <c r="B218" s="84" t="s">
        <v>94</v>
      </c>
      <c r="C218" s="80">
        <v>10</v>
      </c>
      <c r="D218" s="80">
        <v>8</v>
      </c>
      <c r="E218" s="51">
        <f t="shared" si="8"/>
        <v>80</v>
      </c>
      <c r="F218" s="7"/>
      <c r="G218" s="8"/>
      <c r="H218" s="9"/>
    </row>
    <row r="219" spans="1:8" ht="63">
      <c r="A219" s="21">
        <v>12</v>
      </c>
      <c r="B219" s="83" t="s">
        <v>296</v>
      </c>
      <c r="C219" s="80">
        <v>20</v>
      </c>
      <c r="D219" s="80">
        <v>123</v>
      </c>
      <c r="E219" s="51">
        <v>100</v>
      </c>
      <c r="F219" s="7"/>
      <c r="G219" s="8"/>
      <c r="H219" s="9"/>
    </row>
    <row r="220" spans="1:8" ht="78.75">
      <c r="A220" s="21">
        <v>13</v>
      </c>
      <c r="B220" s="83" t="s">
        <v>297</v>
      </c>
      <c r="C220" s="80">
        <v>4</v>
      </c>
      <c r="D220" s="80">
        <v>4</v>
      </c>
      <c r="E220" s="51">
        <v>100</v>
      </c>
      <c r="F220" s="7"/>
      <c r="G220" s="8"/>
      <c r="H220" s="9"/>
    </row>
    <row r="221" spans="1:8" ht="81.75" customHeight="1">
      <c r="A221" s="21">
        <v>14</v>
      </c>
      <c r="B221" s="83" t="s">
        <v>88</v>
      </c>
      <c r="C221" s="80">
        <v>100</v>
      </c>
      <c r="D221" s="80">
        <v>100</v>
      </c>
      <c r="E221" s="51">
        <f>D221/C221*100</f>
        <v>100</v>
      </c>
      <c r="F221" s="7"/>
      <c r="G221" s="8"/>
      <c r="H221" s="9"/>
    </row>
    <row r="222" spans="1:8" ht="47.25">
      <c r="A222" s="21">
        <v>15</v>
      </c>
      <c r="B222" s="83" t="s">
        <v>295</v>
      </c>
      <c r="C222" s="80">
        <v>5</v>
      </c>
      <c r="D222" s="80">
        <v>0</v>
      </c>
      <c r="E222" s="51">
        <f>D222/C222*100</f>
        <v>0</v>
      </c>
      <c r="F222" s="7"/>
      <c r="G222" s="8"/>
      <c r="H222" s="9"/>
    </row>
    <row r="223" spans="1:8" ht="63">
      <c r="A223" s="21">
        <v>16</v>
      </c>
      <c r="B223" s="83" t="s">
        <v>89</v>
      </c>
      <c r="C223" s="80">
        <v>25</v>
      </c>
      <c r="D223" s="80">
        <v>15.6</v>
      </c>
      <c r="E223" s="51">
        <f>D223/C223*100</f>
        <v>62.4</v>
      </c>
      <c r="F223" s="7"/>
      <c r="G223" s="8"/>
      <c r="H223" s="9"/>
    </row>
    <row r="224" spans="1:8" ht="63">
      <c r="A224" s="21">
        <v>17</v>
      </c>
      <c r="B224" s="83" t="s">
        <v>294</v>
      </c>
      <c r="C224" s="80">
        <v>6</v>
      </c>
      <c r="D224" s="80">
        <v>3</v>
      </c>
      <c r="E224" s="51">
        <f>D224/C224*100</f>
        <v>50</v>
      </c>
      <c r="F224" s="7"/>
      <c r="G224" s="8"/>
      <c r="H224" s="9"/>
    </row>
    <row r="225" spans="1:8" ht="94.5">
      <c r="A225" s="77">
        <v>18</v>
      </c>
      <c r="B225" s="83" t="s">
        <v>111</v>
      </c>
      <c r="C225" s="80">
        <v>100</v>
      </c>
      <c r="D225" s="80">
        <v>100</v>
      </c>
      <c r="E225" s="51">
        <v>100</v>
      </c>
      <c r="F225" s="7"/>
      <c r="G225" s="8"/>
      <c r="H225" s="9"/>
    </row>
    <row r="226" spans="1:8" ht="48" customHeight="1">
      <c r="A226" s="77">
        <v>19</v>
      </c>
      <c r="B226" s="83" t="s">
        <v>110</v>
      </c>
      <c r="C226" s="80">
        <v>5</v>
      </c>
      <c r="D226" s="80">
        <v>6</v>
      </c>
      <c r="E226" s="51">
        <v>100</v>
      </c>
      <c r="F226" s="7"/>
      <c r="G226" s="8"/>
      <c r="H226" s="9"/>
    </row>
    <row r="227" spans="1:8" ht="52.5" customHeight="1">
      <c r="A227" s="21"/>
      <c r="B227" s="36" t="s">
        <v>36</v>
      </c>
      <c r="C227" s="139" t="s">
        <v>241</v>
      </c>
      <c r="D227" s="140"/>
      <c r="E227" s="102" t="e">
        <f>E204-E206</f>
        <v>#REF!</v>
      </c>
      <c r="F227" s="10"/>
      <c r="G227" s="8"/>
      <c r="H227" s="9"/>
    </row>
    <row r="228" spans="1:8" s="46" customFormat="1" ht="15.75">
      <c r="A228" s="78" t="s">
        <v>229</v>
      </c>
      <c r="B228" s="56" t="s">
        <v>54</v>
      </c>
      <c r="C228" s="67"/>
      <c r="D228" s="39"/>
      <c r="E228" s="40"/>
      <c r="F228" s="68">
        <v>4550.855</v>
      </c>
      <c r="G228" s="68">
        <v>4541.475</v>
      </c>
      <c r="H228" s="71">
        <f>G228/F228*100</f>
        <v>99.79388488536772</v>
      </c>
    </row>
    <row r="229" spans="1:8" s="46" customFormat="1" ht="15.75">
      <c r="A229" s="29"/>
      <c r="B229" s="62" t="s">
        <v>114</v>
      </c>
      <c r="C229" s="44"/>
      <c r="D229" s="44"/>
      <c r="E229" s="45" t="e">
        <f>(E230+E231+#REF!)/3</f>
        <v>#REF!</v>
      </c>
      <c r="F229" s="70"/>
      <c r="G229" s="70"/>
      <c r="H229" s="71"/>
    </row>
    <row r="230" spans="1:8" ht="31.5">
      <c r="A230" s="21">
        <v>1</v>
      </c>
      <c r="B230" s="113" t="s">
        <v>180</v>
      </c>
      <c r="C230" s="80">
        <v>49.3</v>
      </c>
      <c r="D230" s="80">
        <v>49.3</v>
      </c>
      <c r="E230" s="51">
        <f>D230/C230*100</f>
        <v>100</v>
      </c>
      <c r="F230" s="16"/>
      <c r="G230" s="16"/>
      <c r="H230" s="26"/>
    </row>
    <row r="231" spans="1:8" ht="72" customHeight="1">
      <c r="A231" s="15">
        <v>2</v>
      </c>
      <c r="B231" s="113" t="s">
        <v>55</v>
      </c>
      <c r="C231" s="80">
        <v>74</v>
      </c>
      <c r="D231" s="80">
        <v>77</v>
      </c>
      <c r="E231" s="51">
        <f>D231/C231*100</f>
        <v>104.05405405405406</v>
      </c>
      <c r="F231" s="16"/>
      <c r="G231" s="16"/>
      <c r="H231" s="25"/>
    </row>
    <row r="232" spans="1:8" s="46" customFormat="1" ht="15.75">
      <c r="A232" s="47"/>
      <c r="B232" s="48" t="s">
        <v>115</v>
      </c>
      <c r="C232" s="49"/>
      <c r="D232" s="50"/>
      <c r="E232" s="54">
        <f>(E233+E234+E235+E236+E237+E239+E240+E241)/8</f>
        <v>78.43986328849763</v>
      </c>
      <c r="F232" s="10"/>
      <c r="G232" s="39"/>
      <c r="H232" s="41"/>
    </row>
    <row r="233" spans="1:8" ht="31.5">
      <c r="A233" s="15">
        <v>1</v>
      </c>
      <c r="B233" s="113" t="s">
        <v>221</v>
      </c>
      <c r="C233" s="80">
        <v>50</v>
      </c>
      <c r="D233" s="80">
        <v>47</v>
      </c>
      <c r="E233" s="51">
        <f aca="true" t="shared" si="9" ref="E233:E241">D233/C233*100</f>
        <v>94</v>
      </c>
      <c r="F233" s="7"/>
      <c r="G233" s="8"/>
      <c r="H233" s="9"/>
    </row>
    <row r="234" spans="1:8" ht="47.25">
      <c r="A234" s="15">
        <v>2</v>
      </c>
      <c r="B234" s="113" t="s">
        <v>56</v>
      </c>
      <c r="C234" s="80">
        <v>88</v>
      </c>
      <c r="D234" s="80">
        <v>89</v>
      </c>
      <c r="E234" s="51">
        <f t="shared" si="9"/>
        <v>101.13636363636364</v>
      </c>
      <c r="F234" s="7"/>
      <c r="G234" s="8"/>
      <c r="H234" s="9"/>
    </row>
    <row r="235" spans="1:8" ht="47.25">
      <c r="A235" s="15">
        <v>3</v>
      </c>
      <c r="B235" s="113" t="s">
        <v>57</v>
      </c>
      <c r="C235" s="80">
        <v>42.5</v>
      </c>
      <c r="D235" s="80">
        <v>43.5</v>
      </c>
      <c r="E235" s="51">
        <f t="shared" si="9"/>
        <v>102.35294117647058</v>
      </c>
      <c r="F235" s="7"/>
      <c r="G235" s="8"/>
      <c r="H235" s="9"/>
    </row>
    <row r="236" spans="1:8" ht="47.25">
      <c r="A236" s="21">
        <v>4</v>
      </c>
      <c r="B236" s="113" t="s">
        <v>222</v>
      </c>
      <c r="C236" s="80">
        <v>15</v>
      </c>
      <c r="D236" s="80">
        <v>11.5</v>
      </c>
      <c r="E236" s="51">
        <f t="shared" si="9"/>
        <v>76.66666666666667</v>
      </c>
      <c r="F236" s="7"/>
      <c r="G236" s="8"/>
      <c r="H236" s="9"/>
    </row>
    <row r="237" spans="1:8" ht="31.5">
      <c r="A237" s="15">
        <v>5</v>
      </c>
      <c r="B237" s="113" t="s">
        <v>58</v>
      </c>
      <c r="C237" s="80">
        <v>48.5</v>
      </c>
      <c r="D237" s="80">
        <v>49.3</v>
      </c>
      <c r="E237" s="51">
        <f t="shared" si="9"/>
        <v>101.64948453608247</v>
      </c>
      <c r="F237" s="7"/>
      <c r="G237" s="8"/>
      <c r="H237" s="9"/>
    </row>
    <row r="238" spans="1:8" ht="47.25">
      <c r="A238" s="15">
        <v>6</v>
      </c>
      <c r="B238" s="113" t="s">
        <v>59</v>
      </c>
      <c r="C238" s="80">
        <v>1</v>
      </c>
      <c r="D238" s="80">
        <v>0</v>
      </c>
      <c r="E238" s="51">
        <f t="shared" si="9"/>
        <v>0</v>
      </c>
      <c r="F238" s="7"/>
      <c r="G238" s="8"/>
      <c r="H238" s="9"/>
    </row>
    <row r="239" spans="1:8" ht="18">
      <c r="A239" s="15">
        <v>7</v>
      </c>
      <c r="B239" s="113" t="s">
        <v>223</v>
      </c>
      <c r="C239" s="80">
        <v>36</v>
      </c>
      <c r="D239" s="80">
        <v>29</v>
      </c>
      <c r="E239" s="51">
        <f t="shared" si="9"/>
        <v>80.55555555555556</v>
      </c>
      <c r="F239" s="7"/>
      <c r="G239" s="8"/>
      <c r="H239" s="9"/>
    </row>
    <row r="240" spans="1:8" ht="33" customHeight="1">
      <c r="A240" s="15">
        <v>8</v>
      </c>
      <c r="B240" s="113" t="s">
        <v>224</v>
      </c>
      <c r="C240" s="80">
        <v>5</v>
      </c>
      <c r="D240" s="80">
        <v>1</v>
      </c>
      <c r="E240" s="51">
        <f t="shared" si="9"/>
        <v>20</v>
      </c>
      <c r="F240" s="7"/>
      <c r="G240" s="8"/>
      <c r="H240" s="9"/>
    </row>
    <row r="241" spans="1:8" ht="33.75" customHeight="1">
      <c r="A241" s="21">
        <v>9</v>
      </c>
      <c r="B241" s="113" t="s">
        <v>225</v>
      </c>
      <c r="C241" s="80">
        <v>47.5</v>
      </c>
      <c r="D241" s="80">
        <v>24.3</v>
      </c>
      <c r="E241" s="51">
        <f t="shared" si="9"/>
        <v>51.1578947368421</v>
      </c>
      <c r="F241" s="7"/>
      <c r="G241" s="8"/>
      <c r="H241" s="9"/>
    </row>
    <row r="242" spans="1:8" ht="51" customHeight="1">
      <c r="A242" s="32"/>
      <c r="B242" s="36" t="s">
        <v>36</v>
      </c>
      <c r="C242" s="139" t="s">
        <v>112</v>
      </c>
      <c r="D242" s="140"/>
      <c r="E242" s="37" t="e">
        <f>E229-E232</f>
        <v>#REF!</v>
      </c>
      <c r="F242" s="7"/>
      <c r="G242" s="8"/>
      <c r="H242" s="9"/>
    </row>
    <row r="243" spans="1:8" s="46" customFormat="1" ht="15.75">
      <c r="A243" s="78" t="s">
        <v>220</v>
      </c>
      <c r="B243" s="56" t="s">
        <v>194</v>
      </c>
      <c r="C243" s="67"/>
      <c r="D243" s="39"/>
      <c r="E243" s="40"/>
      <c r="F243" s="68">
        <v>252.6</v>
      </c>
      <c r="G243" s="68">
        <v>252.6</v>
      </c>
      <c r="H243" s="71">
        <f>G243/F243*100</f>
        <v>100</v>
      </c>
    </row>
    <row r="244" spans="1:8" s="46" customFormat="1" ht="15.75">
      <c r="A244" s="29"/>
      <c r="B244" s="62" t="s">
        <v>114</v>
      </c>
      <c r="C244" s="44"/>
      <c r="D244" s="44"/>
      <c r="E244" s="45" t="e">
        <f>(E245+E246)/2</f>
        <v>#DIV/0!</v>
      </c>
      <c r="F244" s="70"/>
      <c r="G244" s="70"/>
      <c r="H244" s="71"/>
    </row>
    <row r="245" spans="1:8" ht="48.75" customHeight="1">
      <c r="A245" s="21">
        <v>1</v>
      </c>
      <c r="B245" s="83" t="s">
        <v>21</v>
      </c>
      <c r="C245" s="80">
        <v>0</v>
      </c>
      <c r="D245" s="80">
        <v>0</v>
      </c>
      <c r="E245" s="53" t="e">
        <f>1/(D245/C245)*100</f>
        <v>#DIV/0!</v>
      </c>
      <c r="F245" s="16"/>
      <c r="G245" s="16"/>
      <c r="H245" s="26"/>
    </row>
    <row r="246" spans="1:8" ht="31.5">
      <c r="A246" s="15">
        <v>2</v>
      </c>
      <c r="B246" s="83" t="s">
        <v>22</v>
      </c>
      <c r="C246" s="80">
        <v>3</v>
      </c>
      <c r="D246" s="80">
        <v>3</v>
      </c>
      <c r="E246" s="51">
        <f>D246/C246*100</f>
        <v>100</v>
      </c>
      <c r="F246" s="16"/>
      <c r="G246" s="16"/>
      <c r="H246" s="25"/>
    </row>
    <row r="247" spans="1:8" s="46" customFormat="1" ht="16.5" thickBot="1">
      <c r="A247" s="47"/>
      <c r="B247" s="48" t="s">
        <v>115</v>
      </c>
      <c r="C247" s="49"/>
      <c r="D247" s="50"/>
      <c r="E247" s="54" t="e">
        <f>(E248+E249+E250)/3</f>
        <v>#DIV/0!</v>
      </c>
      <c r="F247" s="10"/>
      <c r="G247" s="39"/>
      <c r="H247" s="41"/>
    </row>
    <row r="248" spans="1:8" ht="18.75" thickBot="1">
      <c r="A248" s="20">
        <v>1</v>
      </c>
      <c r="B248" s="35" t="s">
        <v>60</v>
      </c>
      <c r="C248" s="96">
        <v>280</v>
      </c>
      <c r="D248" s="96">
        <v>326</v>
      </c>
      <c r="E248" s="51">
        <f>D248/C248*100</f>
        <v>116.42857142857143</v>
      </c>
      <c r="F248" s="7"/>
      <c r="G248" s="8"/>
      <c r="H248" s="9"/>
    </row>
    <row r="249" spans="1:8" ht="31.5">
      <c r="A249" s="20">
        <v>2</v>
      </c>
      <c r="B249" s="83" t="s">
        <v>21</v>
      </c>
      <c r="C249" s="80">
        <v>0</v>
      </c>
      <c r="D249" s="80">
        <v>0</v>
      </c>
      <c r="E249" s="53" t="e">
        <f>1/(D249/C249)*100</f>
        <v>#DIV/0!</v>
      </c>
      <c r="F249" s="7"/>
      <c r="G249" s="8"/>
      <c r="H249" s="9"/>
    </row>
    <row r="250" spans="1:8" ht="38.25" customHeight="1">
      <c r="A250" s="15">
        <v>3</v>
      </c>
      <c r="B250" s="83" t="s">
        <v>22</v>
      </c>
      <c r="C250" s="80">
        <v>3</v>
      </c>
      <c r="D250" s="80">
        <v>3</v>
      </c>
      <c r="E250" s="51">
        <f>D250/C250*100</f>
        <v>100</v>
      </c>
      <c r="F250" s="7"/>
      <c r="G250" s="8"/>
      <c r="H250" s="9"/>
    </row>
    <row r="251" spans="1:8" ht="51.75" customHeight="1">
      <c r="A251" s="32"/>
      <c r="B251" s="36" t="s">
        <v>36</v>
      </c>
      <c r="C251" s="139" t="s">
        <v>112</v>
      </c>
      <c r="D251" s="140"/>
      <c r="E251" s="37" t="e">
        <f>E244-E247</f>
        <v>#DIV/0!</v>
      </c>
      <c r="F251" s="7"/>
      <c r="G251" s="8"/>
      <c r="H251" s="9"/>
    </row>
    <row r="252" spans="1:8" s="46" customFormat="1" ht="15.75">
      <c r="A252" s="78" t="s">
        <v>226</v>
      </c>
      <c r="B252" s="56" t="s">
        <v>157</v>
      </c>
      <c r="C252" s="67"/>
      <c r="D252" s="39"/>
      <c r="E252" s="40"/>
      <c r="F252" s="68">
        <v>2842.7</v>
      </c>
      <c r="G252" s="68">
        <v>2830.9</v>
      </c>
      <c r="H252" s="71">
        <f>G252/F252*100</f>
        <v>99.5849016779822</v>
      </c>
    </row>
    <row r="253" spans="1:8" s="46" customFormat="1" ht="16.5" thickBot="1">
      <c r="A253" s="29"/>
      <c r="B253" s="62" t="s">
        <v>114</v>
      </c>
      <c r="C253" s="44"/>
      <c r="D253" s="44"/>
      <c r="E253" s="121" t="e">
        <f>(E254+#REF!+#REF!+#REF!)/4</f>
        <v>#REF!</v>
      </c>
      <c r="F253" s="70"/>
      <c r="G253" s="70"/>
      <c r="H253" s="71"/>
    </row>
    <row r="254" spans="1:8" ht="48.75" customHeight="1" thickBot="1">
      <c r="A254" s="21">
        <v>1</v>
      </c>
      <c r="B254" s="120" t="s">
        <v>291</v>
      </c>
      <c r="C254" s="80">
        <v>100</v>
      </c>
      <c r="D254" s="80">
        <v>100</v>
      </c>
      <c r="E254" s="51">
        <f>D254/C254*100</f>
        <v>100</v>
      </c>
      <c r="F254" s="16"/>
      <c r="G254" s="16"/>
      <c r="H254" s="26"/>
    </row>
    <row r="255" spans="1:8" s="46" customFormat="1" ht="16.5" thickBot="1">
      <c r="A255" s="47"/>
      <c r="B255" s="48" t="s">
        <v>115</v>
      </c>
      <c r="C255" s="49"/>
      <c r="D255" s="50"/>
      <c r="E255" s="121" t="e">
        <f>(E256+#REF!+#REF!+#REF!)/4</f>
        <v>#REF!</v>
      </c>
      <c r="F255" s="10"/>
      <c r="G255" s="39"/>
      <c r="H255" s="41"/>
    </row>
    <row r="256" spans="1:8" ht="72.75" customHeight="1" thickBot="1">
      <c r="A256" s="15">
        <v>1</v>
      </c>
      <c r="B256" s="120" t="s">
        <v>158</v>
      </c>
      <c r="C256" s="80">
        <v>99</v>
      </c>
      <c r="D256" s="80">
        <v>99</v>
      </c>
      <c r="E256" s="51">
        <f>D256/C256*100</f>
        <v>100</v>
      </c>
      <c r="F256" s="7"/>
      <c r="G256" s="8"/>
      <c r="H256" s="9"/>
    </row>
    <row r="257" spans="1:8" ht="51.75" customHeight="1">
      <c r="A257" s="32"/>
      <c r="B257" s="36" t="s">
        <v>36</v>
      </c>
      <c r="C257" s="139" t="s">
        <v>113</v>
      </c>
      <c r="D257" s="140"/>
      <c r="E257" s="37" t="e">
        <f>E253-E255</f>
        <v>#REF!</v>
      </c>
      <c r="F257" s="7"/>
      <c r="G257" s="8"/>
      <c r="H257" s="9"/>
    </row>
    <row r="258" spans="1:8" s="46" customFormat="1" ht="31.5">
      <c r="A258" s="78" t="s">
        <v>53</v>
      </c>
      <c r="B258" s="115" t="s">
        <v>204</v>
      </c>
      <c r="C258" s="67"/>
      <c r="D258" s="39"/>
      <c r="E258" s="40"/>
      <c r="F258" s="68">
        <v>11.063</v>
      </c>
      <c r="G258" s="68">
        <v>11.063</v>
      </c>
      <c r="H258" s="71">
        <f>G258/F258*100</f>
        <v>100</v>
      </c>
    </row>
    <row r="259" spans="1:8" s="46" customFormat="1" ht="15.75">
      <c r="A259" s="24"/>
      <c r="B259" s="64" t="s">
        <v>114</v>
      </c>
      <c r="C259" s="44"/>
      <c r="D259" s="44"/>
      <c r="E259" s="45" t="e">
        <f>(E260+E261+E262+#REF!+#REF!)/5</f>
        <v>#REF!</v>
      </c>
      <c r="F259" s="68"/>
      <c r="G259" s="70"/>
      <c r="H259" s="71"/>
    </row>
    <row r="260" spans="1:8" ht="31.5">
      <c r="A260" s="21">
        <v>1</v>
      </c>
      <c r="B260" s="35" t="s">
        <v>18</v>
      </c>
      <c r="C260" s="80">
        <v>77</v>
      </c>
      <c r="D260" s="80">
        <v>77</v>
      </c>
      <c r="E260" s="51">
        <f>D260/C260*100</f>
        <v>100</v>
      </c>
      <c r="F260" s="68"/>
      <c r="G260" s="16"/>
      <c r="H260" s="26"/>
    </row>
    <row r="261" spans="1:8" ht="31.5">
      <c r="A261" s="15">
        <v>2</v>
      </c>
      <c r="B261" s="35" t="s">
        <v>19</v>
      </c>
      <c r="C261" s="80">
        <v>0</v>
      </c>
      <c r="D261" s="80">
        <v>0</v>
      </c>
      <c r="E261" s="51">
        <v>0</v>
      </c>
      <c r="F261" s="68"/>
      <c r="G261" s="16"/>
      <c r="H261" s="25"/>
    </row>
    <row r="262" spans="1:8" ht="46.5" customHeight="1">
      <c r="A262" s="15">
        <v>3</v>
      </c>
      <c r="B262" s="35" t="s">
        <v>20</v>
      </c>
      <c r="C262" s="80">
        <v>0</v>
      </c>
      <c r="D262" s="80">
        <v>0</v>
      </c>
      <c r="E262" s="51">
        <v>0</v>
      </c>
      <c r="F262" s="68"/>
      <c r="G262" s="16"/>
      <c r="H262" s="25"/>
    </row>
    <row r="263" spans="1:8" s="46" customFormat="1" ht="15.75">
      <c r="A263" s="63"/>
      <c r="B263" s="64" t="s">
        <v>115</v>
      </c>
      <c r="C263" s="49"/>
      <c r="D263" s="50"/>
      <c r="E263" s="54" t="e">
        <f>(#REF!+#REF!+#REF!+#REF!+#REF!+#REF!+#REF!+#REF!+#REF!+#REF!+#REF!)/11</f>
        <v>#REF!</v>
      </c>
      <c r="F263" s="68"/>
      <c r="G263" s="39"/>
      <c r="H263" s="41"/>
    </row>
    <row r="264" spans="1:8" ht="31.5">
      <c r="A264" s="78">
        <v>14</v>
      </c>
      <c r="B264" s="115" t="s">
        <v>195</v>
      </c>
      <c r="C264" s="67"/>
      <c r="D264" s="39"/>
      <c r="E264" s="40"/>
      <c r="F264" s="68">
        <v>573.2</v>
      </c>
      <c r="G264" s="68">
        <v>573.2</v>
      </c>
      <c r="H264" s="71">
        <f>G264/F264*100</f>
        <v>100</v>
      </c>
    </row>
    <row r="265" spans="1:8" ht="15.75">
      <c r="A265" s="24"/>
      <c r="B265" s="64" t="s">
        <v>114</v>
      </c>
      <c r="C265" s="44"/>
      <c r="D265" s="44"/>
      <c r="E265" s="45" t="e">
        <f>(E266+E267+E268+#REF!+#REF!)/5</f>
        <v>#REF!</v>
      </c>
      <c r="F265" s="70"/>
      <c r="G265" s="70"/>
      <c r="H265" s="71"/>
    </row>
    <row r="266" spans="1:8" ht="31.5">
      <c r="A266" s="21">
        <v>1</v>
      </c>
      <c r="B266" s="35" t="s">
        <v>196</v>
      </c>
      <c r="C266" s="80">
        <v>12.1</v>
      </c>
      <c r="D266" s="80">
        <v>12.4</v>
      </c>
      <c r="E266" s="51">
        <f>D266/C266*100</f>
        <v>102.47933884297522</v>
      </c>
      <c r="F266" s="16"/>
      <c r="G266" s="16"/>
      <c r="H266" s="26"/>
    </row>
    <row r="267" spans="1:8" ht="31.5">
      <c r="A267" s="15">
        <v>2</v>
      </c>
      <c r="B267" s="35" t="s">
        <v>197</v>
      </c>
      <c r="C267" s="80">
        <v>1</v>
      </c>
      <c r="D267" s="80">
        <v>12.4</v>
      </c>
      <c r="E267" s="51">
        <f>D267/C267*100</f>
        <v>1240</v>
      </c>
      <c r="F267" s="16"/>
      <c r="G267" s="16"/>
      <c r="H267" s="25"/>
    </row>
    <row r="268" spans="1:8" ht="36" customHeight="1">
      <c r="A268" s="15">
        <v>3</v>
      </c>
      <c r="B268" s="35" t="s">
        <v>198</v>
      </c>
      <c r="C268" s="80">
        <v>25.3</v>
      </c>
      <c r="D268" s="80">
        <v>25.3</v>
      </c>
      <c r="E268" s="51">
        <f>D268/C268*100</f>
        <v>100</v>
      </c>
      <c r="F268" s="16"/>
      <c r="G268" s="16"/>
      <c r="H268" s="25"/>
    </row>
    <row r="269" spans="1:8" ht="41.25" customHeight="1">
      <c r="A269" s="63"/>
      <c r="B269" s="64" t="s">
        <v>115</v>
      </c>
      <c r="C269" s="49"/>
      <c r="D269" s="50"/>
      <c r="E269" s="54" t="e">
        <f>(E270+E271+E272+E273+#REF!+E277+E278+E279+E280+E281+E282)/11</f>
        <v>#REF!</v>
      </c>
      <c r="F269" s="10"/>
      <c r="G269" s="39"/>
      <c r="H269" s="41"/>
    </row>
    <row r="270" spans="1:8" ht="30" customHeight="1">
      <c r="A270" s="15">
        <v>1</v>
      </c>
      <c r="B270" s="35" t="s">
        <v>199</v>
      </c>
      <c r="C270" s="80">
        <v>66.5</v>
      </c>
      <c r="D270" s="80">
        <v>54.1</v>
      </c>
      <c r="E270" s="51">
        <f aca="true" t="shared" si="10" ref="E270:E279">D270/C270*100</f>
        <v>81.35338345864662</v>
      </c>
      <c r="F270" s="7"/>
      <c r="G270" s="8"/>
      <c r="H270" s="9"/>
    </row>
    <row r="271" spans="1:8" ht="47.25">
      <c r="A271" s="15">
        <v>2</v>
      </c>
      <c r="B271" s="35" t="s">
        <v>200</v>
      </c>
      <c r="C271" s="80">
        <v>44.8</v>
      </c>
      <c r="D271" s="80">
        <v>24.4</v>
      </c>
      <c r="E271" s="51">
        <f t="shared" si="10"/>
        <v>54.46428571428571</v>
      </c>
      <c r="F271" s="7"/>
      <c r="G271" s="8"/>
      <c r="H271" s="9"/>
    </row>
    <row r="272" spans="1:8" ht="36" customHeight="1">
      <c r="A272" s="15">
        <v>3</v>
      </c>
      <c r="B272" s="35" t="s">
        <v>201</v>
      </c>
      <c r="C272" s="80">
        <v>18.8</v>
      </c>
      <c r="D272" s="80">
        <v>24.4</v>
      </c>
      <c r="E272" s="51">
        <f t="shared" si="10"/>
        <v>129.7872340425532</v>
      </c>
      <c r="F272" s="7"/>
      <c r="G272" s="8"/>
      <c r="H272" s="9"/>
    </row>
    <row r="273" spans="1:8" ht="63">
      <c r="A273" s="21">
        <v>4</v>
      </c>
      <c r="B273" s="35" t="s">
        <v>304</v>
      </c>
      <c r="C273" s="80">
        <v>56.5</v>
      </c>
      <c r="D273" s="80">
        <v>56.5</v>
      </c>
      <c r="E273" s="51">
        <f t="shared" si="10"/>
        <v>100</v>
      </c>
      <c r="F273" s="7"/>
      <c r="G273" s="8"/>
      <c r="H273" s="9"/>
    </row>
    <row r="274" spans="1:8" ht="63">
      <c r="A274" s="21">
        <v>5</v>
      </c>
      <c r="B274" s="35" t="s">
        <v>288</v>
      </c>
      <c r="C274" s="80">
        <v>99.99</v>
      </c>
      <c r="D274" s="80">
        <v>99.99</v>
      </c>
      <c r="E274" s="51">
        <f t="shared" si="10"/>
        <v>100</v>
      </c>
      <c r="F274" s="7"/>
      <c r="G274" s="8"/>
      <c r="H274" s="9"/>
    </row>
    <row r="275" spans="1:8" ht="31.5">
      <c r="A275" s="21">
        <v>6</v>
      </c>
      <c r="B275" s="35" t="s">
        <v>289</v>
      </c>
      <c r="C275" s="80">
        <v>3.7</v>
      </c>
      <c r="D275" s="80">
        <v>4.1</v>
      </c>
      <c r="E275" s="51">
        <f t="shared" si="10"/>
        <v>110.81081081081079</v>
      </c>
      <c r="F275" s="7"/>
      <c r="G275" s="8"/>
      <c r="H275" s="9"/>
    </row>
    <row r="276" spans="1:8" ht="78.75">
      <c r="A276" s="21">
        <v>7</v>
      </c>
      <c r="B276" s="35" t="s">
        <v>290</v>
      </c>
      <c r="C276" s="80">
        <v>3.1</v>
      </c>
      <c r="D276" s="80">
        <v>6.8</v>
      </c>
      <c r="E276" s="51">
        <f t="shared" si="10"/>
        <v>219.3548387096774</v>
      </c>
      <c r="F276" s="7"/>
      <c r="G276" s="8"/>
      <c r="H276" s="9"/>
    </row>
    <row r="277" spans="1:8" ht="47.25">
      <c r="A277" s="15">
        <v>9</v>
      </c>
      <c r="B277" s="35" t="s">
        <v>202</v>
      </c>
      <c r="C277" s="80">
        <v>4.9</v>
      </c>
      <c r="D277" s="80">
        <v>4.9</v>
      </c>
      <c r="E277" s="51">
        <f t="shared" si="10"/>
        <v>100</v>
      </c>
      <c r="F277" s="7"/>
      <c r="G277" s="8"/>
      <c r="H277" s="9"/>
    </row>
    <row r="278" spans="1:8" ht="63" customHeight="1">
      <c r="A278" s="15">
        <v>10</v>
      </c>
      <c r="B278" s="35" t="s">
        <v>212</v>
      </c>
      <c r="C278" s="80">
        <v>30</v>
      </c>
      <c r="D278" s="80">
        <v>30</v>
      </c>
      <c r="E278" s="51">
        <f t="shared" si="10"/>
        <v>100</v>
      </c>
      <c r="F278" s="7"/>
      <c r="G278" s="8"/>
      <c r="H278" s="9"/>
    </row>
    <row r="279" spans="1:8" ht="48" customHeight="1">
      <c r="A279" s="21">
        <v>11</v>
      </c>
      <c r="B279" s="35" t="s">
        <v>213</v>
      </c>
      <c r="C279" s="80">
        <v>86.7</v>
      </c>
      <c r="D279" s="80">
        <v>85.7</v>
      </c>
      <c r="E279" s="51">
        <f t="shared" si="10"/>
        <v>98.84659746251442</v>
      </c>
      <c r="F279" s="7"/>
      <c r="G279" s="8"/>
      <c r="H279" s="9"/>
    </row>
    <row r="280" spans="1:8" ht="31.5" customHeight="1">
      <c r="A280" s="15">
        <v>12</v>
      </c>
      <c r="B280" s="35" t="s">
        <v>214</v>
      </c>
      <c r="C280" s="80">
        <v>15.2</v>
      </c>
      <c r="D280" s="80">
        <v>15.2</v>
      </c>
      <c r="E280" s="51">
        <f>D280/C280*100</f>
        <v>100</v>
      </c>
      <c r="F280" s="7"/>
      <c r="G280" s="8"/>
      <c r="H280" s="9"/>
    </row>
    <row r="281" spans="1:8" ht="31.5">
      <c r="A281" s="15">
        <v>13</v>
      </c>
      <c r="B281" s="35" t="s">
        <v>197</v>
      </c>
      <c r="C281" s="80">
        <v>1</v>
      </c>
      <c r="D281" s="80">
        <v>12.4</v>
      </c>
      <c r="E281" s="51">
        <f>D281/C281*100</f>
        <v>1240</v>
      </c>
      <c r="F281" s="7"/>
      <c r="G281" s="8"/>
      <c r="H281" s="9"/>
    </row>
    <row r="282" spans="1:8" ht="31.5">
      <c r="A282" s="15">
        <v>14</v>
      </c>
      <c r="B282" s="35" t="s">
        <v>215</v>
      </c>
      <c r="C282" s="80">
        <v>7.22</v>
      </c>
      <c r="D282" s="80">
        <v>0</v>
      </c>
      <c r="E282" s="51">
        <f>D282/C282*100</f>
        <v>0</v>
      </c>
      <c r="F282" s="7"/>
      <c r="G282" s="8"/>
      <c r="H282" s="9"/>
    </row>
    <row r="283" spans="1:8" ht="31.5" customHeight="1">
      <c r="A283" s="15"/>
      <c r="B283" s="97" t="s">
        <v>36</v>
      </c>
      <c r="C283" s="139" t="s">
        <v>113</v>
      </c>
      <c r="D283" s="140"/>
      <c r="E283" s="37" t="e">
        <f>E265-#REF!</f>
        <v>#REF!</v>
      </c>
      <c r="F283" s="7"/>
      <c r="G283" s="8"/>
      <c r="H283" s="9"/>
    </row>
    <row r="284" spans="1:8" ht="15.75">
      <c r="A284" s="78">
        <v>15</v>
      </c>
      <c r="B284" s="115" t="s">
        <v>65</v>
      </c>
      <c r="C284" s="67"/>
      <c r="D284" s="39"/>
      <c r="E284" s="40"/>
      <c r="F284" s="68">
        <v>320.08</v>
      </c>
      <c r="G284" s="68">
        <v>320.08</v>
      </c>
      <c r="H284" s="71">
        <f>G284/F284*100</f>
        <v>100</v>
      </c>
    </row>
    <row r="285" spans="1:8" ht="15.75">
      <c r="A285" s="24"/>
      <c r="B285" s="64" t="s">
        <v>114</v>
      </c>
      <c r="C285" s="44"/>
      <c r="D285" s="44"/>
      <c r="E285" s="45" t="e">
        <f>(E286+E287+E288+#REF!+#REF!)/5</f>
        <v>#REF!</v>
      </c>
      <c r="F285" s="70"/>
      <c r="G285" s="70"/>
      <c r="H285" s="71"/>
    </row>
    <row r="286" spans="1:8" ht="31.5">
      <c r="A286" s="21">
        <v>1</v>
      </c>
      <c r="B286" s="35" t="s">
        <v>66</v>
      </c>
      <c r="C286" s="80">
        <v>99.5</v>
      </c>
      <c r="D286" s="80">
        <v>99.5</v>
      </c>
      <c r="E286" s="51">
        <f>D286/C286*100</f>
        <v>100</v>
      </c>
      <c r="F286" s="16"/>
      <c r="G286" s="16"/>
      <c r="H286" s="26"/>
    </row>
    <row r="287" spans="1:8" ht="63">
      <c r="A287" s="15">
        <v>2</v>
      </c>
      <c r="B287" s="35" t="s">
        <v>67</v>
      </c>
      <c r="C287" s="80">
        <v>100</v>
      </c>
      <c r="D287" s="80">
        <v>100</v>
      </c>
      <c r="E287" s="51">
        <f>D287/C287*100</f>
        <v>100</v>
      </c>
      <c r="F287" s="16"/>
      <c r="G287" s="16"/>
      <c r="H287" s="25"/>
    </row>
    <row r="288" spans="1:8" ht="75.75" customHeight="1">
      <c r="A288" s="15">
        <v>3</v>
      </c>
      <c r="B288" s="35" t="s">
        <v>68</v>
      </c>
      <c r="C288" s="80">
        <v>97.5</v>
      </c>
      <c r="D288" s="80">
        <v>97.5</v>
      </c>
      <c r="E288" s="51">
        <f>D288/C288*100</f>
        <v>100</v>
      </c>
      <c r="F288" s="16"/>
      <c r="G288" s="16"/>
      <c r="H288" s="25"/>
    </row>
    <row r="289" spans="1:8" ht="15.75">
      <c r="A289" s="63"/>
      <c r="B289" s="64" t="s">
        <v>115</v>
      </c>
      <c r="C289" s="49"/>
      <c r="D289" s="50"/>
      <c r="E289" s="54" t="e">
        <f>(E290+E291+E292+E293+E294+#REF!+E309+E310+E311+E314+E315)/11</f>
        <v>#REF!</v>
      </c>
      <c r="F289" s="10"/>
      <c r="G289" s="39"/>
      <c r="H289" s="41"/>
    </row>
    <row r="290" spans="1:8" ht="31.5">
      <c r="A290" s="15">
        <v>1</v>
      </c>
      <c r="B290" s="35" t="s">
        <v>69</v>
      </c>
      <c r="C290" s="80">
        <v>98</v>
      </c>
      <c r="D290" s="80">
        <v>99.5</v>
      </c>
      <c r="E290" s="51">
        <f aca="true" t="shared" si="11" ref="E290:E297">D290/C290*100</f>
        <v>101.53061224489797</v>
      </c>
      <c r="F290" s="7"/>
      <c r="G290" s="8"/>
      <c r="H290" s="9"/>
    </row>
    <row r="291" spans="1:8" ht="63">
      <c r="A291" s="15">
        <v>2</v>
      </c>
      <c r="B291" s="35" t="s">
        <v>77</v>
      </c>
      <c r="C291" s="80">
        <v>97.5</v>
      </c>
      <c r="D291" s="80">
        <v>98.7</v>
      </c>
      <c r="E291" s="51">
        <f t="shared" si="11"/>
        <v>101.23076923076924</v>
      </c>
      <c r="F291" s="7"/>
      <c r="G291" s="8"/>
      <c r="H291" s="9"/>
    </row>
    <row r="292" spans="1:8" ht="31.5">
      <c r="A292" s="21">
        <v>3</v>
      </c>
      <c r="B292" s="35" t="s">
        <v>78</v>
      </c>
      <c r="C292" s="80">
        <v>1</v>
      </c>
      <c r="D292" s="80">
        <v>1</v>
      </c>
      <c r="E292" s="123">
        <f t="shared" si="11"/>
        <v>100</v>
      </c>
      <c r="F292" s="7"/>
      <c r="G292" s="8"/>
      <c r="H292" s="9"/>
    </row>
    <row r="293" spans="1:8" ht="78.75">
      <c r="A293" s="21">
        <v>4</v>
      </c>
      <c r="B293" s="128" t="s">
        <v>79</v>
      </c>
      <c r="C293" s="80">
        <v>100</v>
      </c>
      <c r="D293" s="80">
        <v>100</v>
      </c>
      <c r="E293" s="123">
        <f t="shared" si="11"/>
        <v>100</v>
      </c>
      <c r="F293" s="7"/>
      <c r="G293" s="8"/>
      <c r="H293" s="9"/>
    </row>
    <row r="294" spans="1:8" ht="31.5">
      <c r="A294" s="21">
        <v>5</v>
      </c>
      <c r="B294" s="128" t="s">
        <v>80</v>
      </c>
      <c r="C294" s="80">
        <v>100</v>
      </c>
      <c r="D294" s="80">
        <v>100</v>
      </c>
      <c r="E294" s="123">
        <f t="shared" si="11"/>
        <v>100</v>
      </c>
      <c r="F294" s="7"/>
      <c r="G294" s="8"/>
      <c r="H294" s="9"/>
    </row>
    <row r="295" spans="1:8" ht="94.5">
      <c r="A295" s="21">
        <v>6</v>
      </c>
      <c r="B295" s="128" t="s">
        <v>81</v>
      </c>
      <c r="C295" s="80">
        <v>40</v>
      </c>
      <c r="D295" s="80">
        <v>90</v>
      </c>
      <c r="E295" s="123">
        <f t="shared" si="11"/>
        <v>225</v>
      </c>
      <c r="F295" s="7"/>
      <c r="G295" s="8"/>
      <c r="H295" s="9"/>
    </row>
    <row r="296" spans="1:8" ht="94.5">
      <c r="A296" s="21">
        <v>7</v>
      </c>
      <c r="B296" s="128" t="s">
        <v>82</v>
      </c>
      <c r="C296" s="80">
        <v>15</v>
      </c>
      <c r="D296" s="80">
        <v>3</v>
      </c>
      <c r="E296" s="123">
        <f t="shared" si="11"/>
        <v>20</v>
      </c>
      <c r="F296" s="7"/>
      <c r="G296" s="8"/>
      <c r="H296" s="9"/>
    </row>
    <row r="297" spans="1:8" ht="78.75">
      <c r="A297" s="21">
        <v>8</v>
      </c>
      <c r="B297" s="128" t="s">
        <v>83</v>
      </c>
      <c r="C297" s="80">
        <v>15</v>
      </c>
      <c r="D297" s="80">
        <v>5</v>
      </c>
      <c r="E297" s="123">
        <f t="shared" si="11"/>
        <v>33.33333333333333</v>
      </c>
      <c r="F297" s="7"/>
      <c r="G297" s="8"/>
      <c r="H297" s="9"/>
    </row>
    <row r="298" spans="1:8" ht="31.5" customHeight="1">
      <c r="A298" s="15"/>
      <c r="B298" s="97" t="s">
        <v>36</v>
      </c>
      <c r="C298" s="139" t="s">
        <v>113</v>
      </c>
      <c r="D298" s="140"/>
      <c r="E298" s="37" t="e">
        <f>E282-#REF!</f>
        <v>#REF!</v>
      </c>
      <c r="F298" s="7"/>
      <c r="G298" s="8"/>
      <c r="H298" s="9"/>
    </row>
    <row r="299" spans="1:8" ht="31.5">
      <c r="A299" s="125">
        <v>16</v>
      </c>
      <c r="B299" s="122" t="s">
        <v>243</v>
      </c>
      <c r="C299" s="81"/>
      <c r="D299" s="81"/>
      <c r="E299" s="123"/>
      <c r="F299" s="10">
        <v>10333.3</v>
      </c>
      <c r="G299" s="39">
        <v>10333.3</v>
      </c>
      <c r="H299" s="71">
        <f>G299/F299*100</f>
        <v>100</v>
      </c>
    </row>
    <row r="300" spans="1:8" ht="18">
      <c r="A300" s="21">
        <v>1</v>
      </c>
      <c r="B300" s="62" t="s">
        <v>114</v>
      </c>
      <c r="C300" s="44"/>
      <c r="D300" s="44"/>
      <c r="E300" s="45">
        <f>(E301+E310+E311)/3</f>
        <v>46.51629072681704</v>
      </c>
      <c r="F300" s="7"/>
      <c r="G300" s="8"/>
      <c r="H300" s="9"/>
    </row>
    <row r="301" spans="1:8" ht="18">
      <c r="A301" s="125">
        <v>1</v>
      </c>
      <c r="B301" s="122" t="s">
        <v>244</v>
      </c>
      <c r="C301" s="81">
        <v>5.9</v>
      </c>
      <c r="D301" s="81">
        <v>4.7</v>
      </c>
      <c r="E301" s="123"/>
      <c r="F301" s="7"/>
      <c r="G301" s="8"/>
      <c r="H301" s="9"/>
    </row>
    <row r="302" spans="1:8" ht="18">
      <c r="A302" s="126">
        <v>3</v>
      </c>
      <c r="B302" s="97" t="s">
        <v>115</v>
      </c>
      <c r="C302" s="127"/>
      <c r="D302" s="127"/>
      <c r="E302" s="37" t="e">
        <f>#REF!-#REF!</f>
        <v>#REF!</v>
      </c>
      <c r="F302" s="7"/>
      <c r="G302" s="8"/>
      <c r="H302" s="9"/>
    </row>
    <row r="303" spans="1:8" ht="31.5">
      <c r="A303" s="125">
        <v>1</v>
      </c>
      <c r="B303" s="122" t="s">
        <v>245</v>
      </c>
      <c r="C303" s="81">
        <v>13</v>
      </c>
      <c r="D303" s="81">
        <v>13</v>
      </c>
      <c r="E303" s="123"/>
      <c r="F303" s="7"/>
      <c r="G303" s="8"/>
      <c r="H303" s="9"/>
    </row>
    <row r="304" spans="1:8" ht="31.5">
      <c r="A304" s="125">
        <v>2</v>
      </c>
      <c r="B304" s="122" t="s">
        <v>246</v>
      </c>
      <c r="C304" s="81">
        <v>40.49</v>
      </c>
      <c r="D304" s="81">
        <v>40.49</v>
      </c>
      <c r="E304" s="123"/>
      <c r="F304" s="7"/>
      <c r="G304" s="8"/>
      <c r="H304" s="9"/>
    </row>
    <row r="305" spans="1:8" ht="31.5">
      <c r="A305" s="125">
        <v>3</v>
      </c>
      <c r="B305" s="122" t="s">
        <v>247</v>
      </c>
      <c r="C305" s="81">
        <v>0</v>
      </c>
      <c r="D305" s="81">
        <v>0</v>
      </c>
      <c r="E305" s="123"/>
      <c r="F305" s="7"/>
      <c r="G305" s="8"/>
      <c r="H305" s="9"/>
    </row>
    <row r="306" spans="1:8" ht="78.75">
      <c r="A306" s="125">
        <v>4</v>
      </c>
      <c r="B306" s="122" t="s">
        <v>249</v>
      </c>
      <c r="C306" s="81">
        <v>3</v>
      </c>
      <c r="D306" s="81">
        <v>3</v>
      </c>
      <c r="E306" s="123"/>
      <c r="F306" s="7"/>
      <c r="G306" s="8"/>
      <c r="H306" s="9"/>
    </row>
    <row r="307" spans="1:8" ht="78.75">
      <c r="A307" s="125">
        <v>5</v>
      </c>
      <c r="B307" s="122" t="s">
        <v>248</v>
      </c>
      <c r="C307" s="81">
        <v>0</v>
      </c>
      <c r="D307" s="81">
        <v>0</v>
      </c>
      <c r="E307" s="123"/>
      <c r="F307" s="7"/>
      <c r="G307" s="8"/>
      <c r="H307" s="9"/>
    </row>
    <row r="308" spans="1:8" ht="31.5" customHeight="1">
      <c r="A308" s="125"/>
      <c r="B308" s="97" t="s">
        <v>36</v>
      </c>
      <c r="C308" s="139" t="s">
        <v>113</v>
      </c>
      <c r="D308" s="140"/>
      <c r="E308" s="37" t="e">
        <f>#REF!-#REF!</f>
        <v>#REF!</v>
      </c>
      <c r="F308" s="7"/>
      <c r="G308" s="8"/>
      <c r="H308" s="9"/>
    </row>
    <row r="309" spans="1:8" ht="31.5">
      <c r="A309" s="125">
        <v>17</v>
      </c>
      <c r="B309" s="122" t="s">
        <v>175</v>
      </c>
      <c r="C309" s="80"/>
      <c r="D309" s="80"/>
      <c r="E309" s="123"/>
      <c r="F309" s="10">
        <v>4655.99</v>
      </c>
      <c r="G309" s="39">
        <v>4655.99</v>
      </c>
      <c r="H309" s="71">
        <f>G309/F309*100</f>
        <v>100</v>
      </c>
    </row>
    <row r="310" spans="1:8" ht="18">
      <c r="A310" s="21">
        <v>1</v>
      </c>
      <c r="B310" s="62" t="s">
        <v>114</v>
      </c>
      <c r="C310" s="44"/>
      <c r="D310" s="44"/>
      <c r="E310" s="45">
        <f>(E311+E315+E316)/3</f>
        <v>39.54887218045113</v>
      </c>
      <c r="F310" s="7"/>
      <c r="G310" s="8"/>
      <c r="H310" s="9"/>
    </row>
    <row r="311" spans="1:8" ht="63">
      <c r="A311" s="21">
        <v>1</v>
      </c>
      <c r="B311" s="122" t="s">
        <v>176</v>
      </c>
      <c r="C311" s="80">
        <v>1</v>
      </c>
      <c r="D311" s="80">
        <v>1</v>
      </c>
      <c r="E311" s="123">
        <v>100</v>
      </c>
      <c r="F311" s="7"/>
      <c r="G311" s="8"/>
      <c r="H311" s="9"/>
    </row>
    <row r="312" spans="1:8" ht="18">
      <c r="A312" s="21">
        <v>2</v>
      </c>
      <c r="B312" s="122" t="s">
        <v>177</v>
      </c>
      <c r="C312" s="80">
        <v>1</v>
      </c>
      <c r="D312" s="80">
        <v>1</v>
      </c>
      <c r="E312" s="123">
        <v>100</v>
      </c>
      <c r="F312" s="7"/>
      <c r="G312" s="8"/>
      <c r="H312" s="9"/>
    </row>
    <row r="313" spans="1:8" ht="31.5">
      <c r="A313" s="21">
        <v>3</v>
      </c>
      <c r="B313" s="122" t="s">
        <v>178</v>
      </c>
      <c r="C313" s="80">
        <v>1</v>
      </c>
      <c r="D313" s="80">
        <v>1</v>
      </c>
      <c r="E313" s="123">
        <v>100</v>
      </c>
      <c r="F313" s="7"/>
      <c r="G313" s="8"/>
      <c r="H313" s="9"/>
    </row>
    <row r="314" spans="1:8" ht="47.25">
      <c r="A314" s="21">
        <v>4</v>
      </c>
      <c r="B314" s="122" t="s">
        <v>179</v>
      </c>
      <c r="C314" s="80">
        <v>3</v>
      </c>
      <c r="D314" s="80">
        <v>3</v>
      </c>
      <c r="E314" s="123">
        <v>100</v>
      </c>
      <c r="F314" s="7"/>
      <c r="G314" s="8"/>
      <c r="H314" s="9"/>
    </row>
    <row r="315" spans="1:8" ht="18">
      <c r="A315" s="126">
        <v>3</v>
      </c>
      <c r="B315" s="97" t="s">
        <v>115</v>
      </c>
      <c r="C315" s="127"/>
      <c r="D315" s="127"/>
      <c r="E315" s="37">
        <f>E264-E270</f>
        <v>-81.35338345864662</v>
      </c>
      <c r="F315" s="7"/>
      <c r="G315" s="8"/>
      <c r="H315" s="9"/>
    </row>
    <row r="316" spans="1:8" ht="63">
      <c r="A316" s="21">
        <v>1</v>
      </c>
      <c r="B316" s="122" t="s">
        <v>176</v>
      </c>
      <c r="C316" s="80">
        <v>1</v>
      </c>
      <c r="D316" s="80">
        <v>1</v>
      </c>
      <c r="E316" s="123">
        <v>100</v>
      </c>
      <c r="F316" s="7"/>
      <c r="G316" s="8"/>
      <c r="H316" s="9"/>
    </row>
    <row r="317" spans="1:8" ht="18">
      <c r="A317" s="21">
        <v>2</v>
      </c>
      <c r="B317" s="122" t="s">
        <v>177</v>
      </c>
      <c r="C317" s="80">
        <v>1</v>
      </c>
      <c r="D317" s="80">
        <v>1</v>
      </c>
      <c r="E317" s="123">
        <v>100</v>
      </c>
      <c r="F317" s="7"/>
      <c r="G317" s="8"/>
      <c r="H317" s="9"/>
    </row>
    <row r="318" spans="1:8" ht="31.5">
      <c r="A318" s="21"/>
      <c r="B318" s="122" t="s">
        <v>178</v>
      </c>
      <c r="C318" s="80">
        <v>1</v>
      </c>
      <c r="D318" s="80">
        <v>1</v>
      </c>
      <c r="E318" s="123">
        <v>100</v>
      </c>
      <c r="F318" s="7"/>
      <c r="G318" s="8"/>
      <c r="H318" s="9"/>
    </row>
    <row r="319" spans="1:8" ht="47.25">
      <c r="A319" s="21"/>
      <c r="B319" s="122" t="s">
        <v>179</v>
      </c>
      <c r="C319" s="80">
        <v>3</v>
      </c>
      <c r="D319" s="80">
        <v>3</v>
      </c>
      <c r="E319" s="123">
        <v>100</v>
      </c>
      <c r="F319" s="7"/>
      <c r="G319" s="8"/>
      <c r="H319" s="9"/>
    </row>
    <row r="320" spans="1:8" ht="31.5" customHeight="1">
      <c r="A320" s="21"/>
      <c r="B320" s="97" t="s">
        <v>36</v>
      </c>
      <c r="C320" s="139" t="s">
        <v>113</v>
      </c>
      <c r="D320" s="140"/>
      <c r="E320" s="37" t="e">
        <f>E265-#REF!</f>
        <v>#REF!</v>
      </c>
      <c r="F320" s="7"/>
      <c r="G320" s="8"/>
      <c r="H320" s="9"/>
    </row>
    <row r="321" spans="1:8" ht="15.75">
      <c r="A321" s="125">
        <v>18</v>
      </c>
      <c r="B321" s="122" t="s">
        <v>205</v>
      </c>
      <c r="C321" s="80"/>
      <c r="D321" s="80"/>
      <c r="E321" s="123">
        <f>E271-E279</f>
        <v>-44.382311748228716</v>
      </c>
      <c r="F321" s="10">
        <v>0</v>
      </c>
      <c r="G321" s="39">
        <v>0</v>
      </c>
      <c r="H321" s="129">
        <v>100</v>
      </c>
    </row>
    <row r="322" spans="1:8" ht="18">
      <c r="A322" s="125"/>
      <c r="B322" s="62" t="s">
        <v>114</v>
      </c>
      <c r="C322" s="44"/>
      <c r="D322" s="44"/>
      <c r="E322" s="45" t="e">
        <f>(E323+E325+E326)/3</f>
        <v>#REF!</v>
      </c>
      <c r="F322" s="10"/>
      <c r="G322" s="39"/>
      <c r="H322" s="9"/>
    </row>
    <row r="323" spans="1:8" ht="45.75" customHeight="1">
      <c r="A323" s="125">
        <v>1</v>
      </c>
      <c r="B323" s="122" t="s">
        <v>208</v>
      </c>
      <c r="C323" s="80">
        <v>89</v>
      </c>
      <c r="D323" s="80">
        <v>82</v>
      </c>
      <c r="E323" s="123">
        <v>100</v>
      </c>
      <c r="F323" s="7"/>
      <c r="G323" s="8"/>
      <c r="H323" s="9"/>
    </row>
    <row r="324" spans="1:8" ht="47.25">
      <c r="A324" s="125">
        <v>2</v>
      </c>
      <c r="B324" s="122" t="s">
        <v>207</v>
      </c>
      <c r="C324" s="80">
        <v>75</v>
      </c>
      <c r="D324" s="80">
        <v>80</v>
      </c>
      <c r="E324" s="123">
        <v>114.2</v>
      </c>
      <c r="F324" s="7"/>
      <c r="G324" s="8"/>
      <c r="H324" s="9"/>
    </row>
    <row r="325" spans="1:8" ht="18">
      <c r="A325" s="126">
        <v>3</v>
      </c>
      <c r="B325" s="97" t="s">
        <v>115</v>
      </c>
      <c r="C325" s="127"/>
      <c r="D325" s="127"/>
      <c r="E325" s="37" t="e">
        <f>#REF!-E282</f>
        <v>#REF!</v>
      </c>
      <c r="F325" s="7"/>
      <c r="G325" s="8"/>
      <c r="H325" s="9"/>
    </row>
    <row r="326" spans="1:8" ht="31.5">
      <c r="A326" s="125">
        <v>1</v>
      </c>
      <c r="B326" s="122" t="s">
        <v>206</v>
      </c>
      <c r="C326" s="80">
        <v>100</v>
      </c>
      <c r="D326" s="80">
        <v>100</v>
      </c>
      <c r="E326" s="123">
        <v>100</v>
      </c>
      <c r="F326" s="7"/>
      <c r="G326" s="8"/>
      <c r="H326" s="9"/>
    </row>
    <row r="327" spans="1:8" ht="47.25">
      <c r="A327" s="125">
        <v>2</v>
      </c>
      <c r="B327" s="122" t="s">
        <v>209</v>
      </c>
      <c r="C327" s="80">
        <v>96</v>
      </c>
      <c r="D327" s="80">
        <v>96</v>
      </c>
      <c r="E327" s="123">
        <v>100</v>
      </c>
      <c r="F327" s="7"/>
      <c r="G327" s="8"/>
      <c r="H327" s="9"/>
    </row>
    <row r="328" spans="1:8" ht="47.25">
      <c r="A328" s="125">
        <v>3</v>
      </c>
      <c r="B328" s="122" t="s">
        <v>210</v>
      </c>
      <c r="C328" s="80">
        <v>24</v>
      </c>
      <c r="D328" s="80">
        <v>24</v>
      </c>
      <c r="E328" s="123">
        <v>100</v>
      </c>
      <c r="F328" s="7"/>
      <c r="G328" s="8"/>
      <c r="H328" s="9"/>
    </row>
    <row r="329" spans="1:8" ht="47.25">
      <c r="A329" s="125">
        <v>4</v>
      </c>
      <c r="B329" s="122" t="s">
        <v>211</v>
      </c>
      <c r="C329" s="80">
        <v>24</v>
      </c>
      <c r="D329" s="80">
        <v>24</v>
      </c>
      <c r="E329" s="123">
        <v>100</v>
      </c>
      <c r="F329" s="7"/>
      <c r="G329" s="8"/>
      <c r="H329" s="9"/>
    </row>
    <row r="330" spans="1:8" ht="31.5" customHeight="1">
      <c r="A330" s="125"/>
      <c r="B330" s="97" t="s">
        <v>36</v>
      </c>
      <c r="C330" s="139" t="s">
        <v>113</v>
      </c>
      <c r="D330" s="140"/>
      <c r="E330" s="37" t="e">
        <f>E279-#REF!</f>
        <v>#REF!</v>
      </c>
      <c r="F330" s="7"/>
      <c r="G330" s="8"/>
      <c r="H330" s="9"/>
    </row>
    <row r="331" spans="1:8" ht="31.5">
      <c r="A331" s="125">
        <v>19</v>
      </c>
      <c r="B331" s="130" t="s">
        <v>305</v>
      </c>
      <c r="C331" s="80"/>
      <c r="D331" s="80"/>
      <c r="E331" s="124"/>
      <c r="F331" s="10">
        <v>34132.3</v>
      </c>
      <c r="G331" s="39">
        <v>27812.2</v>
      </c>
      <c r="H331" s="71">
        <f>G331/F331*100</f>
        <v>81.48352147379461</v>
      </c>
    </row>
    <row r="332" spans="1:8" ht="18">
      <c r="A332" s="125"/>
      <c r="B332" s="97" t="s">
        <v>115</v>
      </c>
      <c r="C332" s="131"/>
      <c r="D332" s="131"/>
      <c r="E332" s="132"/>
      <c r="F332" s="136"/>
      <c r="G332" s="137"/>
      <c r="H332" s="9"/>
    </row>
    <row r="333" spans="1:8" ht="31.5">
      <c r="A333" s="125">
        <v>1</v>
      </c>
      <c r="B333" s="133" t="s">
        <v>275</v>
      </c>
      <c r="C333" s="134">
        <v>100</v>
      </c>
      <c r="D333" s="134">
        <v>100</v>
      </c>
      <c r="E333" s="51">
        <f>D333/C333*100</f>
        <v>100</v>
      </c>
      <c r="F333" s="136"/>
      <c r="G333" s="137"/>
      <c r="H333" s="9"/>
    </row>
    <row r="334" spans="1:8" ht="31.5">
      <c r="A334" s="125">
        <v>2</v>
      </c>
      <c r="B334" s="133" t="s">
        <v>276</v>
      </c>
      <c r="C334" s="134">
        <v>100</v>
      </c>
      <c r="D334" s="134">
        <v>100</v>
      </c>
      <c r="E334" s="51">
        <f>D334/C334*100</f>
        <v>100</v>
      </c>
      <c r="F334" s="136"/>
      <c r="G334" s="137"/>
      <c r="H334" s="9"/>
    </row>
    <row r="335" spans="1:8" ht="18">
      <c r="A335" s="125"/>
      <c r="B335" s="138" t="s">
        <v>115</v>
      </c>
      <c r="C335" s="131"/>
      <c r="D335" s="131"/>
      <c r="E335" s="132"/>
      <c r="F335" s="136"/>
      <c r="G335" s="137"/>
      <c r="H335" s="9"/>
    </row>
    <row r="336" spans="1:8" ht="31.5">
      <c r="A336" s="125">
        <v>1</v>
      </c>
      <c r="B336" s="133" t="s">
        <v>277</v>
      </c>
      <c r="C336" s="134">
        <v>33</v>
      </c>
      <c r="D336" s="134">
        <v>80.1</v>
      </c>
      <c r="E336" s="51">
        <f aca="true" t="shared" si="12" ref="E336:E347">D336/C336*100</f>
        <v>242.72727272727272</v>
      </c>
      <c r="F336" s="136"/>
      <c r="G336" s="137"/>
      <c r="H336" s="9"/>
    </row>
    <row r="337" spans="1:8" ht="78.75">
      <c r="A337" s="125">
        <v>2</v>
      </c>
      <c r="B337" s="133" t="s">
        <v>45</v>
      </c>
      <c r="C337" s="134">
        <v>9.1</v>
      </c>
      <c r="D337" s="134">
        <v>10</v>
      </c>
      <c r="E337" s="51">
        <f t="shared" si="12"/>
        <v>109.8901098901099</v>
      </c>
      <c r="F337" s="136"/>
      <c r="G337" s="137"/>
      <c r="H337" s="9"/>
    </row>
    <row r="338" spans="1:8" ht="31.5">
      <c r="A338" s="125">
        <v>3</v>
      </c>
      <c r="B338" s="133" t="s">
        <v>278</v>
      </c>
      <c r="C338" s="134">
        <v>4</v>
      </c>
      <c r="D338" s="134">
        <v>0</v>
      </c>
      <c r="E338" s="51">
        <f t="shared" si="12"/>
        <v>0</v>
      </c>
      <c r="F338" s="136"/>
      <c r="G338" s="137"/>
      <c r="H338" s="9"/>
    </row>
    <row r="339" spans="1:8" ht="31.5">
      <c r="A339" s="125">
        <v>4</v>
      </c>
      <c r="B339" s="133" t="s">
        <v>279</v>
      </c>
      <c r="C339" s="134">
        <v>0</v>
      </c>
      <c r="D339" s="134">
        <v>0</v>
      </c>
      <c r="E339" s="51" t="e">
        <f t="shared" si="12"/>
        <v>#DIV/0!</v>
      </c>
      <c r="F339" s="136"/>
      <c r="G339" s="137"/>
      <c r="H339" s="9"/>
    </row>
    <row r="340" spans="1:8" ht="18">
      <c r="A340" s="125">
        <v>5</v>
      </c>
      <c r="B340" s="133" t="s">
        <v>280</v>
      </c>
      <c r="C340" s="134">
        <v>0</v>
      </c>
      <c r="D340" s="134">
        <v>0</v>
      </c>
      <c r="E340" s="51" t="e">
        <f t="shared" si="12"/>
        <v>#DIV/0!</v>
      </c>
      <c r="F340" s="136"/>
      <c r="G340" s="137"/>
      <c r="H340" s="9"/>
    </row>
    <row r="341" spans="1:8" ht="47.25">
      <c r="A341" s="125">
        <v>6</v>
      </c>
      <c r="B341" s="133" t="s">
        <v>281</v>
      </c>
      <c r="C341" s="134">
        <v>0</v>
      </c>
      <c r="D341" s="134">
        <v>0</v>
      </c>
      <c r="E341" s="51" t="e">
        <f t="shared" si="12"/>
        <v>#DIV/0!</v>
      </c>
      <c r="F341" s="136"/>
      <c r="G341" s="137"/>
      <c r="H341" s="9"/>
    </row>
    <row r="342" spans="1:8" ht="63">
      <c r="A342" s="125">
        <v>7</v>
      </c>
      <c r="B342" s="133" t="s">
        <v>282</v>
      </c>
      <c r="C342" s="134">
        <v>0</v>
      </c>
      <c r="D342" s="134">
        <v>2</v>
      </c>
      <c r="E342" s="51" t="e">
        <f t="shared" si="12"/>
        <v>#DIV/0!</v>
      </c>
      <c r="F342" s="136"/>
      <c r="G342" s="137"/>
      <c r="H342" s="9"/>
    </row>
    <row r="343" spans="1:8" ht="18">
      <c r="A343" s="125">
        <v>8</v>
      </c>
      <c r="B343" s="133" t="s">
        <v>283</v>
      </c>
      <c r="C343" s="134">
        <v>0</v>
      </c>
      <c r="D343" s="134">
        <v>0</v>
      </c>
      <c r="E343" s="51" t="e">
        <f t="shared" si="12"/>
        <v>#DIV/0!</v>
      </c>
      <c r="F343" s="136"/>
      <c r="G343" s="137"/>
      <c r="H343" s="9"/>
    </row>
    <row r="344" spans="1:8" ht="31.5">
      <c r="A344" s="125">
        <v>9</v>
      </c>
      <c r="B344" s="133" t="s">
        <v>284</v>
      </c>
      <c r="C344" s="134">
        <v>0</v>
      </c>
      <c r="D344" s="134">
        <v>0</v>
      </c>
      <c r="E344" s="51" t="e">
        <f t="shared" si="12"/>
        <v>#DIV/0!</v>
      </c>
      <c r="F344" s="136"/>
      <c r="G344" s="137"/>
      <c r="H344" s="9"/>
    </row>
    <row r="345" spans="1:8" ht="31.5">
      <c r="A345" s="125">
        <v>10</v>
      </c>
      <c r="B345" s="133" t="s">
        <v>285</v>
      </c>
      <c r="C345" s="134">
        <v>10</v>
      </c>
      <c r="D345" s="134">
        <v>10</v>
      </c>
      <c r="E345" s="51">
        <f t="shared" si="12"/>
        <v>100</v>
      </c>
      <c r="F345" s="136"/>
      <c r="G345" s="137"/>
      <c r="H345" s="9"/>
    </row>
    <row r="346" spans="1:8" ht="47.25">
      <c r="A346" s="125">
        <v>11</v>
      </c>
      <c r="B346" s="133" t="s">
        <v>286</v>
      </c>
      <c r="C346" s="134">
        <v>30</v>
      </c>
      <c r="D346" s="134">
        <v>54</v>
      </c>
      <c r="E346" s="51">
        <f t="shared" si="12"/>
        <v>180</v>
      </c>
      <c r="F346" s="136"/>
      <c r="G346" s="137"/>
      <c r="H346" s="9"/>
    </row>
    <row r="347" spans="1:8" ht="63">
      <c r="A347" s="125">
        <v>12</v>
      </c>
      <c r="B347" s="133" t="s">
        <v>287</v>
      </c>
      <c r="C347" s="134">
        <v>0</v>
      </c>
      <c r="D347" s="134">
        <v>0</v>
      </c>
      <c r="E347" s="51" t="e">
        <f t="shared" si="12"/>
        <v>#DIV/0!</v>
      </c>
      <c r="F347" s="136"/>
      <c r="G347" s="137"/>
      <c r="H347" s="9"/>
    </row>
    <row r="348" spans="1:8" ht="31.5" customHeight="1">
      <c r="A348" s="125"/>
      <c r="B348" s="97" t="s">
        <v>36</v>
      </c>
      <c r="C348" s="139" t="s">
        <v>113</v>
      </c>
      <c r="D348" s="140"/>
      <c r="E348" s="37" t="e">
        <f>E297-#REF!</f>
        <v>#REF!</v>
      </c>
      <c r="F348" s="136"/>
      <c r="G348" s="137"/>
      <c r="H348" s="9"/>
    </row>
    <row r="349" spans="1:8" ht="18">
      <c r="A349" s="125"/>
      <c r="B349" s="133"/>
      <c r="C349" s="134"/>
      <c r="D349" s="134"/>
      <c r="E349" s="135"/>
      <c r="F349" s="136"/>
      <c r="G349" s="137"/>
      <c r="H349" s="9"/>
    </row>
    <row r="350" spans="1:8" ht="18">
      <c r="A350" s="21">
        <v>6</v>
      </c>
      <c r="B350" s="122"/>
      <c r="C350" s="80"/>
      <c r="D350" s="80"/>
      <c r="E350" s="124"/>
      <c r="F350" s="7"/>
      <c r="G350" s="8"/>
      <c r="H350" s="9"/>
    </row>
  </sheetData>
  <sheetProtection selectLockedCells="1" selectUnlockedCells="1"/>
  <mergeCells count="26">
    <mergeCell ref="G1:H1"/>
    <mergeCell ref="A3:G3"/>
    <mergeCell ref="A4:A5"/>
    <mergeCell ref="B4:B6"/>
    <mergeCell ref="E4:E6"/>
    <mergeCell ref="H4:H6"/>
    <mergeCell ref="F4:G4"/>
    <mergeCell ref="C257:D257"/>
    <mergeCell ref="C242:D242"/>
    <mergeCell ref="C173:D173"/>
    <mergeCell ref="C202:D202"/>
    <mergeCell ref="C227:D227"/>
    <mergeCell ref="C251:D251"/>
    <mergeCell ref="C96:D96"/>
    <mergeCell ref="C119:D119"/>
    <mergeCell ref="C139:D139"/>
    <mergeCell ref="C164:D164"/>
    <mergeCell ref="C41:D41"/>
    <mergeCell ref="C4:D4"/>
    <mergeCell ref="C23:D23"/>
    <mergeCell ref="C348:D348"/>
    <mergeCell ref="C283:D283"/>
    <mergeCell ref="C308:D308"/>
    <mergeCell ref="C320:D320"/>
    <mergeCell ref="C330:D330"/>
    <mergeCell ref="C298:D298"/>
  </mergeCells>
  <printOptions/>
  <pageMargins left="0.1968503937007874" right="0.1968503937007874" top="0" bottom="0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8:IV18 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8:IV18 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Администрация</cp:lastModifiedBy>
  <cp:lastPrinted>2020-04-07T07:34:12Z</cp:lastPrinted>
  <dcterms:created xsi:type="dcterms:W3CDTF">2014-08-26T10:41:34Z</dcterms:created>
  <dcterms:modified xsi:type="dcterms:W3CDTF">2022-03-23T05:31:53Z</dcterms:modified>
  <cp:category/>
  <cp:version/>
  <cp:contentType/>
  <cp:contentStatus/>
</cp:coreProperties>
</file>