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01.01.2022 " sheetId="59" r:id="rId1"/>
  </sheets>
  <definedNames>
    <definedName name="_xlnm._FilterDatabase" localSheetId="0" hidden="1">'01.01.2022 '!$G$1:$G$153</definedName>
    <definedName name="_xlnm.Print_Area" localSheetId="0">'01.01.2022 '!$A$1:$F$149</definedName>
  </definedNames>
  <calcPr calcId="145621"/>
</workbook>
</file>

<file path=xl/calcChain.xml><?xml version="1.0" encoding="utf-8"?>
<calcChain xmlns="http://schemas.openxmlformats.org/spreadsheetml/2006/main">
  <c r="F149" i="59" l="1"/>
  <c r="F148" i="59"/>
  <c r="F147" i="59"/>
  <c r="F145" i="59"/>
  <c r="E145" i="59"/>
  <c r="D145" i="59"/>
  <c r="F144" i="59"/>
  <c r="F143" i="59"/>
  <c r="F142" i="59"/>
  <c r="E140" i="59"/>
  <c r="D140" i="59"/>
  <c r="F140" i="59" s="1"/>
  <c r="F139" i="59"/>
  <c r="F138" i="59"/>
  <c r="F137" i="59"/>
  <c r="F135" i="59"/>
  <c r="E135" i="59"/>
  <c r="E129" i="59" s="1"/>
  <c r="D135" i="59"/>
  <c r="F134" i="59"/>
  <c r="F133" i="59"/>
  <c r="F132" i="59"/>
  <c r="E130" i="59"/>
  <c r="D130" i="59"/>
  <c r="F130" i="59" s="1"/>
  <c r="F127" i="59"/>
  <c r="F126" i="59"/>
  <c r="F125" i="59"/>
  <c r="E123" i="59"/>
  <c r="F123" i="59" s="1"/>
  <c r="D123" i="59"/>
  <c r="D122" i="59" s="1"/>
  <c r="D121" i="59" s="1"/>
  <c r="E120" i="59"/>
  <c r="F120" i="59" s="1"/>
  <c r="D120" i="59"/>
  <c r="E119" i="59"/>
  <c r="F119" i="59" s="1"/>
  <c r="D119" i="59"/>
  <c r="F118" i="59"/>
  <c r="D116" i="59"/>
  <c r="F115" i="59"/>
  <c r="E115" i="59"/>
  <c r="D115" i="59"/>
  <c r="D111" i="59" s="1"/>
  <c r="F111" i="59" s="1"/>
  <c r="F114" i="59"/>
  <c r="E114" i="59"/>
  <c r="D114" i="59"/>
  <c r="F113" i="59"/>
  <c r="E111" i="59"/>
  <c r="E110" i="59"/>
  <c r="F110" i="59" s="1"/>
  <c r="D110" i="59"/>
  <c r="E109" i="59"/>
  <c r="F109" i="59" s="1"/>
  <c r="D109" i="59"/>
  <c r="F108" i="59"/>
  <c r="D106" i="59"/>
  <c r="F105" i="59"/>
  <c r="E105" i="59"/>
  <c r="D105" i="59"/>
  <c r="D101" i="59" s="1"/>
  <c r="F101" i="59" s="1"/>
  <c r="F104" i="59"/>
  <c r="E104" i="59"/>
  <c r="D104" i="59"/>
  <c r="F103" i="59"/>
  <c r="E101" i="59"/>
  <c r="E100" i="59"/>
  <c r="F100" i="59" s="1"/>
  <c r="D100" i="59"/>
  <c r="E99" i="59"/>
  <c r="F99" i="59" s="1"/>
  <c r="D99" i="59"/>
  <c r="F98" i="59"/>
  <c r="D96" i="59"/>
  <c r="F95" i="59"/>
  <c r="E95" i="59"/>
  <c r="D95" i="59"/>
  <c r="D91" i="59" s="1"/>
  <c r="F91" i="59" s="1"/>
  <c r="F94" i="59"/>
  <c r="E94" i="59"/>
  <c r="D94" i="59"/>
  <c r="F93" i="59"/>
  <c r="E91" i="59"/>
  <c r="F88" i="59"/>
  <c r="F87" i="59"/>
  <c r="E84" i="59"/>
  <c r="F84" i="59" s="1"/>
  <c r="D84" i="59"/>
  <c r="F83" i="59"/>
  <c r="F82" i="59"/>
  <c r="F81" i="59"/>
  <c r="F79" i="59"/>
  <c r="E79" i="59"/>
  <c r="D79" i="59"/>
  <c r="F78" i="59"/>
  <c r="F77" i="59"/>
  <c r="F76" i="59"/>
  <c r="E74" i="59"/>
  <c r="D74" i="59"/>
  <c r="D73" i="59" s="1"/>
  <c r="D72" i="59" s="1"/>
  <c r="F71" i="59"/>
  <c r="F70" i="59"/>
  <c r="F69" i="59"/>
  <c r="E67" i="59"/>
  <c r="D67" i="59"/>
  <c r="F66" i="59"/>
  <c r="F65" i="59"/>
  <c r="F64" i="59"/>
  <c r="F62" i="59"/>
  <c r="E62" i="59"/>
  <c r="D62" i="59"/>
  <c r="F61" i="59"/>
  <c r="F60" i="59"/>
  <c r="F59" i="59"/>
  <c r="E57" i="59"/>
  <c r="E51" i="59" s="1"/>
  <c r="D57" i="59"/>
  <c r="F56" i="59"/>
  <c r="F55" i="59"/>
  <c r="F54" i="59"/>
  <c r="F52" i="59"/>
  <c r="E52" i="59"/>
  <c r="D52" i="59"/>
  <c r="F50" i="59"/>
  <c r="F49" i="59"/>
  <c r="F48" i="59"/>
  <c r="E46" i="59"/>
  <c r="F46" i="59" s="1"/>
  <c r="D46" i="59"/>
  <c r="D45" i="59" s="1"/>
  <c r="F44" i="59"/>
  <c r="F43" i="59"/>
  <c r="F42" i="59"/>
  <c r="E40" i="59"/>
  <c r="D40" i="59"/>
  <c r="D39" i="59" s="1"/>
  <c r="F37" i="59"/>
  <c r="F33" i="59"/>
  <c r="E33" i="59"/>
  <c r="D33" i="59"/>
  <c r="D32" i="59" s="1"/>
  <c r="F32" i="59" s="1"/>
  <c r="E32" i="59"/>
  <c r="F31" i="59"/>
  <c r="F30" i="59"/>
  <c r="F29" i="59"/>
  <c r="E27" i="59"/>
  <c r="F27" i="59" s="1"/>
  <c r="D27" i="59"/>
  <c r="F26" i="59"/>
  <c r="E22" i="59"/>
  <c r="F22" i="59" s="1"/>
  <c r="D22" i="59"/>
  <c r="D21" i="59" s="1"/>
  <c r="D20" i="59" s="1"/>
  <c r="F19" i="59"/>
  <c r="F18" i="59"/>
  <c r="F17" i="59"/>
  <c r="E15" i="59"/>
  <c r="F15" i="59" s="1"/>
  <c r="D15" i="59"/>
  <c r="D14" i="59" s="1"/>
  <c r="D13" i="59" s="1"/>
  <c r="E11" i="59"/>
  <c r="E7" i="59" s="1"/>
  <c r="D11" i="59"/>
  <c r="E10" i="59"/>
  <c r="D10" i="59"/>
  <c r="E9" i="59"/>
  <c r="D9" i="59"/>
  <c r="D7" i="59" l="1"/>
  <c r="F7" i="59" s="1"/>
  <c r="F74" i="59"/>
  <c r="D51" i="59"/>
  <c r="F51" i="59" s="1"/>
  <c r="F67" i="59"/>
  <c r="F40" i="59"/>
  <c r="F10" i="59"/>
  <c r="F9" i="59"/>
  <c r="E128" i="59"/>
  <c r="D90" i="59"/>
  <c r="D89" i="59" s="1"/>
  <c r="F11" i="59"/>
  <c r="E39" i="59"/>
  <c r="F57" i="59"/>
  <c r="E73" i="59"/>
  <c r="E96" i="59"/>
  <c r="E106" i="59"/>
  <c r="F106" i="59" s="1"/>
  <c r="E116" i="59"/>
  <c r="F116" i="59" s="1"/>
  <c r="D129" i="59"/>
  <c r="D128" i="59" s="1"/>
  <c r="E14" i="59"/>
  <c r="E21" i="59"/>
  <c r="E45" i="59"/>
  <c r="F45" i="59" s="1"/>
  <c r="E122" i="59"/>
  <c r="D38" i="59" l="1"/>
  <c r="F21" i="59"/>
  <c r="E20" i="59"/>
  <c r="F20" i="59" s="1"/>
  <c r="F39" i="59"/>
  <c r="E38" i="59"/>
  <c r="F38" i="59" s="1"/>
  <c r="F14" i="59"/>
  <c r="E13" i="59"/>
  <c r="F13" i="59" s="1"/>
  <c r="F96" i="59"/>
  <c r="E90" i="59"/>
  <c r="F128" i="59"/>
  <c r="F122" i="59"/>
  <c r="E121" i="59"/>
  <c r="F121" i="59" s="1"/>
  <c r="F73" i="59"/>
  <c r="E72" i="59"/>
  <c r="F72" i="59" s="1"/>
  <c r="F129" i="59"/>
  <c r="F90" i="59" l="1"/>
  <c r="E89" i="59"/>
  <c r="F89" i="59" s="1"/>
</calcChain>
</file>

<file path=xl/sharedStrings.xml><?xml version="1.0" encoding="utf-8"?>
<sst xmlns="http://schemas.openxmlformats.org/spreadsheetml/2006/main" count="196" uniqueCount="83">
  <si>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</si>
  <si>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</si>
  <si>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</si>
  <si>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</si>
  <si>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</si>
  <si>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</si>
  <si>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</si>
  <si>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</si>
  <si>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</si>
  <si>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</si>
  <si>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</si>
  <si>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</si>
  <si>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</si>
  <si>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</si>
  <si>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</si>
  <si>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</si>
  <si>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</si>
  <si>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</si>
  <si>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</si>
  <si>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</si>
  <si>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</si>
  <si>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Строительство водопровода от повысительной насосной станции Северо-Западного района г. Чебоксары до д. Чандрово Чувашской Республики в рамках реализации мероприятий по строительству и реконструкции (модернизации) объектов питьевого водоснабжения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</si>
  <si>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</si>
  <si>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</si>
  <si>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</si>
  <si>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</si>
  <si>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</si>
  <si>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</si>
  <si>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Национальный проект "Демография"</t>
  </si>
  <si>
    <t>Реализация мероприятий регионального проекта "Формирование комфортной городской среды"</t>
  </si>
  <si>
    <t>Реализация мероприятий регионального проекта "Чистая вода"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</si>
  <si>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</si>
  <si>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</si>
  <si>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</si>
  <si>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</si>
  <si>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</si>
  <si>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>Персонифицированное финансирование дополнительного образования детей</t>
  </si>
  <si>
    <t>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</si>
  <si>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</si>
  <si>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</si>
  <si>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</si>
  <si>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</si>
  <si>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</si>
  <si>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</si>
  <si>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</si>
  <si>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</si>
  <si>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</si>
  <si>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</si>
  <si>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</si>
  <si>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</si>
  <si>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</si>
  <si>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</si>
  <si>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</si>
  <si>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объекта "Дошкольное образовательное учреждение на 160 мест мкр. "Альгешево" г.Чебоксары"</t>
  </si>
  <si>
    <t>6.</t>
  </si>
  <si>
    <t>6.1.</t>
  </si>
  <si>
    <t xml:space="preserve">Уточненный план                                                     на 2021 год       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</si>
  <si>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</si>
  <si>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3.2.</t>
  </si>
  <si>
    <t>3.3.</t>
  </si>
  <si>
    <t>Реализация отдельных мероприятий регионального проекта "Жилье"</t>
  </si>
  <si>
    <t>Строительство объекта "Магистральная дорога районного значения № 2 в границах микрорайонов № № 4 и 5 жилого района "Новый город" г. Чебоксары"</t>
  </si>
  <si>
    <t>Строительство дороги № 2 в I очереди 7 микрорайона центральной части г. Чебоксары</t>
  </si>
  <si>
    <t>Строительство дорог (I этап) в микрорайоне "Олимп" по ул. З. Яковлевой, д. 58 г. Чебоксары</t>
  </si>
  <si>
    <t>Строительство объекта "Очистные сооружения поверхностного стока поз. 53. I очередь 7 микрорайона центральной части г. Чебоксары (Центр VII)"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</si>
  <si>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загрезненных сточных вод </t>
  </si>
  <si>
    <t>Строительство ливневых очистных сооружений в районе Марпосадского шоссе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</si>
  <si>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</si>
  <si>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 xml:space="preserve">Строительство объекта "Детский сад на 110 мест в 14 мкр. в НЮР г. Чебоксары" </t>
  </si>
  <si>
    <t>Управление архитектуры и градостроительства администрации г.Чебоксары, Управление образования администрации г.Чебоксары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</si>
  <si>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</si>
  <si>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 Управление ЖКХ, энергетики, транспорта и связи администрации г.Чебоксары</t>
  </si>
  <si>
    <t>7.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</si>
  <si>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</si>
  <si>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</si>
  <si>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7.1.</t>
  </si>
  <si>
    <t>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</si>
  <si>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Реконструкция Чебоксарского залива и Красной площади в рамках создания кластера "Чувашия - сердце Волги"</t>
  </si>
  <si>
    <t>Реконструкция Московской набережной 5 этап</t>
  </si>
  <si>
    <t>Реконструкция Чебоксарского Залива и Красной площади в рамках создания кластера "Чувашия-сердце Волги". Ливневая канализация</t>
  </si>
  <si>
    <t>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</si>
  <si>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01.01.2022 года </t>
  </si>
  <si>
    <t>Кассовое исполнение                            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</si>
</sst>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1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6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3" xfId="1" quotePrefix="1" applyNumberFormat="1" applyFont="1" applyAlignment="1" applyProtection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3" xfId="2" quotePrefix="1" applyNumberFormat="1" applyFont="1" applyAlignment="1" applyProtection="1">
      <alignment horizontal="justify" vertical="top" wrapText="1"/>
    </xf>
    <xf numFmtId="4" fontId="2" fillId="2" borderId="1" xfId="0" applyNumberFormat="1" applyFont="1" applyFill="1" applyBorder="1" applyAlignment="1">
      <alignment vertical="top" wrapText="1"/>
    </xf>
    <xf numFmtId="0" fontId="8" fillId="3" borderId="1" xfId="0" quotePrefix="1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3" borderId="4" xfId="0" quotePrefix="1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/>
    </xf>
    <xf numFmtId="164" fontId="0" fillId="2" borderId="0" xfId="0" applyNumberFormat="1" applyFont="1" applyFill="1" applyBorder="1" applyAlignment="1">
      <alignment vertical="top" wrapText="1"/>
    </xf>
    <xf numFmtId="0" fontId="2" fillId="0" borderId="3" xfId="3" applyNumberFormat="1" applyFont="1" applyProtection="1">
      <alignment horizontal="left" vertical="top" wrapText="1"/>
    </xf>
    <xf numFmtId="0" fontId="2" fillId="0" borderId="1" xfId="1" applyNumberFormat="1" applyFont="1" applyBorder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4" fontId="2" fillId="3" borderId="1" xfId="0" quotePrefix="1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justify" vertical="top" wrapText="1"/>
    </xf>
    <xf numFmtId="2" fontId="0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view="pageBreakPreview" topLeftCell="A130" zoomScaleNormal="100" zoomScaleSheetLayoutView="100" workbookViewId="0">
      <selection activeCell="B154" sqref="B154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2" t="s">
        <v>81</v>
      </c>
      <c r="B2" s="42"/>
      <c r="C2" s="42"/>
      <c r="D2" s="42"/>
      <c r="E2" s="42"/>
      <c r="F2" s="42"/>
    </row>
    <row r="3" spans="1:7" ht="16.5" customHeight="1" x14ac:dyDescent="0.2">
      <c r="A3" s="12"/>
      <c r="B3" s="13"/>
      <c r="C3" s="13"/>
      <c r="D3" s="8"/>
    </row>
    <row r="4" spans="1:7" ht="18.75" customHeight="1" x14ac:dyDescent="0.25">
      <c r="A4" s="14"/>
      <c r="B4" s="15"/>
      <c r="C4" s="15"/>
      <c r="D4" s="11"/>
      <c r="E4" s="43" t="s">
        <v>8</v>
      </c>
      <c r="F4" s="43"/>
    </row>
    <row r="5" spans="1:7" ht="47.25" x14ac:dyDescent="0.2">
      <c r="A5" s="7" t="s">
        <v>13</v>
      </c>
      <c r="B5" s="7" t="s">
        <v>32</v>
      </c>
      <c r="C5" s="7" t="s">
        <v>43</v>
      </c>
      <c r="D5" s="7" t="s">
        <v>56</v>
      </c>
      <c r="E5" s="7" t="s">
        <v>82</v>
      </c>
      <c r="F5" s="7" t="s">
        <v>41</v>
      </c>
    </row>
    <row r="6" spans="1:7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7" ht="18.75" customHeight="1" x14ac:dyDescent="0.2">
      <c r="A7" s="16" t="s">
        <v>0</v>
      </c>
      <c r="B7" s="7" t="s">
        <v>33</v>
      </c>
      <c r="C7" s="7"/>
      <c r="D7" s="31">
        <f>D9+D10+D11</f>
        <v>3609721433.8499999</v>
      </c>
      <c r="E7" s="31">
        <f t="shared" ref="E7" si="0">E9+E10+E11</f>
        <v>2939687526.0999999</v>
      </c>
      <c r="F7" s="32">
        <f>E7/D7*100</f>
        <v>81.438071606667833</v>
      </c>
      <c r="G7" s="41"/>
    </row>
    <row r="8" spans="1:7" ht="18.75" customHeight="1" x14ac:dyDescent="0.2">
      <c r="A8" s="16"/>
      <c r="B8" s="1" t="s">
        <v>9</v>
      </c>
      <c r="C8" s="1"/>
      <c r="D8" s="4"/>
      <c r="E8" s="29"/>
      <c r="F8" s="20"/>
      <c r="G8" s="41"/>
    </row>
    <row r="9" spans="1:7" x14ac:dyDescent="0.2">
      <c r="A9" s="16"/>
      <c r="B9" s="2" t="s">
        <v>10</v>
      </c>
      <c r="C9" s="2"/>
      <c r="D9" s="4">
        <f>D17+D24+D35+D42+D81+D98+D103+D108+D113+D118+D125+D29+D48+D54+D59+D64+D69+D76+D86+D93+D147+D132+D137+D142</f>
        <v>2821279294.71</v>
      </c>
      <c r="E9" s="4">
        <f>E17+E24+E35+E42+E81+E98+E103+E108+E113+E118+E125+E29+E48+E54+E59+E64+E69+E76+E86+E93+E147+E132+E137+E142</f>
        <v>2270580547.5799999</v>
      </c>
      <c r="F9" s="19">
        <f t="shared" ref="F9:F108" si="1">E9/D9*100</f>
        <v>80.480530652793576</v>
      </c>
      <c r="G9" s="41"/>
    </row>
    <row r="10" spans="1:7" x14ac:dyDescent="0.2">
      <c r="A10" s="16"/>
      <c r="B10" s="2" t="s">
        <v>11</v>
      </c>
      <c r="C10" s="2"/>
      <c r="D10" s="4">
        <f>D18+D25+D30+D36+D43+D82+D99+D104+D109+D114+D119+D126+D49+D55+D60+D65+D70+D77+D87+D94+D148+D133+D138+D143</f>
        <v>602883161.10000002</v>
      </c>
      <c r="E10" s="4">
        <f>E18+E25+E30+E36+E43+E82+E99+E104+E109+E114+E119+E126+E49+E55+E60+E65+E70+E77+E87+E94+E148+E133+E138+E143</f>
        <v>520858388.12</v>
      </c>
      <c r="F10" s="19">
        <f t="shared" si="1"/>
        <v>86.39458218897002</v>
      </c>
      <c r="G10" s="41"/>
    </row>
    <row r="11" spans="1:7" x14ac:dyDescent="0.2">
      <c r="A11" s="16"/>
      <c r="B11" s="2" t="s">
        <v>12</v>
      </c>
      <c r="C11" s="2"/>
      <c r="D11" s="4">
        <f>D19+D26+D31+D37+D44+D83+D100+D105+D110+D115+D120+D127+D50+D56+D61+D66+D71+D78+D88+D95+D149+D134+D139+D144</f>
        <v>185558978.04000002</v>
      </c>
      <c r="E11" s="4">
        <f>E19+E26+E31+E37+E44+E83+E100+E105+E110+E115+E120+E127+E50+E56+E61+E66+E71+E78+E88+E95+E149+E134+E139+E144</f>
        <v>148248590.40000001</v>
      </c>
      <c r="F11" s="19">
        <f t="shared" si="1"/>
        <v>79.892976328012978</v>
      </c>
      <c r="G11" s="41"/>
    </row>
    <row r="12" spans="1:7" ht="15" customHeight="1" x14ac:dyDescent="0.2">
      <c r="A12" s="16"/>
      <c r="B12" s="2" t="s">
        <v>42</v>
      </c>
      <c r="C12" s="2"/>
      <c r="D12" s="4" t="s">
        <v>31</v>
      </c>
      <c r="E12" s="29"/>
      <c r="F12" s="19"/>
      <c r="G12" s="41"/>
    </row>
    <row r="13" spans="1:7" ht="15.75" customHeight="1" x14ac:dyDescent="0.2">
      <c r="A13" s="7" t="s">
        <v>3</v>
      </c>
      <c r="B13" s="3" t="s">
        <v>47</v>
      </c>
      <c r="C13" s="2"/>
      <c r="D13" s="4">
        <f>D14</f>
        <v>12294313.029999999</v>
      </c>
      <c r="E13" s="4">
        <f>E14</f>
        <v>12217715.470000001</v>
      </c>
      <c r="F13" s="19">
        <f t="shared" si="1"/>
        <v>99.376967547409194</v>
      </c>
      <c r="G13" s="41"/>
    </row>
    <row r="14" spans="1:7" ht="33" customHeight="1" x14ac:dyDescent="0.2">
      <c r="A14" s="7" t="s">
        <v>15</v>
      </c>
      <c r="B14" s="3" t="s">
        <v>48</v>
      </c>
      <c r="C14" s="2"/>
      <c r="D14" s="4">
        <f>D15</f>
        <v>12294313.029999999</v>
      </c>
      <c r="E14" s="4">
        <f>E15</f>
        <v>12217715.470000001</v>
      </c>
      <c r="F14" s="19">
        <f t="shared" si="1"/>
        <v>99.376967547409194</v>
      </c>
      <c r="G14" s="41"/>
    </row>
    <row r="15" spans="1:7" ht="48.75" customHeight="1" x14ac:dyDescent="0.2">
      <c r="A15" s="7"/>
      <c r="B15" s="26" t="s">
        <v>57</v>
      </c>
      <c r="C15" s="23" t="s">
        <v>49</v>
      </c>
      <c r="D15" s="4">
        <f>D17+D18+D19</f>
        <v>12294313.029999999</v>
      </c>
      <c r="E15" s="4">
        <f>E17+E18+E19</f>
        <v>12217715.470000001</v>
      </c>
      <c r="F15" s="19">
        <f t="shared" si="1"/>
        <v>99.376967547409194</v>
      </c>
      <c r="G15" s="41"/>
    </row>
    <row r="16" spans="1:7" x14ac:dyDescent="0.2">
      <c r="A16" s="7"/>
      <c r="B16" s="1" t="s">
        <v>9</v>
      </c>
      <c r="C16" s="2"/>
      <c r="D16" s="4"/>
      <c r="E16" s="29"/>
      <c r="F16" s="19"/>
      <c r="G16" s="41"/>
    </row>
    <row r="17" spans="1:7" x14ac:dyDescent="0.2">
      <c r="A17" s="7"/>
      <c r="B17" s="1" t="s">
        <v>10</v>
      </c>
      <c r="C17" s="2"/>
      <c r="D17" s="6">
        <v>12165287.26</v>
      </c>
      <c r="E17" s="29">
        <v>12089493.560000001</v>
      </c>
      <c r="F17" s="20">
        <f t="shared" si="1"/>
        <v>99.376967445321142</v>
      </c>
      <c r="G17" s="41"/>
    </row>
    <row r="18" spans="1:7" x14ac:dyDescent="0.2">
      <c r="A18" s="7"/>
      <c r="B18" s="1" t="s">
        <v>11</v>
      </c>
      <c r="C18" s="2"/>
      <c r="D18" s="6">
        <v>122881.69</v>
      </c>
      <c r="E18" s="29">
        <v>122116.1</v>
      </c>
      <c r="F18" s="20">
        <f t="shared" si="1"/>
        <v>99.376969831713751</v>
      </c>
      <c r="G18" s="41"/>
    </row>
    <row r="19" spans="1:7" x14ac:dyDescent="0.2">
      <c r="A19" s="7"/>
      <c r="B19" s="1" t="s">
        <v>12</v>
      </c>
      <c r="C19" s="2"/>
      <c r="D19" s="6">
        <v>6144.08</v>
      </c>
      <c r="E19" s="29">
        <v>6105.81</v>
      </c>
      <c r="F19" s="20">
        <f t="shared" si="1"/>
        <v>99.377123995781318</v>
      </c>
      <c r="G19" s="41"/>
    </row>
    <row r="20" spans="1:7" ht="17.25" customHeight="1" x14ac:dyDescent="0.2">
      <c r="A20" s="7" t="s">
        <v>4</v>
      </c>
      <c r="B20" s="3" t="s">
        <v>14</v>
      </c>
      <c r="C20" s="3"/>
      <c r="D20" s="4">
        <f>D21+D32</f>
        <v>532072874.42000002</v>
      </c>
      <c r="E20" s="4">
        <f>E21+E32</f>
        <v>346262059.55000001</v>
      </c>
      <c r="F20" s="19">
        <f t="shared" si="1"/>
        <v>65.077938793149727</v>
      </c>
      <c r="G20" s="41"/>
    </row>
    <row r="21" spans="1:7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336762059.55000001</v>
      </c>
      <c r="F21" s="19">
        <f t="shared" si="1"/>
        <v>64.443080771035028</v>
      </c>
      <c r="G21" s="41"/>
    </row>
    <row r="22" spans="1:7" ht="78.75" x14ac:dyDescent="0.2">
      <c r="A22" s="7"/>
      <c r="B22" s="30" t="s">
        <v>70</v>
      </c>
      <c r="C22" s="21" t="s">
        <v>45</v>
      </c>
      <c r="D22" s="4">
        <f>D24+D25+D26</f>
        <v>33700</v>
      </c>
      <c r="E22" s="4">
        <f>E24+E25+E26</f>
        <v>33700</v>
      </c>
      <c r="F22" s="19">
        <f t="shared" si="1"/>
        <v>100</v>
      </c>
      <c r="G22" s="41"/>
    </row>
    <row r="23" spans="1:7" x14ac:dyDescent="0.2">
      <c r="A23" s="7"/>
      <c r="B23" s="1" t="s">
        <v>9</v>
      </c>
      <c r="C23" s="3"/>
      <c r="D23" s="4"/>
      <c r="E23" s="4"/>
      <c r="F23" s="19"/>
      <c r="G23" s="41"/>
    </row>
    <row r="24" spans="1:7" x14ac:dyDescent="0.2">
      <c r="A24" s="7"/>
      <c r="B24" s="1" t="s">
        <v>10</v>
      </c>
      <c r="C24" s="3"/>
      <c r="D24" s="6">
        <v>0</v>
      </c>
      <c r="E24" s="6">
        <v>0</v>
      </c>
      <c r="F24" s="20">
        <v>0</v>
      </c>
      <c r="G24" s="41"/>
    </row>
    <row r="25" spans="1:7" x14ac:dyDescent="0.2">
      <c r="A25" s="7"/>
      <c r="B25" s="1" t="s">
        <v>11</v>
      </c>
      <c r="C25" s="3"/>
      <c r="D25" s="6">
        <v>0</v>
      </c>
      <c r="E25" s="6">
        <v>0</v>
      </c>
      <c r="F25" s="20">
        <v>0</v>
      </c>
      <c r="G25" s="41"/>
    </row>
    <row r="26" spans="1:7" ht="17.25" customHeight="1" x14ac:dyDescent="0.2">
      <c r="A26" s="7"/>
      <c r="B26" s="1" t="s">
        <v>12</v>
      </c>
      <c r="C26" s="3"/>
      <c r="D26" s="6">
        <v>33700</v>
      </c>
      <c r="E26" s="6">
        <v>33700</v>
      </c>
      <c r="F26" s="20">
        <f t="shared" si="1"/>
        <v>100</v>
      </c>
      <c r="G26" s="41"/>
    </row>
    <row r="27" spans="1:7" ht="47.25" x14ac:dyDescent="0.2">
      <c r="A27" s="7"/>
      <c r="B27" s="10" t="s">
        <v>50</v>
      </c>
      <c r="C27" s="21" t="s">
        <v>44</v>
      </c>
      <c r="D27" s="6">
        <f>D29+D30+D31</f>
        <v>522539174.42000002</v>
      </c>
      <c r="E27" s="6">
        <f>E29+E30+E31</f>
        <v>336728359.55000001</v>
      </c>
      <c r="F27" s="20">
        <f t="shared" si="1"/>
        <v>64.440787606739065</v>
      </c>
      <c r="G27" s="41"/>
    </row>
    <row r="28" spans="1:7" ht="17.25" customHeight="1" x14ac:dyDescent="0.2">
      <c r="A28" s="7"/>
      <c r="B28" s="1" t="s">
        <v>9</v>
      </c>
      <c r="C28" s="3"/>
      <c r="D28" s="6"/>
      <c r="E28" s="6"/>
      <c r="F28" s="20"/>
      <c r="G28" s="41"/>
    </row>
    <row r="29" spans="1:7" x14ac:dyDescent="0.2">
      <c r="A29" s="7"/>
      <c r="B29" s="1" t="s">
        <v>10</v>
      </c>
      <c r="C29" s="3"/>
      <c r="D29" s="6">
        <v>517313700</v>
      </c>
      <c r="E29" s="6">
        <v>333361022.69</v>
      </c>
      <c r="F29" s="20">
        <f t="shared" si="1"/>
        <v>64.440787609143158</v>
      </c>
      <c r="G29" s="41"/>
    </row>
    <row r="30" spans="1:7" x14ac:dyDescent="0.2">
      <c r="A30" s="7"/>
      <c r="B30" s="1" t="s">
        <v>11</v>
      </c>
      <c r="C30" s="3"/>
      <c r="D30" s="6">
        <v>4180349</v>
      </c>
      <c r="E30" s="6">
        <v>2693849.81</v>
      </c>
      <c r="F30" s="20">
        <f t="shared" si="1"/>
        <v>64.440787360098412</v>
      </c>
      <c r="G30" s="41"/>
    </row>
    <row r="31" spans="1:7" ht="17.25" customHeight="1" x14ac:dyDescent="0.2">
      <c r="A31" s="7"/>
      <c r="B31" s="1" t="s">
        <v>12</v>
      </c>
      <c r="C31" s="3"/>
      <c r="D31" s="6">
        <v>1045125.42</v>
      </c>
      <c r="E31" s="6">
        <v>673487.05</v>
      </c>
      <c r="F31" s="20">
        <f t="shared" si="1"/>
        <v>64.440787403295573</v>
      </c>
      <c r="G31" s="41"/>
    </row>
    <row r="32" spans="1:7" ht="31.5" x14ac:dyDescent="0.2">
      <c r="A32" s="7" t="s">
        <v>23</v>
      </c>
      <c r="B32" s="3" t="s">
        <v>39</v>
      </c>
      <c r="C32" s="3"/>
      <c r="D32" s="4">
        <f>D33</f>
        <v>9500000</v>
      </c>
      <c r="E32" s="4">
        <f t="shared" ref="E32" si="2">E33</f>
        <v>9500000</v>
      </c>
      <c r="F32" s="19">
        <f t="shared" si="1"/>
        <v>100</v>
      </c>
      <c r="G32" s="41"/>
    </row>
    <row r="33" spans="1:7" ht="31.5" x14ac:dyDescent="0.2">
      <c r="A33" s="7"/>
      <c r="B33" s="5" t="s">
        <v>36</v>
      </c>
      <c r="C33" s="21" t="s">
        <v>45</v>
      </c>
      <c r="D33" s="6">
        <f>D35+D36+D37</f>
        <v>9500000</v>
      </c>
      <c r="E33" s="6">
        <f t="shared" ref="E33" si="3">E35+E36+E37</f>
        <v>9500000</v>
      </c>
      <c r="F33" s="20">
        <f t="shared" si="1"/>
        <v>100</v>
      </c>
      <c r="G33" s="41"/>
    </row>
    <row r="34" spans="1:7" x14ac:dyDescent="0.2">
      <c r="A34" s="7"/>
      <c r="B34" s="1" t="s">
        <v>9</v>
      </c>
      <c r="C34" s="1"/>
      <c r="D34" s="6"/>
      <c r="E34" s="29"/>
      <c r="F34" s="20"/>
      <c r="G34" s="41"/>
    </row>
    <row r="35" spans="1:7" x14ac:dyDescent="0.2">
      <c r="A35" s="7"/>
      <c r="B35" s="1" t="s">
        <v>10</v>
      </c>
      <c r="C35" s="1"/>
      <c r="D35" s="6"/>
      <c r="E35" s="29"/>
      <c r="F35" s="20"/>
      <c r="G35" s="41"/>
    </row>
    <row r="36" spans="1:7" ht="18.75" customHeight="1" x14ac:dyDescent="0.2">
      <c r="A36" s="7"/>
      <c r="B36" s="1" t="s">
        <v>11</v>
      </c>
      <c r="C36" s="1"/>
      <c r="D36" s="6"/>
      <c r="E36" s="29"/>
      <c r="F36" s="20"/>
      <c r="G36" s="41"/>
    </row>
    <row r="37" spans="1:7" ht="17.25" customHeight="1" x14ac:dyDescent="0.2">
      <c r="A37" s="7"/>
      <c r="B37" s="1" t="s">
        <v>12</v>
      </c>
      <c r="C37" s="1"/>
      <c r="D37" s="6">
        <v>9500000</v>
      </c>
      <c r="E37" s="29">
        <v>9500000</v>
      </c>
      <c r="F37" s="20">
        <f t="shared" si="1"/>
        <v>100</v>
      </c>
      <c r="G37" s="41"/>
    </row>
    <row r="38" spans="1:7" x14ac:dyDescent="0.2">
      <c r="A38" s="7" t="s">
        <v>5</v>
      </c>
      <c r="B38" s="3" t="s">
        <v>17</v>
      </c>
      <c r="C38" s="3"/>
      <c r="D38" s="4">
        <f>D39+D45+D51</f>
        <v>613839014.42999995</v>
      </c>
      <c r="E38" s="4">
        <f>E39+E45+E51</f>
        <v>611060408.95999992</v>
      </c>
      <c r="F38" s="19">
        <f t="shared" si="1"/>
        <v>99.547339708835509</v>
      </c>
      <c r="G38" s="41"/>
    </row>
    <row r="39" spans="1:7" ht="31.5" x14ac:dyDescent="0.2">
      <c r="A39" s="24" t="s">
        <v>19</v>
      </c>
      <c r="B39" s="3" t="s">
        <v>29</v>
      </c>
      <c r="C39" s="3"/>
      <c r="D39" s="4">
        <f>D40</f>
        <v>140920165.29999998</v>
      </c>
      <c r="E39" s="4">
        <f t="shared" ref="E39" si="4">E40</f>
        <v>140920165.29999998</v>
      </c>
      <c r="F39" s="19">
        <f t="shared" si="1"/>
        <v>100</v>
      </c>
      <c r="G39" s="41"/>
    </row>
    <row r="40" spans="1:7" ht="63" x14ac:dyDescent="0.2">
      <c r="A40" s="7"/>
      <c r="B40" s="5" t="s">
        <v>24</v>
      </c>
      <c r="C40" s="21" t="s">
        <v>71</v>
      </c>
      <c r="D40" s="6">
        <f>D42+D43+D44</f>
        <v>140920165.29999998</v>
      </c>
      <c r="E40" s="6">
        <f t="shared" ref="E40" si="5">E42+E43+E44</f>
        <v>140920165.29999998</v>
      </c>
      <c r="F40" s="20">
        <f t="shared" si="1"/>
        <v>100</v>
      </c>
      <c r="G40" s="41"/>
    </row>
    <row r="41" spans="1:7" x14ac:dyDescent="0.2">
      <c r="A41" s="7"/>
      <c r="B41" s="1" t="s">
        <v>9</v>
      </c>
      <c r="C41" s="1"/>
      <c r="D41" s="6"/>
      <c r="E41" s="29"/>
      <c r="F41" s="20"/>
      <c r="G41" s="41"/>
    </row>
    <row r="42" spans="1:7" x14ac:dyDescent="0.2">
      <c r="A42" s="7"/>
      <c r="B42" s="1" t="s">
        <v>10</v>
      </c>
      <c r="C42" s="1"/>
      <c r="D42" s="25">
        <v>139510963.25999999</v>
      </c>
      <c r="E42" s="25">
        <v>139510963.25999999</v>
      </c>
      <c r="F42" s="20">
        <f t="shared" si="1"/>
        <v>100</v>
      </c>
      <c r="G42" s="41"/>
    </row>
    <row r="43" spans="1:7" x14ac:dyDescent="0.2">
      <c r="A43" s="7"/>
      <c r="B43" s="1" t="s">
        <v>11</v>
      </c>
      <c r="C43" s="1"/>
      <c r="D43" s="25">
        <v>986441.17</v>
      </c>
      <c r="E43" s="25">
        <v>986441.17</v>
      </c>
      <c r="F43" s="20">
        <f t="shared" si="1"/>
        <v>100</v>
      </c>
      <c r="G43" s="41"/>
    </row>
    <row r="44" spans="1:7" x14ac:dyDescent="0.2">
      <c r="A44" s="7"/>
      <c r="B44" s="1" t="s">
        <v>12</v>
      </c>
      <c r="C44" s="1"/>
      <c r="D44" s="6">
        <v>422760.87</v>
      </c>
      <c r="E44" s="29">
        <v>422760.87</v>
      </c>
      <c r="F44" s="20">
        <f t="shared" si="1"/>
        <v>100</v>
      </c>
      <c r="G44" s="41"/>
    </row>
    <row r="45" spans="1:7" ht="18.75" customHeight="1" x14ac:dyDescent="0.2">
      <c r="A45" s="7" t="s">
        <v>58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  <c r="G45" s="41"/>
    </row>
    <row r="46" spans="1:7" ht="63.75" customHeight="1" x14ac:dyDescent="0.2">
      <c r="A46" s="7"/>
      <c r="B46" s="5" t="s">
        <v>21</v>
      </c>
      <c r="C46" s="21" t="s">
        <v>44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  <c r="G46" s="41"/>
    </row>
    <row r="47" spans="1:7" x14ac:dyDescent="0.2">
      <c r="A47" s="7"/>
      <c r="B47" s="1" t="s">
        <v>9</v>
      </c>
      <c r="C47" s="3"/>
      <c r="D47" s="4"/>
      <c r="E47" s="4"/>
      <c r="F47" s="20"/>
      <c r="G47" s="41"/>
    </row>
    <row r="48" spans="1:7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1" si="6">E48/D48*100</f>
        <v>99.999657871793119</v>
      </c>
      <c r="G48" s="41"/>
    </row>
    <row r="49" spans="1:7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  <c r="G49" s="41"/>
    </row>
    <row r="50" spans="1:7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  <c r="G50" s="41"/>
    </row>
    <row r="51" spans="1:7" ht="31.5" x14ac:dyDescent="0.2">
      <c r="A51" s="7" t="s">
        <v>59</v>
      </c>
      <c r="B51" s="3" t="s">
        <v>60</v>
      </c>
      <c r="C51" s="3"/>
      <c r="D51" s="4">
        <f>D52+D57+D62+D67</f>
        <v>440247534</v>
      </c>
      <c r="E51" s="4">
        <f>E52+E57+E62+E67</f>
        <v>437469040.30999994</v>
      </c>
      <c r="F51" s="19">
        <f t="shared" si="6"/>
        <v>99.368879215573287</v>
      </c>
      <c r="G51" s="41"/>
    </row>
    <row r="52" spans="1:7" ht="47.25" x14ac:dyDescent="0.2">
      <c r="A52" s="7"/>
      <c r="B52" s="5" t="s">
        <v>61</v>
      </c>
      <c r="C52" s="22" t="s">
        <v>44</v>
      </c>
      <c r="D52" s="6">
        <f>D54+D55+D56</f>
        <v>302770012</v>
      </c>
      <c r="E52" s="6">
        <f>E54+E55+E56</f>
        <v>302391709.77999997</v>
      </c>
      <c r="F52" s="20">
        <f t="shared" si="6"/>
        <v>99.875052942825775</v>
      </c>
      <c r="G52" s="41"/>
    </row>
    <row r="53" spans="1:7" x14ac:dyDescent="0.2">
      <c r="A53" s="7"/>
      <c r="B53" s="1" t="s">
        <v>9</v>
      </c>
      <c r="C53" s="3"/>
      <c r="D53" s="6"/>
      <c r="E53" s="6"/>
      <c r="F53" s="20"/>
      <c r="G53" s="41"/>
    </row>
    <row r="54" spans="1:7" x14ac:dyDescent="0.2">
      <c r="A54" s="7"/>
      <c r="B54" s="1" t="s">
        <v>10</v>
      </c>
      <c r="C54" s="3"/>
      <c r="D54" s="6">
        <v>202017900</v>
      </c>
      <c r="E54" s="6">
        <v>201765505.90000001</v>
      </c>
      <c r="F54" s="20">
        <f t="shared" si="6"/>
        <v>99.875063496848554</v>
      </c>
      <c r="G54" s="41"/>
    </row>
    <row r="55" spans="1:7" x14ac:dyDescent="0.2">
      <c r="A55" s="7"/>
      <c r="B55" s="1" t="s">
        <v>11</v>
      </c>
      <c r="C55" s="3"/>
      <c r="D55" s="6">
        <v>85639300</v>
      </c>
      <c r="E55" s="6">
        <v>85532273.290000007</v>
      </c>
      <c r="F55" s="20">
        <f t="shared" si="6"/>
        <v>99.875026173731001</v>
      </c>
      <c r="G55" s="41"/>
    </row>
    <row r="56" spans="1:7" x14ac:dyDescent="0.2">
      <c r="A56" s="7"/>
      <c r="B56" s="1" t="s">
        <v>12</v>
      </c>
      <c r="C56" s="3"/>
      <c r="D56" s="6">
        <v>15112812</v>
      </c>
      <c r="E56" s="6">
        <v>15093930.59</v>
      </c>
      <c r="F56" s="20">
        <f t="shared" si="6"/>
        <v>99.875063555346287</v>
      </c>
      <c r="G56" s="41"/>
    </row>
    <row r="57" spans="1:7" ht="47.25" x14ac:dyDescent="0.2">
      <c r="A57" s="7"/>
      <c r="B57" s="5" t="s">
        <v>62</v>
      </c>
      <c r="C57" s="22" t="s">
        <v>44</v>
      </c>
      <c r="D57" s="6">
        <f>D59+D60+D61</f>
        <v>91200000</v>
      </c>
      <c r="E57" s="6">
        <f>E59+E60+E61</f>
        <v>91200000</v>
      </c>
      <c r="F57" s="20">
        <f t="shared" si="6"/>
        <v>100</v>
      </c>
      <c r="G57" s="41"/>
    </row>
    <row r="58" spans="1:7" x14ac:dyDescent="0.2">
      <c r="A58" s="7"/>
      <c r="B58" s="1" t="s">
        <v>9</v>
      </c>
      <c r="C58" s="3"/>
      <c r="D58" s="6"/>
      <c r="E58" s="6"/>
      <c r="F58" s="20"/>
      <c r="G58" s="41"/>
    </row>
    <row r="59" spans="1:7" x14ac:dyDescent="0.2">
      <c r="A59" s="7"/>
      <c r="B59" s="1" t="s">
        <v>10</v>
      </c>
      <c r="C59" s="3"/>
      <c r="D59" s="6">
        <v>86061500</v>
      </c>
      <c r="E59" s="6">
        <v>86061500</v>
      </c>
      <c r="F59" s="20">
        <f t="shared" si="6"/>
        <v>100</v>
      </c>
      <c r="G59" s="41"/>
    </row>
    <row r="60" spans="1:7" x14ac:dyDescent="0.2">
      <c r="A60" s="7"/>
      <c r="B60" s="1" t="s">
        <v>11</v>
      </c>
      <c r="C60" s="3"/>
      <c r="D60" s="6">
        <v>4367725</v>
      </c>
      <c r="E60" s="6">
        <v>4367725</v>
      </c>
      <c r="F60" s="20">
        <f t="shared" si="6"/>
        <v>100</v>
      </c>
      <c r="G60" s="41"/>
    </row>
    <row r="61" spans="1:7" x14ac:dyDescent="0.2">
      <c r="A61" s="7"/>
      <c r="B61" s="1" t="s">
        <v>12</v>
      </c>
      <c r="C61" s="3"/>
      <c r="D61" s="6">
        <v>770775</v>
      </c>
      <c r="E61" s="6">
        <v>770775</v>
      </c>
      <c r="F61" s="20">
        <f t="shared" si="6"/>
        <v>100</v>
      </c>
      <c r="G61" s="41"/>
    </row>
    <row r="62" spans="1:7" ht="47.25" x14ac:dyDescent="0.2">
      <c r="A62" s="7"/>
      <c r="B62" s="5" t="s">
        <v>63</v>
      </c>
      <c r="C62" s="22" t="s">
        <v>44</v>
      </c>
      <c r="D62" s="6">
        <f>D64+D65+D66</f>
        <v>31903022</v>
      </c>
      <c r="E62" s="6">
        <f>E64+E65+E66</f>
        <v>29502830.529999997</v>
      </c>
      <c r="F62" s="20">
        <f t="shared" si="6"/>
        <v>92.476601526965055</v>
      </c>
      <c r="G62" s="41"/>
    </row>
    <row r="63" spans="1:7" x14ac:dyDescent="0.2">
      <c r="A63" s="7"/>
      <c r="B63" s="1" t="s">
        <v>9</v>
      </c>
      <c r="C63" s="3"/>
      <c r="D63" s="6"/>
      <c r="E63" s="6"/>
      <c r="F63" s="20"/>
      <c r="G63" s="41"/>
    </row>
    <row r="64" spans="1:7" x14ac:dyDescent="0.2">
      <c r="A64" s="7"/>
      <c r="B64" s="1" t="s">
        <v>10</v>
      </c>
      <c r="C64" s="3"/>
      <c r="D64" s="6">
        <v>30105500</v>
      </c>
      <c r="E64" s="6">
        <v>27840549.239999998</v>
      </c>
      <c r="F64" s="20">
        <f t="shared" si="6"/>
        <v>92.476621348258618</v>
      </c>
      <c r="G64" s="41"/>
    </row>
    <row r="65" spans="1:7" x14ac:dyDescent="0.2">
      <c r="A65" s="7"/>
      <c r="B65" s="1" t="s">
        <v>11</v>
      </c>
      <c r="C65" s="3"/>
      <c r="D65" s="6">
        <v>1527900</v>
      </c>
      <c r="E65" s="6">
        <v>1412943.71</v>
      </c>
      <c r="F65" s="20">
        <f t="shared" si="6"/>
        <v>92.476190195693434</v>
      </c>
      <c r="G65" s="41"/>
    </row>
    <row r="66" spans="1:7" x14ac:dyDescent="0.2">
      <c r="A66" s="7"/>
      <c r="B66" s="1" t="s">
        <v>12</v>
      </c>
      <c r="C66" s="3"/>
      <c r="D66" s="6">
        <v>269622</v>
      </c>
      <c r="E66" s="6">
        <v>249337.58</v>
      </c>
      <c r="F66" s="20">
        <f t="shared" si="6"/>
        <v>92.476719258814185</v>
      </c>
      <c r="G66" s="41"/>
    </row>
    <row r="67" spans="1:7" ht="47.25" x14ac:dyDescent="0.2">
      <c r="A67" s="7"/>
      <c r="B67" s="5" t="s">
        <v>64</v>
      </c>
      <c r="C67" s="22" t="s">
        <v>44</v>
      </c>
      <c r="D67" s="6">
        <f>D69+D70+D71</f>
        <v>14374500</v>
      </c>
      <c r="E67" s="6">
        <f>E69+E70+E71</f>
        <v>14374500</v>
      </c>
      <c r="F67" s="20">
        <f t="shared" si="6"/>
        <v>100</v>
      </c>
      <c r="G67" s="41"/>
    </row>
    <row r="68" spans="1:7" x14ac:dyDescent="0.2">
      <c r="A68" s="7"/>
      <c r="B68" s="1" t="s">
        <v>9</v>
      </c>
      <c r="C68" s="3"/>
      <c r="D68" s="6"/>
      <c r="E68" s="6"/>
      <c r="F68" s="20"/>
      <c r="G68" s="41"/>
    </row>
    <row r="69" spans="1:7" x14ac:dyDescent="0.2">
      <c r="A69" s="7"/>
      <c r="B69" s="1" t="s">
        <v>10</v>
      </c>
      <c r="C69" s="40"/>
      <c r="D69" s="27">
        <v>13564700</v>
      </c>
      <c r="E69" s="27">
        <v>13564700</v>
      </c>
      <c r="F69" s="20">
        <f t="shared" si="6"/>
        <v>100</v>
      </c>
      <c r="G69" s="41"/>
    </row>
    <row r="70" spans="1:7" x14ac:dyDescent="0.2">
      <c r="A70" s="7"/>
      <c r="B70" s="1" t="s">
        <v>11</v>
      </c>
      <c r="C70" s="3"/>
      <c r="D70" s="27">
        <v>647826.69999999995</v>
      </c>
      <c r="E70" s="27">
        <v>647826.69999999995</v>
      </c>
      <c r="F70" s="20">
        <f t="shared" si="6"/>
        <v>100</v>
      </c>
      <c r="G70" s="41"/>
    </row>
    <row r="71" spans="1:7" x14ac:dyDescent="0.2">
      <c r="A71" s="7"/>
      <c r="B71" s="1" t="s">
        <v>12</v>
      </c>
      <c r="C71" s="3"/>
      <c r="D71" s="6">
        <v>161973.29999999999</v>
      </c>
      <c r="E71" s="6">
        <v>161973.29999999999</v>
      </c>
      <c r="F71" s="20">
        <f t="shared" si="6"/>
        <v>100</v>
      </c>
      <c r="G71" s="41"/>
    </row>
    <row r="72" spans="1:7" x14ac:dyDescent="0.2">
      <c r="A72" s="7" t="s">
        <v>6</v>
      </c>
      <c r="B72" s="3" t="s">
        <v>20</v>
      </c>
      <c r="C72" s="3"/>
      <c r="D72" s="4">
        <f>D73</f>
        <v>39535494.789999999</v>
      </c>
      <c r="E72" s="4">
        <f>E73</f>
        <v>27979817.550000001</v>
      </c>
      <c r="F72" s="19">
        <f t="shared" si="1"/>
        <v>70.771385810699755</v>
      </c>
      <c r="G72" s="41"/>
    </row>
    <row r="73" spans="1:7" ht="31.5" x14ac:dyDescent="0.2">
      <c r="A73" s="7" t="s">
        <v>22</v>
      </c>
      <c r="B73" s="3" t="s">
        <v>34</v>
      </c>
      <c r="C73" s="3"/>
      <c r="D73" s="4">
        <f>D79+D74+D84</f>
        <v>39535494.789999999</v>
      </c>
      <c r="E73" s="4">
        <f>E79+E74+E84</f>
        <v>27979817.550000001</v>
      </c>
      <c r="F73" s="19">
        <f t="shared" si="1"/>
        <v>70.771385810699755</v>
      </c>
      <c r="G73" s="41"/>
    </row>
    <row r="74" spans="1:7" ht="63" x14ac:dyDescent="0.2">
      <c r="A74" s="7"/>
      <c r="B74" s="5" t="s">
        <v>65</v>
      </c>
      <c r="C74" s="21" t="s">
        <v>46</v>
      </c>
      <c r="D74" s="4">
        <f>D76+D77+D78</f>
        <v>20182831.25</v>
      </c>
      <c r="E74" s="4">
        <f>E76+E77+E78</f>
        <v>12627154.010000002</v>
      </c>
      <c r="F74" s="19">
        <f t="shared" si="1"/>
        <v>62.563838807303121</v>
      </c>
      <c r="G74" s="41"/>
    </row>
    <row r="75" spans="1:7" x14ac:dyDescent="0.2">
      <c r="A75" s="7"/>
      <c r="B75" s="1" t="s">
        <v>9</v>
      </c>
      <c r="C75" s="3"/>
      <c r="D75" s="4"/>
      <c r="E75" s="4"/>
      <c r="F75" s="19"/>
      <c r="G75" s="41"/>
    </row>
    <row r="76" spans="1:7" ht="17.25" customHeight="1" x14ac:dyDescent="0.2">
      <c r="A76" s="7"/>
      <c r="B76" s="1" t="s">
        <v>10</v>
      </c>
      <c r="C76" s="3"/>
      <c r="D76" s="6">
        <v>3034700</v>
      </c>
      <c r="E76" s="6">
        <v>3034700</v>
      </c>
      <c r="F76" s="20">
        <f t="shared" si="1"/>
        <v>100</v>
      </c>
      <c r="G76" s="41"/>
    </row>
    <row r="77" spans="1:7" ht="16.5" customHeight="1" x14ac:dyDescent="0.2">
      <c r="A77" s="7"/>
      <c r="B77" s="1" t="s">
        <v>11</v>
      </c>
      <c r="C77" s="3"/>
      <c r="D77" s="6">
        <v>13718505</v>
      </c>
      <c r="E77" s="6">
        <v>7665033.8700000001</v>
      </c>
      <c r="F77" s="20">
        <f t="shared" si="1"/>
        <v>55.873682081247189</v>
      </c>
      <c r="G77" s="41"/>
    </row>
    <row r="78" spans="1:7" ht="18" customHeight="1" x14ac:dyDescent="0.2">
      <c r="A78" s="7"/>
      <c r="B78" s="1" t="s">
        <v>12</v>
      </c>
      <c r="C78" s="3"/>
      <c r="D78" s="6">
        <v>3429626.25</v>
      </c>
      <c r="E78" s="6">
        <v>1927420.14</v>
      </c>
      <c r="F78" s="20">
        <f t="shared" si="1"/>
        <v>56.199130736184443</v>
      </c>
      <c r="G78" s="41"/>
    </row>
    <row r="79" spans="1:7" ht="63" x14ac:dyDescent="0.2">
      <c r="A79" s="7"/>
      <c r="B79" s="10" t="s">
        <v>37</v>
      </c>
      <c r="C79" s="22" t="s">
        <v>46</v>
      </c>
      <c r="D79" s="6">
        <f>D81+D82+D83</f>
        <v>15352663.539999999</v>
      </c>
      <c r="E79" s="6">
        <f t="shared" ref="E79" si="7">E81+E82+E83</f>
        <v>15352663.539999999</v>
      </c>
      <c r="F79" s="20">
        <f t="shared" si="1"/>
        <v>100</v>
      </c>
      <c r="G79" s="41"/>
    </row>
    <row r="80" spans="1:7" ht="15.75" customHeight="1" x14ac:dyDescent="0.2">
      <c r="A80" s="7"/>
      <c r="B80" s="1" t="s">
        <v>9</v>
      </c>
      <c r="C80" s="1"/>
      <c r="D80" s="4"/>
      <c r="E80" s="29"/>
      <c r="F80" s="20"/>
      <c r="G80" s="41"/>
    </row>
    <row r="81" spans="1:7" ht="15.75" customHeight="1" x14ac:dyDescent="0.2">
      <c r="A81" s="7"/>
      <c r="B81" s="1" t="s">
        <v>10</v>
      </c>
      <c r="C81" s="1"/>
      <c r="D81" s="6">
        <v>15199117.35</v>
      </c>
      <c r="E81" s="29">
        <v>15199117.35</v>
      </c>
      <c r="F81" s="20">
        <f t="shared" si="1"/>
        <v>100</v>
      </c>
      <c r="G81" s="41"/>
    </row>
    <row r="82" spans="1:7" ht="15.75" customHeight="1" x14ac:dyDescent="0.2">
      <c r="A82" s="7"/>
      <c r="B82" s="1" t="s">
        <v>11</v>
      </c>
      <c r="C82" s="1"/>
      <c r="D82" s="6">
        <v>122836.95</v>
      </c>
      <c r="E82" s="29">
        <v>122836.95</v>
      </c>
      <c r="F82" s="20">
        <f t="shared" si="1"/>
        <v>100</v>
      </c>
      <c r="G82" s="41"/>
    </row>
    <row r="83" spans="1:7" ht="15.75" customHeight="1" x14ac:dyDescent="0.2">
      <c r="A83" s="7"/>
      <c r="B83" s="1" t="s">
        <v>12</v>
      </c>
      <c r="C83" s="1"/>
      <c r="D83" s="6">
        <v>30709.24</v>
      </c>
      <c r="E83" s="29">
        <v>30709.24</v>
      </c>
      <c r="F83" s="20">
        <f t="shared" si="1"/>
        <v>100</v>
      </c>
      <c r="G83" s="41"/>
    </row>
    <row r="84" spans="1:7" ht="63" x14ac:dyDescent="0.2">
      <c r="A84" s="7"/>
      <c r="B84" s="10" t="s">
        <v>66</v>
      </c>
      <c r="C84" s="22" t="s">
        <v>46</v>
      </c>
      <c r="D84" s="6">
        <f>D86+D87+D88</f>
        <v>4000000</v>
      </c>
      <c r="E84" s="6">
        <f>E86+E87+E88</f>
        <v>0</v>
      </c>
      <c r="F84" s="20">
        <f t="shared" si="1"/>
        <v>0</v>
      </c>
      <c r="G84" s="41"/>
    </row>
    <row r="85" spans="1:7" x14ac:dyDescent="0.2">
      <c r="A85" s="7"/>
      <c r="B85" s="1" t="s">
        <v>9</v>
      </c>
      <c r="C85" s="1"/>
      <c r="D85" s="6"/>
      <c r="E85" s="29"/>
      <c r="F85" s="20"/>
      <c r="G85" s="41"/>
    </row>
    <row r="86" spans="1:7" x14ac:dyDescent="0.2">
      <c r="A86" s="7"/>
      <c r="B86" s="1" t="s">
        <v>10</v>
      </c>
      <c r="C86" s="1"/>
      <c r="D86" s="6">
        <v>0</v>
      </c>
      <c r="E86" s="29">
        <v>0</v>
      </c>
      <c r="F86" s="20">
        <v>0</v>
      </c>
      <c r="G86" s="41"/>
    </row>
    <row r="87" spans="1:7" x14ac:dyDescent="0.2">
      <c r="A87" s="7"/>
      <c r="B87" s="1" t="s">
        <v>11</v>
      </c>
      <c r="C87" s="1"/>
      <c r="D87" s="6">
        <v>3200000</v>
      </c>
      <c r="E87" s="29">
        <v>0</v>
      </c>
      <c r="F87" s="20">
        <f t="shared" si="1"/>
        <v>0</v>
      </c>
      <c r="G87" s="41"/>
    </row>
    <row r="88" spans="1:7" x14ac:dyDescent="0.2">
      <c r="A88" s="7"/>
      <c r="B88" s="1" t="s">
        <v>12</v>
      </c>
      <c r="C88" s="1"/>
      <c r="D88" s="6">
        <v>800000</v>
      </c>
      <c r="E88" s="29">
        <v>0</v>
      </c>
      <c r="F88" s="20">
        <f t="shared" si="1"/>
        <v>0</v>
      </c>
      <c r="G88" s="41"/>
    </row>
    <row r="89" spans="1:7" x14ac:dyDescent="0.2">
      <c r="A89" s="7" t="s">
        <v>7</v>
      </c>
      <c r="B89" s="3" t="s">
        <v>28</v>
      </c>
      <c r="C89" s="3"/>
      <c r="D89" s="4">
        <f>D90</f>
        <v>821050466.22000003</v>
      </c>
      <c r="E89" s="4">
        <f>E90</f>
        <v>696318053.41999996</v>
      </c>
      <c r="F89" s="19">
        <f t="shared" si="1"/>
        <v>84.80819170906139</v>
      </c>
      <c r="G89" s="41"/>
    </row>
    <row r="90" spans="1:7" ht="47.25" x14ac:dyDescent="0.2">
      <c r="A90" s="7" t="s">
        <v>25</v>
      </c>
      <c r="B90" s="3" t="s">
        <v>35</v>
      </c>
      <c r="C90" s="3"/>
      <c r="D90" s="4">
        <f>D96+D101+D106+D111+D116+D91</f>
        <v>821050466.22000003</v>
      </c>
      <c r="E90" s="4">
        <f>E96+E101+E106+E111+E116+E91</f>
        <v>696318053.41999996</v>
      </c>
      <c r="F90" s="19">
        <f t="shared" si="1"/>
        <v>84.80819170906139</v>
      </c>
      <c r="G90" s="41"/>
    </row>
    <row r="91" spans="1:7" ht="78.75" x14ac:dyDescent="0.2">
      <c r="A91" s="7"/>
      <c r="B91" s="10" t="s">
        <v>68</v>
      </c>
      <c r="C91" s="22" t="s">
        <v>69</v>
      </c>
      <c r="D91" s="4">
        <f>D93+D94+D95</f>
        <v>101050107.3</v>
      </c>
      <c r="E91" s="4">
        <f>E93+E94+E95</f>
        <v>83881539.500000015</v>
      </c>
      <c r="F91" s="19">
        <f t="shared" si="1"/>
        <v>83.009847036550369</v>
      </c>
      <c r="G91" s="41"/>
    </row>
    <row r="92" spans="1:7" x14ac:dyDescent="0.2">
      <c r="A92" s="7"/>
      <c r="B92" s="1" t="s">
        <v>9</v>
      </c>
      <c r="C92" s="3"/>
      <c r="D92" s="4"/>
      <c r="E92" s="4"/>
      <c r="F92" s="19"/>
      <c r="G92" s="41"/>
    </row>
    <row r="93" spans="1:7" x14ac:dyDescent="0.2">
      <c r="A93" s="7"/>
      <c r="B93" s="1" t="s">
        <v>10</v>
      </c>
      <c r="C93" s="3"/>
      <c r="D93" s="6">
        <v>77257308.540000007</v>
      </c>
      <c r="E93" s="6">
        <v>77257308.540000007</v>
      </c>
      <c r="F93" s="20">
        <f t="shared" si="1"/>
        <v>100</v>
      </c>
      <c r="G93" s="41"/>
    </row>
    <row r="94" spans="1:7" x14ac:dyDescent="0.2">
      <c r="A94" s="7"/>
      <c r="B94" s="1" t="s">
        <v>11</v>
      </c>
      <c r="C94" s="3"/>
      <c r="D94" s="6">
        <f>11605794.38+2692855</f>
        <v>14298649.380000001</v>
      </c>
      <c r="E94" s="6">
        <f>619260.48+2692855</f>
        <v>3312115.48</v>
      </c>
      <c r="F94" s="20">
        <f t="shared" si="1"/>
        <v>23.163834513158751</v>
      </c>
      <c r="G94" s="41"/>
    </row>
    <row r="95" spans="1:7" x14ac:dyDescent="0.2">
      <c r="A95" s="7"/>
      <c r="B95" s="1" t="s">
        <v>12</v>
      </c>
      <c r="C95" s="3"/>
      <c r="D95" s="6">
        <f>6801294.38+2692855</f>
        <v>9494149.379999999</v>
      </c>
      <c r="E95" s="6">
        <f>619260.48+2692855</f>
        <v>3312115.48</v>
      </c>
      <c r="F95" s="20">
        <f t="shared" si="1"/>
        <v>34.885858094640597</v>
      </c>
      <c r="G95" s="41"/>
    </row>
    <row r="96" spans="1:7" ht="78.75" x14ac:dyDescent="0.2">
      <c r="A96" s="7"/>
      <c r="B96" s="10" t="s">
        <v>38</v>
      </c>
      <c r="C96" s="22" t="s">
        <v>69</v>
      </c>
      <c r="D96" s="6">
        <f>D98+D99+D100</f>
        <v>173460708.26000002</v>
      </c>
      <c r="E96" s="6">
        <f t="shared" ref="E96" si="8">E98+E99+E100</f>
        <v>171099224.56999999</v>
      </c>
      <c r="F96" s="20">
        <f t="shared" si="1"/>
        <v>98.638605991127164</v>
      </c>
      <c r="G96" s="41"/>
    </row>
    <row r="97" spans="1:7" x14ac:dyDescent="0.2">
      <c r="A97" s="7"/>
      <c r="B97" s="1" t="s">
        <v>9</v>
      </c>
      <c r="C97" s="23"/>
      <c r="D97" s="6"/>
      <c r="E97" s="29"/>
      <c r="F97" s="20"/>
      <c r="G97" s="41"/>
    </row>
    <row r="98" spans="1:7" ht="18" customHeight="1" x14ac:dyDescent="0.2">
      <c r="A98" s="7"/>
      <c r="B98" s="1" t="s">
        <v>10</v>
      </c>
      <c r="C98" s="23"/>
      <c r="D98" s="6">
        <v>146868870</v>
      </c>
      <c r="E98" s="29">
        <v>146868870</v>
      </c>
      <c r="F98" s="20">
        <f t="shared" si="1"/>
        <v>100</v>
      </c>
      <c r="G98" s="41"/>
    </row>
    <row r="99" spans="1:7" ht="18" customHeight="1" x14ac:dyDescent="0.2">
      <c r="A99" s="7"/>
      <c r="B99" s="1" t="s">
        <v>11</v>
      </c>
      <c r="C99" s="23"/>
      <c r="D99" s="6">
        <f>12593491.35+8234926.08</f>
        <v>20828417.43</v>
      </c>
      <c r="E99" s="29">
        <f>10704300.4+8234926.08</f>
        <v>18939226.48</v>
      </c>
      <c r="F99" s="20">
        <f t="shared" si="1"/>
        <v>90.929743191727468</v>
      </c>
      <c r="G99" s="41"/>
    </row>
    <row r="100" spans="1:7" x14ac:dyDescent="0.2">
      <c r="A100" s="7"/>
      <c r="B100" s="1" t="s">
        <v>12</v>
      </c>
      <c r="C100" s="23"/>
      <c r="D100" s="6">
        <f>3704689.31+2058731.52</f>
        <v>5763420.8300000001</v>
      </c>
      <c r="E100" s="29">
        <f>3232396.57+2058731.52</f>
        <v>5291128.09</v>
      </c>
      <c r="F100" s="20">
        <f t="shared" si="1"/>
        <v>91.805340024077324</v>
      </c>
      <c r="G100" s="41"/>
    </row>
    <row r="101" spans="1:7" ht="78.75" x14ac:dyDescent="0.2">
      <c r="A101" s="7"/>
      <c r="B101" s="5" t="s">
        <v>67</v>
      </c>
      <c r="C101" s="22" t="s">
        <v>69</v>
      </c>
      <c r="D101" s="6">
        <f>D103+D104+D105</f>
        <v>121880504.91</v>
      </c>
      <c r="E101" s="6">
        <f t="shared" ref="E101" si="9">E103+E104+E105</f>
        <v>77824554.939999983</v>
      </c>
      <c r="F101" s="20">
        <f t="shared" si="1"/>
        <v>63.853160927966144</v>
      </c>
      <c r="G101" s="41"/>
    </row>
    <row r="102" spans="1:7" x14ac:dyDescent="0.2">
      <c r="A102" s="7"/>
      <c r="B102" s="1" t="s">
        <v>9</v>
      </c>
      <c r="C102" s="23"/>
      <c r="D102" s="6"/>
      <c r="E102" s="29"/>
      <c r="F102" s="20"/>
      <c r="G102" s="41"/>
    </row>
    <row r="103" spans="1:7" x14ac:dyDescent="0.2">
      <c r="A103" s="7"/>
      <c r="B103" s="1" t="s">
        <v>10</v>
      </c>
      <c r="C103" s="23"/>
      <c r="D103" s="6">
        <v>109928561.23999999</v>
      </c>
      <c r="E103" s="29">
        <v>70150752.489999995</v>
      </c>
      <c r="F103" s="20">
        <f t="shared" si="1"/>
        <v>63.814855483139041</v>
      </c>
      <c r="G103" s="41"/>
    </row>
    <row r="104" spans="1:7" x14ac:dyDescent="0.2">
      <c r="A104" s="7"/>
      <c r="B104" s="1" t="s">
        <v>11</v>
      </c>
      <c r="C104" s="23"/>
      <c r="D104" s="6">
        <f>3656270.88+5572167.2</f>
        <v>9228438.0800000001</v>
      </c>
      <c r="E104" s="29">
        <f>354296.73+5572167.2</f>
        <v>5926463.9299999997</v>
      </c>
      <c r="F104" s="20">
        <f t="shared" si="1"/>
        <v>64.219577339354046</v>
      </c>
      <c r="G104" s="41"/>
    </row>
    <row r="105" spans="1:7" x14ac:dyDescent="0.2">
      <c r="A105" s="7"/>
      <c r="B105" s="1" t="s">
        <v>12</v>
      </c>
      <c r="C105" s="23"/>
      <c r="D105" s="6">
        <f>1330463.79+1393041.8</f>
        <v>2723505.59</v>
      </c>
      <c r="E105" s="29">
        <f>354296.72+1393041.8</f>
        <v>1747338.52</v>
      </c>
      <c r="F105" s="20">
        <f t="shared" si="1"/>
        <v>64.15769904845321</v>
      </c>
      <c r="G105" s="41"/>
    </row>
    <row r="106" spans="1:7" ht="78.75" x14ac:dyDescent="0.2">
      <c r="A106" s="7"/>
      <c r="B106" s="28" t="s">
        <v>51</v>
      </c>
      <c r="C106" s="22" t="s">
        <v>69</v>
      </c>
      <c r="D106" s="6">
        <f>D108+D109+D110</f>
        <v>31390705.68</v>
      </c>
      <c r="E106" s="6">
        <f>E108+E109+E110</f>
        <v>31390705.68</v>
      </c>
      <c r="F106" s="20">
        <f t="shared" si="1"/>
        <v>100</v>
      </c>
      <c r="G106" s="41"/>
    </row>
    <row r="107" spans="1:7" x14ac:dyDescent="0.2">
      <c r="A107" s="7"/>
      <c r="B107" s="1" t="s">
        <v>9</v>
      </c>
      <c r="C107" s="23"/>
      <c r="D107" s="6"/>
      <c r="E107" s="29"/>
      <c r="F107" s="20"/>
      <c r="G107" s="41"/>
    </row>
    <row r="108" spans="1:7" x14ac:dyDescent="0.2">
      <c r="A108" s="16"/>
      <c r="B108" s="1" t="s">
        <v>10</v>
      </c>
      <c r="C108" s="23"/>
      <c r="D108" s="6">
        <v>18136760</v>
      </c>
      <c r="E108" s="29">
        <v>18136760</v>
      </c>
      <c r="F108" s="20">
        <f t="shared" si="1"/>
        <v>100</v>
      </c>
      <c r="G108" s="41"/>
    </row>
    <row r="109" spans="1:7" x14ac:dyDescent="0.2">
      <c r="A109" s="16"/>
      <c r="B109" s="1" t="s">
        <v>11</v>
      </c>
      <c r="C109" s="23"/>
      <c r="D109" s="6">
        <f>5102786.15+5445410.51</f>
        <v>10548196.66</v>
      </c>
      <c r="E109" s="29">
        <f>5102786.15+5445410.51</f>
        <v>10548196.66</v>
      </c>
      <c r="F109" s="20">
        <f t="shared" ref="F109:F149" si="10">E109/D109*100</f>
        <v>100</v>
      </c>
      <c r="G109" s="41"/>
    </row>
    <row r="110" spans="1:7" x14ac:dyDescent="0.2">
      <c r="A110" s="16"/>
      <c r="B110" s="1" t="s">
        <v>12</v>
      </c>
      <c r="C110" s="23"/>
      <c r="D110" s="6">
        <f>1344396.39+1361352.63</f>
        <v>2705749.0199999996</v>
      </c>
      <c r="E110" s="29">
        <f>1344396.39+1361352.63</f>
        <v>2705749.0199999996</v>
      </c>
      <c r="F110" s="20">
        <f t="shared" si="10"/>
        <v>100</v>
      </c>
      <c r="G110" s="41"/>
    </row>
    <row r="111" spans="1:7" ht="78.75" x14ac:dyDescent="0.2">
      <c r="A111" s="7"/>
      <c r="B111" s="28" t="s">
        <v>52</v>
      </c>
      <c r="C111" s="22" t="s">
        <v>69</v>
      </c>
      <c r="D111" s="6">
        <f>D113+D114+D115</f>
        <v>243658412.59000003</v>
      </c>
      <c r="E111" s="6">
        <f t="shared" ref="E111" si="11">E113+E114+E115</f>
        <v>192302355.97</v>
      </c>
      <c r="F111" s="20">
        <f t="shared" si="10"/>
        <v>78.92292899961717</v>
      </c>
      <c r="G111" s="41"/>
    </row>
    <row r="112" spans="1:7" x14ac:dyDescent="0.2">
      <c r="A112" s="7"/>
      <c r="B112" s="1" t="s">
        <v>9</v>
      </c>
      <c r="C112" s="1"/>
      <c r="D112" s="6"/>
      <c r="E112" s="29"/>
      <c r="F112" s="20"/>
      <c r="G112" s="41"/>
    </row>
    <row r="113" spans="1:7" x14ac:dyDescent="0.2">
      <c r="A113" s="7"/>
      <c r="B113" s="1" t="s">
        <v>10</v>
      </c>
      <c r="C113" s="1"/>
      <c r="D113" s="6">
        <v>162700977.06</v>
      </c>
      <c r="E113" s="29">
        <v>162700977.06</v>
      </c>
      <c r="F113" s="20">
        <f t="shared" si="10"/>
        <v>100</v>
      </c>
      <c r="G113" s="41"/>
    </row>
    <row r="114" spans="1:7" x14ac:dyDescent="0.2">
      <c r="A114" s="7"/>
      <c r="B114" s="1" t="s">
        <v>11</v>
      </c>
      <c r="C114" s="1"/>
      <c r="D114" s="6">
        <f>37060153.77+8228769</f>
        <v>45288922.770000003</v>
      </c>
      <c r="E114" s="29">
        <f>6571920.46+8228769</f>
        <v>14800689.460000001</v>
      </c>
      <c r="F114" s="20">
        <f t="shared" si="10"/>
        <v>32.680595065520478</v>
      </c>
      <c r="G114" s="41"/>
    </row>
    <row r="115" spans="1:7" x14ac:dyDescent="0.2">
      <c r="A115" s="7"/>
      <c r="B115" s="1" t="s">
        <v>12</v>
      </c>
      <c r="C115" s="1"/>
      <c r="D115" s="6">
        <f>27439743.76+8228769</f>
        <v>35668512.760000005</v>
      </c>
      <c r="E115" s="29">
        <f>6571920.45+8228769</f>
        <v>14800689.449999999</v>
      </c>
      <c r="F115" s="20">
        <f t="shared" si="10"/>
        <v>41.495112368682896</v>
      </c>
      <c r="G115" s="41"/>
    </row>
    <row r="116" spans="1:7" ht="78.75" x14ac:dyDescent="0.2">
      <c r="A116" s="7"/>
      <c r="B116" s="28" t="s">
        <v>53</v>
      </c>
      <c r="C116" s="22" t="s">
        <v>69</v>
      </c>
      <c r="D116" s="6">
        <f>D118+D119+D120</f>
        <v>149610027.47999999</v>
      </c>
      <c r="E116" s="6">
        <f>E118+E119+E120</f>
        <v>139819672.76000002</v>
      </c>
      <c r="F116" s="20">
        <f t="shared" si="10"/>
        <v>93.456083870241415</v>
      </c>
      <c r="G116" s="41"/>
    </row>
    <row r="117" spans="1:7" x14ac:dyDescent="0.2">
      <c r="A117" s="7"/>
      <c r="B117" s="1" t="s">
        <v>9</v>
      </c>
      <c r="C117" s="1"/>
      <c r="D117" s="6"/>
      <c r="E117" s="29"/>
      <c r="F117" s="20"/>
      <c r="G117" s="41"/>
    </row>
    <row r="118" spans="1:7" x14ac:dyDescent="0.2">
      <c r="A118" s="7"/>
      <c r="B118" s="1" t="s">
        <v>10</v>
      </c>
      <c r="C118" s="1"/>
      <c r="D118" s="6">
        <v>118466600</v>
      </c>
      <c r="E118" s="29">
        <v>118466600</v>
      </c>
      <c r="F118" s="20">
        <f t="shared" si="10"/>
        <v>100</v>
      </c>
      <c r="G118" s="41"/>
    </row>
    <row r="119" spans="1:7" x14ac:dyDescent="0.2">
      <c r="A119" s="7"/>
      <c r="B119" s="1" t="s">
        <v>11</v>
      </c>
      <c r="C119" s="1"/>
      <c r="D119" s="6">
        <f>13477029.69+11078729.31</f>
        <v>24555759</v>
      </c>
      <c r="E119" s="29">
        <f>5644739.21+11078729.31</f>
        <v>16723468.52</v>
      </c>
      <c r="F119" s="20">
        <f t="shared" si="10"/>
        <v>68.10405868537805</v>
      </c>
      <c r="G119" s="41"/>
    </row>
    <row r="120" spans="1:7" x14ac:dyDescent="0.2">
      <c r="A120" s="7"/>
      <c r="B120" s="1" t="s">
        <v>12</v>
      </c>
      <c r="C120" s="1"/>
      <c r="D120" s="6">
        <f>3817986.15+2769682.33</f>
        <v>6587668.4800000004</v>
      </c>
      <c r="E120" s="29">
        <f>1859921.91+2769682.33</f>
        <v>4629604.24</v>
      </c>
      <c r="F120" s="20">
        <f t="shared" si="10"/>
        <v>70.27682485928618</v>
      </c>
      <c r="G120" s="41"/>
    </row>
    <row r="121" spans="1:7" ht="31.5" x14ac:dyDescent="0.2">
      <c r="A121" s="7" t="s">
        <v>54</v>
      </c>
      <c r="B121" s="3" t="s">
        <v>40</v>
      </c>
      <c r="C121" s="3"/>
      <c r="D121" s="4">
        <f>D122</f>
        <v>815616505</v>
      </c>
      <c r="E121" s="4">
        <f>E122</f>
        <v>815616505</v>
      </c>
      <c r="F121" s="19">
        <f t="shared" si="10"/>
        <v>100</v>
      </c>
      <c r="G121" s="41"/>
    </row>
    <row r="122" spans="1:7" ht="31.5" x14ac:dyDescent="0.2">
      <c r="A122" s="7" t="s">
        <v>55</v>
      </c>
      <c r="B122" s="3" t="s">
        <v>26</v>
      </c>
      <c r="C122" s="3"/>
      <c r="D122" s="4">
        <f>D123</f>
        <v>815616505</v>
      </c>
      <c r="E122" s="4">
        <f>E123</f>
        <v>815616505</v>
      </c>
      <c r="F122" s="19">
        <f t="shared" si="10"/>
        <v>100</v>
      </c>
      <c r="G122" s="41"/>
    </row>
    <row r="123" spans="1:7" ht="63" x14ac:dyDescent="0.2">
      <c r="A123" s="7"/>
      <c r="B123" s="5" t="s">
        <v>27</v>
      </c>
      <c r="C123" s="21" t="s">
        <v>46</v>
      </c>
      <c r="D123" s="6">
        <f>D125+D126+D127</f>
        <v>815616505</v>
      </c>
      <c r="E123" s="6">
        <f t="shared" ref="E123" si="12">E125+E126+E127</f>
        <v>815616505</v>
      </c>
      <c r="F123" s="20">
        <f t="shared" si="10"/>
        <v>100</v>
      </c>
      <c r="G123" s="41"/>
    </row>
    <row r="124" spans="1:7" x14ac:dyDescent="0.2">
      <c r="A124" s="7"/>
      <c r="B124" s="1" t="s">
        <v>9</v>
      </c>
      <c r="C124" s="1"/>
      <c r="D124" s="6"/>
      <c r="E124" s="29"/>
      <c r="F124" s="20"/>
      <c r="G124" s="41"/>
    </row>
    <row r="125" spans="1:7" x14ac:dyDescent="0.2">
      <c r="A125" s="7"/>
      <c r="B125" s="1" t="s">
        <v>10</v>
      </c>
      <c r="C125" s="1"/>
      <c r="D125" s="6">
        <v>407808250</v>
      </c>
      <c r="E125" s="29">
        <v>407808250</v>
      </c>
      <c r="F125" s="20">
        <f t="shared" si="10"/>
        <v>100</v>
      </c>
      <c r="G125" s="41"/>
    </row>
    <row r="126" spans="1:7" x14ac:dyDescent="0.2">
      <c r="A126" s="7"/>
      <c r="B126" s="1" t="s">
        <v>11</v>
      </c>
      <c r="C126" s="1"/>
      <c r="D126" s="6">
        <v>326144629</v>
      </c>
      <c r="E126" s="29">
        <v>326144629</v>
      </c>
      <c r="F126" s="20">
        <f t="shared" si="10"/>
        <v>100</v>
      </c>
      <c r="G126" s="41"/>
    </row>
    <row r="127" spans="1:7" ht="15.75" customHeight="1" x14ac:dyDescent="0.2">
      <c r="A127" s="7"/>
      <c r="B127" s="1" t="s">
        <v>12</v>
      </c>
      <c r="C127" s="1"/>
      <c r="D127" s="6">
        <v>81663626</v>
      </c>
      <c r="E127" s="29">
        <v>81663626</v>
      </c>
      <c r="F127" s="20">
        <f t="shared" si="10"/>
        <v>100</v>
      </c>
      <c r="G127" s="41"/>
    </row>
    <row r="128" spans="1:7" ht="21.75" customHeight="1" x14ac:dyDescent="0.2">
      <c r="A128" s="7" t="s">
        <v>72</v>
      </c>
      <c r="B128" s="2" t="s">
        <v>73</v>
      </c>
      <c r="C128" s="1"/>
      <c r="D128" s="4">
        <f>D129</f>
        <v>775312765.96000004</v>
      </c>
      <c r="E128" s="4">
        <f>E129</f>
        <v>430232966.14999998</v>
      </c>
      <c r="F128" s="19">
        <f t="shared" si="10"/>
        <v>55.491536453328131</v>
      </c>
      <c r="G128" s="41"/>
    </row>
    <row r="129" spans="1:8" ht="31.5" x14ac:dyDescent="0.2">
      <c r="A129" s="7" t="s">
        <v>75</v>
      </c>
      <c r="B129" s="34" t="s">
        <v>74</v>
      </c>
      <c r="C129" s="33"/>
      <c r="D129" s="4">
        <f>D130+D135+D140+D145</f>
        <v>775312765.96000004</v>
      </c>
      <c r="E129" s="4">
        <f>E130+E135+E140+E145</f>
        <v>430232966.14999998</v>
      </c>
      <c r="F129" s="19">
        <f t="shared" si="10"/>
        <v>55.491536453328131</v>
      </c>
      <c r="G129" s="41"/>
    </row>
    <row r="130" spans="1:8" ht="47.25" x14ac:dyDescent="0.2">
      <c r="A130" s="7"/>
      <c r="B130" s="37" t="s">
        <v>76</v>
      </c>
      <c r="C130" s="22" t="s">
        <v>44</v>
      </c>
      <c r="D130" s="6">
        <f>D132+D133+D134</f>
        <v>21276595.740000002</v>
      </c>
      <c r="E130" s="6">
        <f>E132+E133+E134</f>
        <v>0</v>
      </c>
      <c r="F130" s="20">
        <f t="shared" si="10"/>
        <v>0</v>
      </c>
      <c r="G130" s="41"/>
    </row>
    <row r="131" spans="1:8" x14ac:dyDescent="0.2">
      <c r="A131" s="7"/>
      <c r="B131" s="1" t="s">
        <v>9</v>
      </c>
      <c r="C131" s="22"/>
      <c r="D131" s="6"/>
      <c r="E131" s="6"/>
      <c r="F131" s="20"/>
      <c r="G131" s="41"/>
    </row>
    <row r="132" spans="1:8" x14ac:dyDescent="0.2">
      <c r="A132" s="7"/>
      <c r="B132" s="1" t="s">
        <v>10</v>
      </c>
      <c r="C132" s="22"/>
      <c r="D132" s="6">
        <v>20000000</v>
      </c>
      <c r="E132" s="6">
        <v>0</v>
      </c>
      <c r="F132" s="20">
        <f t="shared" si="10"/>
        <v>0</v>
      </c>
      <c r="G132" s="41"/>
    </row>
    <row r="133" spans="1:8" x14ac:dyDescent="0.2">
      <c r="A133" s="7"/>
      <c r="B133" s="1" t="s">
        <v>11</v>
      </c>
      <c r="C133" s="22"/>
      <c r="D133" s="6">
        <v>1021276.6</v>
      </c>
      <c r="E133" s="6">
        <v>0</v>
      </c>
      <c r="F133" s="20">
        <f t="shared" si="10"/>
        <v>0</v>
      </c>
      <c r="G133" s="41"/>
    </row>
    <row r="134" spans="1:8" x14ac:dyDescent="0.2">
      <c r="A134" s="7"/>
      <c r="B134" s="1" t="s">
        <v>12</v>
      </c>
      <c r="C134" s="22"/>
      <c r="D134" s="6">
        <v>255319.14</v>
      </c>
      <c r="E134" s="6">
        <v>0</v>
      </c>
      <c r="F134" s="20">
        <f t="shared" si="10"/>
        <v>0</v>
      </c>
      <c r="G134" s="41"/>
      <c r="H134" s="35"/>
    </row>
    <row r="135" spans="1:8" ht="63" x14ac:dyDescent="0.2">
      <c r="A135" s="7"/>
      <c r="B135" s="37" t="s">
        <v>77</v>
      </c>
      <c r="C135" s="38" t="s">
        <v>80</v>
      </c>
      <c r="D135" s="39">
        <f>D137+D138+D139</f>
        <v>536423404.26000005</v>
      </c>
      <c r="E135" s="39">
        <f>E137+E138+E139</f>
        <v>271375552.33999997</v>
      </c>
      <c r="F135" s="20">
        <f t="shared" si="10"/>
        <v>50.589804655217172</v>
      </c>
      <c r="G135" s="41"/>
      <c r="H135" s="35"/>
    </row>
    <row r="136" spans="1:8" x14ac:dyDescent="0.2">
      <c r="A136" s="7"/>
      <c r="B136" s="1" t="s">
        <v>9</v>
      </c>
      <c r="C136" s="34"/>
      <c r="D136" s="22"/>
      <c r="E136" s="6"/>
      <c r="F136" s="20"/>
      <c r="G136" s="41"/>
    </row>
    <row r="137" spans="1:8" x14ac:dyDescent="0.2">
      <c r="A137" s="7"/>
      <c r="B137" s="1" t="s">
        <v>10</v>
      </c>
      <c r="C137" s="34"/>
      <c r="D137" s="39">
        <v>504238000</v>
      </c>
      <c r="E137" s="6">
        <v>255093019.16999999</v>
      </c>
      <c r="F137" s="20">
        <f t="shared" si="10"/>
        <v>50.589804649788391</v>
      </c>
      <c r="G137" s="41"/>
    </row>
    <row r="138" spans="1:8" x14ac:dyDescent="0.2">
      <c r="A138" s="7"/>
      <c r="B138" s="1" t="s">
        <v>11</v>
      </c>
      <c r="C138" s="34"/>
      <c r="D138" s="39">
        <v>25748323.41</v>
      </c>
      <c r="E138" s="6">
        <v>13026026.52</v>
      </c>
      <c r="F138" s="20">
        <f t="shared" si="10"/>
        <v>50.589804674198781</v>
      </c>
      <c r="G138" s="41"/>
    </row>
    <row r="139" spans="1:8" x14ac:dyDescent="0.2">
      <c r="A139" s="7"/>
      <c r="B139" s="1" t="s">
        <v>12</v>
      </c>
      <c r="C139" s="34"/>
      <c r="D139" s="39">
        <v>6437080.8499999996</v>
      </c>
      <c r="E139" s="6">
        <v>3256506.65</v>
      </c>
      <c r="F139" s="20">
        <f t="shared" si="10"/>
        <v>50.589805004546427</v>
      </c>
      <c r="G139" s="41"/>
    </row>
    <row r="140" spans="1:8" ht="63" x14ac:dyDescent="0.2">
      <c r="A140" s="7"/>
      <c r="B140" s="37" t="s">
        <v>78</v>
      </c>
      <c r="C140" s="38" t="s">
        <v>80</v>
      </c>
      <c r="D140" s="6">
        <f>D142+D143+D144</f>
        <v>54076063.830000006</v>
      </c>
      <c r="E140" s="6">
        <f>E142+E143+E144</f>
        <v>54076063.419999994</v>
      </c>
      <c r="F140" s="20">
        <f t="shared" si="10"/>
        <v>99.999999241808695</v>
      </c>
      <c r="G140" s="41"/>
    </row>
    <row r="141" spans="1:8" x14ac:dyDescent="0.2">
      <c r="A141" s="7"/>
      <c r="B141" s="1" t="s">
        <v>9</v>
      </c>
      <c r="C141" s="22"/>
      <c r="D141" s="6"/>
      <c r="E141" s="6"/>
      <c r="F141" s="20"/>
      <c r="G141" s="41"/>
    </row>
    <row r="142" spans="1:8" x14ac:dyDescent="0.2">
      <c r="A142" s="7"/>
      <c r="B142" s="1" t="s">
        <v>10</v>
      </c>
      <c r="C142" s="22"/>
      <c r="D142" s="6">
        <v>50831500</v>
      </c>
      <c r="E142" s="6">
        <v>50831499.619999997</v>
      </c>
      <c r="F142" s="20">
        <f t="shared" si="10"/>
        <v>99.999999252432048</v>
      </c>
      <c r="G142" s="41"/>
    </row>
    <row r="143" spans="1:8" x14ac:dyDescent="0.2">
      <c r="A143" s="7"/>
      <c r="B143" s="1" t="s">
        <v>11</v>
      </c>
      <c r="C143" s="22"/>
      <c r="D143" s="6">
        <v>2595651.06</v>
      </c>
      <c r="E143" s="6">
        <v>2595651.04</v>
      </c>
      <c r="F143" s="20">
        <f t="shared" si="10"/>
        <v>99.999999229480409</v>
      </c>
      <c r="G143" s="41"/>
    </row>
    <row r="144" spans="1:8" x14ac:dyDescent="0.2">
      <c r="A144" s="7"/>
      <c r="B144" s="1" t="s">
        <v>12</v>
      </c>
      <c r="C144" s="22"/>
      <c r="D144" s="6">
        <v>648912.77</v>
      </c>
      <c r="E144" s="6">
        <v>648912.76</v>
      </c>
      <c r="F144" s="20">
        <f t="shared" si="10"/>
        <v>99.999998458960832</v>
      </c>
      <c r="G144" s="41"/>
    </row>
    <row r="145" spans="1:7" ht="63" x14ac:dyDescent="0.2">
      <c r="A145" s="7"/>
      <c r="B145" s="36" t="s">
        <v>79</v>
      </c>
      <c r="C145" s="38" t="s">
        <v>80</v>
      </c>
      <c r="D145" s="6">
        <f>D147+D148+D149</f>
        <v>163536702.13</v>
      </c>
      <c r="E145" s="6">
        <f>E147+E148+E149</f>
        <v>104781350.39</v>
      </c>
      <c r="F145" s="20">
        <f t="shared" si="10"/>
        <v>64.072070076786986</v>
      </c>
      <c r="G145" s="41"/>
    </row>
    <row r="146" spans="1:7" ht="15.75" customHeight="1" x14ac:dyDescent="0.2">
      <c r="A146" s="7"/>
      <c r="B146" s="1" t="s">
        <v>9</v>
      </c>
      <c r="C146" s="1"/>
      <c r="D146" s="6"/>
      <c r="E146" s="6"/>
      <c r="F146" s="20"/>
      <c r="G146" s="41"/>
    </row>
    <row r="147" spans="1:7" ht="15.75" customHeight="1" x14ac:dyDescent="0.2">
      <c r="A147" s="7"/>
      <c r="B147" s="1" t="s">
        <v>10</v>
      </c>
      <c r="C147" s="1"/>
      <c r="D147" s="6">
        <v>153724500</v>
      </c>
      <c r="E147" s="6">
        <v>98494469.359999999</v>
      </c>
      <c r="F147" s="20">
        <f t="shared" si="10"/>
        <v>64.072070073410544</v>
      </c>
      <c r="G147" s="41"/>
    </row>
    <row r="148" spans="1:7" ht="15.75" customHeight="1" x14ac:dyDescent="0.2">
      <c r="A148" s="7"/>
      <c r="B148" s="1" t="s">
        <v>11</v>
      </c>
      <c r="C148" s="1"/>
      <c r="D148" s="6">
        <v>7849761.7000000002</v>
      </c>
      <c r="E148" s="6">
        <v>5029504.82</v>
      </c>
      <c r="F148" s="20">
        <f t="shared" si="10"/>
        <v>64.07207011137676</v>
      </c>
      <c r="G148" s="41"/>
    </row>
    <row r="149" spans="1:7" ht="15.75" customHeight="1" x14ac:dyDescent="0.2">
      <c r="A149" s="7"/>
      <c r="B149" s="1" t="s">
        <v>12</v>
      </c>
      <c r="C149" s="1"/>
      <c r="D149" s="6">
        <v>1962440.43</v>
      </c>
      <c r="E149" s="6">
        <v>1257376.21</v>
      </c>
      <c r="F149" s="20">
        <f t="shared" si="10"/>
        <v>64.072070202915668</v>
      </c>
      <c r="G149" s="41"/>
    </row>
    <row r="152" spans="1:7" ht="18.75" x14ac:dyDescent="0.3">
      <c r="A152" s="44"/>
      <c r="B152" s="44"/>
    </row>
    <row r="153" spans="1:7" ht="18.75" x14ac:dyDescent="0.3">
      <c r="A153" s="44"/>
      <c r="B153" s="44"/>
      <c r="E153" s="45"/>
      <c r="F153" s="45"/>
    </row>
  </sheetData>
  <mergeCells count="5">
    <mergeCell ref="A2:F2"/>
    <mergeCell ref="E4:F4"/>
    <mergeCell ref="A152:B152"/>
    <mergeCell ref="A153:B153"/>
    <mergeCell ref="E153:F15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01.01.2022 </vt:lpstr>
      <vt:lpstr>'01.01.2022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2022-01-24T12:02:55Z</dcterms:modified>
</cp:coreProperties>
</file>