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20" windowWidth="19425" windowHeight="10965" tabRatio="914"/>
  </bookViews>
  <sheets>
    <sheet name="Цена тепловую энергию на 2022 г" sheetId="5" r:id="rId1"/>
    <sheet name="Цены на ТЭ" sheetId="3" r:id="rId2"/>
  </sheets>
  <externalReferences>
    <externalReference r:id="rId3"/>
  </externalReferences>
  <definedNames>
    <definedName name="_вид_тарифа">[1]мета!$A$17:$A$18</definedName>
    <definedName name="_виды_теплоносителей">[1]мета!$A$2:$A$7</definedName>
    <definedName name="_группы_потребителей">[1]мета!$A$23:$A$57</definedName>
    <definedName name="_категории_потребителей">[1]мета!$A$96:$A$111</definedName>
    <definedName name="_потребители">[1]контрагенты!$B$3:$B$54</definedName>
    <definedName name="_xlnm.Print_Titles" localSheetId="0">'Цена тепловую энергию на 2022 г'!$1:$1</definedName>
    <definedName name="_xlnm.Print_Titles" localSheetId="1">'Цены на ТЭ'!$4:$6</definedName>
    <definedName name="_xlnm.Print_Area" localSheetId="0">'Цена тепловую энергию на 2022 г'!$A$1:$J$21</definedName>
    <definedName name="_xlnm.Print_Area" localSheetId="1">'Цены на ТЭ'!$A$2:$S$113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5" l="1"/>
  <c r="G7" i="5"/>
  <c r="G8" i="5"/>
  <c r="G9" i="5"/>
  <c r="G10" i="5"/>
  <c r="G11" i="5"/>
  <c r="G13" i="5"/>
  <c r="G14" i="5"/>
  <c r="G15" i="5"/>
  <c r="G16" i="5"/>
  <c r="G5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4" i="5"/>
  <c r="G4" i="5"/>
  <c r="M68" i="3" l="1"/>
  <c r="O68" i="3"/>
  <c r="Q68" i="3"/>
  <c r="S68" i="3"/>
  <c r="Q75" i="3"/>
  <c r="S75" i="3"/>
  <c r="O96" i="3"/>
  <c r="Q96" i="3"/>
  <c r="S96" i="3"/>
  <c r="N96" i="3"/>
  <c r="O103" i="3"/>
  <c r="Q103" i="3"/>
  <c r="S103" i="3"/>
  <c r="Q110" i="3"/>
  <c r="S110" i="3"/>
  <c r="K89" i="3"/>
  <c r="L89" i="3" s="1"/>
  <c r="K103" i="3"/>
  <c r="L103" i="3" s="1"/>
  <c r="K110" i="3"/>
  <c r="K96" i="3"/>
  <c r="L96" i="3" s="1"/>
  <c r="N109" i="3"/>
  <c r="L109" i="3"/>
  <c r="L102" i="3"/>
  <c r="L95" i="3"/>
  <c r="R88" i="3"/>
  <c r="P88" i="3"/>
  <c r="N88" i="3"/>
  <c r="L88" i="3"/>
  <c r="R81" i="3"/>
  <c r="P81" i="3"/>
  <c r="N81" i="3"/>
  <c r="L81" i="3"/>
  <c r="N74" i="3"/>
  <c r="L74" i="3"/>
  <c r="K73" i="3"/>
  <c r="L73" i="3" s="1"/>
  <c r="J110" i="3"/>
  <c r="J111" i="3" s="1"/>
  <c r="R108" i="3"/>
  <c r="R110" i="3" s="1"/>
  <c r="P108" i="3"/>
  <c r="P110" i="3" s="1"/>
  <c r="N108" i="3"/>
  <c r="N110" i="3" s="1"/>
  <c r="M110" i="3"/>
  <c r="L108" i="3"/>
  <c r="J103" i="3"/>
  <c r="J104" i="3" s="1"/>
  <c r="R101" i="3"/>
  <c r="R103" i="3" s="1"/>
  <c r="P101" i="3"/>
  <c r="P103" i="3" s="1"/>
  <c r="N101" i="3"/>
  <c r="N103" i="3" s="1"/>
  <c r="M103" i="3"/>
  <c r="L101" i="3"/>
  <c r="J96" i="3"/>
  <c r="J97" i="3" s="1"/>
  <c r="R94" i="3"/>
  <c r="R96" i="3" s="1"/>
  <c r="P94" i="3"/>
  <c r="P96" i="3" s="1"/>
  <c r="N94" i="3"/>
  <c r="M96" i="3"/>
  <c r="L94" i="3"/>
  <c r="J89" i="3"/>
  <c r="J90" i="3" s="1"/>
  <c r="S89" i="3"/>
  <c r="R87" i="3"/>
  <c r="R89" i="3" s="1"/>
  <c r="Q89" i="3"/>
  <c r="P87" i="3"/>
  <c r="P89" i="3" s="1"/>
  <c r="N87" i="3"/>
  <c r="N89" i="3" s="1"/>
  <c r="M89" i="3"/>
  <c r="L87" i="3"/>
  <c r="J82" i="3"/>
  <c r="J83" i="3" s="1"/>
  <c r="S82" i="3"/>
  <c r="R80" i="3"/>
  <c r="Q82" i="3"/>
  <c r="P80" i="3"/>
  <c r="N80" i="3"/>
  <c r="M82" i="3"/>
  <c r="L80" i="3"/>
  <c r="L82" i="3" s="1"/>
  <c r="J75" i="3"/>
  <c r="J76" i="3" s="1"/>
  <c r="R73" i="3"/>
  <c r="R75" i="3" s="1"/>
  <c r="P73" i="3"/>
  <c r="P75" i="3" s="1"/>
  <c r="N73" i="3"/>
  <c r="M75" i="3"/>
  <c r="I71" i="3"/>
  <c r="I78" i="3" s="1"/>
  <c r="I85" i="3" s="1"/>
  <c r="I92" i="3" s="1"/>
  <c r="I99" i="3" s="1"/>
  <c r="I106" i="3" s="1"/>
  <c r="I113" i="3" s="1"/>
  <c r="J68" i="3"/>
  <c r="J70" i="3" s="1"/>
  <c r="K70" i="3" s="1"/>
  <c r="I68" i="3"/>
  <c r="I75" i="3" s="1"/>
  <c r="I82" i="3" s="1"/>
  <c r="I89" i="3" s="1"/>
  <c r="I96" i="3" s="1"/>
  <c r="I103" i="3" s="1"/>
  <c r="I110" i="3" s="1"/>
  <c r="R66" i="3"/>
  <c r="R68" i="3" s="1"/>
  <c r="P66" i="3"/>
  <c r="P68" i="3" s="1"/>
  <c r="N66" i="3"/>
  <c r="N68" i="3" s="1"/>
  <c r="L66" i="3"/>
  <c r="L68" i="3" s="1"/>
  <c r="I64" i="3"/>
  <c r="I63" i="3"/>
  <c r="I70" i="3" s="1"/>
  <c r="I77" i="3" s="1"/>
  <c r="I84" i="3" s="1"/>
  <c r="I91" i="3" s="1"/>
  <c r="I98" i="3" s="1"/>
  <c r="I105" i="3" s="1"/>
  <c r="I112" i="3" s="1"/>
  <c r="I62" i="3"/>
  <c r="I69" i="3" s="1"/>
  <c r="I76" i="3" s="1"/>
  <c r="I83" i="3" s="1"/>
  <c r="I90" i="3" s="1"/>
  <c r="I97" i="3" s="1"/>
  <c r="I104" i="3" s="1"/>
  <c r="I111" i="3" s="1"/>
  <c r="I61" i="3"/>
  <c r="I59" i="3"/>
  <c r="I66" i="3" s="1"/>
  <c r="I73" i="3" s="1"/>
  <c r="I80" i="3" s="1"/>
  <c r="I87" i="3" s="1"/>
  <c r="I94" i="3" s="1"/>
  <c r="I101" i="3" s="1"/>
  <c r="I108" i="3" s="1"/>
  <c r="I26" i="3"/>
  <c r="I33" i="3" s="1"/>
  <c r="I40" i="3" s="1"/>
  <c r="I47" i="3" s="1"/>
  <c r="I25" i="3"/>
  <c r="I32" i="3" s="1"/>
  <c r="I39" i="3" s="1"/>
  <c r="I46" i="3" s="1"/>
  <c r="I21" i="3"/>
  <c r="I28" i="3" s="1"/>
  <c r="I35" i="3" s="1"/>
  <c r="I42" i="3" s="1"/>
  <c r="I49" i="3" s="1"/>
  <c r="I20" i="3"/>
  <c r="I27" i="3" s="1"/>
  <c r="I34" i="3" s="1"/>
  <c r="I41" i="3" s="1"/>
  <c r="I48" i="3" s="1"/>
  <c r="I19" i="3"/>
  <c r="I18" i="3"/>
  <c r="I17" i="3"/>
  <c r="I24" i="3" s="1"/>
  <c r="I31" i="3" s="1"/>
  <c r="I38" i="3" s="1"/>
  <c r="I45" i="3" s="1"/>
  <c r="I60" i="3" s="1"/>
  <c r="I67" i="3" s="1"/>
  <c r="I74" i="3" s="1"/>
  <c r="I81" i="3" s="1"/>
  <c r="I88" i="3" s="1"/>
  <c r="I95" i="3" s="1"/>
  <c r="I102" i="3" s="1"/>
  <c r="I109" i="3" s="1"/>
  <c r="I16" i="3"/>
  <c r="I23" i="3" s="1"/>
  <c r="I30" i="3" s="1"/>
  <c r="I37" i="3" s="1"/>
  <c r="I44" i="3" s="1"/>
  <c r="K75" i="3" l="1"/>
  <c r="L75" i="3" s="1"/>
  <c r="S111" i="3"/>
  <c r="N111" i="3"/>
  <c r="L110" i="3"/>
  <c r="M111" i="3" s="1"/>
  <c r="S104" i="3"/>
  <c r="N104" i="3"/>
  <c r="S97" i="3"/>
  <c r="N97" i="3"/>
  <c r="S90" i="3"/>
  <c r="N90" i="3"/>
  <c r="M90" i="3"/>
  <c r="R82" i="3"/>
  <c r="S83" i="3" s="1"/>
  <c r="P82" i="3"/>
  <c r="N82" i="3"/>
  <c r="N83" i="3" s="1"/>
  <c r="S76" i="3"/>
  <c r="N75" i="3"/>
  <c r="N76" i="3" s="1"/>
  <c r="S69" i="3"/>
  <c r="Q111" i="3"/>
  <c r="R111" i="3"/>
  <c r="K111" i="3"/>
  <c r="O110" i="3"/>
  <c r="O111" i="3" s="1"/>
  <c r="J112" i="3"/>
  <c r="Q104" i="3"/>
  <c r="M104" i="3"/>
  <c r="R104" i="3"/>
  <c r="K104" i="3"/>
  <c r="O104" i="3"/>
  <c r="J105" i="3"/>
  <c r="K105" i="3" s="1"/>
  <c r="Q97" i="3"/>
  <c r="M97" i="3"/>
  <c r="R97" i="3"/>
  <c r="K97" i="3"/>
  <c r="O97" i="3"/>
  <c r="J98" i="3"/>
  <c r="K98" i="3" s="1"/>
  <c r="Q90" i="3"/>
  <c r="R90" i="3"/>
  <c r="K90" i="3"/>
  <c r="O89" i="3"/>
  <c r="O90" i="3" s="1"/>
  <c r="J91" i="3"/>
  <c r="K91" i="3" s="1"/>
  <c r="Q83" i="3"/>
  <c r="M83" i="3"/>
  <c r="K82" i="3"/>
  <c r="K83" i="3" s="1"/>
  <c r="O82" i="3"/>
  <c r="J84" i="3"/>
  <c r="Q76" i="3"/>
  <c r="M76" i="3"/>
  <c r="R76" i="3"/>
  <c r="K76" i="3"/>
  <c r="O75" i="3"/>
  <c r="J77" i="3"/>
  <c r="K77" i="3" s="1"/>
  <c r="J71" i="3"/>
  <c r="M69" i="3"/>
  <c r="Q69" i="3"/>
  <c r="J69" i="3"/>
  <c r="K68" i="3"/>
  <c r="K69" i="3" s="1"/>
  <c r="O69" i="3"/>
  <c r="J61" i="3"/>
  <c r="J54" i="3"/>
  <c r="J10" i="3"/>
  <c r="O76" i="3" l="1"/>
  <c r="R83" i="3"/>
  <c r="O83" i="3"/>
  <c r="L111" i="3"/>
  <c r="P111" i="3"/>
  <c r="K112" i="3"/>
  <c r="J113" i="3"/>
  <c r="L104" i="3"/>
  <c r="P104" i="3"/>
  <c r="J106" i="3"/>
  <c r="L97" i="3"/>
  <c r="P97" i="3"/>
  <c r="J99" i="3"/>
  <c r="L90" i="3"/>
  <c r="P90" i="3"/>
  <c r="J92" i="3"/>
  <c r="L83" i="3"/>
  <c r="P83" i="3"/>
  <c r="K84" i="3"/>
  <c r="J85" i="3"/>
  <c r="L76" i="3"/>
  <c r="P76" i="3"/>
  <c r="J78" i="3"/>
  <c r="P69" i="3"/>
  <c r="K71" i="3"/>
  <c r="L70" i="3"/>
  <c r="M70" i="3" s="1"/>
  <c r="N69" i="3"/>
  <c r="L69" i="3"/>
  <c r="R69" i="3"/>
  <c r="J46" i="3"/>
  <c r="J39" i="3"/>
  <c r="J32" i="3"/>
  <c r="J25" i="3"/>
  <c r="J18" i="3"/>
  <c r="K113" i="3" l="1"/>
  <c r="L112" i="3"/>
  <c r="K106" i="3"/>
  <c r="L105" i="3"/>
  <c r="M105" i="3" s="1"/>
  <c r="K99" i="3"/>
  <c r="L98" i="3"/>
  <c r="M98" i="3" s="1"/>
  <c r="K92" i="3"/>
  <c r="L91" i="3"/>
  <c r="M91" i="3" s="1"/>
  <c r="K85" i="3"/>
  <c r="L84" i="3"/>
  <c r="K78" i="3"/>
  <c r="L77" i="3"/>
  <c r="M77" i="3" s="1"/>
  <c r="L71" i="3"/>
  <c r="M54" i="3"/>
  <c r="O54" i="3"/>
  <c r="Q54" i="3"/>
  <c r="S54" i="3"/>
  <c r="L113" i="3" l="1"/>
  <c r="M112" i="3"/>
  <c r="L106" i="3"/>
  <c r="L99" i="3"/>
  <c r="L92" i="3"/>
  <c r="L85" i="3"/>
  <c r="M84" i="3"/>
  <c r="L78" i="3"/>
  <c r="N70" i="3"/>
  <c r="O70" i="3" s="1"/>
  <c r="M71" i="3"/>
  <c r="J48" i="3"/>
  <c r="K48" i="3" s="1"/>
  <c r="N112" i="3" l="1"/>
  <c r="M113" i="3"/>
  <c r="N105" i="3"/>
  <c r="O105" i="3" s="1"/>
  <c r="M106" i="3"/>
  <c r="M99" i="3"/>
  <c r="N98" i="3"/>
  <c r="O98" i="3" s="1"/>
  <c r="N91" i="3"/>
  <c r="O91" i="3" s="1"/>
  <c r="M92" i="3"/>
  <c r="N84" i="3"/>
  <c r="M85" i="3"/>
  <c r="N77" i="3"/>
  <c r="O77" i="3" s="1"/>
  <c r="M78" i="3"/>
  <c r="N71" i="3"/>
  <c r="J49" i="3"/>
  <c r="K50" i="3"/>
  <c r="L48" i="3"/>
  <c r="K49" i="3"/>
  <c r="J50" i="3"/>
  <c r="S44" i="3"/>
  <c r="S46" i="3" s="1"/>
  <c r="Q44" i="3"/>
  <c r="O44" i="3"/>
  <c r="O46" i="3" s="1"/>
  <c r="M44" i="3"/>
  <c r="M46" i="3" s="1"/>
  <c r="K44" i="3"/>
  <c r="K46" i="3" s="1"/>
  <c r="J44" i="3"/>
  <c r="J47" i="3" s="1"/>
  <c r="O112" i="3" l="1"/>
  <c r="N113" i="3"/>
  <c r="N106" i="3"/>
  <c r="N99" i="3"/>
  <c r="N92" i="3"/>
  <c r="O84" i="3"/>
  <c r="N85" i="3"/>
  <c r="N78" i="3"/>
  <c r="O71" i="3"/>
  <c r="P70" i="3"/>
  <c r="Q70" i="3" s="1"/>
  <c r="P44" i="3"/>
  <c r="P46" i="3" s="1"/>
  <c r="P47" i="3" s="1"/>
  <c r="N44" i="3"/>
  <c r="N46" i="3" s="1"/>
  <c r="N47" i="3" s="1"/>
  <c r="R44" i="3"/>
  <c r="R46" i="3" s="1"/>
  <c r="S47" i="3" s="1"/>
  <c r="Q46" i="3"/>
  <c r="L44" i="3"/>
  <c r="L46" i="3" s="1"/>
  <c r="M47" i="3" s="1"/>
  <c r="L50" i="3"/>
  <c r="L49" i="3"/>
  <c r="M48" i="3"/>
  <c r="K47" i="3"/>
  <c r="S59" i="3"/>
  <c r="Q59" i="3"/>
  <c r="O59" i="3"/>
  <c r="M59" i="3"/>
  <c r="K59" i="3"/>
  <c r="J59" i="3"/>
  <c r="Q47" i="3" l="1"/>
  <c r="O113" i="3"/>
  <c r="P112" i="3"/>
  <c r="O106" i="3"/>
  <c r="P105" i="3"/>
  <c r="Q105" i="3" s="1"/>
  <c r="O99" i="3"/>
  <c r="P98" i="3"/>
  <c r="Q98" i="3" s="1"/>
  <c r="O92" i="3"/>
  <c r="P91" i="3"/>
  <c r="Q91" i="3" s="1"/>
  <c r="O85" i="3"/>
  <c r="P84" i="3"/>
  <c r="O78" i="3"/>
  <c r="P77" i="3"/>
  <c r="Q77" i="3" s="1"/>
  <c r="P71" i="3"/>
  <c r="O47" i="3"/>
  <c r="L47" i="3"/>
  <c r="R47" i="3"/>
  <c r="M49" i="3"/>
  <c r="N48" i="3"/>
  <c r="M50" i="3"/>
  <c r="S61" i="3"/>
  <c r="Q61" i="3"/>
  <c r="O61" i="3"/>
  <c r="M61" i="3"/>
  <c r="K61" i="3"/>
  <c r="J63" i="3"/>
  <c r="K63" i="3" s="1"/>
  <c r="R59" i="3"/>
  <c r="R61" i="3" s="1"/>
  <c r="P59" i="3"/>
  <c r="P61" i="3" s="1"/>
  <c r="N59" i="3"/>
  <c r="N61" i="3" s="1"/>
  <c r="L59" i="3"/>
  <c r="L61" i="3" s="1"/>
  <c r="P113" i="3" l="1"/>
  <c r="Q112" i="3"/>
  <c r="P106" i="3"/>
  <c r="P99" i="3"/>
  <c r="P92" i="3"/>
  <c r="P85" i="3"/>
  <c r="Q84" i="3"/>
  <c r="P78" i="3"/>
  <c r="R70" i="3"/>
  <c r="S70" i="3" s="1"/>
  <c r="Q71" i="3"/>
  <c r="L62" i="3"/>
  <c r="O48" i="3"/>
  <c r="N50" i="3"/>
  <c r="N49" i="3"/>
  <c r="N62" i="3"/>
  <c r="P62" i="3"/>
  <c r="R62" i="3"/>
  <c r="S62" i="3"/>
  <c r="M62" i="3"/>
  <c r="K62" i="3"/>
  <c r="J62" i="3"/>
  <c r="Q62" i="3"/>
  <c r="J64" i="3"/>
  <c r="O62" i="3"/>
  <c r="R112" i="3" l="1"/>
  <c r="Q113" i="3"/>
  <c r="R105" i="3"/>
  <c r="S105" i="3" s="1"/>
  <c r="Q106" i="3"/>
  <c r="R98" i="3"/>
  <c r="S98" i="3" s="1"/>
  <c r="Q99" i="3"/>
  <c r="R91" i="3"/>
  <c r="S91" i="3" s="1"/>
  <c r="Q92" i="3"/>
  <c r="R84" i="3"/>
  <c r="Q85" i="3"/>
  <c r="R77" i="3"/>
  <c r="S77" i="3" s="1"/>
  <c r="Q78" i="3"/>
  <c r="R71" i="3"/>
  <c r="S71" i="3"/>
  <c r="O50" i="3"/>
  <c r="P48" i="3"/>
  <c r="O49" i="3"/>
  <c r="K64" i="3"/>
  <c r="L63" i="3"/>
  <c r="M63" i="3" s="1"/>
  <c r="S112" i="3" l="1"/>
  <c r="S113" i="3" s="1"/>
  <c r="R113" i="3"/>
  <c r="S106" i="3"/>
  <c r="R106" i="3"/>
  <c r="S99" i="3"/>
  <c r="R99" i="3"/>
  <c r="S92" i="3"/>
  <c r="R92" i="3"/>
  <c r="S84" i="3"/>
  <c r="S85" i="3" s="1"/>
  <c r="R85" i="3"/>
  <c r="S78" i="3"/>
  <c r="R78" i="3"/>
  <c r="Q48" i="3"/>
  <c r="P49" i="3"/>
  <c r="P50" i="3"/>
  <c r="N63" i="3"/>
  <c r="L64" i="3"/>
  <c r="M64" i="3"/>
  <c r="R48" i="3" l="1"/>
  <c r="Q49" i="3"/>
  <c r="Q50" i="3"/>
  <c r="O63" i="3"/>
  <c r="N64" i="3"/>
  <c r="S37" i="3"/>
  <c r="Q37" i="3"/>
  <c r="O37" i="3"/>
  <c r="M37" i="3"/>
  <c r="K37" i="3"/>
  <c r="K39" i="3" s="1"/>
  <c r="J37" i="3"/>
  <c r="J40" i="3" s="1"/>
  <c r="S48" i="3" l="1"/>
  <c r="R49" i="3"/>
  <c r="R50" i="3"/>
  <c r="P63" i="3"/>
  <c r="O64" i="3"/>
  <c r="K40" i="3"/>
  <c r="S50" i="3" l="1"/>
  <c r="S49" i="3"/>
  <c r="Q63" i="3"/>
  <c r="P64" i="3"/>
  <c r="R63" i="3" l="1"/>
  <c r="Q64" i="3"/>
  <c r="K54" i="3"/>
  <c r="J56" i="3"/>
  <c r="R52" i="3"/>
  <c r="R54" i="3" s="1"/>
  <c r="P52" i="3"/>
  <c r="P54" i="3" s="1"/>
  <c r="N52" i="3"/>
  <c r="N54" i="3" s="1"/>
  <c r="L52" i="3"/>
  <c r="L54" i="3" s="1"/>
  <c r="K55" i="3" l="1"/>
  <c r="S55" i="3"/>
  <c r="S63" i="3"/>
  <c r="R64" i="3"/>
  <c r="P55" i="3"/>
  <c r="J55" i="3"/>
  <c r="L55" i="3"/>
  <c r="Q55" i="3"/>
  <c r="M55" i="3"/>
  <c r="J57" i="3"/>
  <c r="N55" i="3"/>
  <c r="O55" i="3"/>
  <c r="R55" i="3"/>
  <c r="S64" i="3" l="1"/>
  <c r="J41" i="3" l="1"/>
  <c r="K41" i="3" s="1"/>
  <c r="S39" i="3"/>
  <c r="Q39" i="3"/>
  <c r="O39" i="3"/>
  <c r="M39" i="3"/>
  <c r="L39" i="3"/>
  <c r="K56" i="3" l="1"/>
  <c r="L41" i="3"/>
  <c r="R39" i="3"/>
  <c r="P39" i="3"/>
  <c r="N39" i="3"/>
  <c r="K57" i="3" l="1"/>
  <c r="L56" i="3"/>
  <c r="M41" i="3"/>
  <c r="J42" i="3"/>
  <c r="L42" i="3"/>
  <c r="K42" i="3"/>
  <c r="R37" i="3"/>
  <c r="P37" i="3"/>
  <c r="N37" i="3"/>
  <c r="L37" i="3"/>
  <c r="M56" i="3" l="1"/>
  <c r="N41" i="3"/>
  <c r="L57" i="3"/>
  <c r="R40" i="3"/>
  <c r="N40" i="3"/>
  <c r="S40" i="3"/>
  <c r="P40" i="3"/>
  <c r="Q40" i="3"/>
  <c r="O40" i="3"/>
  <c r="L40" i="3"/>
  <c r="M40" i="3"/>
  <c r="N56" i="3" l="1"/>
  <c r="O41" i="3"/>
  <c r="M57" i="3"/>
  <c r="M42" i="3"/>
  <c r="K34" i="3"/>
  <c r="L34" i="3" s="1"/>
  <c r="M34" i="3" s="1"/>
  <c r="N34" i="3" s="1"/>
  <c r="O34" i="3" s="1"/>
  <c r="P34" i="3" s="1"/>
  <c r="Q34" i="3" s="1"/>
  <c r="R34" i="3" s="1"/>
  <c r="S34" i="3" s="1"/>
  <c r="K27" i="3"/>
  <c r="L27" i="3" s="1"/>
  <c r="M27" i="3" s="1"/>
  <c r="N27" i="3" s="1"/>
  <c r="O27" i="3" s="1"/>
  <c r="P27" i="3" s="1"/>
  <c r="Q27" i="3" s="1"/>
  <c r="R27" i="3" s="1"/>
  <c r="S27" i="3" s="1"/>
  <c r="K20" i="3"/>
  <c r="L20" i="3" s="1"/>
  <c r="M20" i="3" s="1"/>
  <c r="N20" i="3" s="1"/>
  <c r="O20" i="3" s="1"/>
  <c r="P20" i="3" s="1"/>
  <c r="Q20" i="3" s="1"/>
  <c r="R20" i="3" s="1"/>
  <c r="S20" i="3" s="1"/>
  <c r="K12" i="3"/>
  <c r="L12" i="3" s="1"/>
  <c r="M12" i="3" s="1"/>
  <c r="N12" i="3" s="1"/>
  <c r="O12" i="3" s="1"/>
  <c r="P12" i="3" s="1"/>
  <c r="Q12" i="3" s="1"/>
  <c r="R12" i="3" s="1"/>
  <c r="S12" i="3" s="1"/>
  <c r="M10" i="3"/>
  <c r="O10" i="3"/>
  <c r="Q10" i="3"/>
  <c r="S10" i="3"/>
  <c r="K10" i="3"/>
  <c r="O56" i="3" l="1"/>
  <c r="P41" i="3"/>
  <c r="S35" i="3"/>
  <c r="O57" i="3"/>
  <c r="N57" i="3"/>
  <c r="N42" i="3"/>
  <c r="Q41" i="3" l="1"/>
  <c r="P56" i="3"/>
  <c r="O42" i="3"/>
  <c r="P57" i="3" l="1"/>
  <c r="R41" i="3"/>
  <c r="Q56" i="3"/>
  <c r="P42" i="3"/>
  <c r="Q57" i="3" l="1"/>
  <c r="S41" i="3"/>
  <c r="R56" i="3"/>
  <c r="Q42" i="3"/>
  <c r="R57" i="3" l="1"/>
  <c r="S56" i="3"/>
  <c r="R42" i="3"/>
  <c r="S57" i="3" l="1"/>
  <c r="S42" i="3"/>
  <c r="K30" i="3" l="1"/>
  <c r="K32" i="3" s="1"/>
  <c r="M30" i="3"/>
  <c r="M32" i="3" s="1"/>
  <c r="O30" i="3"/>
  <c r="O32" i="3" s="1"/>
  <c r="Q30" i="3"/>
  <c r="Q32" i="3" s="1"/>
  <c r="S30" i="3"/>
  <c r="S32" i="3" s="1"/>
  <c r="J30" i="3"/>
  <c r="J33" i="3" s="1"/>
  <c r="K23" i="3" l="1"/>
  <c r="K25" i="3" s="1"/>
  <c r="M23" i="3"/>
  <c r="M25" i="3" s="1"/>
  <c r="O23" i="3"/>
  <c r="O25" i="3" s="1"/>
  <c r="Q23" i="3"/>
  <c r="Q25" i="3" s="1"/>
  <c r="S23" i="3"/>
  <c r="S25" i="3" s="1"/>
  <c r="J23" i="3"/>
  <c r="J26" i="3" s="1"/>
  <c r="K16" i="3" l="1"/>
  <c r="K18" i="3" s="1"/>
  <c r="M16" i="3"/>
  <c r="M18" i="3" s="1"/>
  <c r="O16" i="3"/>
  <c r="O18" i="3" s="1"/>
  <c r="Q16" i="3"/>
  <c r="Q18" i="3" s="1"/>
  <c r="S16" i="3"/>
  <c r="S18" i="3" s="1"/>
  <c r="J16" i="3"/>
  <c r="J19" i="3" s="1"/>
  <c r="R8" i="3" l="1"/>
  <c r="R10" i="3" s="1"/>
  <c r="P8" i="3"/>
  <c r="P10" i="3" s="1"/>
  <c r="N8" i="3"/>
  <c r="N10" i="3" s="1"/>
  <c r="L8" i="3"/>
  <c r="L10" i="3" s="1"/>
  <c r="R30" i="3" l="1"/>
  <c r="R32" i="3" s="1"/>
  <c r="R23" i="3"/>
  <c r="R25" i="3" s="1"/>
  <c r="R16" i="3"/>
  <c r="R18" i="3" s="1"/>
  <c r="P30" i="3"/>
  <c r="P32" i="3" s="1"/>
  <c r="P23" i="3"/>
  <c r="P25" i="3" s="1"/>
  <c r="P16" i="3"/>
  <c r="P18" i="3" s="1"/>
  <c r="N30" i="3"/>
  <c r="N32" i="3" s="1"/>
  <c r="N23" i="3"/>
  <c r="N25" i="3" s="1"/>
  <c r="N16" i="3"/>
  <c r="N18" i="3" s="1"/>
  <c r="L30" i="3"/>
  <c r="L32" i="3" s="1"/>
  <c r="L23" i="3"/>
  <c r="L25" i="3" s="1"/>
  <c r="L16" i="3"/>
  <c r="L18" i="3" s="1"/>
  <c r="J13" i="3"/>
  <c r="J11" i="3"/>
  <c r="J35" i="3" l="1"/>
  <c r="J28" i="3"/>
  <c r="J21" i="3"/>
  <c r="K13" i="3"/>
  <c r="K11" i="3" l="1"/>
  <c r="L11" i="3"/>
  <c r="R35" i="3" l="1"/>
  <c r="Q35" i="3"/>
  <c r="P35" i="3"/>
  <c r="O35" i="3"/>
  <c r="N35" i="3"/>
  <c r="M35" i="3"/>
  <c r="L35" i="3"/>
  <c r="K35" i="3"/>
  <c r="S33" i="3"/>
  <c r="R33" i="3"/>
  <c r="Q33" i="3"/>
  <c r="P33" i="3"/>
  <c r="O33" i="3"/>
  <c r="N33" i="3"/>
  <c r="M33" i="3"/>
  <c r="L33" i="3"/>
  <c r="K33" i="3"/>
  <c r="S28" i="3"/>
  <c r="R28" i="3"/>
  <c r="Q28" i="3"/>
  <c r="P28" i="3"/>
  <c r="O28" i="3"/>
  <c r="N28" i="3"/>
  <c r="M28" i="3"/>
  <c r="L28" i="3"/>
  <c r="K28" i="3"/>
  <c r="S26" i="3"/>
  <c r="R26" i="3"/>
  <c r="Q26" i="3"/>
  <c r="P26" i="3"/>
  <c r="O26" i="3"/>
  <c r="N26" i="3"/>
  <c r="M26" i="3"/>
  <c r="L26" i="3"/>
  <c r="K26" i="3"/>
  <c r="S21" i="3"/>
  <c r="R21" i="3"/>
  <c r="Q21" i="3"/>
  <c r="P21" i="3"/>
  <c r="O21" i="3"/>
  <c r="N21" i="3"/>
  <c r="M21" i="3"/>
  <c r="L21" i="3"/>
  <c r="K21" i="3"/>
  <c r="S19" i="3"/>
  <c r="R19" i="3"/>
  <c r="Q19" i="3"/>
  <c r="P19" i="3"/>
  <c r="O19" i="3"/>
  <c r="N19" i="3"/>
  <c r="M19" i="3"/>
  <c r="L19" i="3"/>
  <c r="K19" i="3"/>
  <c r="S13" i="3"/>
  <c r="R13" i="3"/>
  <c r="S11" i="3"/>
  <c r="R11" i="3"/>
  <c r="P13" i="3"/>
  <c r="Q13" i="3"/>
  <c r="P11" i="3"/>
  <c r="Q11" i="3"/>
  <c r="O11" i="3"/>
  <c r="N11" i="3"/>
  <c r="O13" i="3"/>
  <c r="N13" i="3"/>
  <c r="M13" i="3"/>
  <c r="M11" i="3"/>
  <c r="L13" i="3"/>
</calcChain>
</file>

<file path=xl/sharedStrings.xml><?xml version="1.0" encoding="utf-8"?>
<sst xmlns="http://schemas.openxmlformats.org/spreadsheetml/2006/main" count="151" uniqueCount="99">
  <si>
    <t>№ п/п</t>
  </si>
  <si>
    <t>Номер (код, индекс) системы теплоснабжения</t>
  </si>
  <si>
    <t>2021 (2 пг.)</t>
  </si>
  <si>
    <t>2022 (2 пг.)</t>
  </si>
  <si>
    <t>2023 (2 пг.)</t>
  </si>
  <si>
    <t>2024 (2 пг.)</t>
  </si>
  <si>
    <t>2025 (2 пг.)</t>
  </si>
  <si>
    <t>2026 (2 пг.)</t>
  </si>
  <si>
    <t>ИПУЦ, (руб./Гкал)</t>
  </si>
  <si>
    <t>ПУЦ, (руб./Гкал)</t>
  </si>
  <si>
    <t>%</t>
  </si>
  <si>
    <t>2021 (1 пг.)</t>
  </si>
  <si>
    <t>Дата вступления в силу ПУЦ</t>
  </si>
  <si>
    <t>НВВ, тыс. руб.</t>
  </si>
  <si>
    <t>Цена для потребителей в соответствии с условиями СИСТ, (руб./Гкал)</t>
  </si>
  <si>
    <t>График Губернатора (%)</t>
  </si>
  <si>
    <t>Дата и номер постановления Правительства об отнесении к ЦЗ</t>
  </si>
  <si>
    <t>Показатель</t>
  </si>
  <si>
    <t>2022 год</t>
  </si>
  <si>
    <t>2022 (1 пг.)</t>
  </si>
  <si>
    <t>% роста</t>
  </si>
  <si>
    <t>2023 (1 пг.)</t>
  </si>
  <si>
    <t>2024 (1 пг.)</t>
  </si>
  <si>
    <t>2024 год</t>
  </si>
  <si>
    <t>2025 год</t>
  </si>
  <si>
    <t>2025 (1 пг.)</t>
  </si>
  <si>
    <t>2026 год</t>
  </si>
  <si>
    <t>2026 (1 пг.)</t>
  </si>
  <si>
    <t>2023 год</t>
  </si>
  <si>
    <t>коллектор/конечный потребитель</t>
  </si>
  <si>
    <t xml:space="preserve">период </t>
  </si>
  <si>
    <t>Наименование</t>
  </si>
  <si>
    <t>утв. тариф 1 пг. 2021 (руб./Гкал)</t>
  </si>
  <si>
    <t>утв. тариф 2 пг. 2021 (руб./Гкал)</t>
  </si>
  <si>
    <t>1.</t>
  </si>
  <si>
    <t>ЕТО "Филиал "Марий Эл и Чувашии" ПАО "Т Плюс""; система теплоснабжения "№1","Чебоксарская ТЭЦ-2"</t>
  </si>
  <si>
    <t>конечный</t>
  </si>
  <si>
    <t>2.</t>
  </si>
  <si>
    <t>ЕТО "Филиал "Марий Эл и Чувашии" ПАО "Т Плюс""; система теплоснабжения "№1","Чебоксарская ТЭЦ-2" (по сетям ООО "ЭнергоСистемы")</t>
  </si>
  <si>
    <t>3.</t>
  </si>
  <si>
    <t>ЕТО "Филиал "Марий Эл и Чувашии" ПАО "Т Плюс""; система теплоснабжения "№1","Чебоксарская ТЭЦ-2" (по сетям АО"Чувашхлебопродукт")</t>
  </si>
  <si>
    <t>-</t>
  </si>
  <si>
    <t>ЕТО "ПАО "Т Плюс""; Котельные  1-З, 2-З, 3-З, 4-З</t>
  </si>
  <si>
    <t>46, 47 ,48, 49</t>
  </si>
  <si>
    <t xml:space="preserve">ЕТО "ПАО "Т Плюс""; Котельная ЧПО им.В.И Чапаева  </t>
  </si>
  <si>
    <t>ЕТО "Филиал "Марий Эл и Чувашии" ПАО "Т Плюс""; система теплоснабжения "№1","Чебоксарская ТЭЦ-2" (по сетям  ООО "Коммунальные технологии", ООО "ЭнергоСистемы", АО "Чувашхлебопродукт")</t>
  </si>
  <si>
    <t>ПАО "Т Плюс" 2-К</t>
  </si>
  <si>
    <t>График Главы (%)</t>
  </si>
  <si>
    <t>2-12, 14-18, 20-49, 51</t>
  </si>
  <si>
    <t>ЕТО "ПАО "Т Плюс"";  11-Ю, 12-Ю, 13-Ю, 25-Ю, 26-Ю, 27-Ю, 28-Ю, 29-Ю, 30-Ю, 46-Ю, 5-Ц, 21-Ц, 22-Ц, 28-Ц, 29-Ц, 1-К, БМК 3-К, 4-К, 5-К, 6-К, 7-К, 8-К, 9-К, 11-К, 12-К, 17-К, 22-К, 25-К, 30-К, 56-К, 86-К, БМК 4-М, 7-М, 8-М, 9-М, 10-М, 24-М, 25-М, 33-М, 34-М, 4-С, 5-С, ПО им.В.И.Чапаева", 1-З, 2-З, 3-З, 4-З</t>
  </si>
  <si>
    <t>Сводные данные об установленных тарифах на тепловую энергию (мощность), поставляемую потребителям, действующих на дату окончания переходного периода, индикативного предельного уровня, предельного уровня и цен на тепловую энергию (мощность) для потребителей по каждой системе теплоснабжения в ценовой зоне муниципальное образование «Чебоксары».</t>
  </si>
  <si>
    <t>Публичное акционерное общество «Ростелеком» (филиал в Чувашской Республике ПАО «Ростелеком»)</t>
  </si>
  <si>
    <t>Акционерное общество «Санаторий «Чувашия»</t>
  </si>
  <si>
    <t>Общество с ограниченной ответственностью «СУОР»</t>
  </si>
  <si>
    <t>Общество с ограниченной ответственностью «СтройТехМонтаж»</t>
  </si>
  <si>
    <t>Общество с ограниченной ответственностью «КлиматСфера»</t>
  </si>
  <si>
    <t>Открытое акционерное общество «Чебоксарский электротехнический завод»</t>
  </si>
  <si>
    <t>Общество с ограниченной ответственностью «Чебоксарская макаронно-кондитерская фабрика «Вавилон»</t>
  </si>
  <si>
    <t>N</t>
  </si>
  <si>
    <t>п/п</t>
  </si>
  <si>
    <t>Наименование единой теплоснабжающей организации</t>
  </si>
  <si>
    <t>руб./Гкал (без НДС)</t>
  </si>
  <si>
    <t>руб./Гкал (с НДС)</t>
  </si>
  <si>
    <t>Публичное акционерное общество "Т Плюс"</t>
  </si>
  <si>
    <t>1 (для потребителей, получающих тепловую энергию по магистральным сетям публичного акционерного общества "Т Плюс", по сетям общества с ограниченной ответственностью "Магистраль", общества с ограниченной ответственностью "Энергосеть")</t>
  </si>
  <si>
    <t>1 (для потребителей, получающих тепловую энергию по сетям общества с ограниченной ответственностью "Энергосистемы")</t>
  </si>
  <si>
    <t>1 (для потребителей, получающих тепловую энергию по сетям акционерного общества "Чувашхлебопродукт")</t>
  </si>
  <si>
    <t>1 (для потребителей, получающих тепловую энергию по сетям общества с ограниченной ответственностью "Коммунальные технологии", общества с ограниченной ответственностью "Энергосистемы", акционерного общества "Чувашхлебопродукт", общества с ограниченной ответственностью "Энергосеть")</t>
  </si>
  <si>
    <t>51 (для потребителей, получающих тепловую энергию от источника тепловой энергии акционерного общества "Чебоксарское производственное объединение имени В.И.Чапаева" по сетям акционерного общества "Чебоксарское производственное объединение имени В.И.Чапаева"</t>
  </si>
  <si>
    <t>Акционерное общество "Санаторий "Чувашия"</t>
  </si>
  <si>
    <t>Общество с ограниченной ответственностью "КлиматСфера" &lt;*&gt;</t>
  </si>
  <si>
    <t>4.</t>
  </si>
  <si>
    <t>Общество с ограниченной ответственностью "СУОР"</t>
  </si>
  <si>
    <t>54 - 69</t>
  </si>
  <si>
    <t>5.</t>
  </si>
  <si>
    <t>Публичное акционерное общество "Ростелеком" (филиал в Чувашской Республике ПАО "Ростелеком")</t>
  </si>
  <si>
    <t>6.</t>
  </si>
  <si>
    <t>7.</t>
  </si>
  <si>
    <t>Открытое акционерное общество "Чебоксарский электротехнический завод" &lt;*&gt;</t>
  </si>
  <si>
    <t>8.</t>
  </si>
  <si>
    <t>Общество с ограниченной ответственностью "СтройТехМонтаж" &lt;*&gt;</t>
  </si>
  <si>
    <t>73, 76, 77</t>
  </si>
  <si>
    <t>74, 75</t>
  </si>
  <si>
    <t>Цены на тепловую энергию (мощность) с 01.01.2022 по 30.06.2022</t>
  </si>
  <si>
    <t>Цены на тепловую энергию (мощность) с 01.07.2022 по 31.12.2022</t>
  </si>
  <si>
    <t>Рост цены 2-го полугодия 2022 г. к 1-му полугодию 2022 г.</t>
  </si>
  <si>
    <t>Общество с ограниченной ответственностью "Чебоксарская макаронно-кондитерская фабрика "Вавилон"</t>
  </si>
  <si>
    <t>&lt;*&gt; на упрощенной системе налогообложения.</t>
  </si>
  <si>
    <t xml:space="preserve">ГРАФИК ИЗМЕНЕНИЯ ЦЕНЫ НА ТЕПЛОВУЮ ЭНЕРГИЮ (МОЩНОСТЬ) В МУНИЦИПАЛЬНОМ ОБРАЗОВАНИИ ГОРОДЕ ЧЕБОКСАРЫ ЧУВАШСКОЙ РЕСПУБЛИКИ, ОТНЕСЕННОМ К ЦЕНОВОЙ ЗОНЕ ТЕПЛОСНАБЖЕНИЯ, НА 2022 ГОД ПО КАЖДОЙ СИСТЕМЕ ТЕПЛОСНАБЖЕНИЯ
</t>
  </si>
  <si>
    <t xml:space="preserve">Соглашение об исполнении схемы теплоснабжения города Чебоксары от 05.10.2021 </t>
  </si>
  <si>
    <t>Соглашение об исполнении схемы теплоснабжения города Чебоксары от 08.11.2021</t>
  </si>
  <si>
    <t>Соглашение об исполнении схемы теплоснабжения города Чебоксары от 01.11.2021</t>
  </si>
  <si>
    <t>Соглашение об исполнении схемы теплоснабжения города Чебоксары от 28.10.2021</t>
  </si>
  <si>
    <t>Соглашение об исполнении схемы теплоснабжения города Чебоксары от 02.11.2021</t>
  </si>
  <si>
    <t>Соглашение об исполнении схемы теплоснабжения города Чебоксары от 09.11.2021</t>
  </si>
  <si>
    <t>Соглашение об исполнении схемы теплоснабжения города Чебоксары от 30.11.2021</t>
  </si>
  <si>
    <t xml:space="preserve">Документ, на основании которого установлены цены на тепловую энергию ниже предельного уровня цены на тепловую энергию, установленного постановлением Госслужбы по тарифам от 01.12.2021 № 62-19/т </t>
  </si>
  <si>
    <t>2 - 12, 14 - 18, 20 - 49: источники тепловой энергии 11-Ю, 12-Ю, 13-Ю, 25-Ю, 26-Ю, 27-Ю, 28-Ю, 29-Ю, 30-Ю, 46-Ю, 5-Ц, 21-Ц, 22-Ц, 28-Ц, 29-Ц, 1-К, БМК 3-К, 4-К, 5-К, 6-К, 7-К, 8-К, 9-К, 11-К, 12-К, 17-К, 22-К, 25-К, 30-К, 56-К, 86-К, БМК 4-М, 7-М, 8-М, 9-М, 10-М, 24-М, 25-М, 33-М, 34-М, 4-С, 5-С, ПО им.В.И.Чапаева", 1-З, 2-З, 3-З, 4-З</t>
  </si>
  <si>
    <t>19: исочник тепловой энергии 2-К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</si>
</sst>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/>
    <xf numFmtId="164" fontId="3" fillId="2" borderId="1" xfId="1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0" fontId="6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justify" wrapTex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00FF"/>
      <color rgb="FFFF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91;&#1074;.%20&#1060;&#1080;&#1083;&#1080;&#1072;&#1083;/2021/2%20&#1080;&#1090;&#1077;&#1088;&#1072;&#1094;&#1080;&#1103;/&#1060;&#1086;&#1088;&#1084;&#1099;%20&#1088;&#1077;&#1072;&#1083;&#1080;&#1079;&#1072;&#1094;&#1080;&#1080;/18.01.2021/&#1058;&#1043;&#1050;-5_&#1063;&#1056;_2021_&#1080;&#1090;.1_(v.1)%20&#1086;&#1090;%2018.01.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ОГ"/>
      <sheetName val="форма"/>
      <sheetName val="тарифы"/>
      <sheetName val="мета"/>
      <sheetName val="объекты"/>
      <sheetName val="контрагенты"/>
      <sheetName val="modules"/>
      <sheetName val="НВВ"/>
      <sheetName val="все регионы"/>
      <sheetName val="temp"/>
      <sheetName val="потери СВ"/>
      <sheetName val="потери Пар"/>
    </sheetNames>
    <sheetDataSet>
      <sheetData sheetId="0"/>
      <sheetData sheetId="1">
        <row r="568">
          <cell r="AD568">
            <v>0</v>
          </cell>
        </row>
      </sheetData>
      <sheetData sheetId="2"/>
      <sheetData sheetId="3">
        <row r="2">
          <cell r="A2" t="str">
            <v>гвс</v>
          </cell>
        </row>
        <row r="3">
          <cell r="A3" t="str">
            <v>пар: 1,2-2,5 кг/см2</v>
          </cell>
        </row>
        <row r="4">
          <cell r="A4" t="str">
            <v>пар: 2,5-7,0 кг/см2</v>
          </cell>
        </row>
        <row r="5">
          <cell r="A5" t="str">
            <v>пар: 7,0-13,0 кг/см2</v>
          </cell>
        </row>
        <row r="6">
          <cell r="A6" t="str">
            <v>пар: &gt;13 кг/см2</v>
          </cell>
        </row>
        <row r="7">
          <cell r="A7" t="str">
            <v>пар: остр. и редуцир.</v>
          </cell>
        </row>
        <row r="17">
          <cell r="A17" t="str">
            <v>1 ст.</v>
          </cell>
        </row>
        <row r="18">
          <cell r="A18" t="str">
            <v>2х ст. на тепло</v>
          </cell>
        </row>
        <row r="23">
          <cell r="A23" t="str">
            <v>иные потребители</v>
          </cell>
        </row>
        <row r="24">
          <cell r="A24" t="str">
            <v>жилищные организации</v>
          </cell>
        </row>
        <row r="25">
          <cell r="A25" t="str">
            <v>ОПП</v>
          </cell>
        </row>
        <row r="26">
          <cell r="A26" t="str">
            <v>бюджет</v>
          </cell>
        </row>
        <row r="27">
          <cell r="A27" t="str">
            <v>население</v>
          </cell>
        </row>
        <row r="28">
          <cell r="A28" t="str">
            <v>собственники жилых домов (помещений)</v>
          </cell>
        </row>
        <row r="29">
          <cell r="A29" t="str">
            <v>ТСЖ</v>
          </cell>
        </row>
        <row r="30">
          <cell r="A30" t="str">
            <v>Промышленные потребители</v>
          </cell>
        </row>
        <row r="31">
          <cell r="A31" t="str">
            <v>Резервная группа для модели 1</v>
          </cell>
        </row>
        <row r="32">
          <cell r="A32" t="str">
            <v>Резервная группа для модели 2</v>
          </cell>
        </row>
        <row r="33">
          <cell r="A33" t="str">
            <v>Резервная группа для модели 3</v>
          </cell>
        </row>
        <row r="34">
          <cell r="A34" t="str">
            <v>Резервная группа для модели 4</v>
          </cell>
        </row>
        <row r="35">
          <cell r="A35" t="str">
            <v>Резервная группа для модели 5</v>
          </cell>
        </row>
        <row r="36">
          <cell r="A36" t="str">
            <v>Резервная группа для модели 6</v>
          </cell>
        </row>
        <row r="37">
          <cell r="A37" t="str">
            <v>Плата за транспорт 1</v>
          </cell>
        </row>
        <row r="38">
          <cell r="A38" t="str">
            <v>Плата за транспорт 2</v>
          </cell>
        </row>
        <row r="39">
          <cell r="A39" t="str">
            <v>Плата за транспорт 3</v>
          </cell>
        </row>
        <row r="40">
          <cell r="A40" t="str">
            <v>Плата за транспорт 4</v>
          </cell>
        </row>
        <row r="41">
          <cell r="A41" t="str">
            <v>Плата за транспорт 5</v>
          </cell>
        </row>
        <row r="42">
          <cell r="A42" t="str">
            <v>Плата за транспорт 6</v>
          </cell>
        </row>
        <row r="43">
          <cell r="A43" t="str">
            <v>Плата за транспорт 7</v>
          </cell>
        </row>
        <row r="44">
          <cell r="A44" t="str">
            <v>Плата за транспорт 8</v>
          </cell>
        </row>
        <row r="45">
          <cell r="A45" t="str">
            <v>Плата за транспорт 9</v>
          </cell>
        </row>
        <row r="46">
          <cell r="A46" t="str">
            <v>Плата за транспорт 10</v>
          </cell>
        </row>
        <row r="47">
          <cell r="A47" t="str">
            <v>Плата за транспорт 11</v>
          </cell>
        </row>
        <row r="48">
          <cell r="A48" t="str">
            <v>Плата за транспорт 12</v>
          </cell>
        </row>
        <row r="49">
          <cell r="A49" t="str">
            <v>Плата за транспорт 13</v>
          </cell>
        </row>
        <row r="50">
          <cell r="A50" t="str">
            <v>Плата за транспорт 14</v>
          </cell>
        </row>
        <row r="51">
          <cell r="A51" t="str">
            <v>Плата за транспорт 15</v>
          </cell>
        </row>
        <row r="52">
          <cell r="A52" t="str">
            <v>Плата за транспорт 16</v>
          </cell>
        </row>
        <row r="53">
          <cell r="A53" t="str">
            <v>Плата за транспорт 17</v>
          </cell>
        </row>
        <row r="54">
          <cell r="A54" t="str">
            <v>Плата за транспорт 18</v>
          </cell>
        </row>
        <row r="55">
          <cell r="A55" t="str">
            <v>Плата за транспорт 19</v>
          </cell>
        </row>
        <row r="56">
          <cell r="A56" t="str">
            <v>Плата за транспорт 20</v>
          </cell>
        </row>
        <row r="57">
          <cell r="A57" t="str">
            <v>(заполните на листе "мета")</v>
          </cell>
        </row>
        <row r="96">
          <cell r="A96" t="str">
            <v>Промышленные потребители</v>
          </cell>
        </row>
        <row r="97">
          <cell r="A97" t="str">
            <v>УК,ТСЖ, ЖСК</v>
          </cell>
        </row>
        <row r="98">
          <cell r="A98" t="str">
            <v>Оптовые потребители перепродавцы (ОПП)</v>
          </cell>
        </row>
        <row r="99">
          <cell r="A99" t="str">
            <v>Бюджетные организации</v>
          </cell>
        </row>
        <row r="100">
          <cell r="A100" t="str">
            <v>Физические лица по прямым договорам</v>
          </cell>
        </row>
        <row r="101">
          <cell r="A101" t="str">
            <v>Прочие</v>
          </cell>
        </row>
        <row r="102">
          <cell r="A102">
            <v>0</v>
          </cell>
        </row>
        <row r="103">
          <cell r="A103" t="str">
            <v>(заполните на листе "мета")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 t="str">
            <v>Выручка-затраты (для услуг без объёма)</v>
          </cell>
        </row>
        <row r="107">
          <cell r="A107" t="str">
            <v>Выручка</v>
          </cell>
        </row>
        <row r="108">
          <cell r="A108" t="str">
            <v>Затраты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</sheetData>
      <sheetData sheetId="4"/>
      <sheetData sheetId="5">
        <row r="3">
          <cell r="B3" t="str">
            <v>ПРОЧИЕ ПОТРЕБИТЕЛИ</v>
          </cell>
        </row>
        <row r="4">
          <cell r="B4" t="str">
            <v>Промышленность</v>
          </cell>
        </row>
        <row r="5">
          <cell r="B5" t="str">
            <v>Прочие</v>
          </cell>
        </row>
        <row r="6">
          <cell r="B6" t="str">
            <v>жилищные организации</v>
          </cell>
        </row>
        <row r="7">
          <cell r="B7" t="str">
            <v>население (бытовые абоненты)</v>
          </cell>
        </row>
        <row r="8">
          <cell r="B8" t="str">
            <v>ОАО "РусГидро"</v>
          </cell>
        </row>
        <row r="9">
          <cell r="B9" t="str">
            <v>ООО "КТ"</v>
          </cell>
        </row>
        <row r="10">
          <cell r="B10" t="str">
            <v>Бюджетные потребители</v>
          </cell>
        </row>
        <row r="11">
          <cell r="B11" t="str">
            <v>Чебоксарская ТЭЦ-2</v>
          </cell>
        </row>
        <row r="12">
          <cell r="B12" t="str">
            <v>МУП "Теплосеть"</v>
          </cell>
        </row>
        <row r="13">
          <cell r="B13" t="str">
            <v>ООО"ЭнергоСервис"</v>
          </cell>
        </row>
        <row r="14">
          <cell r="B14" t="str">
            <v>ООО "Энергосистемы"</v>
          </cell>
        </row>
        <row r="15">
          <cell r="B15" t="str">
            <v>ООО "МЦОРТ"</v>
          </cell>
        </row>
        <row r="16">
          <cell r="B16" t="str">
            <v>ООО "МЦОРТ" через сети МУП Теплосеть г. Чебоксары</v>
          </cell>
        </row>
        <row r="17">
          <cell r="B17" t="str">
            <v>ООО "Чувашхлебопродукт" через сети МУП Теплосеть</v>
          </cell>
        </row>
        <row r="18">
          <cell r="B18" t="str">
            <v>ООО "Чувашхлебопродукт"</v>
          </cell>
        </row>
        <row r="19">
          <cell r="B19" t="str">
            <v>МУП "КС" через сети ПАО РусГидро</v>
          </cell>
        </row>
        <row r="20">
          <cell r="B20" t="str">
            <v>ООО "Энергосистемы" через сети МУП Теплосеть</v>
          </cell>
        </row>
        <row r="21">
          <cell r="B21" t="str">
            <v>МУП "КС" г. Новочебоксарск</v>
          </cell>
        </row>
        <row r="22">
          <cell r="B22" t="str">
            <v>ЭнергоремонТ+</v>
          </cell>
        </row>
        <row r="23">
          <cell r="B23" t="str">
            <v>ООО "Юрма"</v>
          </cell>
        </row>
        <row r="24">
          <cell r="B24" t="str">
            <v>Компенсация потерь</v>
          </cell>
        </row>
        <row r="25">
          <cell r="B25" t="str">
            <v>ООО "Т-Энерго"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 t="str">
            <v>(заполнить на листе "контрагенты")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topLeftCell="A9" zoomScale="60" zoomScaleNormal="60" workbookViewId="0">
      <selection activeCell="Q13" sqref="Q13"/>
    </sheetView>
  </sheetViews>
  <sheetFormatPr defaultRowHeight="15" x14ac:dyDescent="0.25"/>
  <cols>
    <col min="2" max="2" width="27.7109375" customWidth="1"/>
    <col min="3" max="3" width="51.42578125" customWidth="1"/>
    <col min="4" max="4" width="19.7109375" customWidth="1"/>
    <col min="5" max="5" width="17.85546875" customWidth="1"/>
    <col min="6" max="6" width="18.28515625" customWidth="1"/>
    <col min="7" max="7" width="18.5703125" customWidth="1"/>
    <col min="8" max="8" width="13.5703125" customWidth="1"/>
    <col min="10" max="10" width="29.85546875" customWidth="1"/>
  </cols>
  <sheetData>
    <row r="1" spans="1:10" ht="45" customHeight="1" thickBot="1" x14ac:dyDescent="0.3">
      <c r="A1" s="37" t="s">
        <v>88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75.95" customHeight="1" thickBot="1" x14ac:dyDescent="0.3">
      <c r="A2" s="31" t="s">
        <v>58</v>
      </c>
      <c r="B2" s="38" t="s">
        <v>60</v>
      </c>
      <c r="C2" s="38" t="s">
        <v>1</v>
      </c>
      <c r="D2" s="38" t="s">
        <v>83</v>
      </c>
      <c r="E2" s="38"/>
      <c r="F2" s="38" t="s">
        <v>84</v>
      </c>
      <c r="G2" s="38"/>
      <c r="H2" s="38" t="s">
        <v>85</v>
      </c>
      <c r="I2" s="38"/>
      <c r="J2" s="38" t="s">
        <v>96</v>
      </c>
    </row>
    <row r="3" spans="1:10" ht="77.099999999999994" customHeight="1" thickBot="1" x14ac:dyDescent="0.3">
      <c r="A3" s="31" t="s">
        <v>59</v>
      </c>
      <c r="B3" s="38"/>
      <c r="C3" s="38"/>
      <c r="D3" s="31" t="s">
        <v>61</v>
      </c>
      <c r="E3" s="31" t="s">
        <v>62</v>
      </c>
      <c r="F3" s="31" t="s">
        <v>61</v>
      </c>
      <c r="G3" s="31" t="s">
        <v>62</v>
      </c>
      <c r="H3" s="38" t="s">
        <v>10</v>
      </c>
      <c r="I3" s="38"/>
      <c r="J3" s="38"/>
    </row>
    <row r="4" spans="1:10" ht="111.6" customHeight="1" thickBot="1" x14ac:dyDescent="0.3">
      <c r="A4" s="38" t="s">
        <v>34</v>
      </c>
      <c r="B4" s="38" t="s">
        <v>63</v>
      </c>
      <c r="C4" s="32" t="s">
        <v>64</v>
      </c>
      <c r="D4" s="31">
        <v>992.56</v>
      </c>
      <c r="E4" s="31">
        <v>1191.07</v>
      </c>
      <c r="F4" s="31">
        <v>1057.08</v>
      </c>
      <c r="G4" s="33">
        <f>F4*1.2</f>
        <v>1268.4959999999999</v>
      </c>
      <c r="H4" s="35">
        <f>F4/D4</f>
        <v>1.0650036269847667</v>
      </c>
      <c r="I4" s="35"/>
      <c r="J4" s="38" t="s">
        <v>89</v>
      </c>
    </row>
    <row r="5" spans="1:10" ht="74.099999999999994" customHeight="1" thickBot="1" x14ac:dyDescent="0.3">
      <c r="A5" s="38"/>
      <c r="B5" s="38"/>
      <c r="C5" s="32" t="s">
        <v>65</v>
      </c>
      <c r="D5" s="31">
        <v>1099.6300000000001</v>
      </c>
      <c r="E5" s="31">
        <v>1319.56</v>
      </c>
      <c r="F5" s="31">
        <v>1165.6099999999999</v>
      </c>
      <c r="G5" s="33">
        <f>F5*1.2</f>
        <v>1398.7319999999997</v>
      </c>
      <c r="H5" s="35">
        <f t="shared" ref="H5:H19" si="0">F5/D5</f>
        <v>1.0600020006729534</v>
      </c>
      <c r="I5" s="35"/>
      <c r="J5" s="38"/>
    </row>
    <row r="6" spans="1:10" ht="68.099999999999994" customHeight="1" thickBot="1" x14ac:dyDescent="0.3">
      <c r="A6" s="38"/>
      <c r="B6" s="38"/>
      <c r="C6" s="32" t="s">
        <v>66</v>
      </c>
      <c r="D6" s="33">
        <v>1143.9000000000001</v>
      </c>
      <c r="E6" s="31">
        <v>1372.68</v>
      </c>
      <c r="F6" s="31">
        <v>1212.53</v>
      </c>
      <c r="G6" s="33">
        <f t="shared" ref="G6:G16" si="1">F6*1.2</f>
        <v>1455.0359999999998</v>
      </c>
      <c r="H6" s="35">
        <f t="shared" si="0"/>
        <v>1.0599965031908383</v>
      </c>
      <c r="I6" s="35"/>
      <c r="J6" s="38"/>
    </row>
    <row r="7" spans="1:10" ht="129.6" customHeight="1" thickBot="1" x14ac:dyDescent="0.3">
      <c r="A7" s="38"/>
      <c r="B7" s="38"/>
      <c r="C7" s="32" t="s">
        <v>67</v>
      </c>
      <c r="D7" s="31">
        <v>1388.63</v>
      </c>
      <c r="E7" s="31">
        <v>1666.36</v>
      </c>
      <c r="F7" s="31">
        <v>1471.95</v>
      </c>
      <c r="G7" s="33">
        <f t="shared" si="1"/>
        <v>1766.34</v>
      </c>
      <c r="H7" s="35">
        <f t="shared" si="0"/>
        <v>1.0600015842953125</v>
      </c>
      <c r="I7" s="35"/>
      <c r="J7" s="38"/>
    </row>
    <row r="8" spans="1:10" ht="144" customHeight="1" thickBot="1" x14ac:dyDescent="0.3">
      <c r="A8" s="38"/>
      <c r="B8" s="38"/>
      <c r="C8" s="31" t="s">
        <v>97</v>
      </c>
      <c r="D8" s="31">
        <v>1631.04</v>
      </c>
      <c r="E8" s="31">
        <v>1957.25</v>
      </c>
      <c r="F8" s="31">
        <v>1631.04</v>
      </c>
      <c r="G8" s="33">
        <f t="shared" si="1"/>
        <v>1957.2479999999998</v>
      </c>
      <c r="H8" s="35">
        <f t="shared" si="0"/>
        <v>1</v>
      </c>
      <c r="I8" s="35"/>
      <c r="J8" s="38"/>
    </row>
    <row r="9" spans="1:10" ht="17.25" thickBot="1" x14ac:dyDescent="0.3">
      <c r="A9" s="38"/>
      <c r="B9" s="38"/>
      <c r="C9" s="31" t="s">
        <v>98</v>
      </c>
      <c r="D9" s="31">
        <v>1631.73</v>
      </c>
      <c r="E9" s="31">
        <v>1958.08</v>
      </c>
      <c r="F9" s="31">
        <v>1631.73</v>
      </c>
      <c r="G9" s="33">
        <f t="shared" si="1"/>
        <v>1958.076</v>
      </c>
      <c r="H9" s="35">
        <f t="shared" si="0"/>
        <v>1</v>
      </c>
      <c r="I9" s="35"/>
      <c r="J9" s="38"/>
    </row>
    <row r="10" spans="1:10" ht="149.44999999999999" customHeight="1" thickBot="1" x14ac:dyDescent="0.3">
      <c r="A10" s="38"/>
      <c r="B10" s="38"/>
      <c r="C10" s="32" t="s">
        <v>68</v>
      </c>
      <c r="D10" s="31">
        <v>1053.58</v>
      </c>
      <c r="E10" s="31">
        <v>1264.3</v>
      </c>
      <c r="F10" s="31">
        <v>1122.06</v>
      </c>
      <c r="G10" s="33">
        <f t="shared" si="1"/>
        <v>1346.472</v>
      </c>
      <c r="H10" s="35">
        <f t="shared" si="0"/>
        <v>1.0649974373089846</v>
      </c>
      <c r="I10" s="35"/>
      <c r="J10" s="38"/>
    </row>
    <row r="11" spans="1:10" ht="130.5" customHeight="1" thickBot="1" x14ac:dyDescent="0.3">
      <c r="A11" s="34" t="s">
        <v>37</v>
      </c>
      <c r="B11" s="31" t="s">
        <v>69</v>
      </c>
      <c r="C11" s="31">
        <v>50</v>
      </c>
      <c r="D11" s="31">
        <v>1963.41</v>
      </c>
      <c r="E11" s="31">
        <v>2356.09</v>
      </c>
      <c r="F11" s="31">
        <v>2041.95</v>
      </c>
      <c r="G11" s="33">
        <f t="shared" si="1"/>
        <v>2450.34</v>
      </c>
      <c r="H11" s="35">
        <f t="shared" si="0"/>
        <v>1.0400018335447003</v>
      </c>
      <c r="I11" s="35"/>
      <c r="J11" s="31" t="s">
        <v>94</v>
      </c>
    </row>
    <row r="12" spans="1:10" ht="66.75" thickBot="1" x14ac:dyDescent="0.3">
      <c r="A12" s="34" t="s">
        <v>39</v>
      </c>
      <c r="B12" s="31" t="s">
        <v>70</v>
      </c>
      <c r="C12" s="31">
        <v>52</v>
      </c>
      <c r="D12" s="31">
        <v>1857.32</v>
      </c>
      <c r="E12" s="31">
        <v>1857.32</v>
      </c>
      <c r="F12" s="31">
        <v>1963.37</v>
      </c>
      <c r="G12" s="31">
        <v>1963.37</v>
      </c>
      <c r="H12" s="35">
        <f t="shared" si="0"/>
        <v>1.0570983998449379</v>
      </c>
      <c r="I12" s="35"/>
      <c r="J12" s="31" t="s">
        <v>90</v>
      </c>
    </row>
    <row r="13" spans="1:10" ht="86.45" customHeight="1" thickBot="1" x14ac:dyDescent="0.3">
      <c r="A13" s="39" t="s">
        <v>71</v>
      </c>
      <c r="B13" s="38" t="s">
        <v>72</v>
      </c>
      <c r="C13" s="31">
        <v>53</v>
      </c>
      <c r="D13" s="31">
        <v>1213.99</v>
      </c>
      <c r="E13" s="31">
        <v>1456.79</v>
      </c>
      <c r="F13" s="31">
        <v>1280.76</v>
      </c>
      <c r="G13" s="33">
        <f t="shared" si="1"/>
        <v>1536.912</v>
      </c>
      <c r="H13" s="35">
        <f t="shared" si="0"/>
        <v>1.0550004530515078</v>
      </c>
      <c r="I13" s="35"/>
      <c r="J13" s="53" t="s">
        <v>90</v>
      </c>
    </row>
    <row r="14" spans="1:10" ht="23.1" customHeight="1" thickBot="1" x14ac:dyDescent="0.3">
      <c r="A14" s="39"/>
      <c r="B14" s="38"/>
      <c r="C14" s="31" t="s">
        <v>73</v>
      </c>
      <c r="D14" s="31">
        <v>1213.99</v>
      </c>
      <c r="E14" s="31">
        <v>1456.79</v>
      </c>
      <c r="F14" s="31">
        <v>1280.76</v>
      </c>
      <c r="G14" s="33">
        <f t="shared" si="1"/>
        <v>1536.912</v>
      </c>
      <c r="H14" s="35">
        <f t="shared" si="0"/>
        <v>1.0550004530515078</v>
      </c>
      <c r="I14" s="35"/>
      <c r="J14" s="53"/>
    </row>
    <row r="15" spans="1:10" ht="91.5" customHeight="1" thickBot="1" x14ac:dyDescent="0.3">
      <c r="A15" s="34" t="s">
        <v>74</v>
      </c>
      <c r="B15" s="31" t="s">
        <v>75</v>
      </c>
      <c r="C15" s="31">
        <v>70</v>
      </c>
      <c r="D15" s="31">
        <v>1590.98</v>
      </c>
      <c r="E15" s="31">
        <v>1909.18</v>
      </c>
      <c r="F15" s="31">
        <v>1662.57</v>
      </c>
      <c r="G15" s="33">
        <f t="shared" si="1"/>
        <v>1995.0839999999998</v>
      </c>
      <c r="H15" s="35">
        <f t="shared" si="0"/>
        <v>1.0449974229720047</v>
      </c>
      <c r="I15" s="35"/>
      <c r="J15" s="31" t="s">
        <v>91</v>
      </c>
    </row>
    <row r="16" spans="1:10" ht="111" customHeight="1" thickBot="1" x14ac:dyDescent="0.3">
      <c r="A16" s="34" t="s">
        <v>76</v>
      </c>
      <c r="B16" s="31" t="s">
        <v>86</v>
      </c>
      <c r="C16" s="31">
        <v>71</v>
      </c>
      <c r="D16" s="31">
        <v>1435.93</v>
      </c>
      <c r="E16" s="31">
        <v>1723.12</v>
      </c>
      <c r="F16" s="31">
        <v>1507.73</v>
      </c>
      <c r="G16" s="33">
        <f t="shared" si="1"/>
        <v>1809.2760000000001</v>
      </c>
      <c r="H16" s="35">
        <f t="shared" si="0"/>
        <v>1.0500024374447221</v>
      </c>
      <c r="I16" s="35"/>
      <c r="J16" s="31" t="s">
        <v>95</v>
      </c>
    </row>
    <row r="17" spans="1:10" ht="95.45" customHeight="1" thickBot="1" x14ac:dyDescent="0.3">
      <c r="A17" s="34" t="s">
        <v>77</v>
      </c>
      <c r="B17" s="31" t="s">
        <v>78</v>
      </c>
      <c r="C17" s="31">
        <v>72</v>
      </c>
      <c r="D17" s="31">
        <v>1807.98</v>
      </c>
      <c r="E17" s="31">
        <v>1807.98</v>
      </c>
      <c r="F17" s="31">
        <v>1898.38</v>
      </c>
      <c r="G17" s="31">
        <v>1898.38</v>
      </c>
      <c r="H17" s="35">
        <f t="shared" si="0"/>
        <v>1.0500005531034635</v>
      </c>
      <c r="I17" s="35"/>
      <c r="J17" s="31" t="s">
        <v>92</v>
      </c>
    </row>
    <row r="18" spans="1:10" ht="129.94999999999999" customHeight="1" thickBot="1" x14ac:dyDescent="0.3">
      <c r="A18" s="39" t="s">
        <v>79</v>
      </c>
      <c r="B18" s="38" t="s">
        <v>80</v>
      </c>
      <c r="C18" s="31" t="s">
        <v>81</v>
      </c>
      <c r="D18" s="31">
        <v>1510.03</v>
      </c>
      <c r="E18" s="31">
        <v>1510.03</v>
      </c>
      <c r="F18" s="31">
        <v>1593.08</v>
      </c>
      <c r="G18" s="31">
        <v>1593.08</v>
      </c>
      <c r="H18" s="35">
        <f t="shared" si="0"/>
        <v>1.0549989073064774</v>
      </c>
      <c r="I18" s="35"/>
      <c r="J18" s="38" t="s">
        <v>93</v>
      </c>
    </row>
    <row r="19" spans="1:10" ht="17.25" thickBot="1" x14ac:dyDescent="0.3">
      <c r="A19" s="39"/>
      <c r="B19" s="38"/>
      <c r="C19" s="31" t="s">
        <v>82</v>
      </c>
      <c r="D19" s="31">
        <v>1510.03</v>
      </c>
      <c r="E19" s="31">
        <v>1510.03</v>
      </c>
      <c r="F19" s="31">
        <v>1593.08</v>
      </c>
      <c r="G19" s="31">
        <v>1593.08</v>
      </c>
      <c r="H19" s="35">
        <f t="shared" si="0"/>
        <v>1.0549989073064774</v>
      </c>
      <c r="I19" s="35"/>
      <c r="J19" s="38"/>
    </row>
    <row r="21" spans="1:10" ht="16.5" x14ac:dyDescent="0.25">
      <c r="A21" s="36" t="s">
        <v>87</v>
      </c>
      <c r="B21" s="36"/>
      <c r="C21" s="36"/>
      <c r="D21" s="36"/>
    </row>
  </sheetData>
  <mergeCells count="34">
    <mergeCell ref="A4:A10"/>
    <mergeCell ref="B4:B10"/>
    <mergeCell ref="H7:I7"/>
    <mergeCell ref="B2:B3"/>
    <mergeCell ref="C2:C3"/>
    <mergeCell ref="D2:E2"/>
    <mergeCell ref="F2:G2"/>
    <mergeCell ref="H2:I2"/>
    <mergeCell ref="H3:I3"/>
    <mergeCell ref="H4:I4"/>
    <mergeCell ref="H5:I5"/>
    <mergeCell ref="H6:I6"/>
    <mergeCell ref="H11:I11"/>
    <mergeCell ref="H12:I12"/>
    <mergeCell ref="H13:I13"/>
    <mergeCell ref="A13:A14"/>
    <mergeCell ref="A18:A19"/>
    <mergeCell ref="B18:B19"/>
    <mergeCell ref="J13:J14"/>
    <mergeCell ref="H19:I19"/>
    <mergeCell ref="A21:D21"/>
    <mergeCell ref="A1:J1"/>
    <mergeCell ref="J2:J3"/>
    <mergeCell ref="J4:J10"/>
    <mergeCell ref="J18:J19"/>
    <mergeCell ref="B13:B14"/>
    <mergeCell ref="H14:I14"/>
    <mergeCell ref="H15:I15"/>
    <mergeCell ref="H16:I16"/>
    <mergeCell ref="H17:I17"/>
    <mergeCell ref="H18:I18"/>
    <mergeCell ref="H8:I8"/>
    <mergeCell ref="H9:I9"/>
    <mergeCell ref="H10:I10"/>
  </mergeCells>
  <hyperlinks>
    <hyperlink ref="B12" location="P154" display="P154"/>
    <hyperlink ref="B17" location="P154" display="P154"/>
    <hyperlink ref="B18" location="P154" display="P154"/>
  </hyperlinks>
  <printOptions horizontalCentered="1"/>
  <pageMargins left="0" right="0" top="0.39370078740157483" bottom="0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view="pageBreakPreview" zoomScale="70" zoomScaleNormal="85" zoomScaleSheetLayoutView="70" workbookViewId="0">
      <pane ySplit="6" topLeftCell="A7" activePane="bottomLeft" state="frozen"/>
      <selection pane="bottomLeft" activeCell="B107" sqref="B107:B113"/>
    </sheetView>
  </sheetViews>
  <sheetFormatPr defaultColWidth="9.140625" defaultRowHeight="15" x14ac:dyDescent="0.25"/>
  <cols>
    <col min="1" max="1" width="6.28515625" style="4" customWidth="1"/>
    <col min="2" max="2" width="30.5703125" style="4" customWidth="1"/>
    <col min="3" max="3" width="18.7109375" style="20" customWidth="1"/>
    <col min="4" max="4" width="11.85546875" style="4" hidden="1" customWidth="1"/>
    <col min="5" max="5" width="12" style="20" customWidth="1"/>
    <col min="6" max="6" width="19" style="4" hidden="1" customWidth="1"/>
    <col min="7" max="8" width="15" style="4" hidden="1" customWidth="1"/>
    <col min="9" max="9" width="31.42578125" style="4" customWidth="1"/>
    <col min="10" max="19" width="15.42578125" style="4" customWidth="1"/>
    <col min="20" max="16384" width="9.140625" style="4"/>
  </cols>
  <sheetData>
    <row r="1" spans="1:19" s="20" customFormat="1" x14ac:dyDescent="0.25"/>
    <row r="2" spans="1:19" s="20" customFormat="1" ht="30.75" customHeight="1" x14ac:dyDescent="0.25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idden="1" x14ac:dyDescent="0.25">
      <c r="J3" s="5" t="s">
        <v>11</v>
      </c>
      <c r="K3" s="5" t="s">
        <v>2</v>
      </c>
    </row>
    <row r="4" spans="1:19" s="20" customFormat="1" ht="13.5" customHeight="1" x14ac:dyDescent="0.25">
      <c r="A4" s="44" t="s">
        <v>0</v>
      </c>
      <c r="B4" s="41" t="s">
        <v>31</v>
      </c>
      <c r="C4" s="44" t="s">
        <v>1</v>
      </c>
      <c r="D4" s="44" t="s">
        <v>32</v>
      </c>
      <c r="E4" s="44" t="s">
        <v>33</v>
      </c>
      <c r="F4" s="41" t="s">
        <v>16</v>
      </c>
      <c r="G4" s="41" t="s">
        <v>12</v>
      </c>
      <c r="H4" s="41" t="s">
        <v>29</v>
      </c>
      <c r="I4" s="47" t="s">
        <v>30</v>
      </c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20" customFormat="1" ht="14.25" customHeight="1" x14ac:dyDescent="0.25">
      <c r="A5" s="44"/>
      <c r="B5" s="42"/>
      <c r="C5" s="44"/>
      <c r="D5" s="44"/>
      <c r="E5" s="44"/>
      <c r="F5" s="42"/>
      <c r="G5" s="42"/>
      <c r="H5" s="42"/>
      <c r="I5" s="44" t="s">
        <v>17</v>
      </c>
      <c r="J5" s="47" t="s">
        <v>18</v>
      </c>
      <c r="K5" s="48"/>
      <c r="L5" s="47" t="s">
        <v>28</v>
      </c>
      <c r="M5" s="48"/>
      <c r="N5" s="47" t="s">
        <v>23</v>
      </c>
      <c r="O5" s="48"/>
      <c r="P5" s="47" t="s">
        <v>24</v>
      </c>
      <c r="Q5" s="48"/>
      <c r="R5" s="47" t="s">
        <v>26</v>
      </c>
      <c r="S5" s="48"/>
    </row>
    <row r="6" spans="1:19" s="30" customFormat="1" ht="43.5" customHeight="1" x14ac:dyDescent="0.25">
      <c r="A6" s="44"/>
      <c r="B6" s="43"/>
      <c r="C6" s="44"/>
      <c r="D6" s="44"/>
      <c r="E6" s="44"/>
      <c r="F6" s="43"/>
      <c r="G6" s="43"/>
      <c r="H6" s="43"/>
      <c r="I6" s="44"/>
      <c r="J6" s="2" t="s">
        <v>19</v>
      </c>
      <c r="K6" s="2" t="s">
        <v>3</v>
      </c>
      <c r="L6" s="2" t="s">
        <v>21</v>
      </c>
      <c r="M6" s="2" t="s">
        <v>4</v>
      </c>
      <c r="N6" s="2" t="s">
        <v>22</v>
      </c>
      <c r="O6" s="2" t="s">
        <v>5</v>
      </c>
      <c r="P6" s="2" t="s">
        <v>25</v>
      </c>
      <c r="Q6" s="2" t="s">
        <v>6</v>
      </c>
      <c r="R6" s="2" t="s">
        <v>27</v>
      </c>
      <c r="S6" s="2" t="s">
        <v>7</v>
      </c>
    </row>
    <row r="7" spans="1:19" s="10" customFormat="1" ht="29.25" hidden="1" customHeight="1" x14ac:dyDescent="0.25">
      <c r="A7" s="44" t="s">
        <v>34</v>
      </c>
      <c r="B7" s="41" t="s">
        <v>35</v>
      </c>
      <c r="C7" s="44">
        <v>1</v>
      </c>
      <c r="D7" s="40">
        <v>959.93</v>
      </c>
      <c r="E7" s="44">
        <v>992.56</v>
      </c>
      <c r="F7" s="40"/>
      <c r="G7" s="40"/>
      <c r="H7" s="40" t="s">
        <v>36</v>
      </c>
      <c r="I7" s="7"/>
      <c r="J7" s="8"/>
      <c r="K7" s="8"/>
      <c r="L7" s="9"/>
      <c r="M7" s="9"/>
      <c r="N7" s="9"/>
      <c r="O7" s="9"/>
      <c r="P7" s="9"/>
      <c r="Q7" s="9"/>
      <c r="R7" s="9"/>
      <c r="S7" s="9"/>
    </row>
    <row r="8" spans="1:19" s="20" customFormat="1" ht="18.75" customHeight="1" x14ac:dyDescent="0.25">
      <c r="A8" s="44"/>
      <c r="B8" s="42"/>
      <c r="C8" s="44"/>
      <c r="D8" s="40"/>
      <c r="E8" s="44"/>
      <c r="F8" s="40"/>
      <c r="G8" s="40"/>
      <c r="H8" s="40"/>
      <c r="I8" s="21" t="s">
        <v>8</v>
      </c>
      <c r="J8" s="22">
        <v>1663.97</v>
      </c>
      <c r="K8" s="22">
        <v>1701.44</v>
      </c>
      <c r="L8" s="22">
        <f>K8</f>
        <v>1701.44</v>
      </c>
      <c r="M8" s="22">
        <v>1852.5</v>
      </c>
      <c r="N8" s="22">
        <f>M8</f>
        <v>1852.5</v>
      </c>
      <c r="O8" s="22">
        <v>1923.83</v>
      </c>
      <c r="P8" s="22">
        <f>O8</f>
        <v>1923.83</v>
      </c>
      <c r="Q8" s="22">
        <v>1997.91</v>
      </c>
      <c r="R8" s="22">
        <f>Q8</f>
        <v>1997.91</v>
      </c>
      <c r="S8" s="22">
        <v>2074.85</v>
      </c>
    </row>
    <row r="9" spans="1:19" s="20" customFormat="1" ht="17.25" customHeight="1" x14ac:dyDescent="0.25">
      <c r="A9" s="44"/>
      <c r="B9" s="42"/>
      <c r="C9" s="44"/>
      <c r="D9" s="40"/>
      <c r="E9" s="44"/>
      <c r="F9" s="40"/>
      <c r="G9" s="40"/>
      <c r="H9" s="40"/>
      <c r="I9" s="1" t="s">
        <v>47</v>
      </c>
      <c r="J9" s="3">
        <v>0.59650000000000003</v>
      </c>
      <c r="K9" s="3">
        <v>0.67610000000000003</v>
      </c>
      <c r="L9" s="3">
        <v>0.67610000000000003</v>
      </c>
      <c r="M9" s="3">
        <v>0.71960000000000002</v>
      </c>
      <c r="N9" s="3">
        <v>0.71960000000000002</v>
      </c>
      <c r="O9" s="3">
        <v>0.80300000000000005</v>
      </c>
      <c r="P9" s="3">
        <v>0.80300000000000005</v>
      </c>
      <c r="Q9" s="3">
        <v>0.89610000000000001</v>
      </c>
      <c r="R9" s="3">
        <v>0.89610000000000001</v>
      </c>
      <c r="S9" s="3">
        <v>1.0000000000000004</v>
      </c>
    </row>
    <row r="10" spans="1:19" s="20" customFormat="1" ht="17.25" customHeight="1" x14ac:dyDescent="0.25">
      <c r="A10" s="44"/>
      <c r="B10" s="42"/>
      <c r="C10" s="44"/>
      <c r="D10" s="40"/>
      <c r="E10" s="44"/>
      <c r="F10" s="40"/>
      <c r="G10" s="40"/>
      <c r="H10" s="40"/>
      <c r="I10" s="21" t="s">
        <v>9</v>
      </c>
      <c r="J10" s="22">
        <f>E7</f>
        <v>992.56</v>
      </c>
      <c r="K10" s="22">
        <f>ROUND((K8*K9),2)</f>
        <v>1150.3399999999999</v>
      </c>
      <c r="L10" s="22">
        <f>ROUND((L8*L9),2)</f>
        <v>1150.3399999999999</v>
      </c>
      <c r="M10" s="22">
        <f t="shared" ref="M10:S10" si="0">ROUND((M8*M9),2)</f>
        <v>1333.06</v>
      </c>
      <c r="N10" s="22">
        <f t="shared" si="0"/>
        <v>1333.06</v>
      </c>
      <c r="O10" s="22">
        <f t="shared" si="0"/>
        <v>1544.84</v>
      </c>
      <c r="P10" s="22">
        <f t="shared" si="0"/>
        <v>1544.84</v>
      </c>
      <c r="Q10" s="22">
        <f t="shared" si="0"/>
        <v>1790.33</v>
      </c>
      <c r="R10" s="22">
        <f t="shared" si="0"/>
        <v>1790.33</v>
      </c>
      <c r="S10" s="22">
        <f t="shared" si="0"/>
        <v>2074.85</v>
      </c>
    </row>
    <row r="11" spans="1:19" s="20" customFormat="1" ht="18.75" customHeight="1" x14ac:dyDescent="0.25">
      <c r="A11" s="44"/>
      <c r="B11" s="42"/>
      <c r="C11" s="44"/>
      <c r="D11" s="40"/>
      <c r="E11" s="44"/>
      <c r="F11" s="40"/>
      <c r="G11" s="40"/>
      <c r="H11" s="40"/>
      <c r="I11" s="21" t="s">
        <v>10</v>
      </c>
      <c r="J11" s="24">
        <f>J10/E7</f>
        <v>1</v>
      </c>
      <c r="K11" s="24">
        <f>K10/J10</f>
        <v>1.1589626823567341</v>
      </c>
      <c r="L11" s="24">
        <f>L10/K10</f>
        <v>1</v>
      </c>
      <c r="M11" s="24">
        <f t="shared" ref="M11:S11" si="1">M10/L10</f>
        <v>1.1588399951318742</v>
      </c>
      <c r="N11" s="24">
        <f t="shared" si="1"/>
        <v>1</v>
      </c>
      <c r="O11" s="24">
        <f t="shared" si="1"/>
        <v>1.1588675678514095</v>
      </c>
      <c r="P11" s="24">
        <f t="shared" si="1"/>
        <v>1</v>
      </c>
      <c r="Q11" s="24">
        <f t="shared" si="1"/>
        <v>1.1589096605473705</v>
      </c>
      <c r="R11" s="24">
        <f t="shared" si="1"/>
        <v>1</v>
      </c>
      <c r="S11" s="24">
        <f t="shared" si="1"/>
        <v>1.1589204224919427</v>
      </c>
    </row>
    <row r="12" spans="1:19" s="20" customFormat="1" ht="42" customHeight="1" x14ac:dyDescent="0.25">
      <c r="A12" s="44"/>
      <c r="B12" s="42"/>
      <c r="C12" s="44"/>
      <c r="D12" s="40"/>
      <c r="E12" s="44"/>
      <c r="F12" s="40"/>
      <c r="G12" s="40"/>
      <c r="H12" s="40"/>
      <c r="I12" s="18" t="s">
        <v>14</v>
      </c>
      <c r="J12" s="19">
        <v>992.56</v>
      </c>
      <c r="K12" s="19">
        <f>J12*1.065</f>
        <v>1057.0763999999999</v>
      </c>
      <c r="L12" s="19">
        <f>K12</f>
        <v>1057.0763999999999</v>
      </c>
      <c r="M12" s="19">
        <f>L12*1.065</f>
        <v>1125.7863659999998</v>
      </c>
      <c r="N12" s="19">
        <f>M12</f>
        <v>1125.7863659999998</v>
      </c>
      <c r="O12" s="19">
        <f>N12*1.065</f>
        <v>1198.9624797899996</v>
      </c>
      <c r="P12" s="19">
        <f>O12</f>
        <v>1198.9624797899996</v>
      </c>
      <c r="Q12" s="19">
        <f>P12*1.065</f>
        <v>1276.8950409763495</v>
      </c>
      <c r="R12" s="19">
        <f>Q12</f>
        <v>1276.8950409763495</v>
      </c>
      <c r="S12" s="19">
        <f>R12*1.065</f>
        <v>1359.8932186398122</v>
      </c>
    </row>
    <row r="13" spans="1:19" s="20" customFormat="1" ht="16.5" customHeight="1" x14ac:dyDescent="0.25">
      <c r="A13" s="44"/>
      <c r="B13" s="42"/>
      <c r="C13" s="44"/>
      <c r="D13" s="40"/>
      <c r="E13" s="44"/>
      <c r="F13" s="40"/>
      <c r="G13" s="40"/>
      <c r="H13" s="40"/>
      <c r="I13" s="18" t="s">
        <v>20</v>
      </c>
      <c r="J13" s="25">
        <f>J12/E7</f>
        <v>1</v>
      </c>
      <c r="K13" s="25">
        <f>K12/J12</f>
        <v>1.0649999999999999</v>
      </c>
      <c r="L13" s="25">
        <f t="shared" ref="L13:S13" si="2">L12/K12</f>
        <v>1</v>
      </c>
      <c r="M13" s="25">
        <f t="shared" si="2"/>
        <v>1.0649999999999999</v>
      </c>
      <c r="N13" s="25">
        <f t="shared" si="2"/>
        <v>1</v>
      </c>
      <c r="O13" s="25">
        <f t="shared" si="2"/>
        <v>1.0649999999999999</v>
      </c>
      <c r="P13" s="25">
        <f t="shared" si="2"/>
        <v>1</v>
      </c>
      <c r="Q13" s="25">
        <f t="shared" si="2"/>
        <v>1.0649999999999999</v>
      </c>
      <c r="R13" s="25">
        <f t="shared" si="2"/>
        <v>1</v>
      </c>
      <c r="S13" s="25">
        <f t="shared" si="2"/>
        <v>1.0649999999999999</v>
      </c>
    </row>
    <row r="14" spans="1:19" ht="28.5" hidden="1" customHeight="1" x14ac:dyDescent="0.25">
      <c r="A14" s="44"/>
      <c r="B14" s="43"/>
      <c r="C14" s="44"/>
      <c r="D14" s="40"/>
      <c r="E14" s="44"/>
      <c r="F14" s="40"/>
      <c r="G14" s="40"/>
      <c r="H14" s="40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29" customFormat="1" ht="9.75" customHeight="1" x14ac:dyDescent="0.25">
      <c r="A15" s="44" t="s">
        <v>37</v>
      </c>
      <c r="B15" s="41" t="s">
        <v>38</v>
      </c>
      <c r="C15" s="44">
        <v>1</v>
      </c>
      <c r="D15" s="44">
        <v>1062.25</v>
      </c>
      <c r="E15" s="44">
        <v>1099.6300000000001</v>
      </c>
      <c r="F15" s="44"/>
      <c r="G15" s="44"/>
      <c r="H15" s="44" t="s">
        <v>36</v>
      </c>
      <c r="I15" s="26"/>
      <c r="J15" s="27"/>
      <c r="K15" s="27"/>
      <c r="L15" s="28"/>
      <c r="M15" s="28"/>
      <c r="N15" s="28"/>
      <c r="O15" s="28"/>
      <c r="P15" s="28"/>
      <c r="Q15" s="28"/>
      <c r="R15" s="28"/>
      <c r="S15" s="28"/>
    </row>
    <row r="16" spans="1:19" s="20" customFormat="1" x14ac:dyDescent="0.25">
      <c r="A16" s="44"/>
      <c r="B16" s="42"/>
      <c r="C16" s="44"/>
      <c r="D16" s="44"/>
      <c r="E16" s="44"/>
      <c r="F16" s="44"/>
      <c r="G16" s="44"/>
      <c r="H16" s="44"/>
      <c r="I16" s="21" t="str">
        <f t="shared" ref="I16:I21" si="3">I8</f>
        <v>ИПУЦ, (руб./Гкал)</v>
      </c>
      <c r="J16" s="22">
        <f t="shared" ref="J16:S16" si="4">J8</f>
        <v>1663.97</v>
      </c>
      <c r="K16" s="22">
        <f t="shared" si="4"/>
        <v>1701.44</v>
      </c>
      <c r="L16" s="22">
        <f t="shared" si="4"/>
        <v>1701.44</v>
      </c>
      <c r="M16" s="22">
        <f t="shared" si="4"/>
        <v>1852.5</v>
      </c>
      <c r="N16" s="22">
        <f t="shared" si="4"/>
        <v>1852.5</v>
      </c>
      <c r="O16" s="22">
        <f t="shared" si="4"/>
        <v>1923.83</v>
      </c>
      <c r="P16" s="22">
        <f t="shared" si="4"/>
        <v>1923.83</v>
      </c>
      <c r="Q16" s="22">
        <f t="shared" si="4"/>
        <v>1997.91</v>
      </c>
      <c r="R16" s="22">
        <f t="shared" si="4"/>
        <v>1997.91</v>
      </c>
      <c r="S16" s="22">
        <f t="shared" si="4"/>
        <v>2074.85</v>
      </c>
    </row>
    <row r="17" spans="1:19" s="20" customFormat="1" x14ac:dyDescent="0.25">
      <c r="A17" s="44"/>
      <c r="B17" s="42"/>
      <c r="C17" s="44"/>
      <c r="D17" s="44"/>
      <c r="E17" s="44"/>
      <c r="F17" s="44"/>
      <c r="G17" s="44"/>
      <c r="H17" s="44"/>
      <c r="I17" s="1" t="str">
        <f t="shared" si="3"/>
        <v>График Главы (%)</v>
      </c>
      <c r="J17" s="3">
        <v>0.66080000000000005</v>
      </c>
      <c r="K17" s="3">
        <v>0.73380000000000001</v>
      </c>
      <c r="L17" s="3">
        <v>0.73380000000000001</v>
      </c>
      <c r="M17" s="3">
        <v>0.76519999999999999</v>
      </c>
      <c r="N17" s="3">
        <v>0.76519999999999999</v>
      </c>
      <c r="O17" s="3">
        <v>0.83660000000000001</v>
      </c>
      <c r="P17" s="3">
        <v>0.83660000000000001</v>
      </c>
      <c r="Q17" s="3">
        <v>0.91469999999999996</v>
      </c>
      <c r="R17" s="3">
        <v>0.91469999999999996</v>
      </c>
      <c r="S17" s="3">
        <v>1.0000000000000004</v>
      </c>
    </row>
    <row r="18" spans="1:19" s="20" customFormat="1" ht="16.5" customHeight="1" x14ac:dyDescent="0.25">
      <c r="A18" s="44"/>
      <c r="B18" s="42"/>
      <c r="C18" s="44"/>
      <c r="D18" s="44"/>
      <c r="E18" s="44"/>
      <c r="F18" s="44"/>
      <c r="G18" s="44"/>
      <c r="H18" s="44"/>
      <c r="I18" s="21" t="str">
        <f t="shared" si="3"/>
        <v>ПУЦ, (руб./Гкал)</v>
      </c>
      <c r="J18" s="22">
        <f>E15</f>
        <v>1099.6300000000001</v>
      </c>
      <c r="K18" s="22">
        <f t="shared" ref="K18:S18" si="5">ROUND((K16*K17),2)</f>
        <v>1248.52</v>
      </c>
      <c r="L18" s="22">
        <f>ROUND((L16*L17),2)-0.01</f>
        <v>1248.51</v>
      </c>
      <c r="M18" s="22">
        <f t="shared" si="5"/>
        <v>1417.53</v>
      </c>
      <c r="N18" s="22">
        <f t="shared" si="5"/>
        <v>1417.53</v>
      </c>
      <c r="O18" s="22">
        <f t="shared" si="5"/>
        <v>1609.48</v>
      </c>
      <c r="P18" s="22">
        <f t="shared" si="5"/>
        <v>1609.48</v>
      </c>
      <c r="Q18" s="22">
        <f t="shared" si="5"/>
        <v>1827.49</v>
      </c>
      <c r="R18" s="22">
        <f t="shared" si="5"/>
        <v>1827.49</v>
      </c>
      <c r="S18" s="22">
        <f t="shared" si="5"/>
        <v>2074.85</v>
      </c>
    </row>
    <row r="19" spans="1:19" s="20" customFormat="1" x14ac:dyDescent="0.25">
      <c r="A19" s="44"/>
      <c r="B19" s="42"/>
      <c r="C19" s="44"/>
      <c r="D19" s="44"/>
      <c r="E19" s="44"/>
      <c r="F19" s="44"/>
      <c r="G19" s="44"/>
      <c r="H19" s="44"/>
      <c r="I19" s="21" t="str">
        <f t="shared" si="3"/>
        <v>%</v>
      </c>
      <c r="J19" s="24">
        <f>J18/E15</f>
        <v>1</v>
      </c>
      <c r="K19" s="24">
        <f t="shared" ref="K19:S19" si="6">K18/J18</f>
        <v>1.135400089120886</v>
      </c>
      <c r="L19" s="24">
        <f t="shared" si="6"/>
        <v>0.9999919905167719</v>
      </c>
      <c r="M19" s="24">
        <f t="shared" si="6"/>
        <v>1.1353773698248313</v>
      </c>
      <c r="N19" s="24">
        <f t="shared" si="6"/>
        <v>1</v>
      </c>
      <c r="O19" s="24">
        <f t="shared" si="6"/>
        <v>1.1354115962272404</v>
      </c>
      <c r="P19" s="24">
        <f t="shared" si="6"/>
        <v>1</v>
      </c>
      <c r="Q19" s="24">
        <f t="shared" si="6"/>
        <v>1.1354536869050873</v>
      </c>
      <c r="R19" s="24">
        <f t="shared" si="6"/>
        <v>1</v>
      </c>
      <c r="S19" s="24">
        <f t="shared" si="6"/>
        <v>1.1353550498224341</v>
      </c>
    </row>
    <row r="20" spans="1:19" s="20" customFormat="1" ht="45.75" customHeight="1" x14ac:dyDescent="0.25">
      <c r="A20" s="44"/>
      <c r="B20" s="42"/>
      <c r="C20" s="44"/>
      <c r="D20" s="44"/>
      <c r="E20" s="44"/>
      <c r="F20" s="44"/>
      <c r="G20" s="44"/>
      <c r="H20" s="44"/>
      <c r="I20" s="18" t="str">
        <f t="shared" si="3"/>
        <v>Цена для потребителей в соответствии с условиями СИСТ, (руб./Гкал)</v>
      </c>
      <c r="J20" s="19">
        <v>1099.6300000000001</v>
      </c>
      <c r="K20" s="19">
        <f>J20*1.06</f>
        <v>1165.6078000000002</v>
      </c>
      <c r="L20" s="19">
        <f>K20</f>
        <v>1165.6078000000002</v>
      </c>
      <c r="M20" s="19">
        <f>L20*1.06</f>
        <v>1235.5442680000003</v>
      </c>
      <c r="N20" s="19">
        <f>M20</f>
        <v>1235.5442680000003</v>
      </c>
      <c r="O20" s="19">
        <f>N20*1.06</f>
        <v>1309.6769240800004</v>
      </c>
      <c r="P20" s="19">
        <f>O20</f>
        <v>1309.6769240800004</v>
      </c>
      <c r="Q20" s="19">
        <f>P20*1.06</f>
        <v>1388.2575395248004</v>
      </c>
      <c r="R20" s="19">
        <f>Q20</f>
        <v>1388.2575395248004</v>
      </c>
      <c r="S20" s="19">
        <f>R20*1.06</f>
        <v>1471.5529918962886</v>
      </c>
    </row>
    <row r="21" spans="1:19" s="20" customFormat="1" x14ac:dyDescent="0.25">
      <c r="A21" s="44"/>
      <c r="B21" s="42"/>
      <c r="C21" s="44"/>
      <c r="D21" s="44"/>
      <c r="E21" s="44"/>
      <c r="F21" s="44"/>
      <c r="G21" s="44"/>
      <c r="H21" s="44"/>
      <c r="I21" s="18" t="str">
        <f t="shared" si="3"/>
        <v>% роста</v>
      </c>
      <c r="J21" s="25">
        <f>J20/E15</f>
        <v>1</v>
      </c>
      <c r="K21" s="25">
        <f t="shared" ref="K21:S21" si="7">K20/J20</f>
        <v>1.06</v>
      </c>
      <c r="L21" s="25">
        <f t="shared" si="7"/>
        <v>1</v>
      </c>
      <c r="M21" s="25">
        <f t="shared" si="7"/>
        <v>1.06</v>
      </c>
      <c r="N21" s="25">
        <f t="shared" si="7"/>
        <v>1</v>
      </c>
      <c r="O21" s="25">
        <f t="shared" si="7"/>
        <v>1.06</v>
      </c>
      <c r="P21" s="25">
        <f t="shared" si="7"/>
        <v>1</v>
      </c>
      <c r="Q21" s="25">
        <f t="shared" si="7"/>
        <v>1.06</v>
      </c>
      <c r="R21" s="25">
        <f t="shared" si="7"/>
        <v>1</v>
      </c>
      <c r="S21" s="25">
        <f t="shared" si="7"/>
        <v>1.06</v>
      </c>
    </row>
    <row r="22" spans="1:19" s="20" customFormat="1" ht="17.25" customHeight="1" x14ac:dyDescent="0.25">
      <c r="A22" s="44" t="s">
        <v>39</v>
      </c>
      <c r="B22" s="41" t="s">
        <v>40</v>
      </c>
      <c r="C22" s="44">
        <v>1</v>
      </c>
      <c r="D22" s="44">
        <v>1128.3</v>
      </c>
      <c r="E22" s="45">
        <v>1143.9000000000001</v>
      </c>
      <c r="F22" s="44"/>
      <c r="G22" s="44"/>
      <c r="H22" s="44" t="s">
        <v>36</v>
      </c>
      <c r="I22" s="26"/>
      <c r="J22" s="27"/>
      <c r="K22" s="27"/>
      <c r="L22" s="28"/>
      <c r="M22" s="28"/>
      <c r="N22" s="28"/>
      <c r="O22" s="28"/>
      <c r="P22" s="28"/>
      <c r="Q22" s="28"/>
      <c r="R22" s="28"/>
      <c r="S22" s="28"/>
    </row>
    <row r="23" spans="1:19" s="20" customFormat="1" x14ac:dyDescent="0.25">
      <c r="A23" s="44"/>
      <c r="B23" s="42"/>
      <c r="C23" s="44"/>
      <c r="D23" s="44"/>
      <c r="E23" s="45"/>
      <c r="F23" s="44"/>
      <c r="G23" s="44"/>
      <c r="H23" s="44"/>
      <c r="I23" s="21" t="str">
        <f t="shared" ref="I23:I28" si="8">I16</f>
        <v>ИПУЦ, (руб./Гкал)</v>
      </c>
      <c r="J23" s="22">
        <f t="shared" ref="J23:S23" si="9">J8</f>
        <v>1663.97</v>
      </c>
      <c r="K23" s="22">
        <f t="shared" si="9"/>
        <v>1701.44</v>
      </c>
      <c r="L23" s="22">
        <f t="shared" si="9"/>
        <v>1701.44</v>
      </c>
      <c r="M23" s="22">
        <f t="shared" si="9"/>
        <v>1852.5</v>
      </c>
      <c r="N23" s="22">
        <f t="shared" si="9"/>
        <v>1852.5</v>
      </c>
      <c r="O23" s="22">
        <f t="shared" si="9"/>
        <v>1923.83</v>
      </c>
      <c r="P23" s="22">
        <f t="shared" si="9"/>
        <v>1923.83</v>
      </c>
      <c r="Q23" s="22">
        <f t="shared" si="9"/>
        <v>1997.91</v>
      </c>
      <c r="R23" s="22">
        <f t="shared" si="9"/>
        <v>1997.91</v>
      </c>
      <c r="S23" s="22">
        <f t="shared" si="9"/>
        <v>2074.85</v>
      </c>
    </row>
    <row r="24" spans="1:19" s="20" customFormat="1" x14ac:dyDescent="0.25">
      <c r="A24" s="44"/>
      <c r="B24" s="42"/>
      <c r="C24" s="44"/>
      <c r="D24" s="44"/>
      <c r="E24" s="45"/>
      <c r="F24" s="44"/>
      <c r="G24" s="44"/>
      <c r="H24" s="44"/>
      <c r="I24" s="1" t="str">
        <f t="shared" si="8"/>
        <v>График Главы (%)</v>
      </c>
      <c r="J24" s="3">
        <v>0.6875</v>
      </c>
      <c r="K24" s="3">
        <v>0.75729999999999997</v>
      </c>
      <c r="L24" s="3">
        <v>0.75729999999999997</v>
      </c>
      <c r="M24" s="3">
        <v>0.78359999999999996</v>
      </c>
      <c r="N24" s="3">
        <v>0.78359999999999996</v>
      </c>
      <c r="O24" s="3">
        <v>0.84989999999999999</v>
      </c>
      <c r="P24" s="3">
        <v>0.84989999999999999</v>
      </c>
      <c r="Q24" s="3">
        <v>0.92190000000000005</v>
      </c>
      <c r="R24" s="3">
        <v>0.92190000000000005</v>
      </c>
      <c r="S24" s="3">
        <v>1.0000000000000002</v>
      </c>
    </row>
    <row r="25" spans="1:19" s="20" customFormat="1" ht="13.5" customHeight="1" x14ac:dyDescent="0.25">
      <c r="A25" s="44"/>
      <c r="B25" s="42"/>
      <c r="C25" s="44"/>
      <c r="D25" s="44"/>
      <c r="E25" s="45"/>
      <c r="F25" s="44"/>
      <c r="G25" s="44"/>
      <c r="H25" s="44"/>
      <c r="I25" s="21" t="str">
        <f t="shared" si="8"/>
        <v>ПУЦ, (руб./Гкал)</v>
      </c>
      <c r="J25" s="22">
        <f>E22</f>
        <v>1143.9000000000001</v>
      </c>
      <c r="K25" s="22">
        <f t="shared" ref="K25:S25" si="10">ROUND((K23*K24),2)</f>
        <v>1288.5</v>
      </c>
      <c r="L25" s="22">
        <f t="shared" si="10"/>
        <v>1288.5</v>
      </c>
      <c r="M25" s="22">
        <f t="shared" si="10"/>
        <v>1451.62</v>
      </c>
      <c r="N25" s="22">
        <f t="shared" si="10"/>
        <v>1451.62</v>
      </c>
      <c r="O25" s="22">
        <f t="shared" si="10"/>
        <v>1635.06</v>
      </c>
      <c r="P25" s="22">
        <f t="shared" si="10"/>
        <v>1635.06</v>
      </c>
      <c r="Q25" s="22">
        <f t="shared" si="10"/>
        <v>1841.87</v>
      </c>
      <c r="R25" s="22">
        <f t="shared" si="10"/>
        <v>1841.87</v>
      </c>
      <c r="S25" s="22">
        <f t="shared" si="10"/>
        <v>2074.85</v>
      </c>
    </row>
    <row r="26" spans="1:19" s="20" customFormat="1" x14ac:dyDescent="0.25">
      <c r="A26" s="44"/>
      <c r="B26" s="42"/>
      <c r="C26" s="44"/>
      <c r="D26" s="44"/>
      <c r="E26" s="45"/>
      <c r="F26" s="44"/>
      <c r="G26" s="44"/>
      <c r="H26" s="44"/>
      <c r="I26" s="21" t="str">
        <f t="shared" si="8"/>
        <v>%</v>
      </c>
      <c r="J26" s="24">
        <f>J25/E22</f>
        <v>1</v>
      </c>
      <c r="K26" s="24">
        <f t="shared" ref="K26:S26" si="11">K25/J25</f>
        <v>1.126409651193286</v>
      </c>
      <c r="L26" s="24">
        <f t="shared" si="11"/>
        <v>1</v>
      </c>
      <c r="M26" s="24">
        <f t="shared" si="11"/>
        <v>1.1265968180054327</v>
      </c>
      <c r="N26" s="24">
        <f t="shared" si="11"/>
        <v>1</v>
      </c>
      <c r="O26" s="24">
        <f t="shared" si="11"/>
        <v>1.1263691599729957</v>
      </c>
      <c r="P26" s="24">
        <f t="shared" si="11"/>
        <v>1</v>
      </c>
      <c r="Q26" s="24">
        <f t="shared" si="11"/>
        <v>1.1264846549973702</v>
      </c>
      <c r="R26" s="24">
        <f t="shared" si="11"/>
        <v>1</v>
      </c>
      <c r="S26" s="24">
        <f t="shared" si="11"/>
        <v>1.1264910118520852</v>
      </c>
    </row>
    <row r="27" spans="1:19" s="20" customFormat="1" ht="42.75" customHeight="1" x14ac:dyDescent="0.25">
      <c r="A27" s="44"/>
      <c r="B27" s="42"/>
      <c r="C27" s="44"/>
      <c r="D27" s="44"/>
      <c r="E27" s="45"/>
      <c r="F27" s="44"/>
      <c r="G27" s="44"/>
      <c r="H27" s="44"/>
      <c r="I27" s="18" t="str">
        <f t="shared" si="8"/>
        <v>Цена для потребителей в соответствии с условиями СИСТ, (руб./Гкал)</v>
      </c>
      <c r="J27" s="19">
        <v>1143.9000000000001</v>
      </c>
      <c r="K27" s="19">
        <f>J27*1.06</f>
        <v>1212.5340000000001</v>
      </c>
      <c r="L27" s="19">
        <f>K27</f>
        <v>1212.5340000000001</v>
      </c>
      <c r="M27" s="19">
        <f>L27*1.06</f>
        <v>1285.2860400000002</v>
      </c>
      <c r="N27" s="19">
        <f>M27</f>
        <v>1285.2860400000002</v>
      </c>
      <c r="O27" s="19">
        <f>N27*1.06</f>
        <v>1362.4032024000003</v>
      </c>
      <c r="P27" s="19">
        <f>O27</f>
        <v>1362.4032024000003</v>
      </c>
      <c r="Q27" s="19">
        <f>P27*1.06</f>
        <v>1444.1473945440005</v>
      </c>
      <c r="R27" s="19">
        <f>Q27</f>
        <v>1444.1473945440005</v>
      </c>
      <c r="S27" s="19">
        <f>R27*1.06</f>
        <v>1530.7962382166406</v>
      </c>
    </row>
    <row r="28" spans="1:19" s="20" customFormat="1" x14ac:dyDescent="0.25">
      <c r="A28" s="44"/>
      <c r="B28" s="42"/>
      <c r="C28" s="44"/>
      <c r="D28" s="44"/>
      <c r="E28" s="45"/>
      <c r="F28" s="44"/>
      <c r="G28" s="44"/>
      <c r="H28" s="44"/>
      <c r="I28" s="18" t="str">
        <f t="shared" si="8"/>
        <v>% роста</v>
      </c>
      <c r="J28" s="25">
        <f>J27/E22</f>
        <v>1</v>
      </c>
      <c r="K28" s="25">
        <f t="shared" ref="K28:S28" si="12">K27/J27</f>
        <v>1.06</v>
      </c>
      <c r="L28" s="25">
        <f t="shared" si="12"/>
        <v>1</v>
      </c>
      <c r="M28" s="25">
        <f t="shared" si="12"/>
        <v>1.06</v>
      </c>
      <c r="N28" s="25">
        <f t="shared" si="12"/>
        <v>1</v>
      </c>
      <c r="O28" s="25">
        <f t="shared" si="12"/>
        <v>1.06</v>
      </c>
      <c r="P28" s="25">
        <f t="shared" si="12"/>
        <v>1</v>
      </c>
      <c r="Q28" s="25">
        <f t="shared" si="12"/>
        <v>1.06</v>
      </c>
      <c r="R28" s="25">
        <f t="shared" si="12"/>
        <v>1</v>
      </c>
      <c r="S28" s="25">
        <f t="shared" si="12"/>
        <v>1.06</v>
      </c>
    </row>
    <row r="29" spans="1:19" s="20" customFormat="1" ht="15" customHeight="1" x14ac:dyDescent="0.25">
      <c r="A29" s="44"/>
      <c r="B29" s="41" t="s">
        <v>45</v>
      </c>
      <c r="C29" s="44">
        <v>1</v>
      </c>
      <c r="D29" s="44">
        <v>1342.87</v>
      </c>
      <c r="E29" s="44">
        <v>1388.63</v>
      </c>
      <c r="F29" s="44"/>
      <c r="G29" s="44"/>
      <c r="H29" s="44" t="s">
        <v>36</v>
      </c>
      <c r="I29" s="26"/>
      <c r="J29" s="27"/>
      <c r="K29" s="27"/>
      <c r="L29" s="28"/>
      <c r="M29" s="28"/>
      <c r="N29" s="28"/>
      <c r="O29" s="28"/>
      <c r="P29" s="28"/>
      <c r="Q29" s="28"/>
      <c r="R29" s="28"/>
      <c r="S29" s="28"/>
    </row>
    <row r="30" spans="1:19" s="20" customFormat="1" x14ac:dyDescent="0.25">
      <c r="A30" s="44"/>
      <c r="B30" s="42"/>
      <c r="C30" s="44"/>
      <c r="D30" s="44"/>
      <c r="E30" s="44"/>
      <c r="F30" s="44"/>
      <c r="G30" s="44"/>
      <c r="H30" s="44"/>
      <c r="I30" s="21" t="str">
        <f t="shared" ref="I30:I35" si="13">I23</f>
        <v>ИПУЦ, (руб./Гкал)</v>
      </c>
      <c r="J30" s="22">
        <f t="shared" ref="J30:S30" si="14">J8</f>
        <v>1663.97</v>
      </c>
      <c r="K30" s="22">
        <f t="shared" si="14"/>
        <v>1701.44</v>
      </c>
      <c r="L30" s="22">
        <f t="shared" si="14"/>
        <v>1701.44</v>
      </c>
      <c r="M30" s="22">
        <f t="shared" si="14"/>
        <v>1852.5</v>
      </c>
      <c r="N30" s="22">
        <f t="shared" si="14"/>
        <v>1852.5</v>
      </c>
      <c r="O30" s="22">
        <f t="shared" si="14"/>
        <v>1923.83</v>
      </c>
      <c r="P30" s="22">
        <f t="shared" si="14"/>
        <v>1923.83</v>
      </c>
      <c r="Q30" s="23">
        <f t="shared" si="14"/>
        <v>1997.91</v>
      </c>
      <c r="R30" s="22">
        <f t="shared" si="14"/>
        <v>1997.91</v>
      </c>
      <c r="S30" s="23">
        <f t="shared" si="14"/>
        <v>2074.85</v>
      </c>
    </row>
    <row r="31" spans="1:19" s="20" customFormat="1" x14ac:dyDescent="0.25">
      <c r="A31" s="44"/>
      <c r="B31" s="42"/>
      <c r="C31" s="44"/>
      <c r="D31" s="44"/>
      <c r="E31" s="44"/>
      <c r="F31" s="44"/>
      <c r="G31" s="44"/>
      <c r="H31" s="44"/>
      <c r="I31" s="1" t="str">
        <f t="shared" si="13"/>
        <v>График Главы (%)</v>
      </c>
      <c r="J31" s="3">
        <v>0.83450000000000002</v>
      </c>
      <c r="K31" s="3">
        <v>0.89390000000000003</v>
      </c>
      <c r="L31" s="3">
        <v>0.89390000000000003</v>
      </c>
      <c r="M31" s="3">
        <v>0.89910000000000001</v>
      </c>
      <c r="N31" s="3">
        <v>0.89910000000000001</v>
      </c>
      <c r="O31" s="3">
        <v>0.94820000000000004</v>
      </c>
      <c r="P31" s="3">
        <v>0.94820000000000004</v>
      </c>
      <c r="Q31" s="3">
        <v>0.99999999999999989</v>
      </c>
      <c r="R31" s="2" t="s">
        <v>41</v>
      </c>
      <c r="S31" s="2" t="s">
        <v>41</v>
      </c>
    </row>
    <row r="32" spans="1:19" s="20" customFormat="1" ht="16.5" customHeight="1" x14ac:dyDescent="0.25">
      <c r="A32" s="44"/>
      <c r="B32" s="42"/>
      <c r="C32" s="44"/>
      <c r="D32" s="44"/>
      <c r="E32" s="44"/>
      <c r="F32" s="44"/>
      <c r="G32" s="44"/>
      <c r="H32" s="44"/>
      <c r="I32" s="21" t="str">
        <f t="shared" si="13"/>
        <v>ПУЦ, (руб./Гкал)</v>
      </c>
      <c r="J32" s="22">
        <f>E29</f>
        <v>1388.63</v>
      </c>
      <c r="K32" s="22">
        <f>ROUND((K30*K31),2)-0.01</f>
        <v>1520.91</v>
      </c>
      <c r="L32" s="22">
        <f t="shared" ref="L32:Q32" si="15">ROUND((L30*L31),2)</f>
        <v>1520.92</v>
      </c>
      <c r="M32" s="22">
        <f t="shared" si="15"/>
        <v>1665.58</v>
      </c>
      <c r="N32" s="22">
        <f t="shared" si="15"/>
        <v>1665.58</v>
      </c>
      <c r="O32" s="22">
        <f t="shared" si="15"/>
        <v>1824.18</v>
      </c>
      <c r="P32" s="22">
        <f t="shared" si="15"/>
        <v>1824.18</v>
      </c>
      <c r="Q32" s="22">
        <f t="shared" si="15"/>
        <v>1997.91</v>
      </c>
      <c r="R32" s="22">
        <f>R30</f>
        <v>1997.91</v>
      </c>
      <c r="S32" s="22">
        <f>S30</f>
        <v>2074.85</v>
      </c>
    </row>
    <row r="33" spans="1:19" s="20" customFormat="1" x14ac:dyDescent="0.25">
      <c r="A33" s="44"/>
      <c r="B33" s="42"/>
      <c r="C33" s="44"/>
      <c r="D33" s="44"/>
      <c r="E33" s="44"/>
      <c r="F33" s="44"/>
      <c r="G33" s="44"/>
      <c r="H33" s="44"/>
      <c r="I33" s="21" t="str">
        <f t="shared" si="13"/>
        <v>%</v>
      </c>
      <c r="J33" s="24">
        <f>J32/E29</f>
        <v>1</v>
      </c>
      <c r="K33" s="24">
        <f t="shared" ref="K33:S33" si="16">K32/J32</f>
        <v>1.0952593563440225</v>
      </c>
      <c r="L33" s="24">
        <f t="shared" si="16"/>
        <v>1.0000065750110132</v>
      </c>
      <c r="M33" s="24">
        <f t="shared" si="16"/>
        <v>1.0951134839439285</v>
      </c>
      <c r="N33" s="24">
        <f t="shared" si="16"/>
        <v>1</v>
      </c>
      <c r="O33" s="24">
        <f t="shared" si="16"/>
        <v>1.0952220847992893</v>
      </c>
      <c r="P33" s="24">
        <f t="shared" si="16"/>
        <v>1</v>
      </c>
      <c r="Q33" s="24">
        <f t="shared" si="16"/>
        <v>1.0952373121073578</v>
      </c>
      <c r="R33" s="24">
        <f t="shared" si="16"/>
        <v>1</v>
      </c>
      <c r="S33" s="24">
        <f t="shared" si="16"/>
        <v>1.0385102432041482</v>
      </c>
    </row>
    <row r="34" spans="1:19" s="20" customFormat="1" ht="44.25" customHeight="1" x14ac:dyDescent="0.25">
      <c r="A34" s="44"/>
      <c r="B34" s="42"/>
      <c r="C34" s="44"/>
      <c r="D34" s="44"/>
      <c r="E34" s="44"/>
      <c r="F34" s="44"/>
      <c r="G34" s="44"/>
      <c r="H34" s="44"/>
      <c r="I34" s="18" t="str">
        <f t="shared" si="13"/>
        <v>Цена для потребителей в соответствии с условиями СИСТ, (руб./Гкал)</v>
      </c>
      <c r="J34" s="19">
        <v>1388.63</v>
      </c>
      <c r="K34" s="19">
        <f>J34*1.06</f>
        <v>1471.9478000000001</v>
      </c>
      <c r="L34" s="19">
        <f>K34</f>
        <v>1471.9478000000001</v>
      </c>
      <c r="M34" s="19">
        <f>L34*1.06</f>
        <v>1560.2646680000003</v>
      </c>
      <c r="N34" s="19">
        <f>M34</f>
        <v>1560.2646680000003</v>
      </c>
      <c r="O34" s="19">
        <f>N34*1.06</f>
        <v>1653.8805480800004</v>
      </c>
      <c r="P34" s="19">
        <f>O34</f>
        <v>1653.8805480800004</v>
      </c>
      <c r="Q34" s="19">
        <f>P34*1.06</f>
        <v>1753.1133809648004</v>
      </c>
      <c r="R34" s="19">
        <f>Q34</f>
        <v>1753.1133809648004</v>
      </c>
      <c r="S34" s="19">
        <f>R34*1.06</f>
        <v>1858.3001838226885</v>
      </c>
    </row>
    <row r="35" spans="1:19" s="20" customFormat="1" x14ac:dyDescent="0.25">
      <c r="A35" s="44"/>
      <c r="B35" s="42"/>
      <c r="C35" s="44"/>
      <c r="D35" s="44"/>
      <c r="E35" s="44"/>
      <c r="F35" s="44"/>
      <c r="G35" s="44"/>
      <c r="H35" s="44"/>
      <c r="I35" s="18" t="str">
        <f t="shared" si="13"/>
        <v>% роста</v>
      </c>
      <c r="J35" s="25">
        <f>J34/E29</f>
        <v>1</v>
      </c>
      <c r="K35" s="25">
        <f t="shared" ref="K35:S35" si="17">K34/J34</f>
        <v>1.06</v>
      </c>
      <c r="L35" s="25">
        <f t="shared" si="17"/>
        <v>1</v>
      </c>
      <c r="M35" s="25">
        <f t="shared" si="17"/>
        <v>1.06</v>
      </c>
      <c r="N35" s="25">
        <f t="shared" si="17"/>
        <v>1</v>
      </c>
      <c r="O35" s="25">
        <f t="shared" si="17"/>
        <v>1.06</v>
      </c>
      <c r="P35" s="25">
        <f t="shared" si="17"/>
        <v>1</v>
      </c>
      <c r="Q35" s="25">
        <f t="shared" si="17"/>
        <v>1.06</v>
      </c>
      <c r="R35" s="25">
        <f t="shared" si="17"/>
        <v>1</v>
      </c>
      <c r="S35" s="25">
        <f t="shared" si="17"/>
        <v>1.06</v>
      </c>
    </row>
    <row r="36" spans="1:19" s="20" customFormat="1" ht="14.25" customHeight="1" x14ac:dyDescent="0.25">
      <c r="A36" s="44"/>
      <c r="B36" s="41" t="s">
        <v>49</v>
      </c>
      <c r="C36" s="44" t="s">
        <v>48</v>
      </c>
      <c r="D36" s="44"/>
      <c r="E36" s="44">
        <v>1631.04</v>
      </c>
      <c r="F36" s="44"/>
      <c r="G36" s="44"/>
      <c r="H36" s="44" t="s">
        <v>36</v>
      </c>
      <c r="I36" s="26"/>
      <c r="J36" s="23"/>
      <c r="K36" s="23"/>
      <c r="L36" s="28"/>
      <c r="M36" s="28"/>
      <c r="N36" s="28"/>
      <c r="O36" s="28"/>
      <c r="P36" s="28"/>
      <c r="Q36" s="28"/>
      <c r="R36" s="28"/>
      <c r="S36" s="28"/>
    </row>
    <row r="37" spans="1:19" s="20" customFormat="1" x14ac:dyDescent="0.25">
      <c r="A37" s="44"/>
      <c r="B37" s="42"/>
      <c r="C37" s="44"/>
      <c r="D37" s="44"/>
      <c r="E37" s="44"/>
      <c r="F37" s="44"/>
      <c r="G37" s="44"/>
      <c r="H37" s="44"/>
      <c r="I37" s="21" t="str">
        <f t="shared" ref="I37:I42" si="18">I30</f>
        <v>ИПУЦ, (руб./Гкал)</v>
      </c>
      <c r="J37" s="22">
        <f>J8</f>
        <v>1663.97</v>
      </c>
      <c r="K37" s="22">
        <f>K8</f>
        <v>1701.44</v>
      </c>
      <c r="L37" s="22">
        <f>K37</f>
        <v>1701.44</v>
      </c>
      <c r="M37" s="22">
        <f>M8</f>
        <v>1852.5</v>
      </c>
      <c r="N37" s="22">
        <f>M37</f>
        <v>1852.5</v>
      </c>
      <c r="O37" s="22">
        <f>O8</f>
        <v>1923.83</v>
      </c>
      <c r="P37" s="22">
        <f>O37</f>
        <v>1923.83</v>
      </c>
      <c r="Q37" s="22">
        <f>Q8</f>
        <v>1997.91</v>
      </c>
      <c r="R37" s="22">
        <f>Q37</f>
        <v>1997.91</v>
      </c>
      <c r="S37" s="22">
        <f>S8</f>
        <v>2074.85</v>
      </c>
    </row>
    <row r="38" spans="1:19" s="20" customFormat="1" x14ac:dyDescent="0.25">
      <c r="A38" s="44"/>
      <c r="B38" s="42"/>
      <c r="C38" s="44"/>
      <c r="D38" s="44"/>
      <c r="E38" s="44"/>
      <c r="F38" s="44"/>
      <c r="G38" s="44"/>
      <c r="H38" s="44"/>
      <c r="I38" s="1" t="str">
        <f t="shared" si="18"/>
        <v>График Главы (%)</v>
      </c>
      <c r="J38" s="3">
        <v>0.98019999999999996</v>
      </c>
      <c r="K38" s="3">
        <v>1</v>
      </c>
      <c r="L38" s="3" t="s">
        <v>41</v>
      </c>
      <c r="M38" s="3" t="s">
        <v>41</v>
      </c>
      <c r="N38" s="3" t="s">
        <v>41</v>
      </c>
      <c r="O38" s="3" t="s">
        <v>41</v>
      </c>
      <c r="P38" s="3" t="s">
        <v>41</v>
      </c>
      <c r="Q38" s="3" t="s">
        <v>41</v>
      </c>
      <c r="R38" s="3" t="s">
        <v>41</v>
      </c>
      <c r="S38" s="3" t="s">
        <v>41</v>
      </c>
    </row>
    <row r="39" spans="1:19" s="20" customFormat="1" x14ac:dyDescent="0.25">
      <c r="A39" s="44"/>
      <c r="B39" s="42"/>
      <c r="C39" s="44"/>
      <c r="D39" s="44"/>
      <c r="E39" s="44"/>
      <c r="F39" s="44"/>
      <c r="G39" s="44"/>
      <c r="H39" s="44"/>
      <c r="I39" s="21" t="str">
        <f t="shared" si="18"/>
        <v>ПУЦ, (руб./Гкал)</v>
      </c>
      <c r="J39" s="22">
        <f>E36</f>
        <v>1631.04</v>
      </c>
      <c r="K39" s="22">
        <f>ROUND((K37*K38),2)</f>
        <v>1701.44</v>
      </c>
      <c r="L39" s="22">
        <f>K39</f>
        <v>1701.44</v>
      </c>
      <c r="M39" s="22">
        <f>M37</f>
        <v>1852.5</v>
      </c>
      <c r="N39" s="22">
        <f>M39</f>
        <v>1852.5</v>
      </c>
      <c r="O39" s="22">
        <f>O37</f>
        <v>1923.83</v>
      </c>
      <c r="P39" s="22">
        <f>O39</f>
        <v>1923.83</v>
      </c>
      <c r="Q39" s="22">
        <f>Q37</f>
        <v>1997.91</v>
      </c>
      <c r="R39" s="22">
        <f>Q39</f>
        <v>1997.91</v>
      </c>
      <c r="S39" s="22">
        <f>S37</f>
        <v>2074.85</v>
      </c>
    </row>
    <row r="40" spans="1:19" s="20" customFormat="1" x14ac:dyDescent="0.25">
      <c r="A40" s="44"/>
      <c r="B40" s="42"/>
      <c r="C40" s="44"/>
      <c r="D40" s="44"/>
      <c r="E40" s="44"/>
      <c r="F40" s="44"/>
      <c r="G40" s="44"/>
      <c r="H40" s="44"/>
      <c r="I40" s="21" t="str">
        <f t="shared" si="18"/>
        <v>%</v>
      </c>
      <c r="J40" s="24">
        <f>J39/E36</f>
        <v>1</v>
      </c>
      <c r="K40" s="24">
        <f t="shared" ref="K40" si="19">K39/J39</f>
        <v>1.0431626446929567</v>
      </c>
      <c r="L40" s="24">
        <f>L39/K39</f>
        <v>1</v>
      </c>
      <c r="M40" s="24">
        <f t="shared" ref="M40" si="20">M39/L39</f>
        <v>1.0887836185819071</v>
      </c>
      <c r="N40" s="24">
        <f t="shared" ref="N40" si="21">N39/M39</f>
        <v>1</v>
      </c>
      <c r="O40" s="24">
        <f t="shared" ref="O40" si="22">O39/N39</f>
        <v>1.0385047233468285</v>
      </c>
      <c r="P40" s="24">
        <f t="shared" ref="P40" si="23">P39/O39</f>
        <v>1</v>
      </c>
      <c r="Q40" s="24">
        <f t="shared" ref="Q40" si="24">Q39/P39</f>
        <v>1.0385065208464366</v>
      </c>
      <c r="R40" s="24">
        <f t="shared" ref="R40" si="25">R39/Q39</f>
        <v>1</v>
      </c>
      <c r="S40" s="24">
        <f t="shared" ref="S40" si="26">S39/R39</f>
        <v>1.0385102432041482</v>
      </c>
    </row>
    <row r="41" spans="1:19" s="20" customFormat="1" ht="47.25" customHeight="1" x14ac:dyDescent="0.25">
      <c r="A41" s="44"/>
      <c r="B41" s="42"/>
      <c r="C41" s="44"/>
      <c r="D41" s="44"/>
      <c r="E41" s="44"/>
      <c r="F41" s="44"/>
      <c r="G41" s="44"/>
      <c r="H41" s="44"/>
      <c r="I41" s="18" t="str">
        <f t="shared" si="18"/>
        <v>Цена для потребителей в соответствии с условиями СИСТ, (руб./Гкал)</v>
      </c>
      <c r="J41" s="19">
        <f>J39</f>
        <v>1631.04</v>
      </c>
      <c r="K41" s="19">
        <f>J41</f>
        <v>1631.04</v>
      </c>
      <c r="L41" s="19">
        <f>K41</f>
        <v>1631.04</v>
      </c>
      <c r="M41" s="19">
        <f>L41*1.047</f>
        <v>1707.6988799999999</v>
      </c>
      <c r="N41" s="19">
        <f>M41</f>
        <v>1707.6988799999999</v>
      </c>
      <c r="O41" s="19">
        <f>N41*1.045</f>
        <v>1784.5453295999998</v>
      </c>
      <c r="P41" s="19">
        <f>O41</f>
        <v>1784.5453295999998</v>
      </c>
      <c r="Q41" s="19">
        <f>P41*1.045</f>
        <v>1864.8498694319997</v>
      </c>
      <c r="R41" s="19">
        <f>Q41</f>
        <v>1864.8498694319997</v>
      </c>
      <c r="S41" s="19">
        <f>R41*1.045</f>
        <v>1948.7681135564394</v>
      </c>
    </row>
    <row r="42" spans="1:19" s="20" customFormat="1" ht="18.75" customHeight="1" x14ac:dyDescent="0.25">
      <c r="A42" s="44"/>
      <c r="B42" s="42"/>
      <c r="C42" s="44"/>
      <c r="D42" s="44"/>
      <c r="E42" s="44"/>
      <c r="F42" s="44"/>
      <c r="G42" s="44"/>
      <c r="H42" s="44"/>
      <c r="I42" s="18" t="str">
        <f t="shared" si="18"/>
        <v>% роста</v>
      </c>
      <c r="J42" s="25">
        <f>J41/E36</f>
        <v>1</v>
      </c>
      <c r="K42" s="25">
        <f>K41/J41</f>
        <v>1</v>
      </c>
      <c r="L42" s="25">
        <f t="shared" ref="L42" si="27">L41/K41</f>
        <v>1</v>
      </c>
      <c r="M42" s="25">
        <f t="shared" ref="M42" si="28">M41/L41</f>
        <v>1.0469999999999999</v>
      </c>
      <c r="N42" s="25">
        <f t="shared" ref="N42" si="29">N41/M41</f>
        <v>1</v>
      </c>
      <c r="O42" s="25">
        <f t="shared" ref="O42" si="30">O41/N41</f>
        <v>1.0449999999999999</v>
      </c>
      <c r="P42" s="25">
        <f t="shared" ref="P42" si="31">P41/O41</f>
        <v>1</v>
      </c>
      <c r="Q42" s="25">
        <f t="shared" ref="Q42" si="32">Q41/P41</f>
        <v>1.0449999999999999</v>
      </c>
      <c r="R42" s="25">
        <f t="shared" ref="R42" si="33">R41/Q41</f>
        <v>1</v>
      </c>
      <c r="S42" s="25">
        <f t="shared" ref="S42" si="34">S41/R41</f>
        <v>1.0449999999999999</v>
      </c>
    </row>
    <row r="43" spans="1:19" s="20" customFormat="1" ht="14.25" customHeight="1" x14ac:dyDescent="0.25">
      <c r="A43" s="50"/>
      <c r="B43" s="41" t="s">
        <v>46</v>
      </c>
      <c r="C43" s="41">
        <v>19</v>
      </c>
      <c r="D43" s="50"/>
      <c r="E43" s="41">
        <v>1631.73</v>
      </c>
      <c r="F43" s="2"/>
      <c r="G43" s="2"/>
      <c r="H43" s="40" t="s">
        <v>36</v>
      </c>
      <c r="I43" s="26"/>
      <c r="J43" s="23"/>
      <c r="K43" s="23"/>
      <c r="L43" s="28"/>
      <c r="M43" s="28"/>
      <c r="N43" s="28"/>
      <c r="O43" s="28"/>
      <c r="P43" s="28"/>
      <c r="Q43" s="28"/>
      <c r="R43" s="28"/>
      <c r="S43" s="28"/>
    </row>
    <row r="44" spans="1:19" s="20" customFormat="1" x14ac:dyDescent="0.25">
      <c r="A44" s="51"/>
      <c r="B44" s="42"/>
      <c r="C44" s="42"/>
      <c r="D44" s="51"/>
      <c r="E44" s="42"/>
      <c r="F44" s="2"/>
      <c r="G44" s="2"/>
      <c r="H44" s="40"/>
      <c r="I44" s="21" t="str">
        <f t="shared" ref="I44:I49" si="35">I37</f>
        <v>ИПУЦ, (руб./Гкал)</v>
      </c>
      <c r="J44" s="22">
        <f>J8</f>
        <v>1663.97</v>
      </c>
      <c r="K44" s="22">
        <f>K8</f>
        <v>1701.44</v>
      </c>
      <c r="L44" s="22">
        <f>K44</f>
        <v>1701.44</v>
      </c>
      <c r="M44" s="22">
        <f>M8</f>
        <v>1852.5</v>
      </c>
      <c r="N44" s="22">
        <f>M44</f>
        <v>1852.5</v>
      </c>
      <c r="O44" s="22">
        <f>O8</f>
        <v>1923.83</v>
      </c>
      <c r="P44" s="22">
        <f>O44</f>
        <v>1923.83</v>
      </c>
      <c r="Q44" s="22">
        <f>Q8</f>
        <v>1997.91</v>
      </c>
      <c r="R44" s="22">
        <f>Q44</f>
        <v>1997.91</v>
      </c>
      <c r="S44" s="22">
        <f>S8</f>
        <v>2074.85</v>
      </c>
    </row>
    <row r="45" spans="1:19" s="20" customFormat="1" x14ac:dyDescent="0.25">
      <c r="A45" s="51"/>
      <c r="B45" s="42"/>
      <c r="C45" s="42"/>
      <c r="D45" s="51"/>
      <c r="E45" s="42"/>
      <c r="F45" s="2"/>
      <c r="G45" s="2"/>
      <c r="H45" s="40"/>
      <c r="I45" s="1" t="str">
        <f t="shared" si="35"/>
        <v>График Главы (%)</v>
      </c>
      <c r="J45" s="3">
        <v>0.98060000000000003</v>
      </c>
      <c r="K45" s="3">
        <v>1</v>
      </c>
      <c r="L45" s="3" t="s">
        <v>41</v>
      </c>
      <c r="M45" s="3" t="s">
        <v>41</v>
      </c>
      <c r="N45" s="3" t="s">
        <v>41</v>
      </c>
      <c r="O45" s="3" t="s">
        <v>41</v>
      </c>
      <c r="P45" s="3" t="s">
        <v>41</v>
      </c>
      <c r="Q45" s="3" t="s">
        <v>41</v>
      </c>
      <c r="R45" s="3" t="s">
        <v>41</v>
      </c>
      <c r="S45" s="3" t="s">
        <v>41</v>
      </c>
    </row>
    <row r="46" spans="1:19" s="20" customFormat="1" x14ac:dyDescent="0.25">
      <c r="A46" s="51"/>
      <c r="B46" s="42"/>
      <c r="C46" s="42"/>
      <c r="D46" s="51"/>
      <c r="E46" s="42"/>
      <c r="F46" s="2"/>
      <c r="G46" s="2"/>
      <c r="H46" s="40"/>
      <c r="I46" s="21" t="str">
        <f t="shared" si="35"/>
        <v>ПУЦ, (руб./Гкал)</v>
      </c>
      <c r="J46" s="22">
        <f>E43</f>
        <v>1631.73</v>
      </c>
      <c r="K46" s="22">
        <f>ROUND((K44*K45),2)</f>
        <v>1701.44</v>
      </c>
      <c r="L46" s="22">
        <f>L44</f>
        <v>1701.44</v>
      </c>
      <c r="M46" s="22">
        <f t="shared" ref="M46:S46" si="36">M44</f>
        <v>1852.5</v>
      </c>
      <c r="N46" s="22">
        <f t="shared" si="36"/>
        <v>1852.5</v>
      </c>
      <c r="O46" s="22">
        <f t="shared" si="36"/>
        <v>1923.83</v>
      </c>
      <c r="P46" s="22">
        <f t="shared" si="36"/>
        <v>1923.83</v>
      </c>
      <c r="Q46" s="22">
        <f t="shared" si="36"/>
        <v>1997.91</v>
      </c>
      <c r="R46" s="22">
        <f t="shared" si="36"/>
        <v>1997.91</v>
      </c>
      <c r="S46" s="22">
        <f t="shared" si="36"/>
        <v>2074.85</v>
      </c>
    </row>
    <row r="47" spans="1:19" s="20" customFormat="1" x14ac:dyDescent="0.25">
      <c r="A47" s="51"/>
      <c r="B47" s="42"/>
      <c r="C47" s="42"/>
      <c r="D47" s="51"/>
      <c r="E47" s="42"/>
      <c r="F47" s="2"/>
      <c r="G47" s="2"/>
      <c r="H47" s="40"/>
      <c r="I47" s="21" t="str">
        <f t="shared" si="35"/>
        <v>%</v>
      </c>
      <c r="J47" s="24">
        <f>J46/E43</f>
        <v>1</v>
      </c>
      <c r="K47" s="24">
        <f t="shared" ref="K47" si="37">K46/J46</f>
        <v>1.0427215286842799</v>
      </c>
      <c r="L47" s="24">
        <f>L46/K46</f>
        <v>1</v>
      </c>
      <c r="M47" s="24">
        <f t="shared" ref="M47" si="38">M46/L46</f>
        <v>1.0887836185819071</v>
      </c>
      <c r="N47" s="24">
        <f t="shared" ref="N47" si="39">N46/M46</f>
        <v>1</v>
      </c>
      <c r="O47" s="24">
        <f t="shared" ref="O47" si="40">O46/N46</f>
        <v>1.0385047233468285</v>
      </c>
      <c r="P47" s="24">
        <f t="shared" ref="P47" si="41">P46/O46</f>
        <v>1</v>
      </c>
      <c r="Q47" s="24">
        <f t="shared" ref="Q47" si="42">Q46/P46</f>
        <v>1.0385065208464366</v>
      </c>
      <c r="R47" s="24">
        <f t="shared" ref="R47" si="43">R46/Q46</f>
        <v>1</v>
      </c>
      <c r="S47" s="24">
        <f t="shared" ref="S47" si="44">S46/R46</f>
        <v>1.0385102432041482</v>
      </c>
    </row>
    <row r="48" spans="1:19" s="20" customFormat="1" ht="46.5" customHeight="1" x14ac:dyDescent="0.25">
      <c r="A48" s="51"/>
      <c r="B48" s="42"/>
      <c r="C48" s="42"/>
      <c r="D48" s="51"/>
      <c r="E48" s="42"/>
      <c r="F48" s="2"/>
      <c r="G48" s="2"/>
      <c r="H48" s="40"/>
      <c r="I48" s="18" t="str">
        <f t="shared" si="35"/>
        <v>Цена для потребителей в соответствии с условиями СИСТ, (руб./Гкал)</v>
      </c>
      <c r="J48" s="19">
        <f>E43</f>
        <v>1631.73</v>
      </c>
      <c r="K48" s="19">
        <f>J48</f>
        <v>1631.73</v>
      </c>
      <c r="L48" s="19">
        <f>K48</f>
        <v>1631.73</v>
      </c>
      <c r="M48" s="19">
        <f>L48*1.047</f>
        <v>1708.4213099999999</v>
      </c>
      <c r="N48" s="19">
        <f>M48</f>
        <v>1708.4213099999999</v>
      </c>
      <c r="O48" s="19">
        <f>N48*1.045</f>
        <v>1785.3002689499999</v>
      </c>
      <c r="P48" s="19">
        <f>O48</f>
        <v>1785.3002689499999</v>
      </c>
      <c r="Q48" s="19">
        <f>P48*1.045</f>
        <v>1865.6387810527499</v>
      </c>
      <c r="R48" s="19">
        <f>Q48</f>
        <v>1865.6387810527499</v>
      </c>
      <c r="S48" s="19">
        <f>R48*1.045</f>
        <v>1949.5925262001235</v>
      </c>
    </row>
    <row r="49" spans="1:19" s="20" customFormat="1" x14ac:dyDescent="0.25">
      <c r="A49" s="51"/>
      <c r="B49" s="42"/>
      <c r="C49" s="42"/>
      <c r="D49" s="51"/>
      <c r="E49" s="42"/>
      <c r="F49" s="2"/>
      <c r="G49" s="2"/>
      <c r="H49" s="40"/>
      <c r="I49" s="18" t="str">
        <f t="shared" si="35"/>
        <v>% роста</v>
      </c>
      <c r="J49" s="25">
        <f>J48/E43</f>
        <v>1</v>
      </c>
      <c r="K49" s="25">
        <f>K48/J48</f>
        <v>1</v>
      </c>
      <c r="L49" s="25">
        <f t="shared" ref="L49" si="45">L48/K48</f>
        <v>1</v>
      </c>
      <c r="M49" s="25">
        <f t="shared" ref="M49" si="46">M48/L48</f>
        <v>1.0469999999999999</v>
      </c>
      <c r="N49" s="25">
        <f t="shared" ref="N49" si="47">N48/M48</f>
        <v>1</v>
      </c>
      <c r="O49" s="25">
        <f t="shared" ref="O49" si="48">O48/N48</f>
        <v>1.0449999999999999</v>
      </c>
      <c r="P49" s="25">
        <f t="shared" ref="P49" si="49">P48/O48</f>
        <v>1</v>
      </c>
      <c r="Q49" s="25">
        <f t="shared" ref="Q49" si="50">Q48/P48</f>
        <v>1.0449999999999999</v>
      </c>
      <c r="R49" s="25">
        <f t="shared" ref="R49" si="51">R48/Q48</f>
        <v>1</v>
      </c>
      <c r="S49" s="25">
        <f t="shared" ref="S49" si="52">S48/R48</f>
        <v>1.0449999999999999</v>
      </c>
    </row>
    <row r="50" spans="1:19" hidden="1" x14ac:dyDescent="0.25">
      <c r="A50" s="52"/>
      <c r="B50" s="43"/>
      <c r="C50" s="43"/>
      <c r="D50" s="52"/>
      <c r="E50" s="43"/>
      <c r="F50" s="6"/>
      <c r="G50" s="6"/>
      <c r="H50" s="40"/>
      <c r="I50" s="15" t="s">
        <v>13</v>
      </c>
      <c r="J50" s="16">
        <f t="shared" ref="J50:S50" si="53">J43*J48</f>
        <v>0</v>
      </c>
      <c r="K50" s="16">
        <f t="shared" si="53"/>
        <v>0</v>
      </c>
      <c r="L50" s="16">
        <f t="shared" si="53"/>
        <v>0</v>
      </c>
      <c r="M50" s="16">
        <f t="shared" si="53"/>
        <v>0</v>
      </c>
      <c r="N50" s="16">
        <f t="shared" si="53"/>
        <v>0</v>
      </c>
      <c r="O50" s="16">
        <f t="shared" si="53"/>
        <v>0</v>
      </c>
      <c r="P50" s="16">
        <f t="shared" si="53"/>
        <v>0</v>
      </c>
      <c r="Q50" s="16">
        <f t="shared" si="53"/>
        <v>0</v>
      </c>
      <c r="R50" s="16">
        <f t="shared" si="53"/>
        <v>0</v>
      </c>
      <c r="S50" s="16">
        <f t="shared" si="53"/>
        <v>0</v>
      </c>
    </row>
    <row r="51" spans="1:19" ht="13.5" hidden="1" customHeight="1" x14ac:dyDescent="0.25">
      <c r="A51" s="40"/>
      <c r="B51" s="50" t="s">
        <v>42</v>
      </c>
      <c r="C51" s="44" t="s">
        <v>43</v>
      </c>
      <c r="D51" s="40"/>
      <c r="E51" s="44">
        <v>1631.04</v>
      </c>
      <c r="F51" s="40"/>
      <c r="G51" s="40"/>
      <c r="H51" s="40" t="s">
        <v>36</v>
      </c>
      <c r="I51" s="7"/>
      <c r="J51" s="8"/>
      <c r="K51" s="8"/>
      <c r="L51" s="9"/>
      <c r="M51" s="9"/>
      <c r="N51" s="9"/>
      <c r="O51" s="9"/>
      <c r="P51" s="9"/>
      <c r="Q51" s="9"/>
      <c r="R51" s="9"/>
      <c r="S51" s="9"/>
    </row>
    <row r="52" spans="1:19" hidden="1" x14ac:dyDescent="0.25">
      <c r="A52" s="40"/>
      <c r="B52" s="51"/>
      <c r="C52" s="44"/>
      <c r="D52" s="40"/>
      <c r="E52" s="44"/>
      <c r="F52" s="40"/>
      <c r="G52" s="40"/>
      <c r="H52" s="40"/>
      <c r="I52" s="11" t="s">
        <v>8</v>
      </c>
      <c r="J52" s="8">
        <v>3497.32</v>
      </c>
      <c r="K52" s="8">
        <v>3497.32</v>
      </c>
      <c r="L52" s="8">
        <f>K52</f>
        <v>3497.32</v>
      </c>
      <c r="M52" s="8">
        <v>3821.33</v>
      </c>
      <c r="N52" s="8">
        <f>M52</f>
        <v>3821.33</v>
      </c>
      <c r="O52" s="8">
        <v>3968.69</v>
      </c>
      <c r="P52" s="8">
        <f>O52</f>
        <v>3968.69</v>
      </c>
      <c r="Q52" s="8">
        <v>4121.74</v>
      </c>
      <c r="R52" s="8">
        <f>Q52</f>
        <v>4121.74</v>
      </c>
      <c r="S52" s="8">
        <v>4280.71</v>
      </c>
    </row>
    <row r="53" spans="1:19" hidden="1" x14ac:dyDescent="0.25">
      <c r="A53" s="40"/>
      <c r="B53" s="51"/>
      <c r="C53" s="44"/>
      <c r="D53" s="40"/>
      <c r="E53" s="44"/>
      <c r="F53" s="40"/>
      <c r="G53" s="40"/>
      <c r="H53" s="40"/>
      <c r="I53" s="13" t="s">
        <v>15</v>
      </c>
      <c r="J53" s="14">
        <v>0.46636897828940893</v>
      </c>
      <c r="K53" s="14">
        <v>1.0000000000000002</v>
      </c>
      <c r="L53" s="14" t="s">
        <v>41</v>
      </c>
      <c r="M53" s="14" t="s">
        <v>41</v>
      </c>
      <c r="N53" s="14" t="s">
        <v>41</v>
      </c>
      <c r="O53" s="14" t="s">
        <v>41</v>
      </c>
      <c r="P53" s="14" t="s">
        <v>41</v>
      </c>
      <c r="Q53" s="14" t="s">
        <v>41</v>
      </c>
      <c r="R53" s="14" t="s">
        <v>41</v>
      </c>
      <c r="S53" s="14" t="s">
        <v>41</v>
      </c>
    </row>
    <row r="54" spans="1:19" hidden="1" x14ac:dyDescent="0.25">
      <c r="A54" s="40"/>
      <c r="B54" s="51"/>
      <c r="C54" s="44"/>
      <c r="D54" s="40"/>
      <c r="E54" s="44"/>
      <c r="F54" s="40"/>
      <c r="G54" s="40"/>
      <c r="H54" s="40"/>
      <c r="I54" s="11" t="s">
        <v>9</v>
      </c>
      <c r="J54" s="12">
        <f>E51</f>
        <v>1631.04</v>
      </c>
      <c r="K54" s="12">
        <f t="shared" ref="K54" si="54">ROUND((K52*K53),2)</f>
        <v>3497.32</v>
      </c>
      <c r="L54" s="12">
        <f>L52</f>
        <v>3497.32</v>
      </c>
      <c r="M54" s="12">
        <f t="shared" ref="M54:S54" si="55">M52</f>
        <v>3821.33</v>
      </c>
      <c r="N54" s="12">
        <f t="shared" si="55"/>
        <v>3821.33</v>
      </c>
      <c r="O54" s="12">
        <f t="shared" si="55"/>
        <v>3968.69</v>
      </c>
      <c r="P54" s="12">
        <f t="shared" si="55"/>
        <v>3968.69</v>
      </c>
      <c r="Q54" s="12">
        <f t="shared" si="55"/>
        <v>4121.74</v>
      </c>
      <c r="R54" s="12">
        <f t="shared" si="55"/>
        <v>4121.74</v>
      </c>
      <c r="S54" s="12">
        <f t="shared" si="55"/>
        <v>4280.71</v>
      </c>
    </row>
    <row r="55" spans="1:19" hidden="1" x14ac:dyDescent="0.25">
      <c r="A55" s="40"/>
      <c r="B55" s="51"/>
      <c r="C55" s="44"/>
      <c r="D55" s="40"/>
      <c r="E55" s="44"/>
      <c r="F55" s="40"/>
      <c r="G55" s="40"/>
      <c r="H55" s="40"/>
      <c r="I55" s="11" t="s">
        <v>10</v>
      </c>
      <c r="J55" s="17">
        <f>J54/E51</f>
        <v>1</v>
      </c>
      <c r="K55" s="17">
        <f>K54/J54</f>
        <v>2.1442269962723173</v>
      </c>
      <c r="L55" s="17">
        <f t="shared" ref="L55" si="56">L54/K54</f>
        <v>1</v>
      </c>
      <c r="M55" s="17">
        <f t="shared" ref="M55" si="57">M54/L54</f>
        <v>1.0926452254869443</v>
      </c>
      <c r="N55" s="17">
        <f t="shared" ref="N55" si="58">N54/M54</f>
        <v>1</v>
      </c>
      <c r="O55" s="17">
        <f t="shared" ref="O55" si="59">O54/N54</f>
        <v>1.0385624900231072</v>
      </c>
      <c r="P55" s="17">
        <f t="shared" ref="P55" si="60">P54/O54</f>
        <v>1</v>
      </c>
      <c r="Q55" s="17">
        <f t="shared" ref="Q55" si="61">Q54/P54</f>
        <v>1.0385643625478431</v>
      </c>
      <c r="R55" s="17">
        <f t="shared" ref="R55" si="62">R54/Q54</f>
        <v>1</v>
      </c>
      <c r="S55" s="17">
        <f>S54/R54</f>
        <v>1.0385686627492274</v>
      </c>
    </row>
    <row r="56" spans="1:19" ht="45" hidden="1" x14ac:dyDescent="0.25">
      <c r="A56" s="40"/>
      <c r="B56" s="51"/>
      <c r="C56" s="44"/>
      <c r="D56" s="40"/>
      <c r="E56" s="44"/>
      <c r="F56" s="40"/>
      <c r="G56" s="40"/>
      <c r="H56" s="40"/>
      <c r="I56" s="15" t="s">
        <v>14</v>
      </c>
      <c r="J56" s="16">
        <f>J54</f>
        <v>1631.04</v>
      </c>
      <c r="K56" s="16">
        <f t="shared" ref="K56:S56" si="63">K41</f>
        <v>1631.04</v>
      </c>
      <c r="L56" s="16">
        <f t="shared" si="63"/>
        <v>1631.04</v>
      </c>
      <c r="M56" s="16">
        <f t="shared" si="63"/>
        <v>1707.6988799999999</v>
      </c>
      <c r="N56" s="16">
        <f t="shared" si="63"/>
        <v>1707.6988799999999</v>
      </c>
      <c r="O56" s="16">
        <f t="shared" si="63"/>
        <v>1784.5453295999998</v>
      </c>
      <c r="P56" s="16">
        <f t="shared" si="63"/>
        <v>1784.5453295999998</v>
      </c>
      <c r="Q56" s="16">
        <f t="shared" si="63"/>
        <v>1864.8498694319997</v>
      </c>
      <c r="R56" s="16">
        <f t="shared" si="63"/>
        <v>1864.8498694319997</v>
      </c>
      <c r="S56" s="16">
        <f t="shared" si="63"/>
        <v>1948.7681135564394</v>
      </c>
    </row>
    <row r="57" spans="1:19" hidden="1" x14ac:dyDescent="0.25">
      <c r="A57" s="40"/>
      <c r="B57" s="51"/>
      <c r="C57" s="44"/>
      <c r="D57" s="40"/>
      <c r="E57" s="44"/>
      <c r="F57" s="40"/>
      <c r="G57" s="40"/>
      <c r="H57" s="40"/>
      <c r="I57" s="15" t="s">
        <v>20</v>
      </c>
      <c r="J57" s="17">
        <f>J56/E51</f>
        <v>1</v>
      </c>
      <c r="K57" s="17">
        <f>K56/J56</f>
        <v>1</v>
      </c>
      <c r="L57" s="17">
        <f t="shared" ref="L57" si="64">L56/K56</f>
        <v>1</v>
      </c>
      <c r="M57" s="17">
        <f t="shared" ref="M57" si="65">M56/L56</f>
        <v>1.0469999999999999</v>
      </c>
      <c r="N57" s="17">
        <f t="shared" ref="N57" si="66">N56/M56</f>
        <v>1</v>
      </c>
      <c r="O57" s="17">
        <f t="shared" ref="O57" si="67">O56/N56</f>
        <v>1.0449999999999999</v>
      </c>
      <c r="P57" s="17">
        <f t="shared" ref="P57" si="68">P56/O56</f>
        <v>1</v>
      </c>
      <c r="Q57" s="17">
        <f t="shared" ref="Q57" si="69">Q56/P56</f>
        <v>1.0449999999999999</v>
      </c>
      <c r="R57" s="17">
        <f t="shared" ref="R57" si="70">R56/Q56</f>
        <v>1</v>
      </c>
      <c r="S57" s="17">
        <f t="shared" ref="S57" si="71">S56/R56</f>
        <v>1.0449999999999999</v>
      </c>
    </row>
    <row r="58" spans="1:19" s="20" customFormat="1" ht="14.25" customHeight="1" x14ac:dyDescent="0.25">
      <c r="A58" s="44"/>
      <c r="B58" s="41" t="s">
        <v>44</v>
      </c>
      <c r="C58" s="44">
        <v>51</v>
      </c>
      <c r="D58" s="44"/>
      <c r="E58" s="44">
        <v>1053.58</v>
      </c>
      <c r="F58" s="44"/>
      <c r="G58" s="44"/>
      <c r="H58" s="44" t="s">
        <v>36</v>
      </c>
      <c r="I58" s="26"/>
      <c r="J58" s="23"/>
      <c r="K58" s="23"/>
      <c r="L58" s="28"/>
      <c r="M58" s="28"/>
      <c r="N58" s="28"/>
      <c r="O58" s="28"/>
      <c r="P58" s="28"/>
      <c r="Q58" s="28"/>
      <c r="R58" s="28"/>
      <c r="S58" s="28"/>
    </row>
    <row r="59" spans="1:19" s="20" customFormat="1" x14ac:dyDescent="0.25">
      <c r="A59" s="44"/>
      <c r="B59" s="42"/>
      <c r="C59" s="44"/>
      <c r="D59" s="44"/>
      <c r="E59" s="44"/>
      <c r="F59" s="44"/>
      <c r="G59" s="44"/>
      <c r="H59" s="44"/>
      <c r="I59" s="21" t="str">
        <f>I52</f>
        <v>ИПУЦ, (руб./Гкал)</v>
      </c>
      <c r="J59" s="23">
        <f>J8</f>
        <v>1663.97</v>
      </c>
      <c r="K59" s="23">
        <f>K8</f>
        <v>1701.44</v>
      </c>
      <c r="L59" s="23">
        <f>K59</f>
        <v>1701.44</v>
      </c>
      <c r="M59" s="23">
        <f>M8</f>
        <v>1852.5</v>
      </c>
      <c r="N59" s="23">
        <f>M59</f>
        <v>1852.5</v>
      </c>
      <c r="O59" s="23">
        <f>O8</f>
        <v>1923.83</v>
      </c>
      <c r="P59" s="23">
        <f>O59</f>
        <v>1923.83</v>
      </c>
      <c r="Q59" s="23">
        <f>Q8</f>
        <v>1997.91</v>
      </c>
      <c r="R59" s="23">
        <f>Q59</f>
        <v>1997.91</v>
      </c>
      <c r="S59" s="23">
        <f>S8</f>
        <v>2074.85</v>
      </c>
    </row>
    <row r="60" spans="1:19" s="20" customFormat="1" x14ac:dyDescent="0.25">
      <c r="A60" s="44"/>
      <c r="B60" s="42"/>
      <c r="C60" s="44"/>
      <c r="D60" s="44"/>
      <c r="E60" s="44"/>
      <c r="F60" s="44"/>
      <c r="G60" s="44"/>
      <c r="H60" s="44"/>
      <c r="I60" s="1" t="str">
        <f>I45</f>
        <v>График Главы (%)</v>
      </c>
      <c r="J60" s="3">
        <v>0.63319999999999999</v>
      </c>
      <c r="K60" s="3">
        <v>0.70909999999999995</v>
      </c>
      <c r="L60" s="3">
        <v>0.70909999999999995</v>
      </c>
      <c r="M60" s="3">
        <v>0.74580000000000002</v>
      </c>
      <c r="N60" s="3">
        <v>0.74580000000000002</v>
      </c>
      <c r="O60" s="3">
        <v>0.82240000000000002</v>
      </c>
      <c r="P60" s="3">
        <v>0.82240000000000002</v>
      </c>
      <c r="Q60" s="3">
        <v>0.90690000000000004</v>
      </c>
      <c r="R60" s="3">
        <v>0.90690000000000004</v>
      </c>
      <c r="S60" s="3">
        <v>0.99999999999999978</v>
      </c>
    </row>
    <row r="61" spans="1:19" s="20" customFormat="1" x14ac:dyDescent="0.25">
      <c r="A61" s="44"/>
      <c r="B61" s="42"/>
      <c r="C61" s="44"/>
      <c r="D61" s="44"/>
      <c r="E61" s="44"/>
      <c r="F61" s="44"/>
      <c r="G61" s="44"/>
      <c r="H61" s="44"/>
      <c r="I61" s="21" t="str">
        <f>I54</f>
        <v>ПУЦ, (руб./Гкал)</v>
      </c>
      <c r="J61" s="22">
        <f>E58</f>
        <v>1053.58</v>
      </c>
      <c r="K61" s="22">
        <f t="shared" ref="K61:S61" si="72">ROUND((K59*K60),2)</f>
        <v>1206.49</v>
      </c>
      <c r="L61" s="22">
        <f t="shared" si="72"/>
        <v>1206.49</v>
      </c>
      <c r="M61" s="22">
        <f t="shared" si="72"/>
        <v>1381.59</v>
      </c>
      <c r="N61" s="22">
        <f t="shared" si="72"/>
        <v>1381.59</v>
      </c>
      <c r="O61" s="22">
        <f t="shared" si="72"/>
        <v>1582.16</v>
      </c>
      <c r="P61" s="22">
        <f t="shared" si="72"/>
        <v>1582.16</v>
      </c>
      <c r="Q61" s="22">
        <f t="shared" si="72"/>
        <v>1811.9</v>
      </c>
      <c r="R61" s="22">
        <f t="shared" si="72"/>
        <v>1811.9</v>
      </c>
      <c r="S61" s="22">
        <f t="shared" si="72"/>
        <v>2074.85</v>
      </c>
    </row>
    <row r="62" spans="1:19" s="20" customFormat="1" x14ac:dyDescent="0.25">
      <c r="A62" s="44"/>
      <c r="B62" s="42"/>
      <c r="C62" s="44"/>
      <c r="D62" s="44"/>
      <c r="E62" s="44"/>
      <c r="F62" s="44"/>
      <c r="G62" s="44"/>
      <c r="H62" s="44"/>
      <c r="I62" s="21" t="str">
        <f>I55</f>
        <v>%</v>
      </c>
      <c r="J62" s="25">
        <f>J61/E58</f>
        <v>1</v>
      </c>
      <c r="K62" s="25">
        <f>K61/J61</f>
        <v>1.1451337345052108</v>
      </c>
      <c r="L62" s="25">
        <f t="shared" ref="L62" si="73">L61/K61</f>
        <v>1</v>
      </c>
      <c r="M62" s="25">
        <f t="shared" ref="M62" si="74">M61/L61</f>
        <v>1.1451317458080879</v>
      </c>
      <c r="N62" s="25">
        <f t="shared" ref="N62" si="75">N61/M61</f>
        <v>1</v>
      </c>
      <c r="O62" s="25">
        <f t="shared" ref="O62" si="76">O61/N61</f>
        <v>1.1451733148039578</v>
      </c>
      <c r="P62" s="25">
        <f t="shared" ref="P62" si="77">P61/O61</f>
        <v>1</v>
      </c>
      <c r="Q62" s="25">
        <f t="shared" ref="Q62" si="78">Q61/P61</f>
        <v>1.1452065530666937</v>
      </c>
      <c r="R62" s="25">
        <f t="shared" ref="R62" si="79">R61/Q61</f>
        <v>1</v>
      </c>
      <c r="S62" s="25">
        <f t="shared" ref="S62" si="80">S61/R61</f>
        <v>1.1451239030851592</v>
      </c>
    </row>
    <row r="63" spans="1:19" s="20" customFormat="1" ht="46.5" customHeight="1" x14ac:dyDescent="0.25">
      <c r="A63" s="44"/>
      <c r="B63" s="42"/>
      <c r="C63" s="44"/>
      <c r="D63" s="44"/>
      <c r="E63" s="44"/>
      <c r="F63" s="44"/>
      <c r="G63" s="44"/>
      <c r="H63" s="44"/>
      <c r="I63" s="18" t="str">
        <f>I56</f>
        <v>Цена для потребителей в соответствии с условиями СИСТ, (руб./Гкал)</v>
      </c>
      <c r="J63" s="19">
        <f>J61</f>
        <v>1053.58</v>
      </c>
      <c r="K63" s="19">
        <f>J63*1.065</f>
        <v>1122.0626999999999</v>
      </c>
      <c r="L63" s="19">
        <f>K63</f>
        <v>1122.0626999999999</v>
      </c>
      <c r="M63" s="19">
        <f>L63*1.065</f>
        <v>1194.9967754999998</v>
      </c>
      <c r="N63" s="19">
        <f>M63</f>
        <v>1194.9967754999998</v>
      </c>
      <c r="O63" s="19">
        <f>N63*1.065</f>
        <v>1272.6715659074996</v>
      </c>
      <c r="P63" s="19">
        <f>O63</f>
        <v>1272.6715659074996</v>
      </c>
      <c r="Q63" s="19">
        <f>P63*1.065</f>
        <v>1355.395217691487</v>
      </c>
      <c r="R63" s="19">
        <f>Q63</f>
        <v>1355.395217691487</v>
      </c>
      <c r="S63" s="19">
        <f>R63*1.065</f>
        <v>1443.4959068414337</v>
      </c>
    </row>
    <row r="64" spans="1:19" s="20" customFormat="1" x14ac:dyDescent="0.25">
      <c r="A64" s="44"/>
      <c r="B64" s="43"/>
      <c r="C64" s="44"/>
      <c r="D64" s="44"/>
      <c r="E64" s="44"/>
      <c r="F64" s="44"/>
      <c r="G64" s="44"/>
      <c r="H64" s="44"/>
      <c r="I64" s="18" t="str">
        <f>I57</f>
        <v>% роста</v>
      </c>
      <c r="J64" s="25">
        <f>J63/E58</f>
        <v>1</v>
      </c>
      <c r="K64" s="25">
        <f>K63/J63</f>
        <v>1.0649999999999999</v>
      </c>
      <c r="L64" s="25">
        <f t="shared" ref="L64" si="81">L63/K63</f>
        <v>1</v>
      </c>
      <c r="M64" s="25">
        <f t="shared" ref="M64" si="82">M63/L63</f>
        <v>1.0649999999999999</v>
      </c>
      <c r="N64" s="25">
        <f t="shared" ref="N64" si="83">N63/M63</f>
        <v>1</v>
      </c>
      <c r="O64" s="25">
        <f t="shared" ref="O64" si="84">O63/N63</f>
        <v>1.0649999999999999</v>
      </c>
      <c r="P64" s="25">
        <f t="shared" ref="P64" si="85">P63/O63</f>
        <v>1</v>
      </c>
      <c r="Q64" s="25">
        <f t="shared" ref="Q64" si="86">Q63/P63</f>
        <v>1.0649999999999999</v>
      </c>
      <c r="R64" s="25">
        <f t="shared" ref="R64" si="87">R63/Q63</f>
        <v>1</v>
      </c>
      <c r="S64" s="25">
        <f t="shared" ref="S64" si="88">S63/R63</f>
        <v>1.0649999999999999</v>
      </c>
    </row>
    <row r="65" spans="1:19" s="20" customFormat="1" ht="14.25" customHeight="1" x14ac:dyDescent="0.25">
      <c r="A65" s="40"/>
      <c r="B65" s="41" t="s">
        <v>51</v>
      </c>
      <c r="C65" s="44"/>
      <c r="D65" s="40"/>
      <c r="E65" s="44">
        <v>1590.98</v>
      </c>
      <c r="F65" s="40"/>
      <c r="G65" s="40"/>
      <c r="H65" s="40" t="s">
        <v>36</v>
      </c>
      <c r="I65" s="26"/>
      <c r="J65" s="23"/>
      <c r="K65" s="23"/>
      <c r="L65" s="28"/>
      <c r="M65" s="28"/>
      <c r="N65" s="28"/>
      <c r="O65" s="28"/>
      <c r="P65" s="28"/>
      <c r="Q65" s="28"/>
      <c r="R65" s="28"/>
      <c r="S65" s="28"/>
    </row>
    <row r="66" spans="1:19" s="20" customFormat="1" x14ac:dyDescent="0.25">
      <c r="A66" s="40"/>
      <c r="B66" s="42"/>
      <c r="C66" s="44"/>
      <c r="D66" s="40"/>
      <c r="E66" s="44"/>
      <c r="F66" s="40"/>
      <c r="G66" s="40"/>
      <c r="H66" s="40"/>
      <c r="I66" s="21" t="str">
        <f t="shared" ref="I66:I71" si="89">I59</f>
        <v>ИПУЦ, (руб./Гкал)</v>
      </c>
      <c r="J66" s="23">
        <v>1663.97</v>
      </c>
      <c r="K66" s="23">
        <v>1701.44</v>
      </c>
      <c r="L66" s="23">
        <f>K66</f>
        <v>1701.44</v>
      </c>
      <c r="M66" s="23">
        <v>1852.5</v>
      </c>
      <c r="N66" s="23">
        <f>M66</f>
        <v>1852.5</v>
      </c>
      <c r="O66" s="23">
        <v>1923.83</v>
      </c>
      <c r="P66" s="23">
        <f>O66</f>
        <v>1923.83</v>
      </c>
      <c r="Q66" s="23">
        <v>1997.91</v>
      </c>
      <c r="R66" s="23">
        <f>Q66</f>
        <v>1997.91</v>
      </c>
      <c r="S66" s="23">
        <v>2074.85</v>
      </c>
    </row>
    <row r="67" spans="1:19" s="20" customFormat="1" x14ac:dyDescent="0.25">
      <c r="A67" s="40"/>
      <c r="B67" s="42"/>
      <c r="C67" s="44"/>
      <c r="D67" s="40"/>
      <c r="E67" s="44"/>
      <c r="F67" s="40"/>
      <c r="G67" s="40"/>
      <c r="H67" s="40"/>
      <c r="I67" s="1" t="str">
        <f t="shared" si="89"/>
        <v>График Главы (%)</v>
      </c>
      <c r="J67" s="3">
        <v>0.95609999999999995</v>
      </c>
      <c r="K67" s="3">
        <v>1</v>
      </c>
      <c r="L67" s="3"/>
      <c r="M67" s="3"/>
      <c r="N67" s="3"/>
      <c r="O67" s="3"/>
      <c r="P67" s="3"/>
      <c r="Q67" s="3"/>
      <c r="R67" s="3"/>
      <c r="S67" s="3"/>
    </row>
    <row r="68" spans="1:19" s="20" customFormat="1" x14ac:dyDescent="0.25">
      <c r="A68" s="40"/>
      <c r="B68" s="42"/>
      <c r="C68" s="44"/>
      <c r="D68" s="40"/>
      <c r="E68" s="44"/>
      <c r="F68" s="40"/>
      <c r="G68" s="40"/>
      <c r="H68" s="40"/>
      <c r="I68" s="21" t="str">
        <f t="shared" si="89"/>
        <v>ПУЦ, (руб./Гкал)</v>
      </c>
      <c r="J68" s="22">
        <f>E65</f>
        <v>1590.98</v>
      </c>
      <c r="K68" s="22">
        <f t="shared" ref="K68" si="90">ROUND((K66*K67),2)</f>
        <v>1701.44</v>
      </c>
      <c r="L68" s="22">
        <f>L66</f>
        <v>1701.44</v>
      </c>
      <c r="M68" s="22">
        <f t="shared" ref="M68:S68" si="91">M66</f>
        <v>1852.5</v>
      </c>
      <c r="N68" s="22">
        <f t="shared" si="91"/>
        <v>1852.5</v>
      </c>
      <c r="O68" s="22">
        <f t="shared" si="91"/>
        <v>1923.83</v>
      </c>
      <c r="P68" s="22">
        <f t="shared" si="91"/>
        <v>1923.83</v>
      </c>
      <c r="Q68" s="22">
        <f t="shared" si="91"/>
        <v>1997.91</v>
      </c>
      <c r="R68" s="22">
        <f t="shared" si="91"/>
        <v>1997.91</v>
      </c>
      <c r="S68" s="22">
        <f t="shared" si="91"/>
        <v>2074.85</v>
      </c>
    </row>
    <row r="69" spans="1:19" s="20" customFormat="1" x14ac:dyDescent="0.25">
      <c r="A69" s="40"/>
      <c r="B69" s="42"/>
      <c r="C69" s="44"/>
      <c r="D69" s="40"/>
      <c r="E69" s="44"/>
      <c r="F69" s="40"/>
      <c r="G69" s="40"/>
      <c r="H69" s="40"/>
      <c r="I69" s="21" t="str">
        <f t="shared" si="89"/>
        <v>%</v>
      </c>
      <c r="J69" s="25">
        <f>J68/E65</f>
        <v>1</v>
      </c>
      <c r="K69" s="25">
        <f>K68/J68</f>
        <v>1.0694289054544999</v>
      </c>
      <c r="L69" s="25">
        <f t="shared" ref="L69" si="92">L68/K68</f>
        <v>1</v>
      </c>
      <c r="M69" s="25">
        <f t="shared" ref="M69" si="93">M68/L68</f>
        <v>1.0887836185819071</v>
      </c>
      <c r="N69" s="25">
        <f t="shared" ref="N69" si="94">N68/M68</f>
        <v>1</v>
      </c>
      <c r="O69" s="25">
        <f t="shared" ref="O69" si="95">O68/N68</f>
        <v>1.0385047233468285</v>
      </c>
      <c r="P69" s="25">
        <f t="shared" ref="P69" si="96">P68/O68</f>
        <v>1</v>
      </c>
      <c r="Q69" s="25">
        <f t="shared" ref="Q69" si="97">Q68/P68</f>
        <v>1.0385065208464366</v>
      </c>
      <c r="R69" s="25">
        <f t="shared" ref="R69" si="98">R68/Q68</f>
        <v>1</v>
      </c>
      <c r="S69" s="25">
        <f t="shared" ref="S69" si="99">S68/R68</f>
        <v>1.0385102432041482</v>
      </c>
    </row>
    <row r="70" spans="1:19" s="20" customFormat="1" ht="42" customHeight="1" x14ac:dyDescent="0.25">
      <c r="A70" s="40"/>
      <c r="B70" s="42"/>
      <c r="C70" s="44"/>
      <c r="D70" s="40"/>
      <c r="E70" s="44"/>
      <c r="F70" s="40"/>
      <c r="G70" s="40"/>
      <c r="H70" s="40"/>
      <c r="I70" s="18" t="str">
        <f t="shared" si="89"/>
        <v>Цена для потребителей в соответствии с условиями СИСТ, (руб./Гкал)</v>
      </c>
      <c r="J70" s="19">
        <f>J68</f>
        <v>1590.98</v>
      </c>
      <c r="K70" s="19">
        <f>J70*1.045</f>
        <v>1662.5740999999998</v>
      </c>
      <c r="L70" s="19">
        <f>K70</f>
        <v>1662.5740999999998</v>
      </c>
      <c r="M70" s="19">
        <f>L70*1.045</f>
        <v>1737.3899344999998</v>
      </c>
      <c r="N70" s="19">
        <f>M70</f>
        <v>1737.3899344999998</v>
      </c>
      <c r="O70" s="19">
        <f>N70*1.045</f>
        <v>1815.5724815524995</v>
      </c>
      <c r="P70" s="19">
        <f>O70</f>
        <v>1815.5724815524995</v>
      </c>
      <c r="Q70" s="19">
        <f>P70*1.045</f>
        <v>1897.273243222362</v>
      </c>
      <c r="R70" s="19">
        <f>Q70</f>
        <v>1897.273243222362</v>
      </c>
      <c r="S70" s="19">
        <f>R70*1.045</f>
        <v>1982.6505391673682</v>
      </c>
    </row>
    <row r="71" spans="1:19" s="20" customFormat="1" x14ac:dyDescent="0.25">
      <c r="A71" s="40"/>
      <c r="B71" s="43"/>
      <c r="C71" s="44"/>
      <c r="D71" s="40"/>
      <c r="E71" s="44"/>
      <c r="F71" s="40"/>
      <c r="G71" s="40"/>
      <c r="H71" s="40"/>
      <c r="I71" s="18" t="str">
        <f t="shared" si="89"/>
        <v>% роста</v>
      </c>
      <c r="J71" s="25">
        <f>J70/E65</f>
        <v>1</v>
      </c>
      <c r="K71" s="25">
        <f>K70/J70</f>
        <v>1.0449999999999999</v>
      </c>
      <c r="L71" s="25">
        <f t="shared" ref="L71" si="100">L70/K70</f>
        <v>1</v>
      </c>
      <c r="M71" s="25">
        <f t="shared" ref="M71" si="101">M70/L70</f>
        <v>1.0449999999999999</v>
      </c>
      <c r="N71" s="25">
        <f t="shared" ref="N71" si="102">N70/M70</f>
        <v>1</v>
      </c>
      <c r="O71" s="25">
        <f t="shared" ref="O71" si="103">O70/N70</f>
        <v>1.0449999999999999</v>
      </c>
      <c r="P71" s="25">
        <f t="shared" ref="P71" si="104">P70/O70</f>
        <v>1</v>
      </c>
      <c r="Q71" s="25">
        <f t="shared" ref="Q71" si="105">Q70/P70</f>
        <v>1.0449999999999999</v>
      </c>
      <c r="R71" s="25">
        <f t="shared" ref="R71" si="106">R70/Q70</f>
        <v>1</v>
      </c>
      <c r="S71" s="25">
        <f t="shared" ref="S71" si="107">S70/R70</f>
        <v>1.0449999999999999</v>
      </c>
    </row>
    <row r="72" spans="1:19" s="20" customFormat="1" ht="14.25" customHeight="1" x14ac:dyDescent="0.25">
      <c r="A72" s="40"/>
      <c r="B72" s="41" t="s">
        <v>52</v>
      </c>
      <c r="C72" s="44"/>
      <c r="D72" s="40"/>
      <c r="E72" s="44">
        <v>1963.41</v>
      </c>
      <c r="F72" s="40"/>
      <c r="G72" s="40"/>
      <c r="H72" s="40" t="s">
        <v>36</v>
      </c>
      <c r="I72" s="26"/>
      <c r="J72" s="23"/>
      <c r="K72" s="23"/>
      <c r="L72" s="28"/>
      <c r="M72" s="28"/>
      <c r="N72" s="28"/>
      <c r="O72" s="28"/>
      <c r="P72" s="28"/>
      <c r="Q72" s="28"/>
      <c r="R72" s="28"/>
      <c r="S72" s="28"/>
    </row>
    <row r="73" spans="1:19" s="20" customFormat="1" x14ac:dyDescent="0.25">
      <c r="A73" s="40"/>
      <c r="B73" s="42"/>
      <c r="C73" s="44"/>
      <c r="D73" s="40"/>
      <c r="E73" s="44"/>
      <c r="F73" s="40"/>
      <c r="G73" s="40"/>
      <c r="H73" s="40"/>
      <c r="I73" s="21" t="str">
        <f t="shared" ref="I73:I78" si="108">I66</f>
        <v>ИПУЦ, (руб./Гкал)</v>
      </c>
      <c r="J73" s="23">
        <v>2213.58</v>
      </c>
      <c r="K73" s="23">
        <f>J73</f>
        <v>2213.58</v>
      </c>
      <c r="L73" s="23">
        <f>K73</f>
        <v>2213.58</v>
      </c>
      <c r="M73" s="23">
        <v>2339.62</v>
      </c>
      <c r="N73" s="23">
        <f>M73</f>
        <v>2339.62</v>
      </c>
      <c r="O73" s="23">
        <v>2390.0700000000002</v>
      </c>
      <c r="P73" s="23">
        <f>O73</f>
        <v>2390.0700000000002</v>
      </c>
      <c r="Q73" s="23">
        <v>2442.33</v>
      </c>
      <c r="R73" s="23">
        <f>Q73</f>
        <v>2442.33</v>
      </c>
      <c r="S73" s="23">
        <v>2496.48</v>
      </c>
    </row>
    <row r="74" spans="1:19" s="20" customFormat="1" x14ac:dyDescent="0.25">
      <c r="A74" s="40"/>
      <c r="B74" s="42"/>
      <c r="C74" s="44"/>
      <c r="D74" s="40"/>
      <c r="E74" s="44"/>
      <c r="F74" s="40"/>
      <c r="G74" s="40"/>
      <c r="H74" s="40"/>
      <c r="I74" s="1" t="str">
        <f t="shared" si="108"/>
        <v>График Главы (%)</v>
      </c>
      <c r="J74" s="3">
        <v>0.88700000000000001</v>
      </c>
      <c r="K74" s="3">
        <v>0.94710000000000005</v>
      </c>
      <c r="L74" s="3">
        <f>K74</f>
        <v>0.94710000000000005</v>
      </c>
      <c r="M74" s="3">
        <v>0.95669999999999999</v>
      </c>
      <c r="N74" s="3">
        <f>M74</f>
        <v>0.95669999999999999</v>
      </c>
      <c r="O74" s="3">
        <v>1</v>
      </c>
      <c r="P74" s="3"/>
      <c r="Q74" s="3"/>
      <c r="R74" s="3"/>
      <c r="S74" s="3"/>
    </row>
    <row r="75" spans="1:19" s="20" customFormat="1" x14ac:dyDescent="0.25">
      <c r="A75" s="40"/>
      <c r="B75" s="42"/>
      <c r="C75" s="44"/>
      <c r="D75" s="40"/>
      <c r="E75" s="44"/>
      <c r="F75" s="40"/>
      <c r="G75" s="40"/>
      <c r="H75" s="40"/>
      <c r="I75" s="21" t="str">
        <f t="shared" si="108"/>
        <v>ПУЦ, (руб./Гкал)</v>
      </c>
      <c r="J75" s="22">
        <f>E72</f>
        <v>1963.41</v>
      </c>
      <c r="K75" s="22">
        <f>ROUND((K73*K74),2)-0.01</f>
        <v>2096.4699999999998</v>
      </c>
      <c r="L75" s="22">
        <f>K75</f>
        <v>2096.4699999999998</v>
      </c>
      <c r="M75" s="22">
        <f t="shared" ref="M75:O75" si="109">ROUND((M73*M74),2)</f>
        <v>2238.31</v>
      </c>
      <c r="N75" s="22">
        <f t="shared" si="109"/>
        <v>2238.31</v>
      </c>
      <c r="O75" s="22">
        <f t="shared" si="109"/>
        <v>2390.0700000000002</v>
      </c>
      <c r="P75" s="22">
        <f>P73</f>
        <v>2390.0700000000002</v>
      </c>
      <c r="Q75" s="22">
        <f t="shared" ref="Q75:S75" si="110">Q73</f>
        <v>2442.33</v>
      </c>
      <c r="R75" s="22">
        <f t="shared" si="110"/>
        <v>2442.33</v>
      </c>
      <c r="S75" s="22">
        <f t="shared" si="110"/>
        <v>2496.48</v>
      </c>
    </row>
    <row r="76" spans="1:19" s="20" customFormat="1" x14ac:dyDescent="0.25">
      <c r="A76" s="40"/>
      <c r="B76" s="42"/>
      <c r="C76" s="44"/>
      <c r="D76" s="40"/>
      <c r="E76" s="44"/>
      <c r="F76" s="40"/>
      <c r="G76" s="40"/>
      <c r="H76" s="40"/>
      <c r="I76" s="21" t="str">
        <f t="shared" si="108"/>
        <v>%</v>
      </c>
      <c r="J76" s="25">
        <f>J75/E72</f>
        <v>1</v>
      </c>
      <c r="K76" s="25">
        <f>K75/J75</f>
        <v>1.0677698493946755</v>
      </c>
      <c r="L76" s="25">
        <f t="shared" ref="L76" si="111">L75/K75</f>
        <v>1</v>
      </c>
      <c r="M76" s="25">
        <f t="shared" ref="M76" si="112">M75/L75</f>
        <v>1.0676565846398947</v>
      </c>
      <c r="N76" s="25">
        <f t="shared" ref="N76" si="113">N75/M75</f>
        <v>1</v>
      </c>
      <c r="O76" s="25">
        <f t="shared" ref="O76" si="114">O75/N75</f>
        <v>1.0678011535488829</v>
      </c>
      <c r="P76" s="25">
        <f t="shared" ref="P76" si="115">P75/O75</f>
        <v>1</v>
      </c>
      <c r="Q76" s="25">
        <f t="shared" ref="Q76" si="116">Q75/P75</f>
        <v>1.0218654683754032</v>
      </c>
      <c r="R76" s="25">
        <f t="shared" ref="R76" si="117">R75/Q75</f>
        <v>1</v>
      </c>
      <c r="S76" s="25">
        <f t="shared" ref="S76" si="118">S75/R75</f>
        <v>1.0221714510324158</v>
      </c>
    </row>
    <row r="77" spans="1:19" s="20" customFormat="1" ht="47.25" customHeight="1" x14ac:dyDescent="0.25">
      <c r="A77" s="40"/>
      <c r="B77" s="42"/>
      <c r="C77" s="44"/>
      <c r="D77" s="40"/>
      <c r="E77" s="44"/>
      <c r="F77" s="40"/>
      <c r="G77" s="40"/>
      <c r="H77" s="40"/>
      <c r="I77" s="18" t="str">
        <f t="shared" si="108"/>
        <v>Цена для потребителей в соответствии с условиями СИСТ, (руб./Гкал)</v>
      </c>
      <c r="J77" s="19">
        <f>J75</f>
        <v>1963.41</v>
      </c>
      <c r="K77" s="16">
        <f>J77*1.045</f>
        <v>2051.7634499999999</v>
      </c>
      <c r="L77" s="16">
        <f>K77</f>
        <v>2051.7634499999999</v>
      </c>
      <c r="M77" s="16">
        <f>L77*1.045</f>
        <v>2144.0928052499999</v>
      </c>
      <c r="N77" s="16">
        <f>M77</f>
        <v>2144.0928052499999</v>
      </c>
      <c r="O77" s="16">
        <f>N77*1.045</f>
        <v>2240.5769814862497</v>
      </c>
      <c r="P77" s="16">
        <f>O77</f>
        <v>2240.5769814862497</v>
      </c>
      <c r="Q77" s="16">
        <f>P77*1.045</f>
        <v>2341.4029456531307</v>
      </c>
      <c r="R77" s="16">
        <f>Q77</f>
        <v>2341.4029456531307</v>
      </c>
      <c r="S77" s="16">
        <f>R77*1.045</f>
        <v>2446.7660782075213</v>
      </c>
    </row>
    <row r="78" spans="1:19" x14ac:dyDescent="0.25">
      <c r="A78" s="40"/>
      <c r="B78" s="43"/>
      <c r="C78" s="44"/>
      <c r="D78" s="40"/>
      <c r="E78" s="44"/>
      <c r="F78" s="40"/>
      <c r="G78" s="40"/>
      <c r="H78" s="40"/>
      <c r="I78" s="15" t="str">
        <f t="shared" si="108"/>
        <v>% роста</v>
      </c>
      <c r="J78" s="17">
        <f>J77/E72</f>
        <v>1</v>
      </c>
      <c r="K78" s="17">
        <f>K77/J77</f>
        <v>1.0449999999999999</v>
      </c>
      <c r="L78" s="17">
        <f t="shared" ref="L78" si="119">L77/K77</f>
        <v>1</v>
      </c>
      <c r="M78" s="17">
        <f t="shared" ref="M78" si="120">M77/L77</f>
        <v>1.0449999999999999</v>
      </c>
      <c r="N78" s="17">
        <f t="shared" ref="N78" si="121">N77/M77</f>
        <v>1</v>
      </c>
      <c r="O78" s="17">
        <f t="shared" ref="O78" si="122">O77/N77</f>
        <v>1.0449999999999999</v>
      </c>
      <c r="P78" s="17">
        <f t="shared" ref="P78" si="123">P77/O77</f>
        <v>1</v>
      </c>
      <c r="Q78" s="17">
        <f t="shared" ref="Q78" si="124">Q77/P77</f>
        <v>1.0449999999999999</v>
      </c>
      <c r="R78" s="17">
        <f t="shared" ref="R78" si="125">R77/Q77</f>
        <v>1</v>
      </c>
      <c r="S78" s="17">
        <f t="shared" ref="S78" si="126">S77/R77</f>
        <v>1.0449999999999999</v>
      </c>
    </row>
    <row r="79" spans="1:19" s="20" customFormat="1" ht="14.25" customHeight="1" x14ac:dyDescent="0.25">
      <c r="A79" s="40"/>
      <c r="B79" s="41" t="s">
        <v>53</v>
      </c>
      <c r="C79" s="44"/>
      <c r="D79" s="40"/>
      <c r="E79" s="44">
        <v>1213.99</v>
      </c>
      <c r="F79" s="40"/>
      <c r="G79" s="40"/>
      <c r="H79" s="40" t="s">
        <v>36</v>
      </c>
      <c r="I79" s="26"/>
      <c r="J79" s="23"/>
      <c r="K79" s="23"/>
      <c r="L79" s="28"/>
      <c r="M79" s="28"/>
      <c r="N79" s="28"/>
      <c r="O79" s="28"/>
      <c r="P79" s="28"/>
      <c r="Q79" s="28"/>
      <c r="R79" s="28"/>
      <c r="S79" s="28"/>
    </row>
    <row r="80" spans="1:19" s="20" customFormat="1" x14ac:dyDescent="0.25">
      <c r="A80" s="40"/>
      <c r="B80" s="42"/>
      <c r="C80" s="44"/>
      <c r="D80" s="40"/>
      <c r="E80" s="44"/>
      <c r="F80" s="40"/>
      <c r="G80" s="40"/>
      <c r="H80" s="40"/>
      <c r="I80" s="21" t="str">
        <f t="shared" ref="I80:I85" si="127">I73</f>
        <v>ИПУЦ, (руб./Гкал)</v>
      </c>
      <c r="J80" s="23">
        <v>1663.97</v>
      </c>
      <c r="K80" s="23">
        <v>1701.44</v>
      </c>
      <c r="L80" s="23">
        <f>K80</f>
        <v>1701.44</v>
      </c>
      <c r="M80" s="23">
        <v>1852.5</v>
      </c>
      <c r="N80" s="23">
        <f>M80</f>
        <v>1852.5</v>
      </c>
      <c r="O80" s="23">
        <v>1923.83</v>
      </c>
      <c r="P80" s="23">
        <f>O80</f>
        <v>1923.83</v>
      </c>
      <c r="Q80" s="23">
        <v>1997.91</v>
      </c>
      <c r="R80" s="23">
        <f>Q80</f>
        <v>1997.91</v>
      </c>
      <c r="S80" s="23">
        <v>2074.85</v>
      </c>
    </row>
    <row r="81" spans="1:19" s="20" customFormat="1" x14ac:dyDescent="0.25">
      <c r="A81" s="40"/>
      <c r="B81" s="42"/>
      <c r="C81" s="44"/>
      <c r="D81" s="40"/>
      <c r="E81" s="44"/>
      <c r="F81" s="40"/>
      <c r="G81" s="40"/>
      <c r="H81" s="40"/>
      <c r="I81" s="1" t="str">
        <f t="shared" si="127"/>
        <v>График Главы (%)</v>
      </c>
      <c r="J81" s="3">
        <v>0.72960000000000003</v>
      </c>
      <c r="K81" s="3">
        <v>0.79420000000000002</v>
      </c>
      <c r="L81" s="3">
        <f>K81</f>
        <v>0.79420000000000002</v>
      </c>
      <c r="M81" s="3">
        <v>0.81200000000000006</v>
      </c>
      <c r="N81" s="3">
        <f>M81</f>
        <v>0.81200000000000006</v>
      </c>
      <c r="O81" s="3">
        <v>0.87039999999999995</v>
      </c>
      <c r="P81" s="3">
        <f>O81</f>
        <v>0.87039999999999995</v>
      </c>
      <c r="Q81" s="3">
        <v>0.93289999999999995</v>
      </c>
      <c r="R81" s="3">
        <f>Q81</f>
        <v>0.93289999999999995</v>
      </c>
      <c r="S81" s="3">
        <v>0.99999999999999978</v>
      </c>
    </row>
    <row r="82" spans="1:19" s="20" customFormat="1" x14ac:dyDescent="0.25">
      <c r="A82" s="40"/>
      <c r="B82" s="42"/>
      <c r="C82" s="44"/>
      <c r="D82" s="40"/>
      <c r="E82" s="44"/>
      <c r="F82" s="40"/>
      <c r="G82" s="40"/>
      <c r="H82" s="40"/>
      <c r="I82" s="21" t="str">
        <f t="shared" si="127"/>
        <v>ПУЦ, (руб./Гкал)</v>
      </c>
      <c r="J82" s="22">
        <f>E79</f>
        <v>1213.99</v>
      </c>
      <c r="K82" s="22">
        <f t="shared" ref="K82:S82" si="128">ROUND((K80*K81),2)</f>
        <v>1351.28</v>
      </c>
      <c r="L82" s="22">
        <f t="shared" si="128"/>
        <v>1351.28</v>
      </c>
      <c r="M82" s="22">
        <f t="shared" si="128"/>
        <v>1504.23</v>
      </c>
      <c r="N82" s="22">
        <f t="shared" si="128"/>
        <v>1504.23</v>
      </c>
      <c r="O82" s="22">
        <f t="shared" si="128"/>
        <v>1674.5</v>
      </c>
      <c r="P82" s="22">
        <f t="shared" si="128"/>
        <v>1674.5</v>
      </c>
      <c r="Q82" s="22">
        <f t="shared" si="128"/>
        <v>1863.85</v>
      </c>
      <c r="R82" s="22">
        <f t="shared" si="128"/>
        <v>1863.85</v>
      </c>
      <c r="S82" s="22">
        <f t="shared" si="128"/>
        <v>2074.85</v>
      </c>
    </row>
    <row r="83" spans="1:19" s="20" customFormat="1" x14ac:dyDescent="0.25">
      <c r="A83" s="40"/>
      <c r="B83" s="42"/>
      <c r="C83" s="44"/>
      <c r="D83" s="40"/>
      <c r="E83" s="44"/>
      <c r="F83" s="40"/>
      <c r="G83" s="40"/>
      <c r="H83" s="40"/>
      <c r="I83" s="21" t="str">
        <f t="shared" si="127"/>
        <v>%</v>
      </c>
      <c r="J83" s="25">
        <f>J82/E79</f>
        <v>1</v>
      </c>
      <c r="K83" s="25">
        <f>K82/J82</f>
        <v>1.1130898936564551</v>
      </c>
      <c r="L83" s="25">
        <f t="shared" ref="L83" si="129">L82/K82</f>
        <v>1</v>
      </c>
      <c r="M83" s="25">
        <f t="shared" ref="M83" si="130">M82/L82</f>
        <v>1.1131889763779528</v>
      </c>
      <c r="N83" s="25">
        <f t="shared" ref="N83" si="131">N82/M82</f>
        <v>1</v>
      </c>
      <c r="O83" s="25">
        <f t="shared" ref="O83" si="132">O82/N82</f>
        <v>1.1131941258983</v>
      </c>
      <c r="P83" s="25">
        <f t="shared" ref="P83" si="133">P82/O82</f>
        <v>1</v>
      </c>
      <c r="Q83" s="25">
        <f t="shared" ref="Q83" si="134">Q82/P82</f>
        <v>1.1130785309047477</v>
      </c>
      <c r="R83" s="25">
        <f t="shared" ref="R83" si="135">R82/Q82</f>
        <v>1</v>
      </c>
      <c r="S83" s="25">
        <f t="shared" ref="S83" si="136">S82/R82</f>
        <v>1.1132065348606379</v>
      </c>
    </row>
    <row r="84" spans="1:19" s="20" customFormat="1" ht="46.5" customHeight="1" x14ac:dyDescent="0.25">
      <c r="A84" s="40"/>
      <c r="B84" s="42"/>
      <c r="C84" s="44"/>
      <c r="D84" s="40"/>
      <c r="E84" s="44"/>
      <c r="F84" s="40"/>
      <c r="G84" s="40"/>
      <c r="H84" s="40"/>
      <c r="I84" s="18" t="str">
        <f t="shared" si="127"/>
        <v>Цена для потребителей в соответствии с условиями СИСТ, (руб./Гкал)</v>
      </c>
      <c r="J84" s="19">
        <f>J82</f>
        <v>1213.99</v>
      </c>
      <c r="K84" s="16">
        <f>J84*1.065</f>
        <v>1292.8993499999999</v>
      </c>
      <c r="L84" s="16">
        <f>K84</f>
        <v>1292.8993499999999</v>
      </c>
      <c r="M84" s="16">
        <f>L84*1.065</f>
        <v>1376.9378077499998</v>
      </c>
      <c r="N84" s="16">
        <f>M84</f>
        <v>1376.9378077499998</v>
      </c>
      <c r="O84" s="16">
        <f>N84*1.065</f>
        <v>1466.4387652537498</v>
      </c>
      <c r="P84" s="16">
        <f>O84</f>
        <v>1466.4387652537498</v>
      </c>
      <c r="Q84" s="16">
        <f>P84*1.065</f>
        <v>1561.7572849952435</v>
      </c>
      <c r="R84" s="16">
        <f>Q84</f>
        <v>1561.7572849952435</v>
      </c>
      <c r="S84" s="16">
        <f>R84*1.065</f>
        <v>1663.2715085199343</v>
      </c>
    </row>
    <row r="85" spans="1:19" x14ac:dyDescent="0.25">
      <c r="A85" s="40"/>
      <c r="B85" s="43"/>
      <c r="C85" s="44"/>
      <c r="D85" s="40"/>
      <c r="E85" s="44"/>
      <c r="F85" s="40"/>
      <c r="G85" s="40"/>
      <c r="H85" s="40"/>
      <c r="I85" s="15" t="str">
        <f t="shared" si="127"/>
        <v>% роста</v>
      </c>
      <c r="J85" s="17">
        <f>J84/E79</f>
        <v>1</v>
      </c>
      <c r="K85" s="17">
        <f>K84/J84</f>
        <v>1.0649999999999999</v>
      </c>
      <c r="L85" s="17">
        <f t="shared" ref="L85" si="137">L84/K84</f>
        <v>1</v>
      </c>
      <c r="M85" s="17">
        <f t="shared" ref="M85" si="138">M84/L84</f>
        <v>1.0649999999999999</v>
      </c>
      <c r="N85" s="17">
        <f t="shared" ref="N85" si="139">N84/M84</f>
        <v>1</v>
      </c>
      <c r="O85" s="17">
        <f t="shared" ref="O85" si="140">O84/N84</f>
        <v>1.0649999999999999</v>
      </c>
      <c r="P85" s="17">
        <f t="shared" ref="P85" si="141">P84/O84</f>
        <v>1</v>
      </c>
      <c r="Q85" s="17">
        <f t="shared" ref="Q85" si="142">Q84/P84</f>
        <v>1.0649999999999999</v>
      </c>
      <c r="R85" s="17">
        <f t="shared" ref="R85" si="143">R84/Q84</f>
        <v>1</v>
      </c>
      <c r="S85" s="17">
        <f t="shared" ref="S85" si="144">S84/R84</f>
        <v>1.0649999999999999</v>
      </c>
    </row>
    <row r="86" spans="1:19" s="20" customFormat="1" ht="14.25" customHeight="1" x14ac:dyDescent="0.25">
      <c r="A86" s="40"/>
      <c r="B86" s="41" t="s">
        <v>54</v>
      </c>
      <c r="C86" s="44"/>
      <c r="D86" s="40"/>
      <c r="E86" s="44">
        <v>1510.03</v>
      </c>
      <c r="F86" s="40"/>
      <c r="G86" s="40"/>
      <c r="H86" s="40" t="s">
        <v>36</v>
      </c>
      <c r="I86" s="26"/>
      <c r="J86" s="23"/>
      <c r="K86" s="23"/>
      <c r="L86" s="28"/>
      <c r="M86" s="28"/>
      <c r="N86" s="28"/>
      <c r="O86" s="28"/>
      <c r="P86" s="28"/>
      <c r="Q86" s="28"/>
      <c r="R86" s="28"/>
      <c r="S86" s="28"/>
    </row>
    <row r="87" spans="1:19" s="20" customFormat="1" x14ac:dyDescent="0.25">
      <c r="A87" s="40"/>
      <c r="B87" s="42"/>
      <c r="C87" s="44"/>
      <c r="D87" s="40"/>
      <c r="E87" s="44"/>
      <c r="F87" s="40"/>
      <c r="G87" s="40"/>
      <c r="H87" s="40"/>
      <c r="I87" s="21" t="str">
        <f t="shared" ref="I87:I92" si="145">I80</f>
        <v>ИПУЦ, (руб./Гкал)</v>
      </c>
      <c r="J87" s="23">
        <v>1996.72</v>
      </c>
      <c r="K87" s="23">
        <v>2041.68</v>
      </c>
      <c r="L87" s="23">
        <f>K87</f>
        <v>2041.68</v>
      </c>
      <c r="M87" s="23">
        <v>2222.94</v>
      </c>
      <c r="N87" s="23">
        <f>M87</f>
        <v>2222.94</v>
      </c>
      <c r="O87" s="23">
        <v>2308.54</v>
      </c>
      <c r="P87" s="23">
        <f>O87</f>
        <v>2308.54</v>
      </c>
      <c r="Q87" s="23">
        <v>2397.4299999999998</v>
      </c>
      <c r="R87" s="23">
        <f>Q87</f>
        <v>2397.4299999999998</v>
      </c>
      <c r="S87" s="23">
        <v>2489.75</v>
      </c>
    </row>
    <row r="88" spans="1:19" s="20" customFormat="1" x14ac:dyDescent="0.25">
      <c r="A88" s="40"/>
      <c r="B88" s="42"/>
      <c r="C88" s="44"/>
      <c r="D88" s="40"/>
      <c r="E88" s="44"/>
      <c r="F88" s="40"/>
      <c r="G88" s="40"/>
      <c r="H88" s="40"/>
      <c r="I88" s="1" t="str">
        <f t="shared" si="145"/>
        <v>График Главы (%)</v>
      </c>
      <c r="J88" s="3">
        <v>0.75629999999999997</v>
      </c>
      <c r="K88" s="3">
        <v>0.81740000000000002</v>
      </c>
      <c r="L88" s="3">
        <f>K88</f>
        <v>0.81740000000000002</v>
      </c>
      <c r="M88" s="3">
        <v>0.82969999999999999</v>
      </c>
      <c r="N88" s="3">
        <f>M88</f>
        <v>0.82969999999999999</v>
      </c>
      <c r="O88" s="3">
        <v>0.88300000000000001</v>
      </c>
      <c r="P88" s="3">
        <f>O88</f>
        <v>0.88300000000000001</v>
      </c>
      <c r="Q88" s="3">
        <v>0.93969999999999998</v>
      </c>
      <c r="R88" s="3">
        <f>Q88</f>
        <v>0.93969999999999998</v>
      </c>
      <c r="S88" s="3">
        <v>0.99999999999999978</v>
      </c>
    </row>
    <row r="89" spans="1:19" s="20" customFormat="1" x14ac:dyDescent="0.25">
      <c r="A89" s="40"/>
      <c r="B89" s="42"/>
      <c r="C89" s="44"/>
      <c r="D89" s="40"/>
      <c r="E89" s="44"/>
      <c r="F89" s="40"/>
      <c r="G89" s="40"/>
      <c r="H89" s="40"/>
      <c r="I89" s="21" t="str">
        <f t="shared" si="145"/>
        <v>ПУЦ, (руб./Гкал)</v>
      </c>
      <c r="J89" s="22">
        <f>E86</f>
        <v>1510.03</v>
      </c>
      <c r="K89" s="22">
        <f>ROUND((K87*K88),2)-0.01</f>
        <v>1668.86</v>
      </c>
      <c r="L89" s="22">
        <f>K89</f>
        <v>1668.86</v>
      </c>
      <c r="M89" s="22">
        <f t="shared" ref="M89:S89" si="146">ROUND((M87*M88),2)</f>
        <v>1844.37</v>
      </c>
      <c r="N89" s="22">
        <f t="shared" si="146"/>
        <v>1844.37</v>
      </c>
      <c r="O89" s="22">
        <f t="shared" si="146"/>
        <v>2038.44</v>
      </c>
      <c r="P89" s="22">
        <f t="shared" si="146"/>
        <v>2038.44</v>
      </c>
      <c r="Q89" s="22">
        <f t="shared" si="146"/>
        <v>2252.86</v>
      </c>
      <c r="R89" s="22">
        <f t="shared" si="146"/>
        <v>2252.86</v>
      </c>
      <c r="S89" s="22">
        <f t="shared" si="146"/>
        <v>2489.75</v>
      </c>
    </row>
    <row r="90" spans="1:19" s="20" customFormat="1" x14ac:dyDescent="0.25">
      <c r="A90" s="40"/>
      <c r="B90" s="42"/>
      <c r="C90" s="44"/>
      <c r="D90" s="40"/>
      <c r="E90" s="44"/>
      <c r="F90" s="40"/>
      <c r="G90" s="40"/>
      <c r="H90" s="40"/>
      <c r="I90" s="21" t="str">
        <f t="shared" si="145"/>
        <v>%</v>
      </c>
      <c r="J90" s="25">
        <f>J89/E86</f>
        <v>1</v>
      </c>
      <c r="K90" s="25">
        <f>K89/J89</f>
        <v>1.1051833407283298</v>
      </c>
      <c r="L90" s="25">
        <f t="shared" ref="L90" si="147">L89/K89</f>
        <v>1</v>
      </c>
      <c r="M90" s="25">
        <f t="shared" ref="M90" si="148">M89/L89</f>
        <v>1.1051675994391381</v>
      </c>
      <c r="N90" s="25">
        <f t="shared" ref="N90" si="149">N89/M89</f>
        <v>1</v>
      </c>
      <c r="O90" s="25">
        <f t="shared" ref="O90" si="150">O89/N89</f>
        <v>1.1052229216480425</v>
      </c>
      <c r="P90" s="25">
        <f t="shared" ref="P90" si="151">P89/O89</f>
        <v>1</v>
      </c>
      <c r="Q90" s="25">
        <f t="shared" ref="Q90" si="152">Q89/P89</f>
        <v>1.1051882812346696</v>
      </c>
      <c r="R90" s="25">
        <f t="shared" ref="R90" si="153">R89/Q89</f>
        <v>1</v>
      </c>
      <c r="S90" s="25">
        <f t="shared" ref="S90" si="154">S89/R89</f>
        <v>1.1051507861118754</v>
      </c>
    </row>
    <row r="91" spans="1:19" s="20" customFormat="1" ht="43.5" customHeight="1" x14ac:dyDescent="0.25">
      <c r="A91" s="40"/>
      <c r="B91" s="42"/>
      <c r="C91" s="44"/>
      <c r="D91" s="40"/>
      <c r="E91" s="44"/>
      <c r="F91" s="40"/>
      <c r="G91" s="40"/>
      <c r="H91" s="40"/>
      <c r="I91" s="18" t="str">
        <f t="shared" si="145"/>
        <v>Цена для потребителей в соответствии с условиями СИСТ, (руб./Гкал)</v>
      </c>
      <c r="J91" s="19">
        <f>J89</f>
        <v>1510.03</v>
      </c>
      <c r="K91" s="19">
        <f>J91*1.055</f>
        <v>1593.0816499999999</v>
      </c>
      <c r="L91" s="19">
        <f>K91</f>
        <v>1593.0816499999999</v>
      </c>
      <c r="M91" s="19">
        <f>L91*1.055</f>
        <v>1680.7011407499997</v>
      </c>
      <c r="N91" s="19">
        <f>M91</f>
        <v>1680.7011407499997</v>
      </c>
      <c r="O91" s="19">
        <f>N91*1.055</f>
        <v>1773.1397034912495</v>
      </c>
      <c r="P91" s="19">
        <f>O91</f>
        <v>1773.1397034912495</v>
      </c>
      <c r="Q91" s="19">
        <f>P91*1.055</f>
        <v>1870.662387183268</v>
      </c>
      <c r="R91" s="19">
        <f>Q91</f>
        <v>1870.662387183268</v>
      </c>
      <c r="S91" s="19">
        <f>R91*1.055</f>
        <v>1973.5488184783476</v>
      </c>
    </row>
    <row r="92" spans="1:19" s="20" customFormat="1" x14ac:dyDescent="0.25">
      <c r="A92" s="40"/>
      <c r="B92" s="43"/>
      <c r="C92" s="44"/>
      <c r="D92" s="40"/>
      <c r="E92" s="44"/>
      <c r="F92" s="40"/>
      <c r="G92" s="40"/>
      <c r="H92" s="40"/>
      <c r="I92" s="18" t="str">
        <f t="shared" si="145"/>
        <v>% роста</v>
      </c>
      <c r="J92" s="25">
        <f>J91/E86</f>
        <v>1</v>
      </c>
      <c r="K92" s="25">
        <f>K91/J91</f>
        <v>1.0549999999999999</v>
      </c>
      <c r="L92" s="25">
        <f t="shared" ref="L92" si="155">L91/K91</f>
        <v>1</v>
      </c>
      <c r="M92" s="25">
        <f t="shared" ref="M92" si="156">M91/L91</f>
        <v>1.0549999999999999</v>
      </c>
      <c r="N92" s="25">
        <f t="shared" ref="N92" si="157">N91/M91</f>
        <v>1</v>
      </c>
      <c r="O92" s="25">
        <f t="shared" ref="O92" si="158">O91/N91</f>
        <v>1.0549999999999999</v>
      </c>
      <c r="P92" s="25">
        <f t="shared" ref="P92" si="159">P91/O91</f>
        <v>1</v>
      </c>
      <c r="Q92" s="25">
        <f t="shared" ref="Q92" si="160">Q91/P91</f>
        <v>1.0549999999999999</v>
      </c>
      <c r="R92" s="25">
        <f t="shared" ref="R92" si="161">R91/Q91</f>
        <v>1</v>
      </c>
      <c r="S92" s="25">
        <f t="shared" ref="S92" si="162">S91/R91</f>
        <v>1.0549999999999999</v>
      </c>
    </row>
    <row r="93" spans="1:19" s="20" customFormat="1" ht="14.25" customHeight="1" x14ac:dyDescent="0.25">
      <c r="A93" s="40"/>
      <c r="B93" s="41" t="s">
        <v>55</v>
      </c>
      <c r="C93" s="44"/>
      <c r="D93" s="40"/>
      <c r="E93" s="44">
        <v>1857.32</v>
      </c>
      <c r="F93" s="40"/>
      <c r="G93" s="40"/>
      <c r="H93" s="40" t="s">
        <v>36</v>
      </c>
      <c r="I93" s="26"/>
      <c r="J93" s="23"/>
      <c r="K93" s="23"/>
      <c r="L93" s="28"/>
      <c r="M93" s="28"/>
      <c r="N93" s="28"/>
      <c r="O93" s="28"/>
      <c r="P93" s="28"/>
      <c r="Q93" s="28"/>
      <c r="R93" s="28"/>
      <c r="S93" s="28"/>
    </row>
    <row r="94" spans="1:19" s="20" customFormat="1" x14ac:dyDescent="0.25">
      <c r="A94" s="40"/>
      <c r="B94" s="42"/>
      <c r="C94" s="44"/>
      <c r="D94" s="40"/>
      <c r="E94" s="44"/>
      <c r="F94" s="40"/>
      <c r="G94" s="40"/>
      <c r="H94" s="40"/>
      <c r="I94" s="21" t="str">
        <f t="shared" ref="I94:I99" si="163">I87</f>
        <v>ИПУЦ, (руб./Гкал)</v>
      </c>
      <c r="J94" s="23">
        <v>1998.28</v>
      </c>
      <c r="K94" s="23">
        <v>2043.24</v>
      </c>
      <c r="L94" s="23">
        <f>K94</f>
        <v>2043.24</v>
      </c>
      <c r="M94" s="23">
        <v>2224.73</v>
      </c>
      <c r="N94" s="23">
        <f>M94</f>
        <v>2224.73</v>
      </c>
      <c r="O94" s="23">
        <v>2310.4</v>
      </c>
      <c r="P94" s="23">
        <f>O94</f>
        <v>2310.4</v>
      </c>
      <c r="Q94" s="23">
        <v>2399.36</v>
      </c>
      <c r="R94" s="23">
        <f>Q94</f>
        <v>2399.36</v>
      </c>
      <c r="S94" s="23">
        <v>2491.75</v>
      </c>
    </row>
    <row r="95" spans="1:19" s="20" customFormat="1" x14ac:dyDescent="0.25">
      <c r="A95" s="40"/>
      <c r="B95" s="42"/>
      <c r="C95" s="44"/>
      <c r="D95" s="40"/>
      <c r="E95" s="44"/>
      <c r="F95" s="40"/>
      <c r="G95" s="40"/>
      <c r="H95" s="40"/>
      <c r="I95" s="1" t="str">
        <f t="shared" si="163"/>
        <v>График Главы (%)</v>
      </c>
      <c r="J95" s="3">
        <v>0.92949999999999999</v>
      </c>
      <c r="K95" s="3">
        <v>0.99490000000000001</v>
      </c>
      <c r="L95" s="3">
        <f>K95</f>
        <v>0.99490000000000001</v>
      </c>
      <c r="M95" s="3">
        <v>1</v>
      </c>
      <c r="N95" s="3"/>
      <c r="O95" s="3"/>
      <c r="P95" s="3"/>
      <c r="Q95" s="3"/>
      <c r="R95" s="3"/>
      <c r="S95" s="3"/>
    </row>
    <row r="96" spans="1:19" s="20" customFormat="1" x14ac:dyDescent="0.25">
      <c r="A96" s="40"/>
      <c r="B96" s="42"/>
      <c r="C96" s="44"/>
      <c r="D96" s="40"/>
      <c r="E96" s="44"/>
      <c r="F96" s="40"/>
      <c r="G96" s="40"/>
      <c r="H96" s="40"/>
      <c r="I96" s="21" t="str">
        <f t="shared" si="163"/>
        <v>ПУЦ, (руб./Гкал)</v>
      </c>
      <c r="J96" s="22">
        <f>E93</f>
        <v>1857.32</v>
      </c>
      <c r="K96" s="22">
        <f>ROUND((K94*K95),2)-0.01</f>
        <v>2032.81</v>
      </c>
      <c r="L96" s="22">
        <f>K96</f>
        <v>2032.81</v>
      </c>
      <c r="M96" s="22">
        <f t="shared" ref="M96" si="164">ROUND((M94*M95),2)</f>
        <v>2224.73</v>
      </c>
      <c r="N96" s="22">
        <f>N94</f>
        <v>2224.73</v>
      </c>
      <c r="O96" s="22">
        <f t="shared" ref="O96:S96" si="165">O94</f>
        <v>2310.4</v>
      </c>
      <c r="P96" s="22">
        <f t="shared" si="165"/>
        <v>2310.4</v>
      </c>
      <c r="Q96" s="22">
        <f t="shared" si="165"/>
        <v>2399.36</v>
      </c>
      <c r="R96" s="22">
        <f t="shared" si="165"/>
        <v>2399.36</v>
      </c>
      <c r="S96" s="22">
        <f t="shared" si="165"/>
        <v>2491.75</v>
      </c>
    </row>
    <row r="97" spans="1:19" s="20" customFormat="1" x14ac:dyDescent="0.25">
      <c r="A97" s="40"/>
      <c r="B97" s="42"/>
      <c r="C97" s="44"/>
      <c r="D97" s="40"/>
      <c r="E97" s="44"/>
      <c r="F97" s="40"/>
      <c r="G97" s="40"/>
      <c r="H97" s="40"/>
      <c r="I97" s="21" t="str">
        <f t="shared" si="163"/>
        <v>%</v>
      </c>
      <c r="J97" s="25">
        <f>J96/E93</f>
        <v>1</v>
      </c>
      <c r="K97" s="25">
        <f>K96/J96</f>
        <v>1.0944856029117223</v>
      </c>
      <c r="L97" s="25">
        <f t="shared" ref="L97" si="166">L96/K96</f>
        <v>1</v>
      </c>
      <c r="M97" s="25">
        <f t="shared" ref="M97" si="167">M96/L96</f>
        <v>1.0944111845179825</v>
      </c>
      <c r="N97" s="25">
        <f t="shared" ref="N97" si="168">N96/M96</f>
        <v>1</v>
      </c>
      <c r="O97" s="25">
        <f t="shared" ref="O97" si="169">O96/N96</f>
        <v>1.0385080436727154</v>
      </c>
      <c r="P97" s="25">
        <f t="shared" ref="P97" si="170">P96/O96</f>
        <v>1</v>
      </c>
      <c r="Q97" s="25">
        <f t="shared" ref="Q97" si="171">Q96/P96</f>
        <v>1.0385041551246537</v>
      </c>
      <c r="R97" s="25">
        <f t="shared" ref="R97" si="172">R96/Q96</f>
        <v>1</v>
      </c>
      <c r="S97" s="25">
        <f t="shared" ref="S97" si="173">S96/R96</f>
        <v>1.0385061016271004</v>
      </c>
    </row>
    <row r="98" spans="1:19" s="20" customFormat="1" ht="46.5" customHeight="1" x14ac:dyDescent="0.25">
      <c r="A98" s="40"/>
      <c r="B98" s="42"/>
      <c r="C98" s="44"/>
      <c r="D98" s="40"/>
      <c r="E98" s="44"/>
      <c r="F98" s="40"/>
      <c r="G98" s="40"/>
      <c r="H98" s="40"/>
      <c r="I98" s="18" t="str">
        <f t="shared" si="163"/>
        <v>Цена для потребителей в соответствии с условиями СИСТ, (руб./Гкал)</v>
      </c>
      <c r="J98" s="19">
        <f>J96</f>
        <v>1857.32</v>
      </c>
      <c r="K98" s="19">
        <f>J98*1.0571</f>
        <v>1963.3729719999999</v>
      </c>
      <c r="L98" s="19">
        <f>K98</f>
        <v>1963.3729719999999</v>
      </c>
      <c r="M98" s="19">
        <f>L98*1.0571</f>
        <v>2075.4815687011996</v>
      </c>
      <c r="N98" s="19">
        <f>M98</f>
        <v>2075.4815687011996</v>
      </c>
      <c r="O98" s="19">
        <f>N98*1.0571</f>
        <v>2193.9915662740382</v>
      </c>
      <c r="P98" s="19">
        <f>O98</f>
        <v>2193.9915662740382</v>
      </c>
      <c r="Q98" s="19">
        <f>P98*1.0571</f>
        <v>2319.2684847082855</v>
      </c>
      <c r="R98" s="19">
        <f>Q98</f>
        <v>2319.2684847082855</v>
      </c>
      <c r="S98" s="19">
        <f>R98*1.0571</f>
        <v>2451.6987151851285</v>
      </c>
    </row>
    <row r="99" spans="1:19" x14ac:dyDescent="0.25">
      <c r="A99" s="40"/>
      <c r="B99" s="43"/>
      <c r="C99" s="44"/>
      <c r="D99" s="40"/>
      <c r="E99" s="44"/>
      <c r="F99" s="40"/>
      <c r="G99" s="40"/>
      <c r="H99" s="40"/>
      <c r="I99" s="18" t="str">
        <f t="shared" si="163"/>
        <v>% роста</v>
      </c>
      <c r="J99" s="25">
        <f>J98/E93</f>
        <v>1</v>
      </c>
      <c r="K99" s="25">
        <f>K98/J98</f>
        <v>1.0570999999999999</v>
      </c>
      <c r="L99" s="25">
        <f t="shared" ref="L99" si="174">L98/K98</f>
        <v>1</v>
      </c>
      <c r="M99" s="25">
        <f t="shared" ref="M99" si="175">M98/L98</f>
        <v>1.0570999999999999</v>
      </c>
      <c r="N99" s="25">
        <f t="shared" ref="N99" si="176">N98/M98</f>
        <v>1</v>
      </c>
      <c r="O99" s="25">
        <f t="shared" ref="O99" si="177">O98/N98</f>
        <v>1.0570999999999999</v>
      </c>
      <c r="P99" s="25">
        <f t="shared" ref="P99" si="178">P98/O98</f>
        <v>1</v>
      </c>
      <c r="Q99" s="25">
        <f t="shared" ref="Q99" si="179">Q98/P98</f>
        <v>1.0570999999999999</v>
      </c>
      <c r="R99" s="25">
        <f t="shared" ref="R99" si="180">R98/Q98</f>
        <v>1</v>
      </c>
      <c r="S99" s="25">
        <f t="shared" ref="S99" si="181">S98/R98</f>
        <v>1.0570999999999999</v>
      </c>
    </row>
    <row r="100" spans="1:19" s="20" customFormat="1" ht="14.25" customHeight="1" x14ac:dyDescent="0.25">
      <c r="A100" s="40"/>
      <c r="B100" s="41" t="s">
        <v>56</v>
      </c>
      <c r="C100" s="44"/>
      <c r="D100" s="40"/>
      <c r="E100" s="44">
        <v>1807.98</v>
      </c>
      <c r="F100" s="40"/>
      <c r="G100" s="40"/>
      <c r="H100" s="40" t="s">
        <v>36</v>
      </c>
      <c r="I100" s="26"/>
      <c r="J100" s="23"/>
      <c r="K100" s="23"/>
      <c r="L100" s="28"/>
      <c r="M100" s="28"/>
      <c r="N100" s="28"/>
      <c r="O100" s="28"/>
      <c r="P100" s="28"/>
      <c r="Q100" s="28"/>
      <c r="R100" s="28"/>
      <c r="S100" s="28"/>
    </row>
    <row r="101" spans="1:19" s="20" customFormat="1" x14ac:dyDescent="0.25">
      <c r="A101" s="40"/>
      <c r="B101" s="42"/>
      <c r="C101" s="44"/>
      <c r="D101" s="40"/>
      <c r="E101" s="44"/>
      <c r="F101" s="40"/>
      <c r="G101" s="40"/>
      <c r="H101" s="40"/>
      <c r="I101" s="21" t="str">
        <f t="shared" ref="I101:I106" si="182">I94</f>
        <v>ИПУЦ, (руб./Гкал)</v>
      </c>
      <c r="J101" s="23">
        <v>1997.85</v>
      </c>
      <c r="K101" s="23">
        <v>2042.81</v>
      </c>
      <c r="L101" s="23">
        <f>K101</f>
        <v>2042.81</v>
      </c>
      <c r="M101" s="23">
        <v>2224.2399999999998</v>
      </c>
      <c r="N101" s="23">
        <f>M101</f>
        <v>2224.2399999999998</v>
      </c>
      <c r="O101" s="23">
        <v>2309.89</v>
      </c>
      <c r="P101" s="23">
        <f>O101</f>
        <v>2309.89</v>
      </c>
      <c r="Q101" s="23">
        <v>2398.83</v>
      </c>
      <c r="R101" s="23">
        <f>Q101</f>
        <v>2398.83</v>
      </c>
      <c r="S101" s="23">
        <v>2491.21</v>
      </c>
    </row>
    <row r="102" spans="1:19" s="20" customFormat="1" x14ac:dyDescent="0.25">
      <c r="A102" s="40"/>
      <c r="B102" s="42"/>
      <c r="C102" s="44"/>
      <c r="D102" s="40"/>
      <c r="E102" s="44"/>
      <c r="F102" s="40"/>
      <c r="G102" s="40"/>
      <c r="H102" s="40"/>
      <c r="I102" s="1" t="str">
        <f t="shared" si="182"/>
        <v>График Главы (%)</v>
      </c>
      <c r="J102" s="3">
        <v>0.90500000000000003</v>
      </c>
      <c r="K102" s="3">
        <v>0.98170000000000002</v>
      </c>
      <c r="L102" s="3">
        <f>K102</f>
        <v>0.98170000000000002</v>
      </c>
      <c r="M102" s="3">
        <v>1</v>
      </c>
      <c r="N102" s="3"/>
      <c r="O102" s="3"/>
      <c r="P102" s="3"/>
      <c r="Q102" s="3"/>
      <c r="R102" s="3"/>
      <c r="S102" s="3"/>
    </row>
    <row r="103" spans="1:19" s="20" customFormat="1" x14ac:dyDescent="0.25">
      <c r="A103" s="40"/>
      <c r="B103" s="42"/>
      <c r="C103" s="44"/>
      <c r="D103" s="40"/>
      <c r="E103" s="44"/>
      <c r="F103" s="40"/>
      <c r="G103" s="40"/>
      <c r="H103" s="40"/>
      <c r="I103" s="21" t="str">
        <f t="shared" si="182"/>
        <v>ПУЦ, (руб./Гкал)</v>
      </c>
      <c r="J103" s="22">
        <f>E100</f>
        <v>1807.98</v>
      </c>
      <c r="K103" s="22">
        <f>ROUND((K101*K102),2)-0.01</f>
        <v>2005.42</v>
      </c>
      <c r="L103" s="22">
        <f>K103</f>
        <v>2005.42</v>
      </c>
      <c r="M103" s="22">
        <f t="shared" ref="M103" si="183">ROUND((M101*M102),2)</f>
        <v>2224.2399999999998</v>
      </c>
      <c r="N103" s="22">
        <f>N101</f>
        <v>2224.2399999999998</v>
      </c>
      <c r="O103" s="22">
        <f t="shared" ref="O103:S103" si="184">O101</f>
        <v>2309.89</v>
      </c>
      <c r="P103" s="22">
        <f t="shared" si="184"/>
        <v>2309.89</v>
      </c>
      <c r="Q103" s="22">
        <f t="shared" si="184"/>
        <v>2398.83</v>
      </c>
      <c r="R103" s="22">
        <f t="shared" si="184"/>
        <v>2398.83</v>
      </c>
      <c r="S103" s="22">
        <f t="shared" si="184"/>
        <v>2491.21</v>
      </c>
    </row>
    <row r="104" spans="1:19" s="20" customFormat="1" x14ac:dyDescent="0.25">
      <c r="A104" s="40"/>
      <c r="B104" s="42"/>
      <c r="C104" s="44"/>
      <c r="D104" s="40"/>
      <c r="E104" s="44"/>
      <c r="F104" s="40"/>
      <c r="G104" s="40"/>
      <c r="H104" s="40"/>
      <c r="I104" s="21" t="str">
        <f t="shared" si="182"/>
        <v>%</v>
      </c>
      <c r="J104" s="25">
        <f>J103/E100</f>
        <v>1</v>
      </c>
      <c r="K104" s="25">
        <f>K103/J103</f>
        <v>1.109204747840131</v>
      </c>
      <c r="L104" s="25">
        <f t="shared" ref="L104" si="185">L103/K103</f>
        <v>1</v>
      </c>
      <c r="M104" s="25">
        <f t="shared" ref="M104" si="186">M103/L103</f>
        <v>1.1091143002463324</v>
      </c>
      <c r="N104" s="25">
        <f t="shared" ref="N104" si="187">N103/M103</f>
        <v>1</v>
      </c>
      <c r="O104" s="25">
        <f t="shared" ref="O104" si="188">O103/N103</f>
        <v>1.0385075351580766</v>
      </c>
      <c r="P104" s="25">
        <f t="shared" ref="P104" si="189">P103/O103</f>
        <v>1</v>
      </c>
      <c r="Q104" s="25">
        <f t="shared" ref="Q104" si="190">Q103/P103</f>
        <v>1.0385039980258801</v>
      </c>
      <c r="R104" s="25">
        <f t="shared" ref="R104" si="191">R103/Q103</f>
        <v>1</v>
      </c>
      <c r="S104" s="25">
        <f t="shared" ref="S104" si="192">S103/R103</f>
        <v>1.0385104405064136</v>
      </c>
    </row>
    <row r="105" spans="1:19" s="20" customFormat="1" ht="42.75" customHeight="1" x14ac:dyDescent="0.25">
      <c r="A105" s="40"/>
      <c r="B105" s="42"/>
      <c r="C105" s="44"/>
      <c r="D105" s="40"/>
      <c r="E105" s="44"/>
      <c r="F105" s="40"/>
      <c r="G105" s="40"/>
      <c r="H105" s="40"/>
      <c r="I105" s="18" t="str">
        <f t="shared" si="182"/>
        <v>Цена для потребителей в соответствии с условиями СИСТ, (руб./Гкал)</v>
      </c>
      <c r="J105" s="19">
        <f>J103</f>
        <v>1807.98</v>
      </c>
      <c r="K105" s="19">
        <f>J105*1.05</f>
        <v>1898.3790000000001</v>
      </c>
      <c r="L105" s="19">
        <f>K105</f>
        <v>1898.3790000000001</v>
      </c>
      <c r="M105" s="19">
        <f>L105*1.05</f>
        <v>1993.2979500000001</v>
      </c>
      <c r="N105" s="19">
        <f>M105</f>
        <v>1993.2979500000001</v>
      </c>
      <c r="O105" s="19">
        <f>N105*1.05</f>
        <v>2092.9628475000004</v>
      </c>
      <c r="P105" s="19">
        <f>O105</f>
        <v>2092.9628475000004</v>
      </c>
      <c r="Q105" s="19">
        <f>P105*1.05</f>
        <v>2197.6109898750005</v>
      </c>
      <c r="R105" s="19">
        <f>Q105</f>
        <v>2197.6109898750005</v>
      </c>
      <c r="S105" s="19">
        <f>R105*1.05</f>
        <v>2307.4915393687506</v>
      </c>
    </row>
    <row r="106" spans="1:19" s="20" customFormat="1" x14ac:dyDescent="0.25">
      <c r="A106" s="40"/>
      <c r="B106" s="43"/>
      <c r="C106" s="44"/>
      <c r="D106" s="40"/>
      <c r="E106" s="44"/>
      <c r="F106" s="40"/>
      <c r="G106" s="40"/>
      <c r="H106" s="40"/>
      <c r="I106" s="18" t="str">
        <f t="shared" si="182"/>
        <v>% роста</v>
      </c>
      <c r="J106" s="25">
        <f>J105/E100</f>
        <v>1</v>
      </c>
      <c r="K106" s="25">
        <f>K105/J105</f>
        <v>1.05</v>
      </c>
      <c r="L106" s="25">
        <f t="shared" ref="L106" si="193">L105/K105</f>
        <v>1</v>
      </c>
      <c r="M106" s="25">
        <f t="shared" ref="M106" si="194">M105/L105</f>
        <v>1.05</v>
      </c>
      <c r="N106" s="25">
        <f t="shared" ref="N106" si="195">N105/M105</f>
        <v>1</v>
      </c>
      <c r="O106" s="25">
        <f t="shared" ref="O106" si="196">O105/N105</f>
        <v>1.05</v>
      </c>
      <c r="P106" s="25">
        <f t="shared" ref="P106" si="197">P105/O105</f>
        <v>1</v>
      </c>
      <c r="Q106" s="25">
        <f t="shared" ref="Q106" si="198">Q105/P105</f>
        <v>1.05</v>
      </c>
      <c r="R106" s="25">
        <f t="shared" ref="R106" si="199">R105/Q105</f>
        <v>1</v>
      </c>
      <c r="S106" s="25">
        <f t="shared" ref="S106" si="200">S105/R105</f>
        <v>1.05</v>
      </c>
    </row>
    <row r="107" spans="1:19" s="20" customFormat="1" ht="14.25" customHeight="1" x14ac:dyDescent="0.25">
      <c r="A107" s="40"/>
      <c r="B107" s="41" t="s">
        <v>57</v>
      </c>
      <c r="C107" s="44"/>
      <c r="D107" s="40"/>
      <c r="E107" s="44">
        <v>1435.93</v>
      </c>
      <c r="F107" s="40"/>
      <c r="G107" s="40"/>
      <c r="H107" s="40" t="s">
        <v>36</v>
      </c>
      <c r="I107" s="26"/>
      <c r="J107" s="23"/>
      <c r="K107" s="23"/>
      <c r="L107" s="28"/>
      <c r="M107" s="28"/>
      <c r="N107" s="28"/>
      <c r="O107" s="28"/>
      <c r="P107" s="28"/>
      <c r="Q107" s="28"/>
      <c r="R107" s="28"/>
      <c r="S107" s="28"/>
    </row>
    <row r="108" spans="1:19" s="20" customFormat="1" x14ac:dyDescent="0.25">
      <c r="A108" s="40"/>
      <c r="B108" s="42"/>
      <c r="C108" s="44"/>
      <c r="D108" s="40"/>
      <c r="E108" s="44"/>
      <c r="F108" s="40"/>
      <c r="G108" s="40"/>
      <c r="H108" s="40"/>
      <c r="I108" s="21" t="str">
        <f t="shared" ref="I108:I113" si="201">I101</f>
        <v>ИПУЦ, (руб./Гкал)</v>
      </c>
      <c r="J108" s="23">
        <v>1666.35</v>
      </c>
      <c r="K108" s="23">
        <v>1703.82</v>
      </c>
      <c r="L108" s="23">
        <f>K108</f>
        <v>1703.82</v>
      </c>
      <c r="M108" s="23">
        <v>1855.23</v>
      </c>
      <c r="N108" s="23">
        <f>M108</f>
        <v>1855.23</v>
      </c>
      <c r="O108" s="23">
        <v>1926.67</v>
      </c>
      <c r="P108" s="23">
        <f>O108</f>
        <v>1926.67</v>
      </c>
      <c r="Q108" s="23">
        <v>2000.85</v>
      </c>
      <c r="R108" s="23">
        <f>Q108</f>
        <v>2000.85</v>
      </c>
      <c r="S108" s="23">
        <v>2077.9</v>
      </c>
    </row>
    <row r="109" spans="1:19" s="20" customFormat="1" x14ac:dyDescent="0.25">
      <c r="A109" s="40"/>
      <c r="B109" s="42"/>
      <c r="C109" s="44"/>
      <c r="D109" s="40"/>
      <c r="E109" s="44"/>
      <c r="F109" s="40"/>
      <c r="G109" s="40"/>
      <c r="H109" s="40"/>
      <c r="I109" s="1" t="str">
        <f t="shared" si="201"/>
        <v>График Главы (%)</v>
      </c>
      <c r="J109" s="3">
        <v>0.86170000000000002</v>
      </c>
      <c r="K109" s="3">
        <v>0.92949999999999999</v>
      </c>
      <c r="L109" s="3">
        <f>K109</f>
        <v>0.92949999999999999</v>
      </c>
      <c r="M109" s="3">
        <v>0.94159999999999999</v>
      </c>
      <c r="N109" s="3">
        <f>M109</f>
        <v>0.94159999999999999</v>
      </c>
      <c r="O109" s="3">
        <v>1</v>
      </c>
      <c r="P109" s="3"/>
      <c r="Q109" s="3"/>
      <c r="R109" s="3"/>
      <c r="S109" s="3"/>
    </row>
    <row r="110" spans="1:19" s="20" customFormat="1" x14ac:dyDescent="0.25">
      <c r="A110" s="40"/>
      <c r="B110" s="42"/>
      <c r="C110" s="44"/>
      <c r="D110" s="40"/>
      <c r="E110" s="44"/>
      <c r="F110" s="40"/>
      <c r="G110" s="40"/>
      <c r="H110" s="40"/>
      <c r="I110" s="21" t="str">
        <f t="shared" si="201"/>
        <v>ПУЦ, (руб./Гкал)</v>
      </c>
      <c r="J110" s="22">
        <f>E107</f>
        <v>1435.93</v>
      </c>
      <c r="K110" s="22">
        <f>ROUND((K108*K109),2)-0.01</f>
        <v>1583.69</v>
      </c>
      <c r="L110" s="22">
        <f t="shared" ref="L110:O110" si="202">ROUND((L108*L109),2)</f>
        <v>1583.7</v>
      </c>
      <c r="M110" s="22">
        <f t="shared" si="202"/>
        <v>1746.88</v>
      </c>
      <c r="N110" s="22">
        <f t="shared" si="202"/>
        <v>1746.88</v>
      </c>
      <c r="O110" s="22">
        <f t="shared" si="202"/>
        <v>1926.67</v>
      </c>
      <c r="P110" s="22">
        <f>P108</f>
        <v>1926.67</v>
      </c>
      <c r="Q110" s="22">
        <f t="shared" ref="Q110:S110" si="203">Q108</f>
        <v>2000.85</v>
      </c>
      <c r="R110" s="22">
        <f t="shared" si="203"/>
        <v>2000.85</v>
      </c>
      <c r="S110" s="22">
        <f t="shared" si="203"/>
        <v>2077.9</v>
      </c>
    </row>
    <row r="111" spans="1:19" s="20" customFormat="1" x14ac:dyDescent="0.25">
      <c r="A111" s="40"/>
      <c r="B111" s="42"/>
      <c r="C111" s="44"/>
      <c r="D111" s="40"/>
      <c r="E111" s="44"/>
      <c r="F111" s="40"/>
      <c r="G111" s="40"/>
      <c r="H111" s="40"/>
      <c r="I111" s="21" t="str">
        <f t="shared" si="201"/>
        <v>%</v>
      </c>
      <c r="J111" s="25">
        <f>J110/E107</f>
        <v>1</v>
      </c>
      <c r="K111" s="25">
        <f>K110/J110</f>
        <v>1.1029019520450161</v>
      </c>
      <c r="L111" s="25">
        <f t="shared" ref="L111" si="204">L110/K110</f>
        <v>1.0000063143670794</v>
      </c>
      <c r="M111" s="25">
        <f t="shared" ref="M111" si="205">M110/L110</f>
        <v>1.1030371913872576</v>
      </c>
      <c r="N111" s="25">
        <f t="shared" ref="N111" si="206">N110/M110</f>
        <v>1</v>
      </c>
      <c r="O111" s="25">
        <f t="shared" ref="O111" si="207">O110/N110</f>
        <v>1.1029206356475545</v>
      </c>
      <c r="P111" s="25">
        <f t="shared" ref="P111" si="208">P110/O110</f>
        <v>1</v>
      </c>
      <c r="Q111" s="25">
        <f t="shared" ref="Q111" si="209">Q110/P110</f>
        <v>1.0385016634919315</v>
      </c>
      <c r="R111" s="25">
        <f t="shared" ref="R111" si="210">R110/Q110</f>
        <v>1</v>
      </c>
      <c r="S111" s="25">
        <f t="shared" ref="S111" si="211">S110/R110</f>
        <v>1.038508633830622</v>
      </c>
    </row>
    <row r="112" spans="1:19" s="20" customFormat="1" ht="44.25" customHeight="1" x14ac:dyDescent="0.25">
      <c r="A112" s="40"/>
      <c r="B112" s="42"/>
      <c r="C112" s="44"/>
      <c r="D112" s="40"/>
      <c r="E112" s="44"/>
      <c r="F112" s="40"/>
      <c r="G112" s="40"/>
      <c r="H112" s="40"/>
      <c r="I112" s="18" t="str">
        <f t="shared" si="201"/>
        <v>Цена для потребителей в соответствии с условиями СИСТ, (руб./Гкал)</v>
      </c>
      <c r="J112" s="19">
        <f>J110</f>
        <v>1435.93</v>
      </c>
      <c r="K112" s="16">
        <f>J112*1.065</f>
        <v>1529.2654500000001</v>
      </c>
      <c r="L112" s="16">
        <f>K112</f>
        <v>1529.2654500000001</v>
      </c>
      <c r="M112" s="16">
        <f>L112*1.065</f>
        <v>1628.66770425</v>
      </c>
      <c r="N112" s="16">
        <f>M112</f>
        <v>1628.66770425</v>
      </c>
      <c r="O112" s="16">
        <f>N112*1.065</f>
        <v>1734.5311050262499</v>
      </c>
      <c r="P112" s="16">
        <f>O112</f>
        <v>1734.5311050262499</v>
      </c>
      <c r="Q112" s="16">
        <f>P112*1.065</f>
        <v>1847.2756268529561</v>
      </c>
      <c r="R112" s="16">
        <f>Q112</f>
        <v>1847.2756268529561</v>
      </c>
      <c r="S112" s="16">
        <f>R112*1.065</f>
        <v>1967.3485425983981</v>
      </c>
    </row>
    <row r="113" spans="1:19" x14ac:dyDescent="0.25">
      <c r="A113" s="40"/>
      <c r="B113" s="43"/>
      <c r="C113" s="44"/>
      <c r="D113" s="40"/>
      <c r="E113" s="44"/>
      <c r="F113" s="40"/>
      <c r="G113" s="40"/>
      <c r="H113" s="40"/>
      <c r="I113" s="15" t="str">
        <f t="shared" si="201"/>
        <v>% роста</v>
      </c>
      <c r="J113" s="17">
        <f>J112/E107</f>
        <v>1</v>
      </c>
      <c r="K113" s="17">
        <f>K112/J112</f>
        <v>1.0649999999999999</v>
      </c>
      <c r="L113" s="17">
        <f t="shared" ref="L113" si="212">L112/K112</f>
        <v>1</v>
      </c>
      <c r="M113" s="17">
        <f t="shared" ref="M113" si="213">M112/L112</f>
        <v>1.0649999999999999</v>
      </c>
      <c r="N113" s="17">
        <f t="shared" ref="N113" si="214">N112/M112</f>
        <v>1</v>
      </c>
      <c r="O113" s="17">
        <f t="shared" ref="O113" si="215">O112/N112</f>
        <v>1.0649999999999999</v>
      </c>
      <c r="P113" s="17">
        <f t="shared" ref="P113" si="216">P112/O112</f>
        <v>1</v>
      </c>
      <c r="Q113" s="17">
        <f t="shared" ref="Q113" si="217">Q112/P112</f>
        <v>1.0649999999999999</v>
      </c>
      <c r="R113" s="17">
        <f t="shared" ref="R113" si="218">R112/Q112</f>
        <v>1</v>
      </c>
      <c r="S113" s="17">
        <f t="shared" ref="S113" si="219">S112/R112</f>
        <v>1.0649999999999999</v>
      </c>
    </row>
  </sheetData>
  <mergeCells count="134">
    <mergeCell ref="D51:D57"/>
    <mergeCell ref="E51:E57"/>
    <mergeCell ref="F51:F57"/>
    <mergeCell ref="G51:G57"/>
    <mergeCell ref="H51:H57"/>
    <mergeCell ref="F58:F64"/>
    <mergeCell ref="G58:G64"/>
    <mergeCell ref="A58:A64"/>
    <mergeCell ref="B58:B64"/>
    <mergeCell ref="C58:C64"/>
    <mergeCell ref="D58:D64"/>
    <mergeCell ref="E58:E64"/>
    <mergeCell ref="A7:A14"/>
    <mergeCell ref="B7:B14"/>
    <mergeCell ref="C7:C14"/>
    <mergeCell ref="D7:D14"/>
    <mergeCell ref="A15:A21"/>
    <mergeCell ref="B15:B21"/>
    <mergeCell ref="C15:C21"/>
    <mergeCell ref="D15:D21"/>
    <mergeCell ref="H58:H64"/>
    <mergeCell ref="F36:F42"/>
    <mergeCell ref="G36:G42"/>
    <mergeCell ref="H36:H42"/>
    <mergeCell ref="A36:A42"/>
    <mergeCell ref="B36:B42"/>
    <mergeCell ref="C36:C42"/>
    <mergeCell ref="D36:D42"/>
    <mergeCell ref="E36:E42"/>
    <mergeCell ref="A43:A50"/>
    <mergeCell ref="A51:A57"/>
    <mergeCell ref="B51:B57"/>
    <mergeCell ref="C51:C57"/>
    <mergeCell ref="B43:B50"/>
    <mergeCell ref="C43:C50"/>
    <mergeCell ref="D43:D50"/>
    <mergeCell ref="A29:A35"/>
    <mergeCell ref="B29:B35"/>
    <mergeCell ref="C29:C35"/>
    <mergeCell ref="D29:D35"/>
    <mergeCell ref="E29:E35"/>
    <mergeCell ref="B22:B28"/>
    <mergeCell ref="C22:C28"/>
    <mergeCell ref="D22:D28"/>
    <mergeCell ref="A22:A28"/>
    <mergeCell ref="A2:S2"/>
    <mergeCell ref="A4:A6"/>
    <mergeCell ref="B4:B6"/>
    <mergeCell ref="C4:C6"/>
    <mergeCell ref="D4:D6"/>
    <mergeCell ref="E4:E6"/>
    <mergeCell ref="G4:G6"/>
    <mergeCell ref="J5:K5"/>
    <mergeCell ref="L5:M5"/>
    <mergeCell ref="N5:O5"/>
    <mergeCell ref="P5:Q5"/>
    <mergeCell ref="R5:S5"/>
    <mergeCell ref="I4:S4"/>
    <mergeCell ref="I5:I6"/>
    <mergeCell ref="F4:F6"/>
    <mergeCell ref="E43:E50"/>
    <mergeCell ref="H43:H50"/>
    <mergeCell ref="H4:H6"/>
    <mergeCell ref="H7:H14"/>
    <mergeCell ref="H15:H21"/>
    <mergeCell ref="H22:H28"/>
    <mergeCell ref="H29:H35"/>
    <mergeCell ref="E15:E21"/>
    <mergeCell ref="G15:G21"/>
    <mergeCell ref="E7:E14"/>
    <mergeCell ref="G7:G14"/>
    <mergeCell ref="E22:E28"/>
    <mergeCell ref="G22:G28"/>
    <mergeCell ref="G29:G35"/>
    <mergeCell ref="F29:F35"/>
    <mergeCell ref="F7:F14"/>
    <mergeCell ref="F15:F21"/>
    <mergeCell ref="F22:F28"/>
    <mergeCell ref="F65:F71"/>
    <mergeCell ref="G65:G71"/>
    <mergeCell ref="H65:H71"/>
    <mergeCell ref="A72:A78"/>
    <mergeCell ref="B72:B78"/>
    <mergeCell ref="C72:C78"/>
    <mergeCell ref="D72:D78"/>
    <mergeCell ref="E72:E78"/>
    <mergeCell ref="F72:F78"/>
    <mergeCell ref="G72:G78"/>
    <mergeCell ref="H72:H78"/>
    <mergeCell ref="A65:A71"/>
    <mergeCell ref="B65:B71"/>
    <mergeCell ref="C65:C71"/>
    <mergeCell ref="D65:D71"/>
    <mergeCell ref="E65:E71"/>
    <mergeCell ref="F79:F85"/>
    <mergeCell ref="G79:G85"/>
    <mergeCell ref="H79:H85"/>
    <mergeCell ref="A86:A92"/>
    <mergeCell ref="B86:B92"/>
    <mergeCell ref="C86:C92"/>
    <mergeCell ref="D86:D92"/>
    <mergeCell ref="E86:E92"/>
    <mergeCell ref="F86:F92"/>
    <mergeCell ref="G86:G92"/>
    <mergeCell ref="H86:H92"/>
    <mergeCell ref="A79:A85"/>
    <mergeCell ref="B79:B85"/>
    <mergeCell ref="C79:C85"/>
    <mergeCell ref="D79:D85"/>
    <mergeCell ref="E79:E85"/>
    <mergeCell ref="F107:F113"/>
    <mergeCell ref="G107:G113"/>
    <mergeCell ref="H107:H113"/>
    <mergeCell ref="A107:A113"/>
    <mergeCell ref="B107:B113"/>
    <mergeCell ref="C107:C113"/>
    <mergeCell ref="D107:D113"/>
    <mergeCell ref="E107:E113"/>
    <mergeCell ref="F93:F99"/>
    <mergeCell ref="G93:G99"/>
    <mergeCell ref="H93:H99"/>
    <mergeCell ref="A100:A106"/>
    <mergeCell ref="B100:B106"/>
    <mergeCell ref="C100:C106"/>
    <mergeCell ref="D100:D106"/>
    <mergeCell ref="E100:E106"/>
    <mergeCell ref="F100:F106"/>
    <mergeCell ref="G100:G106"/>
    <mergeCell ref="H100:H106"/>
    <mergeCell ref="A93:A99"/>
    <mergeCell ref="B93:B99"/>
    <mergeCell ref="C93:C99"/>
    <mergeCell ref="D93:D99"/>
    <mergeCell ref="E93:E99"/>
  </mergeCells>
  <pageMargins left="0.31496062992125984" right="0" top="0" bottom="0" header="0.31496062992125984" footer="0.31496062992125984"/>
  <pageSetup paperSize="9" scale="52" fitToHeight="5" orientation="landscape" r:id="rId1"/>
  <rowBreaks count="1" manualBreakCount="1">
    <brk id="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Цена тепловую энергию на 2022 г</vt:lpstr>
      <vt:lpstr>Цены на ТЭ</vt:lpstr>
      <vt:lpstr>'Цена тепловую энергию на 2022 г'!Заголовки_для_печати</vt:lpstr>
      <vt:lpstr>'Цены на ТЭ'!Заголовки_для_печати</vt:lpstr>
      <vt:lpstr>'Цена тепловую энергию на 2022 г'!Область_печати</vt:lpstr>
      <vt:lpstr>'Цены на ТЭ'!Область_печати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2022-02-14T13:49:32Z</dcterms:modified>
</cp:coreProperties>
</file>