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'Лист1'!$A$1:$E$374</definedName>
  </definedNames>
  <calcPr fullCalcOnLoad="1"/>
</workbook>
</file>

<file path=xl/sharedStrings.xml><?xml version="1.0" encoding="utf-8"?>
<sst xmlns="http://schemas.openxmlformats.org/spreadsheetml/2006/main" count="328" uniqueCount="244">
  <si>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</si>
  <si>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</si>
  <si>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</si>
  <si>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</si>
  <si>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</si>
  <si>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</si>
  <si>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</si>
  <si>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</si>
  <si>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</si>
  <si>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</si>
  <si>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</si>
  <si>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</si>
  <si>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</si>
  <si>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</si>
  <si>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</si>
  <si>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</si>
  <si>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</si>
  <si>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</si>
  <si>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</si>
  <si>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</si>
  <si>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</si>
  <si>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</si>
  <si>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</si>
  <si>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</si>
  <si>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</si>
  <si>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</si>
  <si>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</si>
  <si>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</si>
  <si>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</si>
  <si>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</si>
  <si>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</si>
  <si>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</si>
  <si>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</si>
  <si>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</si>
  <si>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</si>
  <si>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</si>
  <si>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</si>
  <si>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</si>
  <si>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</si>
  <si>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</si>
  <si>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</si>
  <si>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</si>
  <si>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</si>
  <si>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</si>
  <si>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</si>
  <si>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</si>
  <si>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</si>
  <si>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</si>
  <si>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</si>
  <si>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</si>
  <si>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</si>
  <si>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</si>
  <si>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</si>
  <si>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</si>
  <si>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</si>
  <si>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</si>
  <si>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</si>
  <si>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</si>
  <si>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</si>
  <si>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</si>
  <si>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</si>
  <si>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</si>
  <si>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</si>
  <si>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</si>
  <si>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</si>
  <si>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</si>
  <si>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</si>
  <si>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</si>
  <si>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</si>
  <si>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</si>
  <si>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</si>
  <si>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</si>
  <si>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</si>
  <si>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</si>
  <si>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</si>
  <si>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</si>
  <si>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</si>
  <si>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</si>
  <si>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</si>
  <si>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</si>
  <si>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</si>
  <si>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</si>
  <si>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</si>
  <si>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</si>
  <si>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</si>
  <si>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</si>
  <si>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</si>
  <si>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</si>
  <si>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</si>
  <si>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</si>
  <si>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</si>
  <si>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</si>
  <si>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</si>
  <si>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</si>
  <si>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</si>
  <si>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</si>
  <si>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</si>
  <si>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</si>
  <si>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</si>
  <si>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</si>
  <si>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</si>
  <si>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</si>
  <si>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</si>
  <si>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</si>
  <si>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</si>
  <si>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</si>
  <si>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</si>
  <si>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</si>
  <si>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</si>
  <si>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</si>
  <si>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</si>
  <si>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</si>
  <si>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</si>
  <si>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</si>
  <si>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</si>
  <si>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</si>
  <si>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</si>
  <si>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</si>
  <si>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</si>
  <si>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</si>
  <si>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</si>
  <si>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</si>
  <si>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</si>
  <si>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</si>
  <si>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</si>
  <si>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</si>
  <si>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</si>
  <si>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</si>
  <si>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</si>
  <si>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</si>
  <si>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</si>
  <si>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</si>
  <si>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</si>
  <si>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</si>
  <si>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</si>
  <si>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</si>
  <si>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</si>
  <si>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софинансирование капитальных вложений в объекты муниципальной собственности</t>
  </si>
  <si>
    <t>в т.ч.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</si>
  <si>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</si>
  <si>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</si>
  <si>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</si>
  <si>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</si>
  <si>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</si>
  <si>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</si>
  <si>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</si>
  <si>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</si>
  <si>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</si>
  <si>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</si>
  <si>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</si>
  <si>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</si>
  <si>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</si>
  <si>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</si>
  <si>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</si>
  <si>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</si>
  <si>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</si>
  <si>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</si>
  <si>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</si>
  <si>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</si>
  <si>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Субвенции на проведение Всероссийской переписи населения 2020 года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</si>
  <si>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</si>
  <si>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</si>
  <si>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</si>
  <si>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</si>
  <si>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</si>
  <si>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</si>
  <si>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</si>
  <si>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</si>
  <si>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</si>
  <si>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</si>
  <si>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</si>
  <si>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</si>
  <si>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</si>
  <si>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</si>
  <si>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</si>
  <si>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</si>
  <si>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</si>
  <si>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</si>
  <si>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</si>
  <si>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</si>
  <si>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</si>
  <si>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</si>
  <si>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</si>
  <si>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</si>
  <si>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</si>
  <si>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</si>
  <si>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</si>
  <si>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</si>
  <si>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</si>
  <si>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</si>
  <si>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</si>
  <si>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</si>
  <si>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</si>
  <si>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</si>
  <si>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            ( +, - )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</si>
  <si>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</si>
  <si>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</si>
  <si>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 муниципальных музеев (респ. ср-ва)</t>
  </si>
  <si>
    <t>перевод многоквартирных домов с централизованного на индивидуальное отопление (респ. ср-ва)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</si>
  <si>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</si>
  <si>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</si>
  <si>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</si>
  <si>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</si>
  <si>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</si>
  <si>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</si>
  <si>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</si>
  <si>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</si>
  <si>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укрепление материально-технической базы музея им. Лобачевского) (респ. ср-ва)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</si>
  <si>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</si>
  <si>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</si>
  <si>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государственная поддержка муниципальных учреждений культуры, находящихся на территориях сельских поселений</t>
  </si>
  <si>
    <t>реализация мероприятий по благоустройству дворовых территорий (респ. ср-ва)</t>
  </si>
  <si>
    <t xml:space="preserve">                    установление регулируемых тарифов на перевозки пассажиров и багажа автомобильным транспортом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</si>
  <si>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</si>
  <si>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 (респ. ср-ва)</t>
  </si>
  <si>
    <t>строительство футбольного поля в г. Козловка Козловского района Чувашской Республики (респ. ср-ва)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</si>
  <si>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</si>
  <si>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</si>
  <si>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</si>
  <si>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</si>
  <si>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</si>
  <si>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</si>
  <si>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</si>
  <si>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</si>
  <si>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</si>
  <si>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</si>
  <si>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укрепление материально-технической базы муниципальных образовательных организаций (в части дооснащения вводимых в эксплуатацию муниципальных дошкольных образовательных организаций, дошкольных групп в муниципальных образовательных организациях средствами обучения и воспитания) (респ. ср-ва)
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</si>
  <si>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</si>
  <si>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</si>
  <si>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</si>
  <si>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</si>
  <si>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</si>
  <si>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поощрение муниципальных управленческих команд (фед. ср-ва)</t>
  </si>
  <si>
    <t>финансовое обеспечение расходных обязательств по выполнению полномочий ОМС по вопросам местного значения (приобретение сейфов для проведение выборов)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</si>
  <si>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</si>
  <si>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реализация вопросов местного значения в сфере образования, культуры, физической культуры и спорта (оплата налога на имущество и коммунальных услуг)</t>
  </si>
  <si>
    <t>реализация вопросов местного значения в сфере образования, культуры, физической культуры и спорта (оплата налога на имущество)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</si>
  <si>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</si>
  <si>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Анализ исполнения районного бюджета Козловского района на 01.10.2021 года</t>
  </si>
  <si>
    <t>Фактическое исполнение на 01.10.2021 года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</si>
  <si>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(респ. ср-ва)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</si>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</sst>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view="pageBreakPreview" zoomScaleSheetLayoutView="100" workbookViewId="0" topLeftCell="A301">
      <selection activeCell="B334" sqref="B334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2" t="s">
        <v>238</v>
      </c>
      <c r="B1" s="83"/>
      <c r="C1" s="83"/>
      <c r="D1" s="83"/>
      <c r="E1" s="83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192</v>
      </c>
      <c r="C3" s="44" t="s">
        <v>239</v>
      </c>
      <c r="D3" s="43" t="s">
        <v>193</v>
      </c>
      <c r="E3" s="45" t="s">
        <v>194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93</v>
      </c>
      <c r="B6" s="50">
        <f>SUM(B7)</f>
        <v>71023600</v>
      </c>
      <c r="C6" s="50">
        <f>SUM(C7)</f>
        <v>49321926.37</v>
      </c>
      <c r="D6" s="28">
        <f aca="true" t="shared" si="0" ref="D6:D40">IF(B6=0,"   ",C6/B6)</f>
        <v>0.6944441899593937</v>
      </c>
      <c r="E6" s="31">
        <f aca="true" t="shared" si="1" ref="E6:E40">C6-B6</f>
        <v>-21701673.630000003</v>
      </c>
    </row>
    <row r="7" spans="1:5" s="5" customFormat="1" ht="15" customHeight="1">
      <c r="A7" s="27" t="s">
        <v>26</v>
      </c>
      <c r="B7" s="51">
        <v>71023600</v>
      </c>
      <c r="C7" s="55">
        <v>49321926.37</v>
      </c>
      <c r="D7" s="28">
        <f t="shared" si="0"/>
        <v>0.6944441899593937</v>
      </c>
      <c r="E7" s="31">
        <f t="shared" si="1"/>
        <v>-21701673.630000003</v>
      </c>
    </row>
    <row r="8" spans="1:5" s="5" customFormat="1" ht="45" customHeight="1">
      <c r="A8" s="27" t="s">
        <v>75</v>
      </c>
      <c r="B8" s="50">
        <f>SUM(B9)</f>
        <v>3291000</v>
      </c>
      <c r="C8" s="50">
        <f>SUM(C9)</f>
        <v>2556604.42</v>
      </c>
      <c r="D8" s="28">
        <f t="shared" si="0"/>
        <v>0.7768472865390459</v>
      </c>
      <c r="E8" s="31">
        <f t="shared" si="1"/>
        <v>-734395.5800000001</v>
      </c>
    </row>
    <row r="9" spans="1:5" s="5" customFormat="1" ht="29.25" customHeight="1">
      <c r="A9" s="27" t="s">
        <v>76</v>
      </c>
      <c r="B9" s="51">
        <v>3291000</v>
      </c>
      <c r="C9" s="55">
        <v>2556604.42</v>
      </c>
      <c r="D9" s="28">
        <f t="shared" si="0"/>
        <v>0.7768472865390459</v>
      </c>
      <c r="E9" s="31">
        <f t="shared" si="1"/>
        <v>-734395.5800000001</v>
      </c>
    </row>
    <row r="10" spans="1:5" s="6" customFormat="1" ht="15" customHeight="1">
      <c r="A10" s="39" t="s">
        <v>3</v>
      </c>
      <c r="B10" s="51">
        <f>SUM(B11:B14)</f>
        <v>5961030</v>
      </c>
      <c r="C10" s="51">
        <f>SUM(C11:C14)</f>
        <v>6923903.380000001</v>
      </c>
      <c r="D10" s="28">
        <f t="shared" si="0"/>
        <v>1.161528021164128</v>
      </c>
      <c r="E10" s="31">
        <f t="shared" si="1"/>
        <v>962873.3800000008</v>
      </c>
    </row>
    <row r="11" spans="1:5" s="5" customFormat="1" ht="28.5" customHeight="1">
      <c r="A11" s="27" t="s">
        <v>151</v>
      </c>
      <c r="B11" s="51">
        <v>2472500</v>
      </c>
      <c r="C11" s="55">
        <v>3449677.81</v>
      </c>
      <c r="D11" s="28">
        <f>IF(B11=0,"   ",C11/B11)</f>
        <v>1.3952185278058646</v>
      </c>
      <c r="E11" s="31">
        <f>C11-B11</f>
        <v>977177.81</v>
      </c>
    </row>
    <row r="12" spans="1:5" s="5" customFormat="1" ht="28.5" customHeight="1">
      <c r="A12" s="27" t="s">
        <v>92</v>
      </c>
      <c r="B12" s="51">
        <v>1493000</v>
      </c>
      <c r="C12" s="55">
        <v>1556135.93</v>
      </c>
      <c r="D12" s="28">
        <f t="shared" si="0"/>
        <v>1.0422879638312124</v>
      </c>
      <c r="E12" s="31">
        <f t="shared" si="1"/>
        <v>63135.929999999935</v>
      </c>
    </row>
    <row r="13" spans="1:5" s="5" customFormat="1" ht="15">
      <c r="A13" s="27" t="s">
        <v>14</v>
      </c>
      <c r="B13" s="51">
        <v>891400</v>
      </c>
      <c r="C13" s="55">
        <v>946591.66</v>
      </c>
      <c r="D13" s="28">
        <f>IF(B13=0,"   ",C13/B13)</f>
        <v>1.0619157056315909</v>
      </c>
      <c r="E13" s="31">
        <f>C13-B13</f>
        <v>55191.66000000003</v>
      </c>
    </row>
    <row r="14" spans="1:5" s="5" customFormat="1" ht="30">
      <c r="A14" s="27" t="s">
        <v>208</v>
      </c>
      <c r="B14" s="51">
        <v>1104130</v>
      </c>
      <c r="C14" s="55">
        <v>971497.98</v>
      </c>
      <c r="D14" s="28">
        <f>IF(B14=0,"   ",C14/B14)</f>
        <v>0.8798764457083857</v>
      </c>
      <c r="E14" s="31">
        <f>C14-B14</f>
        <v>-132632.02000000002</v>
      </c>
    </row>
    <row r="15" spans="1:5" s="5" customFormat="1" ht="15">
      <c r="A15" s="39" t="s">
        <v>77</v>
      </c>
      <c r="B15" s="50">
        <f>B16+B17</f>
        <v>1539100</v>
      </c>
      <c r="C15" s="50">
        <f>C16+C17</f>
        <v>310587.23</v>
      </c>
      <c r="D15" s="28">
        <f t="shared" si="0"/>
        <v>0.20179795334936002</v>
      </c>
      <c r="E15" s="31">
        <f t="shared" si="1"/>
        <v>-1228512.77</v>
      </c>
    </row>
    <row r="16" spans="1:5" s="5" customFormat="1" ht="15">
      <c r="A16" s="27" t="s">
        <v>104</v>
      </c>
      <c r="B16" s="51">
        <v>127700</v>
      </c>
      <c r="C16" s="55">
        <v>113106</v>
      </c>
      <c r="D16" s="28">
        <f t="shared" si="0"/>
        <v>0.885716523101018</v>
      </c>
      <c r="E16" s="31">
        <f t="shared" si="1"/>
        <v>-14594</v>
      </c>
    </row>
    <row r="17" spans="1:5" s="5" customFormat="1" ht="15">
      <c r="A17" s="27" t="s">
        <v>105</v>
      </c>
      <c r="B17" s="51">
        <v>1411400</v>
      </c>
      <c r="C17" s="55">
        <v>197481.23</v>
      </c>
      <c r="D17" s="28">
        <f>IF(B17=0,"   ",C17/B17)</f>
        <v>0.13991868357659062</v>
      </c>
      <c r="E17" s="31">
        <f>C17-B17</f>
        <v>-1213918.77</v>
      </c>
    </row>
    <row r="18" spans="1:5" s="5" customFormat="1" ht="29.25" customHeight="1">
      <c r="A18" s="39" t="s">
        <v>94</v>
      </c>
      <c r="B18" s="51">
        <f>SUM(B19:B20)</f>
        <v>110000</v>
      </c>
      <c r="C18" s="51">
        <f>SUM(C19:C20)</f>
        <v>261655.20999999996</v>
      </c>
      <c r="D18" s="28">
        <f>IF(B18=0,"   ",C18/B18)</f>
        <v>2.378683727272727</v>
      </c>
      <c r="E18" s="31">
        <f>C18-B18</f>
        <v>151655.20999999996</v>
      </c>
    </row>
    <row r="19" spans="1:5" s="5" customFormat="1" ht="15">
      <c r="A19" s="27" t="s">
        <v>15</v>
      </c>
      <c r="B19" s="51">
        <v>110000</v>
      </c>
      <c r="C19" s="51">
        <v>265659.85</v>
      </c>
      <c r="D19" s="28">
        <f>IF(B19=0,"   ",C19/B19)</f>
        <v>2.415089545454545</v>
      </c>
      <c r="E19" s="31">
        <f>C19-B19</f>
        <v>155659.84999999998</v>
      </c>
    </row>
    <row r="20" spans="1:5" s="5" customFormat="1" ht="15">
      <c r="A20" s="27" t="s">
        <v>37</v>
      </c>
      <c r="B20" s="51">
        <v>0</v>
      </c>
      <c r="C20" s="51">
        <v>-4004.64</v>
      </c>
      <c r="D20" s="28" t="str">
        <f t="shared" si="0"/>
        <v>   </v>
      </c>
      <c r="E20" s="31">
        <f t="shared" si="1"/>
        <v>-4004.64</v>
      </c>
    </row>
    <row r="21" spans="1:5" s="5" customFormat="1" ht="15">
      <c r="A21" s="39" t="s">
        <v>16</v>
      </c>
      <c r="B21" s="51">
        <v>2423700</v>
      </c>
      <c r="C21" s="51">
        <v>1125441.15</v>
      </c>
      <c r="D21" s="28">
        <f t="shared" si="0"/>
        <v>0.4643483723233073</v>
      </c>
      <c r="E21" s="31">
        <f t="shared" si="1"/>
        <v>-1298258.85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17.25" customHeight="1">
      <c r="A23" s="85" t="s">
        <v>242</v>
      </c>
      <c r="B23" s="51">
        <f>B6+B8+B10+B15+B18+B21</f>
        <v>84348430</v>
      </c>
      <c r="C23" s="51">
        <f>C6+C8+C10+C15+C18+C21</f>
        <v>60500117.76</v>
      </c>
      <c r="D23" s="28">
        <f>IF(B23=0,"   ",C23/B23)</f>
        <v>0.7172643018963127</v>
      </c>
      <c r="E23" s="31">
        <f>C23-B23</f>
        <v>-23848312.240000002</v>
      </c>
    </row>
    <row r="24" spans="1:5" s="5" customFormat="1" ht="44.25" customHeight="1">
      <c r="A24" s="39" t="s">
        <v>96</v>
      </c>
      <c r="B24" s="51">
        <f>SUM(B25:B27)</f>
        <v>6708000</v>
      </c>
      <c r="C24" s="51">
        <f>SUM(C25:C27)</f>
        <v>3462522.63</v>
      </c>
      <c r="D24" s="28">
        <f t="shared" si="0"/>
        <v>0.5161780903398927</v>
      </c>
      <c r="E24" s="31">
        <f t="shared" si="1"/>
        <v>-3245477.37</v>
      </c>
    </row>
    <row r="25" spans="1:5" s="5" customFormat="1" ht="15">
      <c r="A25" s="27" t="s">
        <v>53</v>
      </c>
      <c r="B25" s="51">
        <v>5912000</v>
      </c>
      <c r="C25" s="51">
        <v>2843563.59</v>
      </c>
      <c r="D25" s="28">
        <f t="shared" si="0"/>
        <v>0.48098166271989173</v>
      </c>
      <c r="E25" s="31">
        <f t="shared" si="1"/>
        <v>-3068436.41</v>
      </c>
    </row>
    <row r="26" spans="1:5" s="5" customFormat="1" ht="16.5" customHeight="1">
      <c r="A26" s="27" t="s">
        <v>123</v>
      </c>
      <c r="B26" s="51">
        <v>796000</v>
      </c>
      <c r="C26" s="55">
        <v>608087.04</v>
      </c>
      <c r="D26" s="28">
        <f t="shared" si="0"/>
        <v>0.7639284422110553</v>
      </c>
      <c r="E26" s="31">
        <f t="shared" si="1"/>
        <v>-187912.95999999996</v>
      </c>
    </row>
    <row r="27" spans="1:5" s="5" customFormat="1" ht="16.5" customHeight="1">
      <c r="A27" s="27" t="s">
        <v>230</v>
      </c>
      <c r="B27" s="51">
        <v>0</v>
      </c>
      <c r="C27" s="55">
        <v>10872</v>
      </c>
      <c r="D27" s="28" t="str">
        <f t="shared" si="0"/>
        <v>   </v>
      </c>
      <c r="E27" s="31">
        <f>C27-B27</f>
        <v>10872</v>
      </c>
    </row>
    <row r="28" spans="1:5" s="5" customFormat="1" ht="30" customHeight="1">
      <c r="A28" s="39" t="s">
        <v>17</v>
      </c>
      <c r="B28" s="51">
        <f>SUM(B29)</f>
        <v>165000</v>
      </c>
      <c r="C28" s="51">
        <f>SUM(C29)</f>
        <v>174794.29</v>
      </c>
      <c r="D28" s="28">
        <f t="shared" si="0"/>
        <v>1.0593593333333333</v>
      </c>
      <c r="E28" s="31">
        <f t="shared" si="1"/>
        <v>9794.290000000008</v>
      </c>
    </row>
    <row r="29" spans="1:5" s="5" customFormat="1" ht="15">
      <c r="A29" s="27" t="s">
        <v>18</v>
      </c>
      <c r="B29" s="51">
        <v>165000</v>
      </c>
      <c r="C29" s="51">
        <v>174794.29</v>
      </c>
      <c r="D29" s="28">
        <f t="shared" si="0"/>
        <v>1.0593593333333333</v>
      </c>
      <c r="E29" s="31">
        <f t="shared" si="1"/>
        <v>9794.290000000008</v>
      </c>
    </row>
    <row r="30" spans="1:5" s="5" customFormat="1" ht="30">
      <c r="A30" s="39" t="s">
        <v>97</v>
      </c>
      <c r="B30" s="51">
        <v>2203300</v>
      </c>
      <c r="C30" s="51">
        <v>1701328.82</v>
      </c>
      <c r="D30" s="28">
        <f t="shared" si="0"/>
        <v>0.7721730222847547</v>
      </c>
      <c r="E30" s="31">
        <f t="shared" si="1"/>
        <v>-501971.17999999993</v>
      </c>
    </row>
    <row r="31" spans="1:5" s="5" customFormat="1" ht="30" customHeight="1">
      <c r="A31" s="39" t="s">
        <v>98</v>
      </c>
      <c r="B31" s="51">
        <f>SUM(B32,B33)</f>
        <v>2621000</v>
      </c>
      <c r="C31" s="51">
        <f>SUM(C32,C33)</f>
        <v>2673890.29</v>
      </c>
      <c r="D31" s="28">
        <f t="shared" si="0"/>
        <v>1.020179431514689</v>
      </c>
      <c r="E31" s="31">
        <f t="shared" si="1"/>
        <v>52890.29000000004</v>
      </c>
    </row>
    <row r="32" spans="1:5" s="5" customFormat="1" ht="30">
      <c r="A32" s="27" t="s">
        <v>99</v>
      </c>
      <c r="B32" s="51">
        <v>200000</v>
      </c>
      <c r="C32" s="51">
        <v>57883.1</v>
      </c>
      <c r="D32" s="28">
        <f t="shared" si="0"/>
        <v>0.2894155</v>
      </c>
      <c r="E32" s="31">
        <f t="shared" si="1"/>
        <v>-142116.9</v>
      </c>
    </row>
    <row r="33" spans="1:5" s="5" customFormat="1" ht="15">
      <c r="A33" s="27" t="s">
        <v>32</v>
      </c>
      <c r="B33" s="51">
        <v>2421000</v>
      </c>
      <c r="C33" s="51">
        <v>2616007.19</v>
      </c>
      <c r="D33" s="28">
        <f t="shared" si="0"/>
        <v>1.0805481990912846</v>
      </c>
      <c r="E33" s="31">
        <f t="shared" si="1"/>
        <v>195007.18999999994</v>
      </c>
    </row>
    <row r="34" spans="1:5" s="5" customFormat="1" ht="17.25" customHeight="1">
      <c r="A34" s="39" t="s">
        <v>95</v>
      </c>
      <c r="B34" s="51">
        <v>1400000</v>
      </c>
      <c r="C34" s="51">
        <v>495954.81</v>
      </c>
      <c r="D34" s="28">
        <f t="shared" si="0"/>
        <v>0.3542534357142857</v>
      </c>
      <c r="E34" s="31">
        <f t="shared" si="1"/>
        <v>-904045.19</v>
      </c>
    </row>
    <row r="35" spans="1:5" s="5" customFormat="1" ht="15">
      <c r="A35" s="39" t="s">
        <v>19</v>
      </c>
      <c r="B35" s="51">
        <f>B36+B37</f>
        <v>0</v>
      </c>
      <c r="C35" s="51">
        <f>C36+C37</f>
        <v>-26500</v>
      </c>
      <c r="D35" s="28" t="str">
        <f t="shared" si="0"/>
        <v>   </v>
      </c>
      <c r="E35" s="31">
        <f t="shared" si="1"/>
        <v>-26500</v>
      </c>
    </row>
    <row r="36" spans="1:5" s="8" customFormat="1" ht="15" customHeight="1">
      <c r="A36" s="27" t="s">
        <v>28</v>
      </c>
      <c r="B36" s="51">
        <v>0</v>
      </c>
      <c r="C36" s="50">
        <v>-26500</v>
      </c>
      <c r="D36" s="28" t="str">
        <f t="shared" si="0"/>
        <v>   </v>
      </c>
      <c r="E36" s="31">
        <f t="shared" si="1"/>
        <v>-26500</v>
      </c>
    </row>
    <row r="37" spans="1:5" s="8" customFormat="1" ht="15" customHeight="1">
      <c r="A37" s="27" t="s">
        <v>101</v>
      </c>
      <c r="B37" s="51">
        <v>0</v>
      </c>
      <c r="C37" s="50">
        <v>0</v>
      </c>
      <c r="D37" s="28" t="str">
        <f t="shared" si="0"/>
        <v>   </v>
      </c>
      <c r="E37" s="31">
        <f t="shared" si="1"/>
        <v>0</v>
      </c>
    </row>
    <row r="38" spans="1:5" s="8" customFormat="1" ht="15" customHeight="1">
      <c r="A38" s="40" t="s">
        <v>243</v>
      </c>
      <c r="B38" s="51">
        <f>B24+B28+B30+B31+B34+B35</f>
        <v>13097300</v>
      </c>
      <c r="C38" s="51">
        <f>C24+C28+C30+C31+C34+C35</f>
        <v>8481990.84</v>
      </c>
      <c r="D38" s="28">
        <f>IF(B38=0,"   ",C38/B38)</f>
        <v>0.6476136944255686</v>
      </c>
      <c r="E38" s="31">
        <f>C38-B38</f>
        <v>-4615309.16</v>
      </c>
    </row>
    <row r="39" spans="1:5" s="8" customFormat="1" ht="17.25" customHeight="1">
      <c r="A39" s="40" t="s">
        <v>4</v>
      </c>
      <c r="B39" s="52">
        <f>SUM(B6,B10,B18,B21,B22,B24,B28,B30,B31,B34,B35,B8,B15)</f>
        <v>97445730</v>
      </c>
      <c r="C39" s="52">
        <f>SUM(C6,C10,C18,C21,C22,C24,C28,C30,C31,C34,C35,C8,C15)</f>
        <v>68982108.60000001</v>
      </c>
      <c r="D39" s="30">
        <f t="shared" si="0"/>
        <v>0.7079028357630448</v>
      </c>
      <c r="E39" s="32">
        <f t="shared" si="1"/>
        <v>-28463621.39999999</v>
      </c>
    </row>
    <row r="40" spans="1:5" s="8" customFormat="1" ht="18" customHeight="1">
      <c r="A40" s="40" t="s">
        <v>58</v>
      </c>
      <c r="B40" s="52">
        <f>B41+B43+B46+B100+B124+B42</f>
        <v>444903544.03</v>
      </c>
      <c r="C40" s="52">
        <f>C41+C43+C46+C100+C124+C42</f>
        <v>277871417.51</v>
      </c>
      <c r="D40" s="30">
        <f t="shared" si="0"/>
        <v>0.6245655294021731</v>
      </c>
      <c r="E40" s="32">
        <f t="shared" si="1"/>
        <v>-167032126.51999998</v>
      </c>
    </row>
    <row r="41" spans="1:5" s="8" customFormat="1" ht="31.5" customHeight="1">
      <c r="A41" s="27" t="s">
        <v>38</v>
      </c>
      <c r="B41" s="51">
        <v>-106873200</v>
      </c>
      <c r="C41" s="51">
        <v>-106873200</v>
      </c>
      <c r="D41" s="28">
        <f aca="true" t="shared" si="2" ref="D41:D58">IF(B41=0,"   ",C41/B41)</f>
        <v>1</v>
      </c>
      <c r="E41" s="31">
        <f aca="true" t="shared" si="3" ref="E41:E58">C41-B41</f>
        <v>0</v>
      </c>
    </row>
    <row r="42" spans="1:5" s="8" customFormat="1" ht="46.5" customHeight="1">
      <c r="A42" s="27" t="s">
        <v>72</v>
      </c>
      <c r="B42" s="51">
        <v>0</v>
      </c>
      <c r="C42" s="50">
        <v>0</v>
      </c>
      <c r="D42" s="28" t="str">
        <f t="shared" si="2"/>
        <v>   </v>
      </c>
      <c r="E42" s="31">
        <f t="shared" si="3"/>
        <v>0</v>
      </c>
    </row>
    <row r="43" spans="1:5" s="8" customFormat="1" ht="18.75" customHeight="1">
      <c r="A43" s="27" t="s">
        <v>86</v>
      </c>
      <c r="B43" s="51">
        <f>B45+B44</f>
        <v>2772000</v>
      </c>
      <c r="C43" s="51">
        <f>C45+C44</f>
        <v>2079000</v>
      </c>
      <c r="D43" s="28">
        <f t="shared" si="2"/>
        <v>0.75</v>
      </c>
      <c r="E43" s="31">
        <f t="shared" si="3"/>
        <v>-693000</v>
      </c>
    </row>
    <row r="44" spans="1:5" s="8" customFormat="1" ht="30" customHeight="1">
      <c r="A44" s="27" t="s">
        <v>195</v>
      </c>
      <c r="B44" s="51">
        <v>498900</v>
      </c>
      <c r="C44" s="50">
        <v>374400</v>
      </c>
      <c r="D44" s="28">
        <f>IF(B44=0,"   ",C44/B44)</f>
        <v>0.7504509921828022</v>
      </c>
      <c r="E44" s="31">
        <f>C44-B44</f>
        <v>-124500</v>
      </c>
    </row>
    <row r="45" spans="1:5" s="8" customFormat="1" ht="30" customHeight="1">
      <c r="A45" s="27" t="s">
        <v>87</v>
      </c>
      <c r="B45" s="51">
        <v>2273100</v>
      </c>
      <c r="C45" s="50">
        <v>1704600</v>
      </c>
      <c r="D45" s="28">
        <f t="shared" si="2"/>
        <v>0.7499010162333377</v>
      </c>
      <c r="E45" s="31">
        <f t="shared" si="3"/>
        <v>-568500</v>
      </c>
    </row>
    <row r="46" spans="1:5" s="5" customFormat="1" ht="30.75" customHeight="1">
      <c r="A46" s="27" t="s">
        <v>152</v>
      </c>
      <c r="B46" s="51">
        <f>B47+B52+B55+B58+B63+B66+B69+B72+B77+B83</f>
        <v>314834154.51</v>
      </c>
      <c r="C46" s="51">
        <f>C47+C52+C55+C58+C63+C66+C69+C72+C77+C83</f>
        <v>209329459.52999997</v>
      </c>
      <c r="D46" s="28">
        <f t="shared" si="2"/>
        <v>0.6648880260650091</v>
      </c>
      <c r="E46" s="31">
        <f t="shared" si="3"/>
        <v>-105504694.98000002</v>
      </c>
    </row>
    <row r="47" spans="1:5" s="5" customFormat="1" ht="73.5" customHeight="1">
      <c r="A47" s="27" t="s">
        <v>135</v>
      </c>
      <c r="B47" s="51">
        <f>B49+B50+B51</f>
        <v>16148700</v>
      </c>
      <c r="C47" s="51">
        <f>C49+C50+C51</f>
        <v>15708429.35</v>
      </c>
      <c r="D47" s="28">
        <f aca="true" t="shared" si="4" ref="D47:D54">IF(B47=0,"   ",C47/B47)</f>
        <v>0.9727364648547561</v>
      </c>
      <c r="E47" s="31">
        <f aca="true" t="shared" si="5" ref="E47:E54">C47-B47</f>
        <v>-440270.6500000004</v>
      </c>
    </row>
    <row r="48" spans="1:5" s="5" customFormat="1" ht="15">
      <c r="A48" s="27" t="s">
        <v>88</v>
      </c>
      <c r="B48" s="51"/>
      <c r="C48" s="55"/>
      <c r="D48" s="28" t="str">
        <f t="shared" si="4"/>
        <v>   </v>
      </c>
      <c r="E48" s="31">
        <f t="shared" si="5"/>
        <v>0</v>
      </c>
    </row>
    <row r="49" spans="1:5" s="5" customFormat="1" ht="45">
      <c r="A49" s="27" t="s">
        <v>153</v>
      </c>
      <c r="B49" s="51">
        <v>7923200</v>
      </c>
      <c r="C49" s="55">
        <v>7923200</v>
      </c>
      <c r="D49" s="28">
        <f t="shared" si="4"/>
        <v>1</v>
      </c>
      <c r="E49" s="31">
        <f t="shared" si="5"/>
        <v>0</v>
      </c>
    </row>
    <row r="50" spans="1:5" s="5" customFormat="1" ht="45.75" customHeight="1">
      <c r="A50" s="27" t="s">
        <v>183</v>
      </c>
      <c r="B50" s="51">
        <v>6658400</v>
      </c>
      <c r="C50" s="55">
        <v>6658400</v>
      </c>
      <c r="D50" s="28">
        <f t="shared" si="4"/>
        <v>1</v>
      </c>
      <c r="E50" s="31">
        <f t="shared" si="5"/>
        <v>0</v>
      </c>
    </row>
    <row r="51" spans="1:5" s="5" customFormat="1" ht="30" customHeight="1">
      <c r="A51" s="27" t="s">
        <v>136</v>
      </c>
      <c r="B51" s="51">
        <v>1567100</v>
      </c>
      <c r="C51" s="55">
        <v>1126829.35</v>
      </c>
      <c r="D51" s="28">
        <f t="shared" si="4"/>
        <v>0.7190538893497543</v>
      </c>
      <c r="E51" s="31">
        <f t="shared" si="5"/>
        <v>-440270.6499999999</v>
      </c>
    </row>
    <row r="52" spans="1:5" s="5" customFormat="1" ht="60">
      <c r="A52" s="27" t="s">
        <v>173</v>
      </c>
      <c r="B52" s="51">
        <f>B53+B54</f>
        <v>1667356.64</v>
      </c>
      <c r="C52" s="51">
        <f>C53+C54</f>
        <v>1498006.1500000001</v>
      </c>
      <c r="D52" s="28">
        <f t="shared" si="4"/>
        <v>0.8984317536289058</v>
      </c>
      <c r="E52" s="31">
        <f t="shared" si="5"/>
        <v>-169350.48999999976</v>
      </c>
    </row>
    <row r="53" spans="1:5" s="5" customFormat="1" ht="13.5" customHeight="1">
      <c r="A53" s="41" t="s">
        <v>69</v>
      </c>
      <c r="B53" s="51">
        <v>1650683.23</v>
      </c>
      <c r="C53" s="51">
        <v>1483026.09</v>
      </c>
      <c r="D53" s="28">
        <f t="shared" si="4"/>
        <v>0.8984316694124288</v>
      </c>
      <c r="E53" s="31">
        <f t="shared" si="5"/>
        <v>-167657.1399999999</v>
      </c>
    </row>
    <row r="54" spans="1:5" s="5" customFormat="1" ht="13.5" customHeight="1">
      <c r="A54" s="41" t="s">
        <v>54</v>
      </c>
      <c r="B54" s="51">
        <v>16673.41</v>
      </c>
      <c r="C54" s="51">
        <v>14980.06</v>
      </c>
      <c r="D54" s="28">
        <f t="shared" si="4"/>
        <v>0.898440091139125</v>
      </c>
      <c r="E54" s="31">
        <f t="shared" si="5"/>
        <v>-1693.3500000000004</v>
      </c>
    </row>
    <row r="55" spans="1:5" s="5" customFormat="1" ht="30">
      <c r="A55" s="27" t="s">
        <v>131</v>
      </c>
      <c r="B55" s="51">
        <f>B56+B57</f>
        <v>11975035.959999999</v>
      </c>
      <c r="C55" s="51">
        <f>C56+C57</f>
        <v>11975035.959999999</v>
      </c>
      <c r="D55" s="28">
        <f t="shared" si="2"/>
        <v>1</v>
      </c>
      <c r="E55" s="31">
        <f t="shared" si="3"/>
        <v>0</v>
      </c>
    </row>
    <row r="56" spans="1:5" s="5" customFormat="1" ht="13.5" customHeight="1">
      <c r="A56" s="41" t="s">
        <v>69</v>
      </c>
      <c r="B56" s="51">
        <v>9259804.1</v>
      </c>
      <c r="C56" s="51">
        <v>9259804.1</v>
      </c>
      <c r="D56" s="28">
        <f t="shared" si="2"/>
        <v>1</v>
      </c>
      <c r="E56" s="31">
        <f t="shared" si="3"/>
        <v>0</v>
      </c>
    </row>
    <row r="57" spans="1:5" s="5" customFormat="1" ht="13.5" customHeight="1">
      <c r="A57" s="41" t="s">
        <v>54</v>
      </c>
      <c r="B57" s="51">
        <v>2715231.86</v>
      </c>
      <c r="C57" s="51">
        <v>2715231.86</v>
      </c>
      <c r="D57" s="28">
        <f t="shared" si="2"/>
        <v>1</v>
      </c>
      <c r="E57" s="31">
        <f t="shared" si="3"/>
        <v>0</v>
      </c>
    </row>
    <row r="58" spans="1:5" s="5" customFormat="1" ht="30">
      <c r="A58" s="27" t="s">
        <v>177</v>
      </c>
      <c r="B58" s="51">
        <f>B60</f>
        <v>492121.21</v>
      </c>
      <c r="C58" s="51">
        <f>C60</f>
        <v>492121.21</v>
      </c>
      <c r="D58" s="28">
        <f t="shared" si="2"/>
        <v>1</v>
      </c>
      <c r="E58" s="31">
        <f t="shared" si="3"/>
        <v>0</v>
      </c>
    </row>
    <row r="59" spans="1:5" s="5" customFormat="1" ht="15">
      <c r="A59" s="27" t="s">
        <v>88</v>
      </c>
      <c r="B59" s="51"/>
      <c r="C59" s="55"/>
      <c r="D59" s="28" t="str">
        <f>IF(B59=0,"   ",C59/B59)</f>
        <v>   </v>
      </c>
      <c r="E59" s="31"/>
    </row>
    <row r="60" spans="1:5" s="5" customFormat="1" ht="30">
      <c r="A60" s="27" t="s">
        <v>154</v>
      </c>
      <c r="B60" s="51">
        <f>SUM(B61:B62)</f>
        <v>492121.21</v>
      </c>
      <c r="C60" s="51">
        <f>SUM(C61:C62)</f>
        <v>492121.21</v>
      </c>
      <c r="D60" s="28">
        <f>IF(B60=0,"   ",C60/B60)</f>
        <v>1</v>
      </c>
      <c r="E60" s="31">
        <f aca="true" t="shared" si="6" ref="E60:E72">C60-B60</f>
        <v>0</v>
      </c>
    </row>
    <row r="61" spans="1:5" ht="16.5" customHeight="1">
      <c r="A61" s="41" t="s">
        <v>69</v>
      </c>
      <c r="B61" s="51">
        <v>487200</v>
      </c>
      <c r="C61" s="65">
        <v>487200</v>
      </c>
      <c r="D61" s="66">
        <f aca="true" t="shared" si="7" ref="D61:D71">IF(B61=0,"   ",C61/B61*100)</f>
        <v>100</v>
      </c>
      <c r="E61" s="67">
        <f t="shared" si="6"/>
        <v>0</v>
      </c>
    </row>
    <row r="62" spans="1:5" ht="15.75" customHeight="1">
      <c r="A62" s="41" t="s">
        <v>54</v>
      </c>
      <c r="B62" s="51">
        <v>4921.21</v>
      </c>
      <c r="C62" s="65">
        <v>4921.21</v>
      </c>
      <c r="D62" s="66">
        <f t="shared" si="7"/>
        <v>100</v>
      </c>
      <c r="E62" s="67">
        <f t="shared" si="6"/>
        <v>0</v>
      </c>
    </row>
    <row r="63" spans="1:5" s="5" customFormat="1" ht="45">
      <c r="A63" s="27" t="s">
        <v>196</v>
      </c>
      <c r="B63" s="51">
        <f>B64+B65</f>
        <v>0</v>
      </c>
      <c r="C63" s="51">
        <f>C64+C65</f>
        <v>0</v>
      </c>
      <c r="D63" s="28" t="str">
        <f aca="true" t="shared" si="8" ref="D63:D68">IF(B63=0,"   ",C63/B63)</f>
        <v>   </v>
      </c>
      <c r="E63" s="31">
        <f t="shared" si="6"/>
        <v>0</v>
      </c>
    </row>
    <row r="64" spans="1:5" s="5" customFormat="1" ht="13.5" customHeight="1">
      <c r="A64" s="41" t="s">
        <v>69</v>
      </c>
      <c r="B64" s="51">
        <v>0</v>
      </c>
      <c r="C64" s="51">
        <v>0</v>
      </c>
      <c r="D64" s="28" t="str">
        <f t="shared" si="8"/>
        <v>   </v>
      </c>
      <c r="E64" s="31">
        <f t="shared" si="6"/>
        <v>0</v>
      </c>
    </row>
    <row r="65" spans="1:5" s="5" customFormat="1" ht="13.5" customHeight="1">
      <c r="A65" s="41" t="s">
        <v>54</v>
      </c>
      <c r="B65" s="51">
        <v>0</v>
      </c>
      <c r="C65" s="51">
        <v>0</v>
      </c>
      <c r="D65" s="28" t="str">
        <f t="shared" si="8"/>
        <v>   </v>
      </c>
      <c r="E65" s="31">
        <f t="shared" si="6"/>
        <v>0</v>
      </c>
    </row>
    <row r="66" spans="1:5" s="5" customFormat="1" ht="75" customHeight="1">
      <c r="A66" s="27" t="s">
        <v>189</v>
      </c>
      <c r="B66" s="51">
        <f>B67+B68</f>
        <v>6583081</v>
      </c>
      <c r="C66" s="51">
        <f>C67+C68</f>
        <v>3300365.19</v>
      </c>
      <c r="D66" s="28">
        <f t="shared" si="8"/>
        <v>0.5013405106210906</v>
      </c>
      <c r="E66" s="31">
        <f t="shared" si="6"/>
        <v>-3282715.81</v>
      </c>
    </row>
    <row r="67" spans="1:5" s="5" customFormat="1" ht="15" customHeight="1">
      <c r="A67" s="41" t="s">
        <v>69</v>
      </c>
      <c r="B67" s="51">
        <v>6550000</v>
      </c>
      <c r="C67" s="51">
        <v>3283780.42</v>
      </c>
      <c r="D67" s="28">
        <f t="shared" si="8"/>
        <v>0.5013405221374045</v>
      </c>
      <c r="E67" s="31">
        <f t="shared" si="6"/>
        <v>-3266219.58</v>
      </c>
    </row>
    <row r="68" spans="1:5" s="5" customFormat="1" ht="15.75" customHeight="1">
      <c r="A68" s="41" t="s">
        <v>54</v>
      </c>
      <c r="B68" s="51">
        <v>33081</v>
      </c>
      <c r="C68" s="51">
        <v>16584.77</v>
      </c>
      <c r="D68" s="28">
        <f t="shared" si="8"/>
        <v>0.5013382304041595</v>
      </c>
      <c r="E68" s="31">
        <f t="shared" si="6"/>
        <v>-16496.23</v>
      </c>
    </row>
    <row r="69" spans="1:5" ht="30.75" customHeight="1">
      <c r="A69" s="39" t="s">
        <v>119</v>
      </c>
      <c r="B69" s="51">
        <f>B70+B71</f>
        <v>5867421.53</v>
      </c>
      <c r="C69" s="51">
        <f>C70+C71</f>
        <v>5867421.53</v>
      </c>
      <c r="D69" s="66">
        <f t="shared" si="7"/>
        <v>100</v>
      </c>
      <c r="E69" s="67">
        <f t="shared" si="6"/>
        <v>0</v>
      </c>
    </row>
    <row r="70" spans="1:5" ht="16.5" customHeight="1">
      <c r="A70" s="41" t="s">
        <v>69</v>
      </c>
      <c r="B70" s="51">
        <v>5826225.99</v>
      </c>
      <c r="C70" s="51">
        <v>5826225.99</v>
      </c>
      <c r="D70" s="66">
        <f t="shared" si="7"/>
        <v>100</v>
      </c>
      <c r="E70" s="67">
        <f t="shared" si="6"/>
        <v>0</v>
      </c>
    </row>
    <row r="71" spans="1:5" ht="15.75" customHeight="1">
      <c r="A71" s="41" t="s">
        <v>54</v>
      </c>
      <c r="B71" s="51">
        <v>41195.54</v>
      </c>
      <c r="C71" s="51">
        <v>41195.54</v>
      </c>
      <c r="D71" s="66">
        <f t="shared" si="7"/>
        <v>100</v>
      </c>
      <c r="E71" s="67">
        <f t="shared" si="6"/>
        <v>0</v>
      </c>
    </row>
    <row r="72" spans="1:5" s="5" customFormat="1" ht="15">
      <c r="A72" s="27" t="s">
        <v>174</v>
      </c>
      <c r="B72" s="51">
        <f>B74</f>
        <v>300000</v>
      </c>
      <c r="C72" s="51">
        <f>C74</f>
        <v>300000</v>
      </c>
      <c r="D72" s="28">
        <f>IF(B72=0,"   ",C72/B72)</f>
        <v>1</v>
      </c>
      <c r="E72" s="31">
        <f t="shared" si="6"/>
        <v>0</v>
      </c>
    </row>
    <row r="73" spans="1:5" s="5" customFormat="1" ht="15">
      <c r="A73" s="27" t="s">
        <v>88</v>
      </c>
      <c r="B73" s="51"/>
      <c r="C73" s="55"/>
      <c r="D73" s="28" t="str">
        <f>IF(B73=0,"   ",C73/B73)</f>
        <v>   </v>
      </c>
      <c r="E73" s="31">
        <f>C73-B73</f>
        <v>0</v>
      </c>
    </row>
    <row r="74" spans="1:5" s="5" customFormat="1" ht="30">
      <c r="A74" s="27" t="s">
        <v>176</v>
      </c>
      <c r="B74" s="51">
        <f>B75+B76</f>
        <v>300000</v>
      </c>
      <c r="C74" s="51">
        <f>C75+C76</f>
        <v>300000</v>
      </c>
      <c r="D74" s="28">
        <f>IF(B74=0,"   ",C74/B74)</f>
        <v>1</v>
      </c>
      <c r="E74" s="31">
        <f>C74-B74</f>
        <v>0</v>
      </c>
    </row>
    <row r="75" spans="1:5" s="5" customFormat="1" ht="13.5" customHeight="1">
      <c r="A75" s="41" t="s">
        <v>69</v>
      </c>
      <c r="B75" s="51">
        <v>200000</v>
      </c>
      <c r="C75" s="51">
        <v>200000</v>
      </c>
      <c r="D75" s="28">
        <f>IF(B75=0,"   ",C75/B75)</f>
        <v>1</v>
      </c>
      <c r="E75" s="31">
        <f>C75-B75</f>
        <v>0</v>
      </c>
    </row>
    <row r="76" spans="1:5" s="5" customFormat="1" ht="13.5" customHeight="1">
      <c r="A76" s="41" t="s">
        <v>54</v>
      </c>
      <c r="B76" s="51">
        <v>100000</v>
      </c>
      <c r="C76" s="51">
        <v>100000</v>
      </c>
      <c r="D76" s="28">
        <f>IF(B76=0,"   ",C76/B76)</f>
        <v>1</v>
      </c>
      <c r="E76" s="31">
        <f>C76-B76</f>
        <v>0</v>
      </c>
    </row>
    <row r="77" spans="1:5" s="5" customFormat="1" ht="30" customHeight="1">
      <c r="A77" s="27" t="s">
        <v>137</v>
      </c>
      <c r="B77" s="51">
        <f>B79+B82</f>
        <v>96873485.15</v>
      </c>
      <c r="C77" s="51">
        <f>C79+C82</f>
        <v>93592335.88999999</v>
      </c>
      <c r="D77" s="28">
        <f aca="true" t="shared" si="9" ref="D77:D87">IF(B77=0,"   ",C77/B77)</f>
        <v>0.9661295425170319</v>
      </c>
      <c r="E77" s="31">
        <f>C77-B77</f>
        <v>-3281149.2600000203</v>
      </c>
    </row>
    <row r="78" spans="1:5" s="5" customFormat="1" ht="12" customHeight="1">
      <c r="A78" s="41" t="s">
        <v>138</v>
      </c>
      <c r="B78" s="51"/>
      <c r="C78" s="51"/>
      <c r="D78" s="28"/>
      <c r="E78" s="31"/>
    </row>
    <row r="79" spans="1:5" s="5" customFormat="1" ht="30.75" customHeight="1">
      <c r="A79" s="41" t="s">
        <v>155</v>
      </c>
      <c r="B79" s="51">
        <f>B81+B80</f>
        <v>95463485.15</v>
      </c>
      <c r="C79" s="51">
        <f>C81+C80</f>
        <v>92182335.88999999</v>
      </c>
      <c r="D79" s="28">
        <f>IF(B79=0,"   ",C79/B79)</f>
        <v>0.965629274325734</v>
      </c>
      <c r="E79" s="31">
        <f aca="true" t="shared" si="10" ref="E79:E87">C79-B79</f>
        <v>-3281149.2600000203</v>
      </c>
    </row>
    <row r="80" spans="1:5" s="5" customFormat="1" ht="13.5" customHeight="1">
      <c r="A80" s="41" t="s">
        <v>69</v>
      </c>
      <c r="B80" s="51">
        <v>89584363</v>
      </c>
      <c r="C80" s="51">
        <v>89556960.82</v>
      </c>
      <c r="D80" s="28">
        <f>IF(B80=0,"   ",C80/B80)</f>
        <v>0.9996941187157852</v>
      </c>
      <c r="E80" s="31">
        <f t="shared" si="10"/>
        <v>-27402.180000007153</v>
      </c>
    </row>
    <row r="81" spans="1:5" s="5" customFormat="1" ht="15.75" customHeight="1">
      <c r="A81" s="41" t="s">
        <v>54</v>
      </c>
      <c r="B81" s="51">
        <v>5879122.15</v>
      </c>
      <c r="C81" s="51">
        <v>2625375.07</v>
      </c>
      <c r="D81" s="28">
        <f>IF(B81=0,"   ",C81/B81)</f>
        <v>0.4465590275242027</v>
      </c>
      <c r="E81" s="31">
        <f t="shared" si="10"/>
        <v>-3253747.0800000005</v>
      </c>
    </row>
    <row r="82" spans="1:5" s="5" customFormat="1" ht="30.75" customHeight="1">
      <c r="A82" s="41" t="s">
        <v>215</v>
      </c>
      <c r="B82" s="51">
        <v>1410000</v>
      </c>
      <c r="C82" s="51">
        <v>1410000</v>
      </c>
      <c r="D82" s="28">
        <f>IF(B82=0,"   ",C82/B82)</f>
        <v>1</v>
      </c>
      <c r="E82" s="31">
        <f>C82-B82</f>
        <v>0</v>
      </c>
    </row>
    <row r="83" spans="1:5" s="5" customFormat="1" ht="15">
      <c r="A83" s="27" t="s">
        <v>59</v>
      </c>
      <c r="B83" s="51">
        <f>B85+B87+B86+B88+B89+B90+B91+B92+B93+B94+B95+B96+B97+B98+B99</f>
        <v>174926953.02</v>
      </c>
      <c r="C83" s="51">
        <f>C85+C87+C86+C88+C89+C90+C91+C92+C93+C94+C95+C96+C97+C98+C99</f>
        <v>76595744.25</v>
      </c>
      <c r="D83" s="28">
        <f t="shared" si="9"/>
        <v>0.43787274017882505</v>
      </c>
      <c r="E83" s="31">
        <f t="shared" si="10"/>
        <v>-98331208.77000001</v>
      </c>
    </row>
    <row r="84" spans="1:5" s="5" customFormat="1" ht="15">
      <c r="A84" s="27" t="s">
        <v>88</v>
      </c>
      <c r="B84" s="51"/>
      <c r="C84" s="55"/>
      <c r="D84" s="28" t="str">
        <f t="shared" si="9"/>
        <v>   </v>
      </c>
      <c r="E84" s="31">
        <f t="shared" si="10"/>
        <v>0</v>
      </c>
    </row>
    <row r="85" spans="1:5" s="5" customFormat="1" ht="42" customHeight="1">
      <c r="A85" s="39" t="s">
        <v>184</v>
      </c>
      <c r="B85" s="51">
        <v>12721000</v>
      </c>
      <c r="C85" s="55">
        <v>6071058</v>
      </c>
      <c r="D85" s="28">
        <f t="shared" si="9"/>
        <v>0.47724691455074286</v>
      </c>
      <c r="E85" s="31">
        <f t="shared" si="10"/>
        <v>-6649942</v>
      </c>
    </row>
    <row r="86" spans="1:5" s="5" customFormat="1" ht="30">
      <c r="A86" s="39" t="s">
        <v>157</v>
      </c>
      <c r="B86" s="51">
        <v>125000</v>
      </c>
      <c r="C86" s="51">
        <v>125000</v>
      </c>
      <c r="D86" s="28">
        <f>IF(B86=0,"   ",C86/B86)</f>
        <v>1</v>
      </c>
      <c r="E86" s="31">
        <f t="shared" si="10"/>
        <v>0</v>
      </c>
    </row>
    <row r="87" spans="1:5" s="5" customFormat="1" ht="42.75" customHeight="1">
      <c r="A87" s="39" t="s">
        <v>156</v>
      </c>
      <c r="B87" s="51">
        <v>4589800</v>
      </c>
      <c r="C87" s="55">
        <v>3737840.3</v>
      </c>
      <c r="D87" s="28">
        <f t="shared" si="9"/>
        <v>0.8143797768965968</v>
      </c>
      <c r="E87" s="31">
        <f t="shared" si="10"/>
        <v>-851959.7000000002</v>
      </c>
    </row>
    <row r="88" spans="1:5" ht="57.75" customHeight="1">
      <c r="A88" s="70" t="s">
        <v>158</v>
      </c>
      <c r="B88" s="51">
        <v>26298200</v>
      </c>
      <c r="C88" s="51">
        <v>7882611.9</v>
      </c>
      <c r="D88" s="66">
        <f aca="true" t="shared" si="11" ref="D88:D94">IF(B88=0,"   ",C88/B88*100)</f>
        <v>29.973959814740176</v>
      </c>
      <c r="E88" s="67">
        <f aca="true" t="shared" si="12" ref="E88:E100">C88-B88</f>
        <v>-18415588.1</v>
      </c>
    </row>
    <row r="89" spans="1:5" ht="44.25" customHeight="1">
      <c r="A89" s="70" t="s">
        <v>169</v>
      </c>
      <c r="B89" s="51">
        <v>3974981.29</v>
      </c>
      <c r="C89" s="51">
        <v>1392257.18</v>
      </c>
      <c r="D89" s="66">
        <f t="shared" si="11"/>
        <v>35.02550272381282</v>
      </c>
      <c r="E89" s="67">
        <f t="shared" si="12"/>
        <v>-2582724.1100000003</v>
      </c>
    </row>
    <row r="90" spans="1:5" ht="44.25" customHeight="1">
      <c r="A90" s="70" t="s">
        <v>209</v>
      </c>
      <c r="B90" s="51">
        <v>12367600</v>
      </c>
      <c r="C90" s="51">
        <v>12367600</v>
      </c>
      <c r="D90" s="66">
        <f t="shared" si="11"/>
        <v>100</v>
      </c>
      <c r="E90" s="67">
        <f t="shared" si="12"/>
        <v>0</v>
      </c>
    </row>
    <row r="91" spans="1:5" ht="30.75" customHeight="1">
      <c r="A91" s="70" t="s">
        <v>211</v>
      </c>
      <c r="B91" s="51">
        <v>26191000</v>
      </c>
      <c r="C91" s="51">
        <v>9292441.52</v>
      </c>
      <c r="D91" s="66">
        <f t="shared" si="11"/>
        <v>35.47952166774846</v>
      </c>
      <c r="E91" s="67">
        <f t="shared" si="12"/>
        <v>-16898558.48</v>
      </c>
    </row>
    <row r="92" spans="1:5" ht="30.75" customHeight="1">
      <c r="A92" s="70" t="s">
        <v>197</v>
      </c>
      <c r="B92" s="51">
        <v>8969440</v>
      </c>
      <c r="C92" s="51">
        <v>0</v>
      </c>
      <c r="D92" s="66">
        <f t="shared" si="11"/>
        <v>0</v>
      </c>
      <c r="E92" s="67">
        <f t="shared" si="12"/>
        <v>-8969440</v>
      </c>
    </row>
    <row r="93" spans="1:5" ht="30.75" customHeight="1">
      <c r="A93" s="70" t="s">
        <v>198</v>
      </c>
      <c r="B93" s="51">
        <v>3421600</v>
      </c>
      <c r="C93" s="51">
        <v>0</v>
      </c>
      <c r="D93" s="66">
        <f t="shared" si="11"/>
        <v>0</v>
      </c>
      <c r="E93" s="67">
        <f t="shared" si="12"/>
        <v>-3421600</v>
      </c>
    </row>
    <row r="94" spans="1:5" ht="44.25" customHeight="1">
      <c r="A94" s="70" t="s">
        <v>199</v>
      </c>
      <c r="B94" s="51">
        <v>1097600</v>
      </c>
      <c r="C94" s="51">
        <v>0</v>
      </c>
      <c r="D94" s="66">
        <f t="shared" si="11"/>
        <v>0</v>
      </c>
      <c r="E94" s="67">
        <f t="shared" si="12"/>
        <v>-1097600</v>
      </c>
    </row>
    <row r="95" spans="1:5" ht="87.75" customHeight="1">
      <c r="A95" s="70" t="s">
        <v>226</v>
      </c>
      <c r="B95" s="51">
        <v>5121713.33</v>
      </c>
      <c r="C95" s="51">
        <v>3278989.08</v>
      </c>
      <c r="D95" s="66">
        <f>IF(B95=0,"   ",C95/B95*100)</f>
        <v>64.02133170541975</v>
      </c>
      <c r="E95" s="67">
        <f t="shared" si="12"/>
        <v>-1842724.25</v>
      </c>
    </row>
    <row r="96" spans="1:5" ht="45" customHeight="1">
      <c r="A96" s="70" t="s">
        <v>213</v>
      </c>
      <c r="B96" s="51">
        <v>53675818</v>
      </c>
      <c r="C96" s="51">
        <v>32191702.27</v>
      </c>
      <c r="D96" s="66">
        <f>IF(B96=0,"   ",C96/B96*100)</f>
        <v>59.97431146740977</v>
      </c>
      <c r="E96" s="67">
        <f t="shared" si="12"/>
        <v>-21484115.73</v>
      </c>
    </row>
    <row r="97" spans="1:5" ht="60" customHeight="1">
      <c r="A97" s="70" t="s">
        <v>214</v>
      </c>
      <c r="B97" s="51">
        <v>457500</v>
      </c>
      <c r="C97" s="51">
        <v>256244</v>
      </c>
      <c r="D97" s="66">
        <f>IF(B97=0,"   ",C97/B97*100)</f>
        <v>56.009617486338804</v>
      </c>
      <c r="E97" s="67">
        <f t="shared" si="12"/>
        <v>-201256</v>
      </c>
    </row>
    <row r="98" spans="1:5" ht="45.75" customHeight="1">
      <c r="A98" s="70" t="s">
        <v>227</v>
      </c>
      <c r="B98" s="51">
        <v>14560922.4</v>
      </c>
      <c r="C98" s="51">
        <v>0</v>
      </c>
      <c r="D98" s="66">
        <f>IF(B98=0,"   ",C98/B98*100)</f>
        <v>0</v>
      </c>
      <c r="E98" s="67">
        <f>C98-B98</f>
        <v>-14560922.4</v>
      </c>
    </row>
    <row r="99" spans="1:5" ht="89.25" customHeight="1">
      <c r="A99" s="70" t="s">
        <v>240</v>
      </c>
      <c r="B99" s="51">
        <v>1354778</v>
      </c>
      <c r="C99" s="51">
        <v>0</v>
      </c>
      <c r="D99" s="66">
        <f>IF(B99=0,"   ",C99/B99*100)</f>
        <v>0</v>
      </c>
      <c r="E99" s="67">
        <f>C99-B99</f>
        <v>-1354778</v>
      </c>
    </row>
    <row r="100" spans="1:5" s="5" customFormat="1" ht="19.5" customHeight="1">
      <c r="A100" s="27" t="s">
        <v>142</v>
      </c>
      <c r="B100" s="51">
        <f>B101+B102+B103+B104+B106+B120+B123+B105</f>
        <v>203166489.52</v>
      </c>
      <c r="C100" s="51">
        <f>C101+C102+C103+C104+C106+C120+C123</f>
        <v>151051878.24</v>
      </c>
      <c r="D100" s="28">
        <f>IF(B100=0,"   ",C100/B100)</f>
        <v>0.7434881539611887</v>
      </c>
      <c r="E100" s="31">
        <f t="shared" si="12"/>
        <v>-52114611.28</v>
      </c>
    </row>
    <row r="101" spans="1:5" s="5" customFormat="1" ht="28.5" customHeight="1">
      <c r="A101" s="27" t="s">
        <v>60</v>
      </c>
      <c r="B101" s="51">
        <v>1251000</v>
      </c>
      <c r="C101" s="55">
        <v>944000</v>
      </c>
      <c r="D101" s="28">
        <f aca="true" t="shared" si="13" ref="D101:D112">IF(B101=0,"   ",C101/B101)</f>
        <v>0.7545963229416467</v>
      </c>
      <c r="E101" s="31">
        <f aca="true" t="shared" si="14" ref="E101:E112">C101-B101</f>
        <v>-307000</v>
      </c>
    </row>
    <row r="102" spans="1:5" s="5" customFormat="1" ht="27.75" customHeight="1">
      <c r="A102" s="69" t="s">
        <v>85</v>
      </c>
      <c r="B102" s="51">
        <v>8300</v>
      </c>
      <c r="C102" s="55">
        <v>8300</v>
      </c>
      <c r="D102" s="28">
        <f t="shared" si="13"/>
        <v>1</v>
      </c>
      <c r="E102" s="31">
        <f t="shared" si="14"/>
        <v>0</v>
      </c>
    </row>
    <row r="103" spans="1:5" s="5" customFormat="1" ht="30">
      <c r="A103" s="27" t="s">
        <v>61</v>
      </c>
      <c r="B103" s="51">
        <v>1451500</v>
      </c>
      <c r="C103" s="55">
        <v>1088400</v>
      </c>
      <c r="D103" s="28">
        <f t="shared" si="13"/>
        <v>0.7498449879435067</v>
      </c>
      <c r="E103" s="31">
        <f t="shared" si="14"/>
        <v>-363100</v>
      </c>
    </row>
    <row r="104" spans="1:5" s="5" customFormat="1" ht="30">
      <c r="A104" s="27" t="s">
        <v>62</v>
      </c>
      <c r="B104" s="51">
        <v>207749.52</v>
      </c>
      <c r="C104" s="55">
        <v>132204.24</v>
      </c>
      <c r="D104" s="28">
        <f t="shared" si="13"/>
        <v>0.6363636363636364</v>
      </c>
      <c r="E104" s="31">
        <f t="shared" si="14"/>
        <v>-75545.28</v>
      </c>
    </row>
    <row r="105" spans="1:5" s="5" customFormat="1" ht="30">
      <c r="A105" s="27" t="s">
        <v>159</v>
      </c>
      <c r="B105" s="51">
        <v>445300</v>
      </c>
      <c r="C105" s="55">
        <v>0</v>
      </c>
      <c r="D105" s="28">
        <f>IF(B105=0,"   ",C105/B105)</f>
        <v>0</v>
      </c>
      <c r="E105" s="31">
        <f>C105-B105</f>
        <v>-445300</v>
      </c>
    </row>
    <row r="106" spans="1:5" s="5" customFormat="1" ht="30">
      <c r="A106" s="27" t="s">
        <v>65</v>
      </c>
      <c r="B106" s="51">
        <f>B107+B109+B110+B111+B113+B108+B112+B114+B115+B118+B119</f>
        <v>195310600</v>
      </c>
      <c r="C106" s="51">
        <f>C107+C109+C110+C111+C113+C108+C112+C114+C115+C118+C119</f>
        <v>144523334.51</v>
      </c>
      <c r="D106" s="28">
        <f t="shared" si="13"/>
        <v>0.7399666710869763</v>
      </c>
      <c r="E106" s="31">
        <f t="shared" si="14"/>
        <v>-50787265.49000001</v>
      </c>
    </row>
    <row r="107" spans="1:5" s="5" customFormat="1" ht="15">
      <c r="A107" s="27" t="s">
        <v>66</v>
      </c>
      <c r="B107" s="51">
        <v>30709500</v>
      </c>
      <c r="C107" s="51">
        <v>23031900</v>
      </c>
      <c r="D107" s="28">
        <f t="shared" si="13"/>
        <v>0.7499926732769989</v>
      </c>
      <c r="E107" s="31">
        <f t="shared" si="14"/>
        <v>-7677600</v>
      </c>
    </row>
    <row r="108" spans="1:5" s="5" customFormat="1" ht="27.75" customHeight="1">
      <c r="A108" s="27" t="s">
        <v>84</v>
      </c>
      <c r="B108" s="51">
        <v>40417200</v>
      </c>
      <c r="C108" s="55">
        <v>31594700</v>
      </c>
      <c r="D108" s="28">
        <f>IF(B108=0,"   ",C108/B108)</f>
        <v>0.7817142206783251</v>
      </c>
      <c r="E108" s="31">
        <f>C108-B108</f>
        <v>-8822500</v>
      </c>
    </row>
    <row r="109" spans="1:5" s="5" customFormat="1" ht="15">
      <c r="A109" s="27" t="s">
        <v>80</v>
      </c>
      <c r="B109" s="51">
        <v>120550200</v>
      </c>
      <c r="C109" s="55">
        <v>87628600</v>
      </c>
      <c r="D109" s="28">
        <f t="shared" si="13"/>
        <v>0.7269054717453808</v>
      </c>
      <c r="E109" s="31">
        <f t="shared" si="14"/>
        <v>-32921600</v>
      </c>
    </row>
    <row r="110" spans="1:5" s="5" customFormat="1" ht="15">
      <c r="A110" s="27" t="s">
        <v>67</v>
      </c>
      <c r="B110" s="51">
        <v>880000</v>
      </c>
      <c r="C110" s="55">
        <v>527801.11</v>
      </c>
      <c r="D110" s="28">
        <f t="shared" si="13"/>
        <v>0.5997739886363637</v>
      </c>
      <c r="E110" s="31">
        <f t="shared" si="14"/>
        <v>-352198.89</v>
      </c>
    </row>
    <row r="111" spans="1:5" s="5" customFormat="1" ht="15">
      <c r="A111" s="27" t="s">
        <v>68</v>
      </c>
      <c r="B111" s="51">
        <v>200</v>
      </c>
      <c r="C111" s="55">
        <v>200</v>
      </c>
      <c r="D111" s="28">
        <f t="shared" si="13"/>
        <v>1</v>
      </c>
      <c r="E111" s="31">
        <f t="shared" si="14"/>
        <v>0</v>
      </c>
    </row>
    <row r="112" spans="1:5" s="5" customFormat="1" ht="15">
      <c r="A112" s="27" t="s">
        <v>89</v>
      </c>
      <c r="B112" s="51">
        <v>1700</v>
      </c>
      <c r="C112" s="55">
        <v>1190</v>
      </c>
      <c r="D112" s="28">
        <f t="shared" si="13"/>
        <v>0.7</v>
      </c>
      <c r="E112" s="31">
        <f t="shared" si="14"/>
        <v>-510</v>
      </c>
    </row>
    <row r="113" spans="1:5" s="5" customFormat="1" ht="30">
      <c r="A113" s="27" t="s">
        <v>73</v>
      </c>
      <c r="B113" s="51">
        <v>59400</v>
      </c>
      <c r="C113" s="51">
        <v>33866.52</v>
      </c>
      <c r="D113" s="28">
        <f aca="true" t="shared" si="15" ref="D113:D123">IF(B113=0,"   ",C113/B113)</f>
        <v>0.5701434343434343</v>
      </c>
      <c r="E113" s="31">
        <f aca="true" t="shared" si="16" ref="E113:E123">C113-B113</f>
        <v>-25533.480000000003</v>
      </c>
    </row>
    <row r="114" spans="1:5" s="5" customFormat="1" ht="30">
      <c r="A114" s="41" t="s">
        <v>125</v>
      </c>
      <c r="B114" s="51">
        <v>31500</v>
      </c>
      <c r="C114" s="51">
        <v>0</v>
      </c>
      <c r="D114" s="28">
        <f t="shared" si="15"/>
        <v>0</v>
      </c>
      <c r="E114" s="31">
        <f t="shared" si="16"/>
        <v>-31500</v>
      </c>
    </row>
    <row r="115" spans="1:5" s="5" customFormat="1" ht="28.5" customHeight="1">
      <c r="A115" s="27" t="s">
        <v>124</v>
      </c>
      <c r="B115" s="51">
        <f>B116+B117</f>
        <v>2324900</v>
      </c>
      <c r="C115" s="51">
        <f>C116+C117</f>
        <v>1523163.8900000001</v>
      </c>
      <c r="D115" s="28">
        <f t="shared" si="15"/>
        <v>0.6551524323626823</v>
      </c>
      <c r="E115" s="31">
        <f>C115-B115</f>
        <v>-801736.1099999999</v>
      </c>
    </row>
    <row r="116" spans="1:5" s="5" customFormat="1" ht="15">
      <c r="A116" s="27" t="s">
        <v>106</v>
      </c>
      <c r="B116" s="51">
        <v>1743100</v>
      </c>
      <c r="C116" s="51">
        <v>1185876.12</v>
      </c>
      <c r="D116" s="28">
        <f t="shared" si="15"/>
        <v>0.6803259250760141</v>
      </c>
      <c r="E116" s="31">
        <f>C116-B116</f>
        <v>-557223.8799999999</v>
      </c>
    </row>
    <row r="117" spans="1:5" s="5" customFormat="1" ht="15">
      <c r="A117" s="27" t="s">
        <v>107</v>
      </c>
      <c r="B117" s="51">
        <v>581800</v>
      </c>
      <c r="C117" s="55">
        <v>337287.77</v>
      </c>
      <c r="D117" s="28">
        <f t="shared" si="15"/>
        <v>0.579731471295978</v>
      </c>
      <c r="E117" s="31">
        <f>C117-B117</f>
        <v>-244512.22999999998</v>
      </c>
    </row>
    <row r="118" spans="1:5" s="5" customFormat="1" ht="30">
      <c r="A118" s="27" t="s">
        <v>126</v>
      </c>
      <c r="B118" s="51">
        <v>331800</v>
      </c>
      <c r="C118" s="55">
        <v>181912.99</v>
      </c>
      <c r="D118" s="28">
        <f t="shared" si="15"/>
        <v>0.548260970464135</v>
      </c>
      <c r="E118" s="31">
        <f>C118-B118</f>
        <v>-149887.01</v>
      </c>
    </row>
    <row r="119" spans="1:5" s="5" customFormat="1" ht="45">
      <c r="A119" s="27" t="s">
        <v>212</v>
      </c>
      <c r="B119" s="51">
        <v>4200</v>
      </c>
      <c r="C119" s="55">
        <v>0</v>
      </c>
      <c r="D119" s="28">
        <f>IF(B119=0,"   ",C119/B119)</f>
        <v>0</v>
      </c>
      <c r="E119" s="31">
        <f>C119-B119</f>
        <v>-4200</v>
      </c>
    </row>
    <row r="120" spans="1:5" s="5" customFormat="1" ht="30">
      <c r="A120" s="27" t="s">
        <v>63</v>
      </c>
      <c r="B120" s="51">
        <f>B121+B122</f>
        <v>4226640</v>
      </c>
      <c r="C120" s="51">
        <f>C121+C122</f>
        <v>4226640</v>
      </c>
      <c r="D120" s="28">
        <f t="shared" si="15"/>
        <v>1</v>
      </c>
      <c r="E120" s="31">
        <f t="shared" si="16"/>
        <v>0</v>
      </c>
    </row>
    <row r="121" spans="1:5" s="5" customFormat="1" ht="15">
      <c r="A121" s="41" t="s">
        <v>69</v>
      </c>
      <c r="B121" s="51">
        <v>2092186.8</v>
      </c>
      <c r="C121" s="51">
        <v>2092186.8</v>
      </c>
      <c r="D121" s="28">
        <f t="shared" si="15"/>
        <v>1</v>
      </c>
      <c r="E121" s="31">
        <f t="shared" si="16"/>
        <v>0</v>
      </c>
    </row>
    <row r="122" spans="1:5" s="5" customFormat="1" ht="15">
      <c r="A122" s="41" t="s">
        <v>54</v>
      </c>
      <c r="B122" s="51">
        <v>2134453.2</v>
      </c>
      <c r="C122" s="55">
        <v>2134453.2</v>
      </c>
      <c r="D122" s="28">
        <f t="shared" si="15"/>
        <v>1</v>
      </c>
      <c r="E122" s="31">
        <f t="shared" si="16"/>
        <v>0</v>
      </c>
    </row>
    <row r="123" spans="1:5" s="5" customFormat="1" ht="19.5" customHeight="1">
      <c r="A123" s="27" t="s">
        <v>64</v>
      </c>
      <c r="B123" s="51">
        <v>265400</v>
      </c>
      <c r="C123" s="55">
        <v>128999.49</v>
      </c>
      <c r="D123" s="28">
        <f t="shared" si="15"/>
        <v>0.486056857573474</v>
      </c>
      <c r="E123" s="31">
        <f t="shared" si="16"/>
        <v>-136400.51</v>
      </c>
    </row>
    <row r="124" spans="1:5" s="5" customFormat="1" ht="20.25" customHeight="1">
      <c r="A124" s="27" t="s">
        <v>35</v>
      </c>
      <c r="B124" s="51">
        <f>SUM(B125:B129)</f>
        <v>31004100</v>
      </c>
      <c r="C124" s="51">
        <f>SUM(C125:C129)</f>
        <v>22284279.74</v>
      </c>
      <c r="D124" s="28">
        <f aca="true" t="shared" si="17" ref="D124:D146">IF(B124=0,"   ",C124/B124)</f>
        <v>0.7187526727110285</v>
      </c>
      <c r="E124" s="31">
        <f aca="true" t="shared" si="18" ref="E124:E130">C124-B124</f>
        <v>-8719820.260000002</v>
      </c>
    </row>
    <row r="125" spans="1:5" s="5" customFormat="1" ht="30">
      <c r="A125" s="27" t="s">
        <v>90</v>
      </c>
      <c r="B125" s="51">
        <v>19944600</v>
      </c>
      <c r="C125" s="55">
        <v>13529934.61</v>
      </c>
      <c r="D125" s="28">
        <f t="shared" si="17"/>
        <v>0.6783758315534029</v>
      </c>
      <c r="E125" s="31">
        <f t="shared" si="18"/>
        <v>-6414665.390000001</v>
      </c>
    </row>
    <row r="126" spans="1:5" s="5" customFormat="1" ht="45">
      <c r="A126" s="27" t="s">
        <v>178</v>
      </c>
      <c r="B126" s="51">
        <v>8905700</v>
      </c>
      <c r="C126" s="55">
        <v>6600690.13</v>
      </c>
      <c r="D126" s="28">
        <f>IF(B126=0,"   ",C126/B126)</f>
        <v>0.7411758907216727</v>
      </c>
      <c r="E126" s="31">
        <f t="shared" si="18"/>
        <v>-2305009.87</v>
      </c>
    </row>
    <row r="127" spans="1:5" s="5" customFormat="1" ht="62.25" customHeight="1">
      <c r="A127" s="27" t="s">
        <v>233</v>
      </c>
      <c r="B127" s="51">
        <v>169300</v>
      </c>
      <c r="C127" s="51">
        <v>169155</v>
      </c>
      <c r="D127" s="28">
        <f>IF(B127=0,"   ",C127/B127)</f>
        <v>0.9991435321913763</v>
      </c>
      <c r="E127" s="67">
        <f t="shared" si="18"/>
        <v>-145</v>
      </c>
    </row>
    <row r="128" spans="1:5" s="5" customFormat="1" ht="31.5" customHeight="1">
      <c r="A128" s="27" t="s">
        <v>232</v>
      </c>
      <c r="B128" s="51">
        <v>1844500</v>
      </c>
      <c r="C128" s="51">
        <v>1844500</v>
      </c>
      <c r="D128" s="28">
        <f>IF(B128=0,"   ",C128/B128)</f>
        <v>1</v>
      </c>
      <c r="E128" s="67">
        <f t="shared" si="18"/>
        <v>0</v>
      </c>
    </row>
    <row r="129" spans="1:5" s="5" customFormat="1" ht="45" customHeight="1">
      <c r="A129" s="27" t="s">
        <v>234</v>
      </c>
      <c r="B129" s="51">
        <v>140000</v>
      </c>
      <c r="C129" s="51">
        <v>140000</v>
      </c>
      <c r="D129" s="28">
        <f>IF(B129=0,"   ",C129/B129)</f>
        <v>1</v>
      </c>
      <c r="E129" s="67">
        <f>C129-B129</f>
        <v>0</v>
      </c>
    </row>
    <row r="130" spans="1:5" s="5" customFormat="1" ht="14.25">
      <c r="A130" s="56" t="s">
        <v>5</v>
      </c>
      <c r="B130" s="57">
        <f>B39+B40</f>
        <v>542349274.03</v>
      </c>
      <c r="C130" s="57">
        <f>SUM(C39,C40,)</f>
        <v>346853526.11</v>
      </c>
      <c r="D130" s="58">
        <f t="shared" si="17"/>
        <v>0.6395390253455264</v>
      </c>
      <c r="E130" s="59">
        <f t="shared" si="18"/>
        <v>-195495747.91999996</v>
      </c>
    </row>
    <row r="131" spans="1:5" s="7" customFormat="1" ht="15">
      <c r="A131" s="68" t="s">
        <v>6</v>
      </c>
      <c r="B131" s="53"/>
      <c r="C131" s="54"/>
      <c r="D131" s="28" t="str">
        <f t="shared" si="17"/>
        <v>   </v>
      </c>
      <c r="E131" s="29"/>
    </row>
    <row r="132" spans="1:5" s="5" customFormat="1" ht="15">
      <c r="A132" s="27" t="s">
        <v>20</v>
      </c>
      <c r="B132" s="51">
        <f>B133+B139+B141+B144+B145+B142</f>
        <v>34154118.54</v>
      </c>
      <c r="C132" s="51">
        <f>C133+C139+C141+C144+C145+C142</f>
        <v>24651079.41</v>
      </c>
      <c r="D132" s="28">
        <f t="shared" si="17"/>
        <v>0.7217600823493541</v>
      </c>
      <c r="E132" s="31">
        <f aca="true" t="shared" si="19" ref="E132:E161">C132-B132</f>
        <v>-9503039.129999999</v>
      </c>
    </row>
    <row r="133" spans="1:5" s="5" customFormat="1" ht="15">
      <c r="A133" s="27" t="s">
        <v>21</v>
      </c>
      <c r="B133" s="51">
        <v>20011650</v>
      </c>
      <c r="C133" s="55">
        <v>15259534.58</v>
      </c>
      <c r="D133" s="28">
        <f t="shared" si="17"/>
        <v>0.7625325537874188</v>
      </c>
      <c r="E133" s="31">
        <f t="shared" si="19"/>
        <v>-4752115.42</v>
      </c>
    </row>
    <row r="134" spans="1:5" s="5" customFormat="1" ht="30">
      <c r="A134" s="27" t="s">
        <v>200</v>
      </c>
      <c r="B134" s="51">
        <v>200</v>
      </c>
      <c r="C134" s="51">
        <v>200</v>
      </c>
      <c r="D134" s="28">
        <f t="shared" si="17"/>
        <v>1</v>
      </c>
      <c r="E134" s="31">
        <f t="shared" si="19"/>
        <v>0</v>
      </c>
    </row>
    <row r="135" spans="1:5" s="5" customFormat="1" ht="28.5" customHeight="1">
      <c r="A135" s="27" t="s">
        <v>201</v>
      </c>
      <c r="B135" s="51">
        <v>331800</v>
      </c>
      <c r="C135" s="51">
        <v>181912.99</v>
      </c>
      <c r="D135" s="28">
        <f t="shared" si="17"/>
        <v>0.548260970464135</v>
      </c>
      <c r="E135" s="31">
        <f t="shared" si="19"/>
        <v>-149887.01</v>
      </c>
    </row>
    <row r="136" spans="1:5" s="5" customFormat="1" ht="15">
      <c r="A136" s="27" t="s">
        <v>202</v>
      </c>
      <c r="B136" s="51">
        <v>880000</v>
      </c>
      <c r="C136" s="55">
        <v>527801.11</v>
      </c>
      <c r="D136" s="28">
        <f t="shared" si="17"/>
        <v>0.5997739886363637</v>
      </c>
      <c r="E136" s="31">
        <f t="shared" si="19"/>
        <v>-352198.89</v>
      </c>
    </row>
    <row r="137" spans="1:5" s="5" customFormat="1" ht="30">
      <c r="A137" s="27" t="s">
        <v>203</v>
      </c>
      <c r="B137" s="51">
        <v>59400</v>
      </c>
      <c r="C137" s="55">
        <v>33866.52</v>
      </c>
      <c r="D137" s="28">
        <f t="shared" si="17"/>
        <v>0.5701434343434343</v>
      </c>
      <c r="E137" s="31">
        <f t="shared" si="19"/>
        <v>-25533.480000000003</v>
      </c>
    </row>
    <row r="138" spans="1:5" s="5" customFormat="1" ht="31.5" customHeight="1">
      <c r="A138" s="41" t="s">
        <v>232</v>
      </c>
      <c r="B138" s="51">
        <v>1291150</v>
      </c>
      <c r="C138" s="51">
        <v>1291150</v>
      </c>
      <c r="D138" s="28">
        <f>IF(B138=0,"   ",C138/B138)</f>
        <v>1</v>
      </c>
      <c r="E138" s="67">
        <f>C138-B138</f>
        <v>0</v>
      </c>
    </row>
    <row r="139" spans="1:5" s="5" customFormat="1" ht="15.75" customHeight="1">
      <c r="A139" s="27" t="s">
        <v>74</v>
      </c>
      <c r="B139" s="51">
        <f>B140</f>
        <v>8300</v>
      </c>
      <c r="C139" s="51">
        <f>C140</f>
        <v>8300</v>
      </c>
      <c r="D139" s="28">
        <f t="shared" si="17"/>
        <v>1</v>
      </c>
      <c r="E139" s="31">
        <f t="shared" si="19"/>
        <v>0</v>
      </c>
    </row>
    <row r="140" spans="1:5" s="5" customFormat="1" ht="30.75" customHeight="1">
      <c r="A140" s="27" t="s">
        <v>181</v>
      </c>
      <c r="B140" s="51">
        <v>8300</v>
      </c>
      <c r="C140" s="55">
        <v>8300</v>
      </c>
      <c r="D140" s="28">
        <f t="shared" si="17"/>
        <v>1</v>
      </c>
      <c r="E140" s="31">
        <f t="shared" si="19"/>
        <v>0</v>
      </c>
    </row>
    <row r="141" spans="1:5" s="5" customFormat="1" ht="30">
      <c r="A141" s="27" t="s">
        <v>83</v>
      </c>
      <c r="B141" s="51">
        <v>3603357.21</v>
      </c>
      <c r="C141" s="55">
        <v>2110691.86</v>
      </c>
      <c r="D141" s="28">
        <f t="shared" si="17"/>
        <v>0.5857570418337736</v>
      </c>
      <c r="E141" s="31">
        <f t="shared" si="19"/>
        <v>-1492665.35</v>
      </c>
    </row>
    <row r="142" spans="1:5" s="5" customFormat="1" ht="15">
      <c r="A142" s="27" t="s">
        <v>112</v>
      </c>
      <c r="B142" s="51">
        <f>B143</f>
        <v>300000</v>
      </c>
      <c r="C142" s="51">
        <f>C143</f>
        <v>300000</v>
      </c>
      <c r="D142" s="28">
        <v>0</v>
      </c>
      <c r="E142" s="31">
        <f>C142-B142</f>
        <v>0</v>
      </c>
    </row>
    <row r="143" spans="1:5" s="5" customFormat="1" ht="30">
      <c r="A143" s="27" t="s">
        <v>113</v>
      </c>
      <c r="B143" s="51">
        <v>300000</v>
      </c>
      <c r="C143" s="55">
        <v>300000</v>
      </c>
      <c r="D143" s="28">
        <f>IF(B143=0,"   ",C143/B143)</f>
        <v>1</v>
      </c>
      <c r="E143" s="31">
        <f>C143-B143</f>
        <v>0</v>
      </c>
    </row>
    <row r="144" spans="1:5" s="5" customFormat="1" ht="15">
      <c r="A144" s="27" t="s">
        <v>22</v>
      </c>
      <c r="B144" s="51">
        <v>0</v>
      </c>
      <c r="C144" s="55">
        <v>0</v>
      </c>
      <c r="D144" s="28" t="str">
        <f t="shared" si="17"/>
        <v>   </v>
      </c>
      <c r="E144" s="31">
        <f t="shared" si="19"/>
        <v>0</v>
      </c>
    </row>
    <row r="145" spans="1:5" s="5" customFormat="1" ht="15">
      <c r="A145" s="27" t="s">
        <v>29</v>
      </c>
      <c r="B145" s="51">
        <f>B147+B148+B149+B150+B151</f>
        <v>10230811.33</v>
      </c>
      <c r="C145" s="51">
        <f>C147+C148+C149+C150+C151</f>
        <v>6972552.97</v>
      </c>
      <c r="D145" s="38">
        <f t="shared" si="17"/>
        <v>0.681524929460311</v>
      </c>
      <c r="E145" s="31">
        <f t="shared" si="19"/>
        <v>-3258258.3600000003</v>
      </c>
    </row>
    <row r="146" spans="1:5" s="5" customFormat="1" ht="15">
      <c r="A146" s="27" t="s">
        <v>70</v>
      </c>
      <c r="B146" s="51"/>
      <c r="C146" s="55"/>
      <c r="D146" s="28" t="str">
        <f t="shared" si="17"/>
        <v>   </v>
      </c>
      <c r="E146" s="31">
        <f t="shared" si="19"/>
        <v>0</v>
      </c>
    </row>
    <row r="147" spans="1:5" s="5" customFormat="1" ht="15">
      <c r="A147" s="27" t="s">
        <v>52</v>
      </c>
      <c r="B147" s="51">
        <v>8715229</v>
      </c>
      <c r="C147" s="55">
        <v>5988423.51</v>
      </c>
      <c r="D147" s="28">
        <f>IF(B147=0,"   ",C147/B147)</f>
        <v>0.6871217623770988</v>
      </c>
      <c r="E147" s="31">
        <f t="shared" si="19"/>
        <v>-2726805.49</v>
      </c>
    </row>
    <row r="148" spans="1:5" s="5" customFormat="1" ht="15">
      <c r="A148" s="27" t="s">
        <v>129</v>
      </c>
      <c r="B148" s="51">
        <v>520282.33</v>
      </c>
      <c r="C148" s="51">
        <v>520282.33</v>
      </c>
      <c r="D148" s="28">
        <f>IF(B148=0,"   ",C148/B148)</f>
        <v>1</v>
      </c>
      <c r="E148" s="31">
        <f t="shared" si="19"/>
        <v>0</v>
      </c>
    </row>
    <row r="149" spans="1:5" s="5" customFormat="1" ht="15">
      <c r="A149" s="27" t="s">
        <v>102</v>
      </c>
      <c r="B149" s="51">
        <v>160000</v>
      </c>
      <c r="C149" s="55">
        <v>78654.13</v>
      </c>
      <c r="D149" s="28">
        <f>IF(B149=0,"   ",C149/B149)</f>
        <v>0.4915883125</v>
      </c>
      <c r="E149" s="31">
        <f t="shared" si="19"/>
        <v>-81345.87</v>
      </c>
    </row>
    <row r="150" spans="1:5" s="5" customFormat="1" ht="30">
      <c r="A150" s="41" t="s">
        <v>170</v>
      </c>
      <c r="B150" s="51">
        <v>390000</v>
      </c>
      <c r="C150" s="51">
        <v>385193</v>
      </c>
      <c r="D150" s="28">
        <f>IF(B150=0,"   ",C150/B150)</f>
        <v>0.987674358974359</v>
      </c>
      <c r="E150" s="31">
        <f>C150-B150</f>
        <v>-4807</v>
      </c>
    </row>
    <row r="151" spans="1:5" s="5" customFormat="1" ht="30">
      <c r="A151" s="41" t="s">
        <v>160</v>
      </c>
      <c r="B151" s="51">
        <v>445300</v>
      </c>
      <c r="C151" s="51">
        <v>0</v>
      </c>
      <c r="D151" s="28">
        <f>IF(B151=0,"   ",C151/B151)</f>
        <v>0</v>
      </c>
      <c r="E151" s="31">
        <f>C151-B151</f>
        <v>-445300</v>
      </c>
    </row>
    <row r="152" spans="1:5" s="5" customFormat="1" ht="15.75" customHeight="1">
      <c r="A152" s="27" t="s">
        <v>39</v>
      </c>
      <c r="B152" s="51">
        <f>SUM(B153)</f>
        <v>1451500</v>
      </c>
      <c r="C152" s="51">
        <f>SUM(C153)</f>
        <v>1088400</v>
      </c>
      <c r="D152" s="28">
        <f aca="true" t="shared" si="20" ref="D152:D157">IF(B152=0,"   ",C152/B152)</f>
        <v>0.7498449879435067</v>
      </c>
      <c r="E152" s="31">
        <f t="shared" si="19"/>
        <v>-363100</v>
      </c>
    </row>
    <row r="153" spans="1:5" s="5" customFormat="1" ht="30">
      <c r="A153" s="27" t="s">
        <v>40</v>
      </c>
      <c r="B153" s="51">
        <v>1451500</v>
      </c>
      <c r="C153" s="55">
        <v>1088400</v>
      </c>
      <c r="D153" s="28">
        <f t="shared" si="20"/>
        <v>0.7498449879435067</v>
      </c>
      <c r="E153" s="31">
        <f t="shared" si="19"/>
        <v>-363100</v>
      </c>
    </row>
    <row r="154" spans="1:5" s="5" customFormat="1" ht="29.25" customHeight="1">
      <c r="A154" s="27" t="s">
        <v>23</v>
      </c>
      <c r="B154" s="51">
        <f>B155+B156+B157+B158+B159+B160</f>
        <v>2993368</v>
      </c>
      <c r="C154" s="51">
        <f>C155+C156+C157+C158+C159+C160</f>
        <v>2029327.71</v>
      </c>
      <c r="D154" s="28">
        <f t="shared" si="20"/>
        <v>0.677941272172349</v>
      </c>
      <c r="E154" s="31">
        <f t="shared" si="19"/>
        <v>-964040.29</v>
      </c>
    </row>
    <row r="155" spans="1:5" s="5" customFormat="1" ht="15">
      <c r="A155" s="27" t="s">
        <v>182</v>
      </c>
      <c r="B155" s="51">
        <v>1251000</v>
      </c>
      <c r="C155" s="55">
        <v>944000</v>
      </c>
      <c r="D155" s="28">
        <f t="shared" si="20"/>
        <v>0.7545963229416467</v>
      </c>
      <c r="E155" s="31">
        <f t="shared" si="19"/>
        <v>-307000</v>
      </c>
    </row>
    <row r="156" spans="1:5" s="5" customFormat="1" ht="15">
      <c r="A156" s="27" t="s">
        <v>132</v>
      </c>
      <c r="B156" s="51">
        <v>256300</v>
      </c>
      <c r="C156" s="55">
        <v>189876.02</v>
      </c>
      <c r="D156" s="28">
        <f t="shared" si="20"/>
        <v>0.7408350370659383</v>
      </c>
      <c r="E156" s="31">
        <f>C156-B156</f>
        <v>-66423.98000000001</v>
      </c>
    </row>
    <row r="157" spans="1:5" s="5" customFormat="1" ht="15">
      <c r="A157" s="27" t="s">
        <v>130</v>
      </c>
      <c r="B157" s="51">
        <v>1366068</v>
      </c>
      <c r="C157" s="55">
        <v>888651.69</v>
      </c>
      <c r="D157" s="28">
        <f t="shared" si="20"/>
        <v>0.6505179024763043</v>
      </c>
      <c r="E157" s="31">
        <f t="shared" si="19"/>
        <v>-477416.31000000006</v>
      </c>
    </row>
    <row r="158" spans="1:5" s="5" customFormat="1" ht="30">
      <c r="A158" s="41" t="s">
        <v>133</v>
      </c>
      <c r="B158" s="51">
        <v>93000</v>
      </c>
      <c r="C158" s="51">
        <v>6800</v>
      </c>
      <c r="D158" s="28">
        <f aca="true" t="shared" si="21" ref="D158:D163">IF(B158=0,"   ",C158/B158)</f>
        <v>0.07311827956989247</v>
      </c>
      <c r="E158" s="31">
        <f>C158-B158</f>
        <v>-86200</v>
      </c>
    </row>
    <row r="159" spans="1:5" s="5" customFormat="1" ht="30">
      <c r="A159" s="41" t="s">
        <v>146</v>
      </c>
      <c r="B159" s="51">
        <v>12000</v>
      </c>
      <c r="C159" s="51">
        <v>0</v>
      </c>
      <c r="D159" s="28">
        <f t="shared" si="21"/>
        <v>0</v>
      </c>
      <c r="E159" s="31">
        <f>C159-B159</f>
        <v>-12000</v>
      </c>
    </row>
    <row r="160" spans="1:5" s="5" customFormat="1" ht="30">
      <c r="A160" s="41" t="s">
        <v>147</v>
      </c>
      <c r="B160" s="51">
        <v>15000</v>
      </c>
      <c r="C160" s="51">
        <v>0</v>
      </c>
      <c r="D160" s="28">
        <f t="shared" si="21"/>
        <v>0</v>
      </c>
      <c r="E160" s="31">
        <f>C160-B160</f>
        <v>-15000</v>
      </c>
    </row>
    <row r="161" spans="1:5" s="5" customFormat="1" ht="15">
      <c r="A161" s="27" t="s">
        <v>24</v>
      </c>
      <c r="B161" s="51">
        <f>B164+B172+B190+B169+B162</f>
        <v>45499794.79</v>
      </c>
      <c r="C161" s="51">
        <f>C164+C172+C190+C169+C162</f>
        <v>31363433.869999997</v>
      </c>
      <c r="D161" s="28">
        <f t="shared" si="21"/>
        <v>0.6893093477620056</v>
      </c>
      <c r="E161" s="31">
        <f t="shared" si="19"/>
        <v>-14136360.920000002</v>
      </c>
    </row>
    <row r="162" spans="1:5" s="5" customFormat="1" ht="15">
      <c r="A162" s="39" t="s">
        <v>143</v>
      </c>
      <c r="B162" s="51">
        <f>SUM(B163:B163)</f>
        <v>65000</v>
      </c>
      <c r="C162" s="51">
        <f>SUM(C163:C163)</f>
        <v>65000</v>
      </c>
      <c r="D162" s="28">
        <f t="shared" si="21"/>
        <v>1</v>
      </c>
      <c r="E162" s="67">
        <f>C162-B162</f>
        <v>0</v>
      </c>
    </row>
    <row r="163" spans="1:5" ht="29.25" customHeight="1">
      <c r="A163" s="27" t="s">
        <v>144</v>
      </c>
      <c r="B163" s="66">
        <v>65000</v>
      </c>
      <c r="C163" s="66">
        <v>65000</v>
      </c>
      <c r="D163" s="28">
        <f t="shared" si="21"/>
        <v>1</v>
      </c>
      <c r="E163" s="67">
        <f>C163-B163</f>
        <v>0</v>
      </c>
    </row>
    <row r="164" spans="1:5" s="5" customFormat="1" ht="15">
      <c r="A164" s="39" t="s">
        <v>78</v>
      </c>
      <c r="B164" s="51">
        <f>B165+B166+B167+B168</f>
        <v>1186500</v>
      </c>
      <c r="C164" s="51">
        <f>C165+C166+C167+C168</f>
        <v>50000</v>
      </c>
      <c r="D164" s="28">
        <f aca="true" t="shared" si="22" ref="D164:D177">IF(B164=0,"   ",C164/B164)</f>
        <v>0.04214075010535188</v>
      </c>
      <c r="E164" s="31">
        <f aca="true" t="shared" si="23" ref="E164:E177">C164-B164</f>
        <v>-1136500</v>
      </c>
    </row>
    <row r="165" spans="1:5" s="5" customFormat="1" ht="15">
      <c r="A165" s="39" t="s">
        <v>79</v>
      </c>
      <c r="B165" s="51">
        <v>57400</v>
      </c>
      <c r="C165" s="51">
        <v>50000</v>
      </c>
      <c r="D165" s="28">
        <f t="shared" si="22"/>
        <v>0.8710801393728222</v>
      </c>
      <c r="E165" s="31">
        <f t="shared" si="23"/>
        <v>-7400</v>
      </c>
    </row>
    <row r="166" spans="1:5" s="5" customFormat="1" ht="15">
      <c r="A166" s="39" t="s">
        <v>108</v>
      </c>
      <c r="B166" s="51">
        <v>0</v>
      </c>
      <c r="C166" s="51">
        <v>0</v>
      </c>
      <c r="D166" s="28" t="str">
        <f t="shared" si="22"/>
        <v>   </v>
      </c>
      <c r="E166" s="31">
        <f t="shared" si="23"/>
        <v>0</v>
      </c>
    </row>
    <row r="167" spans="1:5" s="5" customFormat="1" ht="30">
      <c r="A167" s="39" t="s">
        <v>204</v>
      </c>
      <c r="B167" s="51">
        <v>31500</v>
      </c>
      <c r="C167" s="51">
        <v>0</v>
      </c>
      <c r="D167" s="28">
        <f t="shared" si="22"/>
        <v>0</v>
      </c>
      <c r="E167" s="31">
        <f t="shared" si="23"/>
        <v>-31500</v>
      </c>
    </row>
    <row r="168" spans="1:5" s="5" customFormat="1" ht="45">
      <c r="A168" s="39" t="s">
        <v>199</v>
      </c>
      <c r="B168" s="51">
        <v>1097600</v>
      </c>
      <c r="C168" s="51">
        <v>0</v>
      </c>
      <c r="D168" s="28">
        <f>IF(B168=0,"   ",C168/B168)</f>
        <v>0</v>
      </c>
      <c r="E168" s="31">
        <f>C168-B168</f>
        <v>-1097600</v>
      </c>
    </row>
    <row r="169" spans="1:5" ht="15">
      <c r="A169" s="39" t="s">
        <v>116</v>
      </c>
      <c r="B169" s="66">
        <f>B170</f>
        <v>1804200</v>
      </c>
      <c r="C169" s="66">
        <f>C170</f>
        <v>1200000</v>
      </c>
      <c r="D169" s="28">
        <f>IF(B169=0,"   ",C169/B169)</f>
        <v>0.6651147322913202</v>
      </c>
      <c r="E169" s="67">
        <f>C169-B169</f>
        <v>-604200</v>
      </c>
    </row>
    <row r="170" spans="1:5" ht="27.75" customHeight="1">
      <c r="A170" s="39" t="s">
        <v>217</v>
      </c>
      <c r="B170" s="66">
        <v>1804200</v>
      </c>
      <c r="C170" s="66">
        <v>1200000</v>
      </c>
      <c r="D170" s="28">
        <f>IF(B170=0,"   ",C170/B170)</f>
        <v>0.6651147322913202</v>
      </c>
      <c r="E170" s="67">
        <f>C170-B170</f>
        <v>-604200</v>
      </c>
    </row>
    <row r="171" spans="1:5" s="5" customFormat="1" ht="15">
      <c r="A171" s="41" t="s">
        <v>218</v>
      </c>
      <c r="B171" s="51">
        <v>4200</v>
      </c>
      <c r="C171" s="51">
        <v>0</v>
      </c>
      <c r="D171" s="28">
        <f>IF(B171=0,"   ",C171/B171)</f>
        <v>0</v>
      </c>
      <c r="E171" s="31">
        <f>C171-B171</f>
        <v>-4200</v>
      </c>
    </row>
    <row r="172" spans="1:5" s="5" customFormat="1" ht="15">
      <c r="A172" s="27" t="s">
        <v>25</v>
      </c>
      <c r="B172" s="51">
        <f>B176+B177+B186+B185+B181+B188+B173</f>
        <v>42162094.79</v>
      </c>
      <c r="C172" s="51">
        <f>C176+C177+C186+C185+C181+C188+C173</f>
        <v>29766433.869999997</v>
      </c>
      <c r="D172" s="28">
        <f t="shared" si="22"/>
        <v>0.7059998801828983</v>
      </c>
      <c r="E172" s="31">
        <f t="shared" si="23"/>
        <v>-12395660.920000002</v>
      </c>
    </row>
    <row r="173" spans="1:5" s="5" customFormat="1" ht="30.75" customHeight="1">
      <c r="A173" s="27" t="s">
        <v>172</v>
      </c>
      <c r="B173" s="51">
        <f>SUM(B174:B175)</f>
        <v>1580700</v>
      </c>
      <c r="C173" s="51">
        <f>SUM(C174:C175)</f>
        <v>905804.4</v>
      </c>
      <c r="D173" s="28">
        <f>IF(B173=0,"   ",C173/B173)</f>
        <v>0.5730400455494401</v>
      </c>
      <c r="E173" s="31">
        <f>C173-B173</f>
        <v>-674895.6</v>
      </c>
    </row>
    <row r="174" spans="1:5" s="5" customFormat="1" ht="13.5" customHeight="1">
      <c r="A174" s="41" t="s">
        <v>54</v>
      </c>
      <c r="B174" s="51">
        <v>1580700</v>
      </c>
      <c r="C174" s="51">
        <v>905804.4</v>
      </c>
      <c r="D174" s="28">
        <f>IF(B174=0,"   ",C174/B174)</f>
        <v>0.5730400455494401</v>
      </c>
      <c r="E174" s="31">
        <f>C174-B174</f>
        <v>-674895.6</v>
      </c>
    </row>
    <row r="175" spans="1:5" s="5" customFormat="1" ht="13.5" customHeight="1">
      <c r="A175" s="41" t="s">
        <v>55</v>
      </c>
      <c r="B175" s="51">
        <v>0</v>
      </c>
      <c r="C175" s="51">
        <v>0</v>
      </c>
      <c r="D175" s="28" t="str">
        <f>IF(B175=0,"   ",C175/B175)</f>
        <v>   </v>
      </c>
      <c r="E175" s="31">
        <f>C175-B175</f>
        <v>0</v>
      </c>
    </row>
    <row r="176" spans="1:5" s="5" customFormat="1" ht="27.75" customHeight="1">
      <c r="A176" s="27" t="s">
        <v>114</v>
      </c>
      <c r="B176" s="51">
        <v>1567100</v>
      </c>
      <c r="C176" s="51">
        <v>1126829.35</v>
      </c>
      <c r="D176" s="28">
        <f t="shared" si="22"/>
        <v>0.7190538893497543</v>
      </c>
      <c r="E176" s="31">
        <f t="shared" si="23"/>
        <v>-440270.6499999999</v>
      </c>
    </row>
    <row r="177" spans="1:5" s="5" customFormat="1" ht="30">
      <c r="A177" s="27" t="s">
        <v>161</v>
      </c>
      <c r="B177" s="51">
        <f>B178+B179+B180</f>
        <v>12258694.79</v>
      </c>
      <c r="C177" s="51">
        <f>C178+C179+C180</f>
        <v>10436103.95</v>
      </c>
      <c r="D177" s="28">
        <f t="shared" si="22"/>
        <v>0.8513226023469666</v>
      </c>
      <c r="E177" s="31">
        <f t="shared" si="23"/>
        <v>-1822590.8399999999</v>
      </c>
    </row>
    <row r="178" spans="1:5" s="5" customFormat="1" ht="15">
      <c r="A178" s="41" t="s">
        <v>54</v>
      </c>
      <c r="B178" s="51">
        <v>7923200</v>
      </c>
      <c r="C178" s="51">
        <v>7923200</v>
      </c>
      <c r="D178" s="28">
        <f aca="true" t="shared" si="24" ref="D178:D192">IF(B178=0,"   ",C178/B178)</f>
        <v>1</v>
      </c>
      <c r="E178" s="31">
        <f aca="true" t="shared" si="25" ref="E178:E186">C178-B178</f>
        <v>0</v>
      </c>
    </row>
    <row r="179" spans="1:5" s="5" customFormat="1" ht="15">
      <c r="A179" s="41" t="s">
        <v>171</v>
      </c>
      <c r="B179" s="51">
        <v>880400</v>
      </c>
      <c r="C179" s="51">
        <v>880400</v>
      </c>
      <c r="D179" s="28">
        <f>IF(B179=0,"   ",C179/B179)</f>
        <v>1</v>
      </c>
      <c r="E179" s="31">
        <f>C179-B179</f>
        <v>0</v>
      </c>
    </row>
    <row r="180" spans="1:5" s="5" customFormat="1" ht="15">
      <c r="A180" s="41" t="s">
        <v>55</v>
      </c>
      <c r="B180" s="51">
        <v>3455094.79</v>
      </c>
      <c r="C180" s="51">
        <v>1632503.95</v>
      </c>
      <c r="D180" s="28">
        <f>IF(B180=0,"   ",C180/B180)</f>
        <v>0.4724917981193795</v>
      </c>
      <c r="E180" s="31">
        <f>C180-B180</f>
        <v>-1822590.84</v>
      </c>
    </row>
    <row r="181" spans="1:5" s="5" customFormat="1" ht="30">
      <c r="A181" s="27" t="s">
        <v>162</v>
      </c>
      <c r="B181" s="51">
        <f>B182+B183+B184</f>
        <v>15438700</v>
      </c>
      <c r="C181" s="51">
        <f>C182+C183+C184</f>
        <v>6901455.87</v>
      </c>
      <c r="D181" s="28">
        <f t="shared" si="24"/>
        <v>0.44702312176543363</v>
      </c>
      <c r="E181" s="31">
        <f t="shared" si="25"/>
        <v>-8537244.129999999</v>
      </c>
    </row>
    <row r="182" spans="1:5" s="5" customFormat="1" ht="15">
      <c r="A182" s="41" t="s">
        <v>54</v>
      </c>
      <c r="B182" s="51">
        <v>12721000</v>
      </c>
      <c r="C182" s="51">
        <v>6071058</v>
      </c>
      <c r="D182" s="28">
        <f t="shared" si="24"/>
        <v>0.47724691455074286</v>
      </c>
      <c r="E182" s="31">
        <f t="shared" si="25"/>
        <v>-6649942</v>
      </c>
    </row>
    <row r="183" spans="1:5" s="5" customFormat="1" ht="15">
      <c r="A183" s="41" t="s">
        <v>171</v>
      </c>
      <c r="B183" s="51">
        <v>1413400</v>
      </c>
      <c r="C183" s="51">
        <v>674561.87</v>
      </c>
      <c r="D183" s="28">
        <f t="shared" si="24"/>
        <v>0.4772618296306778</v>
      </c>
      <c r="E183" s="31">
        <f t="shared" si="25"/>
        <v>-738838.13</v>
      </c>
    </row>
    <row r="184" spans="1:5" s="5" customFormat="1" ht="15">
      <c r="A184" s="41" t="s">
        <v>55</v>
      </c>
      <c r="B184" s="51">
        <v>1304300</v>
      </c>
      <c r="C184" s="51">
        <v>155836</v>
      </c>
      <c r="D184" s="28">
        <f>IF(B184=0,"   ",C184/B184)</f>
        <v>0.11947864755041018</v>
      </c>
      <c r="E184" s="31">
        <f>C184-B184</f>
        <v>-1148464</v>
      </c>
    </row>
    <row r="185" spans="1:5" s="5" customFormat="1" ht="15">
      <c r="A185" s="27" t="s">
        <v>115</v>
      </c>
      <c r="B185" s="66">
        <v>68700</v>
      </c>
      <c r="C185" s="66">
        <v>0</v>
      </c>
      <c r="D185" s="28">
        <f t="shared" si="24"/>
        <v>0</v>
      </c>
      <c r="E185" s="31">
        <f t="shared" si="25"/>
        <v>-68700</v>
      </c>
    </row>
    <row r="186" spans="1:5" s="5" customFormat="1" ht="29.25" customHeight="1">
      <c r="A186" s="27" t="s">
        <v>163</v>
      </c>
      <c r="B186" s="51">
        <f>B187</f>
        <v>6658400</v>
      </c>
      <c r="C186" s="51">
        <f>C187</f>
        <v>6658400</v>
      </c>
      <c r="D186" s="28">
        <f t="shared" si="24"/>
        <v>1</v>
      </c>
      <c r="E186" s="31">
        <f t="shared" si="25"/>
        <v>0</v>
      </c>
    </row>
    <row r="187" spans="1:5" s="5" customFormat="1" ht="15">
      <c r="A187" s="41" t="s">
        <v>54</v>
      </c>
      <c r="B187" s="51">
        <v>6658400</v>
      </c>
      <c r="C187" s="51">
        <v>6658400</v>
      </c>
      <c r="D187" s="28">
        <f t="shared" si="24"/>
        <v>1</v>
      </c>
      <c r="E187" s="31">
        <f aca="true" t="shared" si="26" ref="E187:E192">C187-B187</f>
        <v>0</v>
      </c>
    </row>
    <row r="188" spans="1:5" s="5" customFormat="1" ht="29.25" customHeight="1">
      <c r="A188" s="27" t="s">
        <v>164</v>
      </c>
      <c r="B188" s="51">
        <f>B189</f>
        <v>4589800</v>
      </c>
      <c r="C188" s="51">
        <f>C189</f>
        <v>3737840.3</v>
      </c>
      <c r="D188" s="28">
        <f t="shared" si="24"/>
        <v>0.8143797768965968</v>
      </c>
      <c r="E188" s="31">
        <f>C188-B188</f>
        <v>-851959.7000000002</v>
      </c>
    </row>
    <row r="189" spans="1:5" s="5" customFormat="1" ht="15">
      <c r="A189" s="41" t="s">
        <v>54</v>
      </c>
      <c r="B189" s="51">
        <v>4589800</v>
      </c>
      <c r="C189" s="51">
        <v>3737840.3</v>
      </c>
      <c r="D189" s="28">
        <f t="shared" si="24"/>
        <v>0.8143797768965968</v>
      </c>
      <c r="E189" s="31">
        <f>C189-B189</f>
        <v>-851959.7000000002</v>
      </c>
    </row>
    <row r="190" spans="1:5" s="5" customFormat="1" ht="15">
      <c r="A190" s="27" t="s">
        <v>36</v>
      </c>
      <c r="B190" s="51">
        <f>B191</f>
        <v>282000</v>
      </c>
      <c r="C190" s="51">
        <f>C191</f>
        <v>282000</v>
      </c>
      <c r="D190" s="28">
        <f t="shared" si="24"/>
        <v>1</v>
      </c>
      <c r="E190" s="31">
        <f t="shared" si="26"/>
        <v>0</v>
      </c>
    </row>
    <row r="191" spans="1:5" s="5" customFormat="1" ht="14.25" customHeight="1">
      <c r="A191" s="27" t="s">
        <v>103</v>
      </c>
      <c r="B191" s="51">
        <v>282000</v>
      </c>
      <c r="C191" s="51">
        <v>282000</v>
      </c>
      <c r="D191" s="28">
        <f>IF(B191=0,"   ",C191/B191)</f>
        <v>1</v>
      </c>
      <c r="E191" s="31">
        <f>C191-B191</f>
        <v>0</v>
      </c>
    </row>
    <row r="192" spans="1:5" s="5" customFormat="1" ht="15">
      <c r="A192" s="27" t="s">
        <v>7</v>
      </c>
      <c r="B192" s="51">
        <f>B193+B199+B205</f>
        <v>50756027.59</v>
      </c>
      <c r="C192" s="51">
        <f>C193+C199+C205</f>
        <v>15240334.38</v>
      </c>
      <c r="D192" s="28">
        <f t="shared" si="24"/>
        <v>0.30026649254565907</v>
      </c>
      <c r="E192" s="31">
        <f t="shared" si="26"/>
        <v>-35515693.21</v>
      </c>
    </row>
    <row r="193" spans="1:5" s="5" customFormat="1" ht="15">
      <c r="A193" s="39" t="s">
        <v>81</v>
      </c>
      <c r="B193" s="51">
        <f>B194+B195+B198</f>
        <v>18678250.83</v>
      </c>
      <c r="C193" s="51">
        <f>C194+C195+C198</f>
        <v>61626.1</v>
      </c>
      <c r="D193" s="28">
        <f aca="true" t="shared" si="27" ref="D193:D203">IF(B193=0,"   ",C193/B193)</f>
        <v>0.003299350702637502</v>
      </c>
      <c r="E193" s="31">
        <f aca="true" t="shared" si="28" ref="E193:E203">C193-B193</f>
        <v>-18616624.729999997</v>
      </c>
    </row>
    <row r="194" spans="1:5" ht="32.25" customHeight="1">
      <c r="A194" s="39" t="s">
        <v>198</v>
      </c>
      <c r="B194" s="66">
        <v>3421600</v>
      </c>
      <c r="C194" s="66">
        <v>0</v>
      </c>
      <c r="D194" s="28">
        <f t="shared" si="27"/>
        <v>0</v>
      </c>
      <c r="E194" s="67">
        <f t="shared" si="28"/>
        <v>-3421600</v>
      </c>
    </row>
    <row r="195" spans="1:5" ht="44.25" customHeight="1">
      <c r="A195" s="39" t="s">
        <v>228</v>
      </c>
      <c r="B195" s="66">
        <f>B196+B197</f>
        <v>15139110</v>
      </c>
      <c r="C195" s="66">
        <f>C196+C197</f>
        <v>0</v>
      </c>
      <c r="D195" s="28">
        <f>IF(B195=0,"   ",C195/B195)</f>
        <v>0</v>
      </c>
      <c r="E195" s="67">
        <f>C195-B195</f>
        <v>-15139110</v>
      </c>
    </row>
    <row r="196" spans="1:5" ht="15">
      <c r="A196" s="27" t="s">
        <v>121</v>
      </c>
      <c r="B196" s="66">
        <v>14560922.4</v>
      </c>
      <c r="C196" s="66">
        <v>0</v>
      </c>
      <c r="D196" s="28">
        <f>IF(B196=0,"   ",C196/B196)</f>
        <v>0</v>
      </c>
      <c r="E196" s="67">
        <f>C196-B196</f>
        <v>-14560922.4</v>
      </c>
    </row>
    <row r="197" spans="1:5" ht="15">
      <c r="A197" s="27" t="s">
        <v>134</v>
      </c>
      <c r="B197" s="66">
        <v>578187.6</v>
      </c>
      <c r="C197" s="66">
        <v>0</v>
      </c>
      <c r="D197" s="28">
        <f>IF(B197=0,"   ",C197/B197)</f>
        <v>0</v>
      </c>
      <c r="E197" s="67">
        <f>C197-B197</f>
        <v>-578187.6</v>
      </c>
    </row>
    <row r="198" spans="1:5" ht="27.75" customHeight="1">
      <c r="A198" s="39" t="s">
        <v>231</v>
      </c>
      <c r="B198" s="66">
        <v>117540.83</v>
      </c>
      <c r="C198" s="66">
        <v>61626.1</v>
      </c>
      <c r="D198" s="28">
        <f>IF(B198=0,"   ",C198/B198)</f>
        <v>0.524295259783345</v>
      </c>
      <c r="E198" s="67">
        <f>C198-B198</f>
        <v>-55914.73</v>
      </c>
    </row>
    <row r="199" spans="1:5" ht="15">
      <c r="A199" s="27" t="s">
        <v>122</v>
      </c>
      <c r="B199" s="66">
        <f>B200+B204</f>
        <v>32076076.76</v>
      </c>
      <c r="C199" s="66">
        <f>C200+C204</f>
        <v>15177518.280000001</v>
      </c>
      <c r="D199" s="28">
        <f t="shared" si="27"/>
        <v>0.4731725264770192</v>
      </c>
      <c r="E199" s="67">
        <f t="shared" si="28"/>
        <v>-16898558.48</v>
      </c>
    </row>
    <row r="200" spans="1:5" ht="27.75" customHeight="1">
      <c r="A200" s="39" t="s">
        <v>148</v>
      </c>
      <c r="B200" s="66">
        <f>B201+B203+B202</f>
        <v>5885076.760000001</v>
      </c>
      <c r="C200" s="66">
        <f>C201+C203+C202</f>
        <v>5885076.760000001</v>
      </c>
      <c r="D200" s="28">
        <f t="shared" si="27"/>
        <v>1</v>
      </c>
      <c r="E200" s="67">
        <f t="shared" si="28"/>
        <v>0</v>
      </c>
    </row>
    <row r="201" spans="1:5" ht="15">
      <c r="A201" s="27" t="s">
        <v>120</v>
      </c>
      <c r="B201" s="66">
        <v>5826225.99</v>
      </c>
      <c r="C201" s="66">
        <v>5826225.99</v>
      </c>
      <c r="D201" s="28">
        <f t="shared" si="27"/>
        <v>1</v>
      </c>
      <c r="E201" s="67">
        <f t="shared" si="28"/>
        <v>0</v>
      </c>
    </row>
    <row r="202" spans="1:5" ht="15">
      <c r="A202" s="27" t="s">
        <v>121</v>
      </c>
      <c r="B202" s="66">
        <v>41195.54</v>
      </c>
      <c r="C202" s="66">
        <v>41195.54</v>
      </c>
      <c r="D202" s="28">
        <f t="shared" si="27"/>
        <v>1</v>
      </c>
      <c r="E202" s="67">
        <f t="shared" si="28"/>
        <v>0</v>
      </c>
    </row>
    <row r="203" spans="1:5" ht="15">
      <c r="A203" s="27" t="s">
        <v>134</v>
      </c>
      <c r="B203" s="66">
        <v>17655.23</v>
      </c>
      <c r="C203" s="66">
        <v>17655.23</v>
      </c>
      <c r="D203" s="28">
        <f t="shared" si="27"/>
        <v>1</v>
      </c>
      <c r="E203" s="67">
        <f t="shared" si="28"/>
        <v>0</v>
      </c>
    </row>
    <row r="204" spans="1:5" ht="27.75" customHeight="1">
      <c r="A204" s="39" t="s">
        <v>211</v>
      </c>
      <c r="B204" s="66">
        <v>26191000</v>
      </c>
      <c r="C204" s="66">
        <v>9292441.52</v>
      </c>
      <c r="D204" s="28">
        <f aca="true" t="shared" si="29" ref="D204:D230">IF(B204=0,"   ",C204/B204)</f>
        <v>0.3547952166774846</v>
      </c>
      <c r="E204" s="67">
        <f aca="true" t="shared" si="30" ref="E204:E230">C204-B204</f>
        <v>-16898558.48</v>
      </c>
    </row>
    <row r="205" spans="1:5" s="5" customFormat="1" ht="15">
      <c r="A205" s="27" t="s">
        <v>216</v>
      </c>
      <c r="B205" s="51">
        <v>1700</v>
      </c>
      <c r="C205" s="55">
        <v>1190</v>
      </c>
      <c r="D205" s="28">
        <f>IF(B205=0,"   ",C205/B205)</f>
        <v>0.7</v>
      </c>
      <c r="E205" s="31">
        <f>C205-B205</f>
        <v>-510</v>
      </c>
    </row>
    <row r="206" spans="1:5" s="5" customFormat="1" ht="15">
      <c r="A206" s="27" t="s">
        <v>8</v>
      </c>
      <c r="B206" s="51">
        <f>B207+B224+B255+B252+B249</f>
        <v>424644551.86</v>
      </c>
      <c r="C206" s="51">
        <f>C207+C224+C255+C252+C249</f>
        <v>316837619.94</v>
      </c>
      <c r="D206" s="28">
        <f t="shared" si="29"/>
        <v>0.7461243022010027</v>
      </c>
      <c r="E206" s="31">
        <f t="shared" si="30"/>
        <v>-107806931.92000002</v>
      </c>
    </row>
    <row r="207" spans="1:5" s="5" customFormat="1" ht="15">
      <c r="A207" s="27" t="s">
        <v>41</v>
      </c>
      <c r="B207" s="51">
        <f>B208+B210+B217+B220+B214+B221</f>
        <v>154822131</v>
      </c>
      <c r="C207" s="51">
        <f>C208+C210+C217+C220+C214+C221</f>
        <v>138008405.32999998</v>
      </c>
      <c r="D207" s="28">
        <f t="shared" si="29"/>
        <v>0.8913997271488272</v>
      </c>
      <c r="E207" s="31">
        <f t="shared" si="30"/>
        <v>-16813725.670000017</v>
      </c>
    </row>
    <row r="208" spans="1:5" s="5" customFormat="1" ht="15">
      <c r="A208" s="27" t="s">
        <v>71</v>
      </c>
      <c r="B208" s="51">
        <v>45631326</v>
      </c>
      <c r="C208" s="55">
        <v>35068140</v>
      </c>
      <c r="D208" s="28">
        <f t="shared" si="29"/>
        <v>0.7685102116033183</v>
      </c>
      <c r="E208" s="31">
        <f t="shared" si="30"/>
        <v>-10563186</v>
      </c>
    </row>
    <row r="209" spans="1:5" s="5" customFormat="1" ht="15">
      <c r="A209" s="41" t="s">
        <v>117</v>
      </c>
      <c r="B209" s="51">
        <v>40417200</v>
      </c>
      <c r="C209" s="55">
        <v>31594700</v>
      </c>
      <c r="D209" s="28">
        <f t="shared" si="29"/>
        <v>0.7817142206783251</v>
      </c>
      <c r="E209" s="31">
        <f t="shared" si="30"/>
        <v>-8822500</v>
      </c>
    </row>
    <row r="210" spans="1:5" s="5" customFormat="1" ht="30">
      <c r="A210" s="39" t="s">
        <v>155</v>
      </c>
      <c r="B210" s="51">
        <f>SUM(B211:B213)</f>
        <v>96262315</v>
      </c>
      <c r="C210" s="51">
        <f>SUM(C211:C213)</f>
        <v>92773350.19999999</v>
      </c>
      <c r="D210" s="28">
        <f t="shared" si="29"/>
        <v>0.963755652458597</v>
      </c>
      <c r="E210" s="31">
        <f t="shared" si="30"/>
        <v>-3488964.800000012</v>
      </c>
    </row>
    <row r="211" spans="1:5" ht="15">
      <c r="A211" s="27" t="s">
        <v>165</v>
      </c>
      <c r="B211" s="66">
        <v>89584363</v>
      </c>
      <c r="C211" s="66">
        <v>89556960.82</v>
      </c>
      <c r="D211" s="28">
        <f t="shared" si="29"/>
        <v>0.9996941187157852</v>
      </c>
      <c r="E211" s="67">
        <f t="shared" si="30"/>
        <v>-27402.180000007153</v>
      </c>
    </row>
    <row r="212" spans="1:5" ht="15">
      <c r="A212" s="27" t="s">
        <v>121</v>
      </c>
      <c r="B212" s="66">
        <v>5879122.15</v>
      </c>
      <c r="C212" s="66">
        <v>2625375.07</v>
      </c>
      <c r="D212" s="28">
        <f t="shared" si="29"/>
        <v>0.4465590275242027</v>
      </c>
      <c r="E212" s="67">
        <f t="shared" si="30"/>
        <v>-3253747.0800000005</v>
      </c>
    </row>
    <row r="213" spans="1:5" ht="15">
      <c r="A213" s="27" t="s">
        <v>134</v>
      </c>
      <c r="B213" s="66">
        <v>798829.85</v>
      </c>
      <c r="C213" s="66">
        <v>591014.31</v>
      </c>
      <c r="D213" s="28">
        <f t="shared" si="29"/>
        <v>0.739850056930146</v>
      </c>
      <c r="E213" s="67">
        <f t="shared" si="30"/>
        <v>-207815.53999999992</v>
      </c>
    </row>
    <row r="214" spans="1:5" s="5" customFormat="1" ht="75">
      <c r="A214" s="39" t="s">
        <v>221</v>
      </c>
      <c r="B214" s="51">
        <f>SUM(B215:B216)</f>
        <v>3420000</v>
      </c>
      <c r="C214" s="51">
        <f>SUM(C215:C216)</f>
        <v>1459655.06</v>
      </c>
      <c r="D214" s="28">
        <f>IF(B214=0,"   ",C214/B214)</f>
        <v>0.42679972514619885</v>
      </c>
      <c r="E214" s="31">
        <f>C214-B214</f>
        <v>-1960344.94</v>
      </c>
    </row>
    <row r="215" spans="1:5" ht="15">
      <c r="A215" s="27" t="s">
        <v>121</v>
      </c>
      <c r="B215" s="66">
        <v>3214800</v>
      </c>
      <c r="C215" s="66">
        <v>1372075.75</v>
      </c>
      <c r="D215" s="28">
        <f>IF(B215=0,"   ",C215/B215)</f>
        <v>0.42679972315540626</v>
      </c>
      <c r="E215" s="67">
        <f>C215-B215</f>
        <v>-1842724.25</v>
      </c>
    </row>
    <row r="216" spans="1:5" ht="15">
      <c r="A216" s="27" t="s">
        <v>134</v>
      </c>
      <c r="B216" s="66">
        <v>205200</v>
      </c>
      <c r="C216" s="66">
        <v>87579.31</v>
      </c>
      <c r="D216" s="28">
        <f>IF(B216=0,"   ",C216/B216)</f>
        <v>0.42679975633528267</v>
      </c>
      <c r="E216" s="67">
        <f>C216-B216</f>
        <v>-117620.69</v>
      </c>
    </row>
    <row r="217" spans="1:5" s="5" customFormat="1" ht="60">
      <c r="A217" s="39" t="s">
        <v>220</v>
      </c>
      <c r="B217" s="51">
        <f>SUM(B218:B219)</f>
        <v>7459626</v>
      </c>
      <c r="C217" s="51">
        <f>SUM(C218:C219)</f>
        <v>6658396.069999999</v>
      </c>
      <c r="D217" s="28">
        <f t="shared" si="29"/>
        <v>0.89259113928768</v>
      </c>
      <c r="E217" s="31">
        <f t="shared" si="30"/>
        <v>-801229.9300000006</v>
      </c>
    </row>
    <row r="218" spans="1:5" ht="15">
      <c r="A218" s="27" t="s">
        <v>121</v>
      </c>
      <c r="B218" s="66">
        <v>6884800</v>
      </c>
      <c r="C218" s="66">
        <v>6258892.31</v>
      </c>
      <c r="D218" s="28">
        <f t="shared" si="29"/>
        <v>0.9090884717057865</v>
      </c>
      <c r="E218" s="67">
        <f t="shared" si="30"/>
        <v>-625907.6900000004</v>
      </c>
    </row>
    <row r="219" spans="1:5" ht="15">
      <c r="A219" s="27" t="s">
        <v>134</v>
      </c>
      <c r="B219" s="66">
        <v>574826</v>
      </c>
      <c r="C219" s="66">
        <v>399503.76</v>
      </c>
      <c r="D219" s="28">
        <f t="shared" si="29"/>
        <v>0.6949994607063703</v>
      </c>
      <c r="E219" s="67">
        <f t="shared" si="30"/>
        <v>-175322.24</v>
      </c>
    </row>
    <row r="220" spans="1:5" ht="46.5" customHeight="1">
      <c r="A220" s="27" t="s">
        <v>219</v>
      </c>
      <c r="B220" s="66">
        <v>1982500</v>
      </c>
      <c r="C220" s="66">
        <v>1982500</v>
      </c>
      <c r="D220" s="28">
        <f t="shared" si="29"/>
        <v>1</v>
      </c>
      <c r="E220" s="67">
        <f t="shared" si="30"/>
        <v>0</v>
      </c>
    </row>
    <row r="221" spans="1:5" s="5" customFormat="1" ht="44.25" customHeight="1">
      <c r="A221" s="39" t="s">
        <v>236</v>
      </c>
      <c r="B221" s="51">
        <f>SUM(B222:B223)</f>
        <v>66364</v>
      </c>
      <c r="C221" s="51">
        <f>SUM(C222:C223)</f>
        <v>66364</v>
      </c>
      <c r="D221" s="28">
        <f>IF(B221=0,"   ",C221/B221)</f>
        <v>1</v>
      </c>
      <c r="E221" s="31">
        <f>C221-B221</f>
        <v>0</v>
      </c>
    </row>
    <row r="222" spans="1:5" ht="15">
      <c r="A222" s="27" t="s">
        <v>121</v>
      </c>
      <c r="B222" s="66">
        <v>65700</v>
      </c>
      <c r="C222" s="66">
        <v>65700</v>
      </c>
      <c r="D222" s="28">
        <f>IF(B222=0,"   ",C222/B222)</f>
        <v>1</v>
      </c>
      <c r="E222" s="67">
        <f>C222-B222</f>
        <v>0</v>
      </c>
    </row>
    <row r="223" spans="1:5" ht="15">
      <c r="A223" s="27" t="s">
        <v>134</v>
      </c>
      <c r="B223" s="66">
        <v>664</v>
      </c>
      <c r="C223" s="66">
        <v>664</v>
      </c>
      <c r="D223" s="28">
        <f>IF(B223=0,"   ",C223/B223)</f>
        <v>1</v>
      </c>
      <c r="E223" s="67">
        <f>C223-B223</f>
        <v>0</v>
      </c>
    </row>
    <row r="224" spans="1:5" s="5" customFormat="1" ht="15">
      <c r="A224" s="27" t="s">
        <v>42</v>
      </c>
      <c r="B224" s="51">
        <f>B225+B230+B248+B227</f>
        <v>238357528.44</v>
      </c>
      <c r="C224" s="51">
        <f>C225+C230+C248+C227</f>
        <v>154698637.54</v>
      </c>
      <c r="D224" s="28">
        <f t="shared" si="29"/>
        <v>0.6490193053790669</v>
      </c>
      <c r="E224" s="31">
        <f t="shared" si="30"/>
        <v>-83658890.9</v>
      </c>
    </row>
    <row r="225" spans="1:5" s="5" customFormat="1" ht="15">
      <c r="A225" s="27" t="s">
        <v>71</v>
      </c>
      <c r="B225" s="51">
        <v>130711422.99</v>
      </c>
      <c r="C225" s="51">
        <v>96048189.6</v>
      </c>
      <c r="D225" s="28">
        <f t="shared" si="29"/>
        <v>0.7348109859330971</v>
      </c>
      <c r="E225" s="31">
        <f t="shared" si="30"/>
        <v>-34663233.39</v>
      </c>
    </row>
    <row r="226" spans="1:5" s="5" customFormat="1" ht="18" customHeight="1">
      <c r="A226" s="41" t="s">
        <v>149</v>
      </c>
      <c r="B226" s="51">
        <v>120550200</v>
      </c>
      <c r="C226" s="51">
        <v>87628600</v>
      </c>
      <c r="D226" s="28">
        <f t="shared" si="29"/>
        <v>0.7269054717453808</v>
      </c>
      <c r="E226" s="31">
        <f t="shared" si="30"/>
        <v>-32921600</v>
      </c>
    </row>
    <row r="227" spans="1:5" s="5" customFormat="1" ht="44.25" customHeight="1">
      <c r="A227" s="39" t="s">
        <v>235</v>
      </c>
      <c r="B227" s="51">
        <f>SUM(B228:B229)</f>
        <v>10405960</v>
      </c>
      <c r="C227" s="51">
        <f>SUM(C228:C229)</f>
        <v>10405960</v>
      </c>
      <c r="D227" s="28">
        <f>IF(B227=0,"   ",C227/B227)</f>
        <v>1</v>
      </c>
      <c r="E227" s="31">
        <f>C227-B227</f>
        <v>0</v>
      </c>
    </row>
    <row r="228" spans="1:5" ht="15">
      <c r="A228" s="27" t="s">
        <v>121</v>
      </c>
      <c r="B228" s="66">
        <v>10301900</v>
      </c>
      <c r="C228" s="66">
        <v>10301900</v>
      </c>
      <c r="D228" s="28">
        <f>IF(B228=0,"   ",C228/B228)</f>
        <v>1</v>
      </c>
      <c r="E228" s="67">
        <f>C228-B228</f>
        <v>0</v>
      </c>
    </row>
    <row r="229" spans="1:5" ht="15">
      <c r="A229" s="27" t="s">
        <v>134</v>
      </c>
      <c r="B229" s="66">
        <v>104060</v>
      </c>
      <c r="C229" s="66">
        <v>104060</v>
      </c>
      <c r="D229" s="28">
        <f>IF(B229=0,"   ",C229/B229)</f>
        <v>1</v>
      </c>
      <c r="E229" s="67">
        <f>C229-B229</f>
        <v>0</v>
      </c>
    </row>
    <row r="230" spans="1:5" s="5" customFormat="1" ht="15">
      <c r="A230" s="27" t="s">
        <v>185</v>
      </c>
      <c r="B230" s="51">
        <f>B231+B234+B240+B241+B237+B245</f>
        <v>97160145.45</v>
      </c>
      <c r="C230" s="51">
        <f>C231+C234+C240+C241+C237+C245</f>
        <v>48192724.400000006</v>
      </c>
      <c r="D230" s="28">
        <f t="shared" si="29"/>
        <v>0.4960133002765076</v>
      </c>
      <c r="E230" s="31">
        <f t="shared" si="30"/>
        <v>-48967421.05</v>
      </c>
    </row>
    <row r="231" spans="1:5" s="5" customFormat="1" ht="45">
      <c r="A231" s="39" t="s">
        <v>166</v>
      </c>
      <c r="B231" s="51">
        <f>SUM(B232:B233)</f>
        <v>27976808.51</v>
      </c>
      <c r="C231" s="51">
        <f>SUM(C232:C233)</f>
        <v>8385757.350000001</v>
      </c>
      <c r="D231" s="28">
        <f aca="true" t="shared" si="31" ref="D231:D236">IF(B231=0,"   ",C231/B231)</f>
        <v>0.2997395984964691</v>
      </c>
      <c r="E231" s="31">
        <f aca="true" t="shared" si="32" ref="E231:E236">C231-B231</f>
        <v>-19591051.16</v>
      </c>
    </row>
    <row r="232" spans="1:5" ht="15">
      <c r="A232" s="27" t="s">
        <v>121</v>
      </c>
      <c r="B232" s="66">
        <v>26298200</v>
      </c>
      <c r="C232" s="66">
        <v>7882611.9</v>
      </c>
      <c r="D232" s="28">
        <f t="shared" si="31"/>
        <v>0.29973959814740175</v>
      </c>
      <c r="E232" s="67">
        <f t="shared" si="32"/>
        <v>-18415588.1</v>
      </c>
    </row>
    <row r="233" spans="1:5" ht="15">
      <c r="A233" s="27" t="s">
        <v>134</v>
      </c>
      <c r="B233" s="66">
        <v>1678608.51</v>
      </c>
      <c r="C233" s="66">
        <v>503145.45</v>
      </c>
      <c r="D233" s="28">
        <f t="shared" si="31"/>
        <v>0.2997396039651914</v>
      </c>
      <c r="E233" s="67">
        <f t="shared" si="32"/>
        <v>-1175463.06</v>
      </c>
    </row>
    <row r="234" spans="1:5" s="5" customFormat="1" ht="73.5" customHeight="1">
      <c r="A234" s="39" t="s">
        <v>222</v>
      </c>
      <c r="B234" s="51">
        <f>SUM(B235:B236)</f>
        <v>49777678.74</v>
      </c>
      <c r="C234" s="51">
        <f>SUM(C235:C236)</f>
        <v>27588095.740000002</v>
      </c>
      <c r="D234" s="28">
        <f t="shared" si="31"/>
        <v>0.5542262403214666</v>
      </c>
      <c r="E234" s="31">
        <f t="shared" si="32"/>
        <v>-22189583</v>
      </c>
    </row>
    <row r="235" spans="1:5" s="5" customFormat="1" ht="15.75" customHeight="1">
      <c r="A235" s="41" t="s">
        <v>187</v>
      </c>
      <c r="B235" s="51">
        <v>46791018</v>
      </c>
      <c r="C235" s="51">
        <v>25932809.96</v>
      </c>
      <c r="D235" s="28">
        <f t="shared" si="31"/>
        <v>0.5542262397454144</v>
      </c>
      <c r="E235" s="31">
        <f t="shared" si="32"/>
        <v>-20858208.04</v>
      </c>
    </row>
    <row r="236" spans="1:5" ht="15">
      <c r="A236" s="41" t="s">
        <v>188</v>
      </c>
      <c r="B236" s="66">
        <v>2986660.74</v>
      </c>
      <c r="C236" s="66">
        <v>1655285.78</v>
      </c>
      <c r="D236" s="28">
        <f t="shared" si="31"/>
        <v>0.554226249346285</v>
      </c>
      <c r="E236" s="67">
        <f t="shared" si="32"/>
        <v>-1331374.9600000002</v>
      </c>
    </row>
    <row r="237" spans="1:5" s="5" customFormat="1" ht="78" customHeight="1">
      <c r="A237" s="39" t="s">
        <v>229</v>
      </c>
      <c r="B237" s="51">
        <f>SUM(B238:B239)</f>
        <v>2515333.2</v>
      </c>
      <c r="C237" s="51">
        <f>SUM(C238:C239)</f>
        <v>2301231.2</v>
      </c>
      <c r="D237" s="28">
        <f>IF(B237=0,"   ",C237/B237)</f>
        <v>0.9148812570835546</v>
      </c>
      <c r="E237" s="31">
        <f>C237-B237</f>
        <v>-214102</v>
      </c>
    </row>
    <row r="238" spans="1:5" s="5" customFormat="1" ht="15.75" customHeight="1">
      <c r="A238" s="41" t="s">
        <v>187</v>
      </c>
      <c r="B238" s="51">
        <v>2364413.33</v>
      </c>
      <c r="C238" s="51">
        <v>2163157.33</v>
      </c>
      <c r="D238" s="28">
        <f>IF(B238=0,"   ",C238/B238)</f>
        <v>0.914881210723</v>
      </c>
      <c r="E238" s="31">
        <f>C238-B238</f>
        <v>-201256</v>
      </c>
    </row>
    <row r="239" spans="1:5" ht="15">
      <c r="A239" s="41" t="s">
        <v>188</v>
      </c>
      <c r="B239" s="66">
        <v>150919.87</v>
      </c>
      <c r="C239" s="66">
        <v>138073.87</v>
      </c>
      <c r="D239" s="28">
        <f>IF(B239=0,"   ",C239/B239)</f>
        <v>0.9148819833995351</v>
      </c>
      <c r="E239" s="67">
        <f>C239-B239</f>
        <v>-12846</v>
      </c>
    </row>
    <row r="240" spans="1:5" s="5" customFormat="1" ht="45">
      <c r="A240" s="39" t="s">
        <v>178</v>
      </c>
      <c r="B240" s="51">
        <v>8905700</v>
      </c>
      <c r="C240" s="55">
        <v>6600690.13</v>
      </c>
      <c r="D240" s="28">
        <f aca="true" t="shared" si="33" ref="D240:D253">IF(B240=0,"   ",C240/B240)</f>
        <v>0.7411758907216727</v>
      </c>
      <c r="E240" s="31">
        <f aca="true" t="shared" si="34" ref="E240:E253">C240-B240</f>
        <v>-2305009.87</v>
      </c>
    </row>
    <row r="241" spans="1:5" s="5" customFormat="1" ht="43.5" customHeight="1">
      <c r="A241" s="39" t="s">
        <v>179</v>
      </c>
      <c r="B241" s="51">
        <f>SUM(B242:B244)</f>
        <v>6616162</v>
      </c>
      <c r="C241" s="51">
        <f>SUM(C242:C244)</f>
        <v>3316949.98</v>
      </c>
      <c r="D241" s="28">
        <f t="shared" si="33"/>
        <v>0.5013405022428411</v>
      </c>
      <c r="E241" s="31">
        <f t="shared" si="34"/>
        <v>-3299212.02</v>
      </c>
    </row>
    <row r="242" spans="1:5" s="5" customFormat="1" ht="15" customHeight="1">
      <c r="A242" s="41" t="s">
        <v>186</v>
      </c>
      <c r="B242" s="51">
        <v>6550000</v>
      </c>
      <c r="C242" s="51">
        <v>3283780.42</v>
      </c>
      <c r="D242" s="28">
        <f t="shared" si="33"/>
        <v>0.5013405221374045</v>
      </c>
      <c r="E242" s="31">
        <f t="shared" si="34"/>
        <v>-3266219.58</v>
      </c>
    </row>
    <row r="243" spans="1:5" s="5" customFormat="1" ht="15.75" customHeight="1">
      <c r="A243" s="41" t="s">
        <v>187</v>
      </c>
      <c r="B243" s="51">
        <v>33081</v>
      </c>
      <c r="C243" s="51">
        <v>16584.77</v>
      </c>
      <c r="D243" s="28">
        <f t="shared" si="33"/>
        <v>0.5013382304041595</v>
      </c>
      <c r="E243" s="31">
        <f t="shared" si="34"/>
        <v>-16496.23</v>
      </c>
    </row>
    <row r="244" spans="1:5" ht="15">
      <c r="A244" s="41" t="s">
        <v>188</v>
      </c>
      <c r="B244" s="66">
        <v>33081</v>
      </c>
      <c r="C244" s="66">
        <v>16584.79</v>
      </c>
      <c r="D244" s="28">
        <f t="shared" si="33"/>
        <v>0.5013388349808047</v>
      </c>
      <c r="E244" s="67">
        <f t="shared" si="34"/>
        <v>-16496.21</v>
      </c>
    </row>
    <row r="245" spans="1:5" s="5" customFormat="1" ht="88.5" customHeight="1">
      <c r="A245" s="39" t="s">
        <v>241</v>
      </c>
      <c r="B245" s="51">
        <f>SUM(B246:B247)</f>
        <v>1368463</v>
      </c>
      <c r="C245" s="51">
        <f>SUM(C246:C247)</f>
        <v>0</v>
      </c>
      <c r="D245" s="28">
        <f>IF(B245=0,"   ",C245/B245)</f>
        <v>0</v>
      </c>
      <c r="E245" s="31">
        <f>C245-B245</f>
        <v>-1368463</v>
      </c>
    </row>
    <row r="246" spans="1:5" s="5" customFormat="1" ht="15.75" customHeight="1">
      <c r="A246" s="41" t="s">
        <v>187</v>
      </c>
      <c r="B246" s="51">
        <v>1354778</v>
      </c>
      <c r="C246" s="51">
        <v>0</v>
      </c>
      <c r="D246" s="28">
        <f>IF(B246=0,"   ",C246/B246)</f>
        <v>0</v>
      </c>
      <c r="E246" s="31">
        <f>C246-B246</f>
        <v>-1354778</v>
      </c>
    </row>
    <row r="247" spans="1:5" ht="15">
      <c r="A247" s="41" t="s">
        <v>188</v>
      </c>
      <c r="B247" s="66">
        <v>13685</v>
      </c>
      <c r="C247" s="66">
        <v>0</v>
      </c>
      <c r="D247" s="28">
        <f>IF(B247=0,"   ",C247/B247)</f>
        <v>0</v>
      </c>
      <c r="E247" s="67">
        <f>C247-B247</f>
        <v>-13685</v>
      </c>
    </row>
    <row r="248" spans="1:5" s="5" customFormat="1" ht="15">
      <c r="A248" s="39" t="s">
        <v>100</v>
      </c>
      <c r="B248" s="51">
        <v>80000</v>
      </c>
      <c r="C248" s="51">
        <v>51763.54</v>
      </c>
      <c r="D248" s="28">
        <f t="shared" si="33"/>
        <v>0.64704425</v>
      </c>
      <c r="E248" s="31">
        <f t="shared" si="34"/>
        <v>-28236.46</v>
      </c>
    </row>
    <row r="249" spans="1:5" s="5" customFormat="1" ht="15">
      <c r="A249" s="27" t="s">
        <v>118</v>
      </c>
      <c r="B249" s="51">
        <f>B250+B251</f>
        <v>23905592.42</v>
      </c>
      <c r="C249" s="51">
        <f>C250+C251</f>
        <v>18425640</v>
      </c>
      <c r="D249" s="28">
        <f t="shared" si="33"/>
        <v>0.7707669266788243</v>
      </c>
      <c r="E249" s="31">
        <f t="shared" si="34"/>
        <v>-5479952.420000002</v>
      </c>
    </row>
    <row r="250" spans="1:5" s="5" customFormat="1" ht="15">
      <c r="A250" s="27" t="s">
        <v>71</v>
      </c>
      <c r="B250" s="51">
        <v>20273432.42</v>
      </c>
      <c r="C250" s="55">
        <v>15132409.25</v>
      </c>
      <c r="D250" s="28">
        <f t="shared" si="33"/>
        <v>0.7464157492675825</v>
      </c>
      <c r="E250" s="31">
        <f t="shared" si="34"/>
        <v>-5141023.170000002</v>
      </c>
    </row>
    <row r="251" spans="1:5" s="5" customFormat="1" ht="27" customHeight="1">
      <c r="A251" s="39" t="s">
        <v>145</v>
      </c>
      <c r="B251" s="66">
        <v>3632160</v>
      </c>
      <c r="C251" s="66">
        <v>3293230.75</v>
      </c>
      <c r="D251" s="28">
        <f t="shared" si="33"/>
        <v>0.9066865859433505</v>
      </c>
      <c r="E251" s="31">
        <f t="shared" si="34"/>
        <v>-338929.25</v>
      </c>
    </row>
    <row r="252" spans="1:5" s="5" customFormat="1" ht="15">
      <c r="A252" s="39" t="s">
        <v>43</v>
      </c>
      <c r="B252" s="51">
        <f>B254+B253</f>
        <v>1188300</v>
      </c>
      <c r="C252" s="51">
        <f>C254+C253</f>
        <v>1132516.2</v>
      </c>
      <c r="D252" s="28">
        <f t="shared" si="33"/>
        <v>0.9530557939914163</v>
      </c>
      <c r="E252" s="31">
        <f t="shared" si="34"/>
        <v>-55783.80000000005</v>
      </c>
    </row>
    <row r="253" spans="1:5" s="5" customFormat="1" ht="30">
      <c r="A253" s="27" t="s">
        <v>223</v>
      </c>
      <c r="B253" s="51">
        <v>1140300</v>
      </c>
      <c r="C253" s="51">
        <v>1132516.2</v>
      </c>
      <c r="D253" s="28">
        <f t="shared" si="33"/>
        <v>0.9931739016048408</v>
      </c>
      <c r="E253" s="31">
        <f t="shared" si="34"/>
        <v>-7783.800000000047</v>
      </c>
    </row>
    <row r="254" spans="1:5" s="5" customFormat="1" ht="15">
      <c r="A254" s="27" t="s">
        <v>205</v>
      </c>
      <c r="B254" s="51">
        <v>48000</v>
      </c>
      <c r="C254" s="51">
        <v>0</v>
      </c>
      <c r="D254" s="28">
        <f aca="true" t="shared" si="35" ref="D254:D259">IF(B254=0,"   ",C254/B254)</f>
        <v>0</v>
      </c>
      <c r="E254" s="31">
        <f aca="true" t="shared" si="36" ref="E254:E259">C254-B254</f>
        <v>-48000</v>
      </c>
    </row>
    <row r="255" spans="1:5" s="5" customFormat="1" ht="15">
      <c r="A255" s="27" t="s">
        <v>44</v>
      </c>
      <c r="B255" s="51">
        <f>B256</f>
        <v>6371000</v>
      </c>
      <c r="C255" s="51">
        <f>C256</f>
        <v>4572420.87</v>
      </c>
      <c r="D255" s="28">
        <f t="shared" si="35"/>
        <v>0.7176928064668027</v>
      </c>
      <c r="E255" s="31">
        <f t="shared" si="36"/>
        <v>-1798579.13</v>
      </c>
    </row>
    <row r="256" spans="1:5" s="5" customFormat="1" ht="62.25" customHeight="1">
      <c r="A256" s="27" t="s">
        <v>206</v>
      </c>
      <c r="B256" s="51">
        <v>6371000</v>
      </c>
      <c r="C256" s="55">
        <v>4572420.87</v>
      </c>
      <c r="D256" s="28">
        <f t="shared" si="35"/>
        <v>0.7176928064668027</v>
      </c>
      <c r="E256" s="31">
        <f t="shared" si="36"/>
        <v>-1798579.13</v>
      </c>
    </row>
    <row r="257" spans="1:5" s="5" customFormat="1" ht="15">
      <c r="A257" s="27" t="s">
        <v>57</v>
      </c>
      <c r="B257" s="50">
        <f>SUM(B258,)</f>
        <v>35973048.769999996</v>
      </c>
      <c r="C257" s="50">
        <f>SUM(C258,)</f>
        <v>20106188.07</v>
      </c>
      <c r="D257" s="28">
        <f t="shared" si="35"/>
        <v>0.5589236597251582</v>
      </c>
      <c r="E257" s="31">
        <f t="shared" si="36"/>
        <v>-15866860.699999996</v>
      </c>
    </row>
    <row r="258" spans="1:5" s="5" customFormat="1" ht="13.5" customHeight="1">
      <c r="A258" s="27" t="s">
        <v>45</v>
      </c>
      <c r="B258" s="51">
        <f>B259+B260+B275+B263+B271+B276</f>
        <v>35973048.769999996</v>
      </c>
      <c r="C258" s="51">
        <f>C259+C260+C275+C263+C271+C276</f>
        <v>20106188.07</v>
      </c>
      <c r="D258" s="28">
        <f t="shared" si="35"/>
        <v>0.5589236597251582</v>
      </c>
      <c r="E258" s="31">
        <f t="shared" si="36"/>
        <v>-15866860.699999996</v>
      </c>
    </row>
    <row r="259" spans="1:5" s="5" customFormat="1" ht="15">
      <c r="A259" s="27" t="s">
        <v>71</v>
      </c>
      <c r="B259" s="51">
        <v>22816398</v>
      </c>
      <c r="C259" s="55">
        <v>16090021.28</v>
      </c>
      <c r="D259" s="28">
        <f t="shared" si="35"/>
        <v>0.7051955036899339</v>
      </c>
      <c r="E259" s="31">
        <f t="shared" si="36"/>
        <v>-6726376.720000001</v>
      </c>
    </row>
    <row r="260" spans="1:5" ht="30.75" customHeight="1">
      <c r="A260" s="27" t="s">
        <v>167</v>
      </c>
      <c r="B260" s="51">
        <f>SUM(B261:B262)</f>
        <v>132978.72</v>
      </c>
      <c r="C260" s="51">
        <f>SUM(C261:C262)</f>
        <v>132978.72</v>
      </c>
      <c r="D260" s="28">
        <f>IF(B260=0,"   ",C260/B260)</f>
        <v>1</v>
      </c>
      <c r="E260" s="67">
        <f>C260-B260</f>
        <v>0</v>
      </c>
    </row>
    <row r="261" spans="1:5" s="5" customFormat="1" ht="13.5" customHeight="1">
      <c r="A261" s="41" t="s">
        <v>54</v>
      </c>
      <c r="B261" s="66">
        <v>125000</v>
      </c>
      <c r="C261" s="66">
        <v>125000</v>
      </c>
      <c r="D261" s="28">
        <f>IF(B261=0,"   ",C261/B261)</f>
        <v>1</v>
      </c>
      <c r="E261" s="31">
        <f>C261-B261</f>
        <v>0</v>
      </c>
    </row>
    <row r="262" spans="1:5" ht="14.25" customHeight="1">
      <c r="A262" s="41" t="s">
        <v>55</v>
      </c>
      <c r="B262" s="66">
        <v>7978.72</v>
      </c>
      <c r="C262" s="66">
        <v>7978.72</v>
      </c>
      <c r="D262" s="28">
        <f>IF(B262=0,"   ",C262/B262)</f>
        <v>1</v>
      </c>
      <c r="E262" s="67">
        <f>C262-B262</f>
        <v>0</v>
      </c>
    </row>
    <row r="263" spans="1:5" s="5" customFormat="1" ht="60">
      <c r="A263" s="39" t="s">
        <v>180</v>
      </c>
      <c r="B263" s="51">
        <f>B264+B265+B266</f>
        <v>1684030.0499999998</v>
      </c>
      <c r="C263" s="51">
        <f>C264+C265+C266</f>
        <v>1512986.07</v>
      </c>
      <c r="D263" s="28">
        <f aca="true" t="shared" si="37" ref="D263:D273">IF(B263=0,"   ",C263/B263)</f>
        <v>0.8984317530438368</v>
      </c>
      <c r="E263" s="31">
        <f aca="true" t="shared" si="38" ref="E263:E273">C263-B263</f>
        <v>-171043.97999999975</v>
      </c>
    </row>
    <row r="264" spans="1:5" s="5" customFormat="1" ht="13.5" customHeight="1">
      <c r="A264" s="41" t="s">
        <v>69</v>
      </c>
      <c r="B264" s="51">
        <v>1650683.23</v>
      </c>
      <c r="C264" s="51">
        <v>1483026.09</v>
      </c>
      <c r="D264" s="28">
        <f t="shared" si="37"/>
        <v>0.8984316694124288</v>
      </c>
      <c r="E264" s="31">
        <f t="shared" si="38"/>
        <v>-167657.1399999999</v>
      </c>
    </row>
    <row r="265" spans="1:5" s="5" customFormat="1" ht="13.5" customHeight="1">
      <c r="A265" s="41" t="s">
        <v>54</v>
      </c>
      <c r="B265" s="51">
        <v>16673.41</v>
      </c>
      <c r="C265" s="51">
        <v>14980.06</v>
      </c>
      <c r="D265" s="28">
        <f t="shared" si="37"/>
        <v>0.898440091139125</v>
      </c>
      <c r="E265" s="31">
        <f t="shared" si="38"/>
        <v>-1693.3500000000004</v>
      </c>
    </row>
    <row r="266" spans="1:5" ht="14.25" customHeight="1">
      <c r="A266" s="41" t="s">
        <v>55</v>
      </c>
      <c r="B266" s="66">
        <v>16673.41</v>
      </c>
      <c r="C266" s="66">
        <v>14979.92</v>
      </c>
      <c r="D266" s="28">
        <f t="shared" si="37"/>
        <v>0.8984316945363906</v>
      </c>
      <c r="E266" s="67">
        <f t="shared" si="38"/>
        <v>-1693.4899999999998</v>
      </c>
    </row>
    <row r="267" spans="1:5" s="5" customFormat="1" ht="30">
      <c r="A267" s="27" t="s">
        <v>175</v>
      </c>
      <c r="B267" s="51">
        <f>B268+B269+B270</f>
        <v>0</v>
      </c>
      <c r="C267" s="51">
        <f>C268+C269+C270</f>
        <v>0</v>
      </c>
      <c r="D267" s="28">
        <v>0</v>
      </c>
      <c r="E267" s="31">
        <f t="shared" si="38"/>
        <v>0</v>
      </c>
    </row>
    <row r="268" spans="1:5" s="5" customFormat="1" ht="13.5" customHeight="1">
      <c r="A268" s="41" t="s">
        <v>69</v>
      </c>
      <c r="B268" s="51">
        <v>0</v>
      </c>
      <c r="C268" s="51">
        <v>0</v>
      </c>
      <c r="D268" s="28">
        <v>0</v>
      </c>
      <c r="E268" s="31">
        <f t="shared" si="38"/>
        <v>0</v>
      </c>
    </row>
    <row r="269" spans="1:5" s="5" customFormat="1" ht="13.5" customHeight="1">
      <c r="A269" s="41" t="s">
        <v>54</v>
      </c>
      <c r="B269" s="51">
        <v>0</v>
      </c>
      <c r="C269" s="51">
        <v>0</v>
      </c>
      <c r="D269" s="28">
        <v>0</v>
      </c>
      <c r="E269" s="31">
        <f t="shared" si="38"/>
        <v>0</v>
      </c>
    </row>
    <row r="270" spans="1:5" ht="14.25" customHeight="1">
      <c r="A270" s="41" t="s">
        <v>55</v>
      </c>
      <c r="B270" s="66">
        <v>0</v>
      </c>
      <c r="C270" s="66">
        <v>0</v>
      </c>
      <c r="D270" s="28">
        <v>0</v>
      </c>
      <c r="E270" s="67">
        <f>C270-B270</f>
        <v>0</v>
      </c>
    </row>
    <row r="271" spans="1:5" s="5" customFormat="1" ht="29.25" customHeight="1">
      <c r="A271" s="27" t="s">
        <v>210</v>
      </c>
      <c r="B271" s="51">
        <f>B272+B273+B274</f>
        <v>350000</v>
      </c>
      <c r="C271" s="51">
        <f>C272+C273+C274</f>
        <v>350000</v>
      </c>
      <c r="D271" s="28">
        <f t="shared" si="37"/>
        <v>1</v>
      </c>
      <c r="E271" s="31">
        <f t="shared" si="38"/>
        <v>0</v>
      </c>
    </row>
    <row r="272" spans="1:5" s="5" customFormat="1" ht="13.5" customHeight="1">
      <c r="A272" s="41" t="s">
        <v>69</v>
      </c>
      <c r="B272" s="51">
        <v>200000</v>
      </c>
      <c r="C272" s="51">
        <v>200000</v>
      </c>
      <c r="D272" s="28">
        <f t="shared" si="37"/>
        <v>1</v>
      </c>
      <c r="E272" s="31">
        <f t="shared" si="38"/>
        <v>0</v>
      </c>
    </row>
    <row r="273" spans="1:5" s="5" customFormat="1" ht="13.5" customHeight="1">
      <c r="A273" s="41" t="s">
        <v>54</v>
      </c>
      <c r="B273" s="51">
        <v>100000</v>
      </c>
      <c r="C273" s="51">
        <v>100000</v>
      </c>
      <c r="D273" s="28">
        <f t="shared" si="37"/>
        <v>1</v>
      </c>
      <c r="E273" s="31">
        <f t="shared" si="38"/>
        <v>0</v>
      </c>
    </row>
    <row r="274" spans="1:5" ht="14.25" customHeight="1">
      <c r="A274" s="41" t="s">
        <v>55</v>
      </c>
      <c r="B274" s="66">
        <v>50000</v>
      </c>
      <c r="C274" s="66">
        <v>50000</v>
      </c>
      <c r="D274" s="28">
        <f>IF(B274=0,"   ",C274/B274)</f>
        <v>1</v>
      </c>
      <c r="E274" s="67">
        <f>C274-B274</f>
        <v>0</v>
      </c>
    </row>
    <row r="275" spans="1:5" s="5" customFormat="1" ht="28.5" customHeight="1">
      <c r="A275" s="39" t="s">
        <v>207</v>
      </c>
      <c r="B275" s="51">
        <v>8969440</v>
      </c>
      <c r="C275" s="51">
        <v>0</v>
      </c>
      <c r="D275" s="28">
        <f>IF(B275=0,"   ",C275/B275)</f>
        <v>0</v>
      </c>
      <c r="E275" s="31">
        <f>C275-B275</f>
        <v>-8969440</v>
      </c>
    </row>
    <row r="276" spans="1:5" s="5" customFormat="1" ht="44.25" customHeight="1">
      <c r="A276" s="39" t="s">
        <v>237</v>
      </c>
      <c r="B276" s="51">
        <f>SUM(B277:B278)</f>
        <v>2020202</v>
      </c>
      <c r="C276" s="51">
        <f>SUM(C277:C278)</f>
        <v>2020202</v>
      </c>
      <c r="D276" s="28">
        <f>IF(B276=0,"   ",C276/B276)</f>
        <v>1</v>
      </c>
      <c r="E276" s="31">
        <f>C276-B276</f>
        <v>0</v>
      </c>
    </row>
    <row r="277" spans="1:5" ht="15">
      <c r="A277" s="27" t="s">
        <v>121</v>
      </c>
      <c r="B277" s="66">
        <v>2000000</v>
      </c>
      <c r="C277" s="66">
        <v>2000000</v>
      </c>
      <c r="D277" s="28">
        <f>IF(B277=0,"   ",C277/B277)</f>
        <v>1</v>
      </c>
      <c r="E277" s="67">
        <f>C277-B277</f>
        <v>0</v>
      </c>
    </row>
    <row r="278" spans="1:5" ht="15">
      <c r="A278" s="27" t="s">
        <v>134</v>
      </c>
      <c r="B278" s="66">
        <v>20202</v>
      </c>
      <c r="C278" s="66">
        <v>20202</v>
      </c>
      <c r="D278" s="28">
        <f>IF(B278=0,"   ",C278/B278)</f>
        <v>1</v>
      </c>
      <c r="E278" s="67">
        <f>C278-B278</f>
        <v>0</v>
      </c>
    </row>
    <row r="279" spans="1:5" ht="15.75" customHeight="1">
      <c r="A279" s="27" t="s">
        <v>9</v>
      </c>
      <c r="B279" s="51">
        <f>SUM(B280,B281,B290,)</f>
        <v>20670876.989999995</v>
      </c>
      <c r="C279" s="51">
        <f>SUM(C280,C281,C290,)</f>
        <v>19382768.44</v>
      </c>
      <c r="D279" s="28">
        <f aca="true" t="shared" si="39" ref="D279:D307">IF(B279=0,"   ",C279/B279)</f>
        <v>0.937684862107053</v>
      </c>
      <c r="E279" s="31">
        <f aca="true" t="shared" si="40" ref="E279:E307">C279-B279</f>
        <v>-1288108.5499999933</v>
      </c>
    </row>
    <row r="280" spans="1:5" ht="14.25" customHeight="1">
      <c r="A280" s="27" t="s">
        <v>46</v>
      </c>
      <c r="B280" s="51">
        <v>26000</v>
      </c>
      <c r="C280" s="55">
        <v>16209.31</v>
      </c>
      <c r="D280" s="28">
        <f t="shared" si="39"/>
        <v>0.623435</v>
      </c>
      <c r="E280" s="31">
        <f t="shared" si="40"/>
        <v>-9790.69</v>
      </c>
    </row>
    <row r="281" spans="1:5" s="5" customFormat="1" ht="13.5" customHeight="1">
      <c r="A281" s="27" t="s">
        <v>33</v>
      </c>
      <c r="B281" s="51">
        <f>B283+B287+B282</f>
        <v>2874051.51</v>
      </c>
      <c r="C281" s="51">
        <f>C283+C287+C282</f>
        <v>2060315.4000000001</v>
      </c>
      <c r="D281" s="28">
        <f t="shared" si="39"/>
        <v>0.7168679450703375</v>
      </c>
      <c r="E281" s="31">
        <f t="shared" si="40"/>
        <v>-813736.1099999996</v>
      </c>
    </row>
    <row r="282" spans="1:5" s="5" customFormat="1" ht="13.5" customHeight="1">
      <c r="A282" s="27" t="s">
        <v>82</v>
      </c>
      <c r="B282" s="51">
        <v>50000</v>
      </c>
      <c r="C282" s="51">
        <v>38000</v>
      </c>
      <c r="D282" s="28">
        <f t="shared" si="39"/>
        <v>0.76</v>
      </c>
      <c r="E282" s="31">
        <f t="shared" si="40"/>
        <v>-12000</v>
      </c>
    </row>
    <row r="283" spans="1:5" s="5" customFormat="1" ht="42" customHeight="1">
      <c r="A283" s="39" t="s">
        <v>150</v>
      </c>
      <c r="B283" s="51">
        <f>B285+B284+B286</f>
        <v>499151.51</v>
      </c>
      <c r="C283" s="51">
        <f>C285+C284+C286</f>
        <v>499151.51</v>
      </c>
      <c r="D283" s="28">
        <f t="shared" si="39"/>
        <v>1</v>
      </c>
      <c r="E283" s="31">
        <f t="shared" si="40"/>
        <v>0</v>
      </c>
    </row>
    <row r="284" spans="1:5" s="5" customFormat="1" ht="13.5" customHeight="1">
      <c r="A284" s="41" t="s">
        <v>69</v>
      </c>
      <c r="B284" s="51">
        <v>487200</v>
      </c>
      <c r="C284" s="51">
        <v>487200</v>
      </c>
      <c r="D284" s="28">
        <f t="shared" si="39"/>
        <v>1</v>
      </c>
      <c r="E284" s="31">
        <f t="shared" si="40"/>
        <v>0</v>
      </c>
    </row>
    <row r="285" spans="1:5" s="5" customFormat="1" ht="13.5" customHeight="1">
      <c r="A285" s="41" t="s">
        <v>54</v>
      </c>
      <c r="B285" s="51">
        <v>4921.21</v>
      </c>
      <c r="C285" s="51">
        <v>4921.21</v>
      </c>
      <c r="D285" s="28">
        <f t="shared" si="39"/>
        <v>1</v>
      </c>
      <c r="E285" s="31">
        <f t="shared" si="40"/>
        <v>0</v>
      </c>
    </row>
    <row r="286" spans="1:5" s="5" customFormat="1" ht="13.5" customHeight="1">
      <c r="A286" s="41" t="s">
        <v>55</v>
      </c>
      <c r="B286" s="51">
        <v>7030.3</v>
      </c>
      <c r="C286" s="51">
        <v>7030.3</v>
      </c>
      <c r="D286" s="28">
        <f t="shared" si="39"/>
        <v>1</v>
      </c>
      <c r="E286" s="31">
        <f t="shared" si="40"/>
        <v>0</v>
      </c>
    </row>
    <row r="287" spans="1:5" s="5" customFormat="1" ht="27" customHeight="1">
      <c r="A287" s="27" t="s">
        <v>109</v>
      </c>
      <c r="B287" s="51">
        <f>B288+B289</f>
        <v>2324900</v>
      </c>
      <c r="C287" s="51">
        <f>C288+C289</f>
        <v>1523163.8900000001</v>
      </c>
      <c r="D287" s="28">
        <f t="shared" si="39"/>
        <v>0.6551524323626823</v>
      </c>
      <c r="E287" s="31">
        <f t="shared" si="40"/>
        <v>-801736.1099999999</v>
      </c>
    </row>
    <row r="288" spans="1:5" s="5" customFormat="1" ht="13.5" customHeight="1">
      <c r="A288" s="41" t="s">
        <v>111</v>
      </c>
      <c r="B288" s="51">
        <v>581800</v>
      </c>
      <c r="C288" s="51">
        <v>337287.77</v>
      </c>
      <c r="D288" s="28">
        <f t="shared" si="39"/>
        <v>0.579731471295978</v>
      </c>
      <c r="E288" s="31">
        <f t="shared" si="40"/>
        <v>-244512.22999999998</v>
      </c>
    </row>
    <row r="289" spans="1:5" s="5" customFormat="1" ht="13.5" customHeight="1">
      <c r="A289" s="41" t="s">
        <v>110</v>
      </c>
      <c r="B289" s="51">
        <v>1743100</v>
      </c>
      <c r="C289" s="51">
        <v>1185876.12</v>
      </c>
      <c r="D289" s="28">
        <f t="shared" si="39"/>
        <v>0.6803259250760141</v>
      </c>
      <c r="E289" s="31">
        <f t="shared" si="40"/>
        <v>-557223.8799999999</v>
      </c>
    </row>
    <row r="290" spans="1:5" s="5" customFormat="1" ht="14.25" customHeight="1">
      <c r="A290" s="27" t="s">
        <v>34</v>
      </c>
      <c r="B290" s="51">
        <f>SUM(B291+B292+B293+B297)</f>
        <v>17770825.479999997</v>
      </c>
      <c r="C290" s="51">
        <f>SUM(C291+C292+C293+C297)</f>
        <v>17306243.73</v>
      </c>
      <c r="D290" s="28">
        <f t="shared" si="39"/>
        <v>0.9738570529251522</v>
      </c>
      <c r="E290" s="31">
        <f t="shared" si="40"/>
        <v>-464581.7499999963</v>
      </c>
    </row>
    <row r="291" spans="1:5" s="5" customFormat="1" ht="27.75" customHeight="1">
      <c r="A291" s="27" t="s">
        <v>168</v>
      </c>
      <c r="B291" s="51">
        <v>207749.52</v>
      </c>
      <c r="C291" s="55">
        <v>132204.24</v>
      </c>
      <c r="D291" s="28">
        <f t="shared" si="39"/>
        <v>0.6363636363636364</v>
      </c>
      <c r="E291" s="31">
        <f t="shared" si="40"/>
        <v>-75545.28</v>
      </c>
    </row>
    <row r="292" spans="1:5" s="5" customFormat="1" ht="14.25" customHeight="1">
      <c r="A292" s="27" t="s">
        <v>48</v>
      </c>
      <c r="B292" s="51">
        <v>265400</v>
      </c>
      <c r="C292" s="55">
        <v>128999.49</v>
      </c>
      <c r="D292" s="28">
        <f t="shared" si="39"/>
        <v>0.486056857573474</v>
      </c>
      <c r="E292" s="31">
        <f t="shared" si="40"/>
        <v>-136400.51</v>
      </c>
    </row>
    <row r="293" spans="1:5" s="5" customFormat="1" ht="16.5" customHeight="1">
      <c r="A293" s="27" t="s">
        <v>91</v>
      </c>
      <c r="B293" s="51">
        <f>B294+B295+B296</f>
        <v>4226640</v>
      </c>
      <c r="C293" s="51">
        <f>C294+C295+C296</f>
        <v>4226640</v>
      </c>
      <c r="D293" s="28">
        <f t="shared" si="39"/>
        <v>1</v>
      </c>
      <c r="E293" s="31">
        <f t="shared" si="40"/>
        <v>0</v>
      </c>
    </row>
    <row r="294" spans="1:5" s="5" customFormat="1" ht="14.25" customHeight="1">
      <c r="A294" s="41" t="s">
        <v>69</v>
      </c>
      <c r="B294" s="51">
        <v>2092186.8</v>
      </c>
      <c r="C294" s="51">
        <v>2092186.8</v>
      </c>
      <c r="D294" s="28">
        <f t="shared" si="39"/>
        <v>1</v>
      </c>
      <c r="E294" s="31">
        <f t="shared" si="40"/>
        <v>0</v>
      </c>
    </row>
    <row r="295" spans="1:5" s="5" customFormat="1" ht="13.5" customHeight="1">
      <c r="A295" s="41" t="s">
        <v>54</v>
      </c>
      <c r="B295" s="51">
        <v>2134453.2</v>
      </c>
      <c r="C295" s="51">
        <v>2134453.2</v>
      </c>
      <c r="D295" s="28">
        <f t="shared" si="39"/>
        <v>1</v>
      </c>
      <c r="E295" s="31">
        <f t="shared" si="40"/>
        <v>0</v>
      </c>
    </row>
    <row r="296" spans="1:5" s="5" customFormat="1" ht="13.5" customHeight="1">
      <c r="A296" s="41" t="s">
        <v>55</v>
      </c>
      <c r="B296" s="51">
        <v>0</v>
      </c>
      <c r="C296" s="51">
        <v>0</v>
      </c>
      <c r="D296" s="28" t="str">
        <f t="shared" si="39"/>
        <v>   </v>
      </c>
      <c r="E296" s="31">
        <f>C296-B296</f>
        <v>0</v>
      </c>
    </row>
    <row r="297" spans="1:5" s="5" customFormat="1" ht="27" customHeight="1">
      <c r="A297" s="27" t="s">
        <v>47</v>
      </c>
      <c r="B297" s="51">
        <f>B299+B298+B300</f>
        <v>13071035.959999999</v>
      </c>
      <c r="C297" s="51">
        <f>C299+C298+C300</f>
        <v>12818400</v>
      </c>
      <c r="D297" s="28">
        <f t="shared" si="39"/>
        <v>0.9806720782673144</v>
      </c>
      <c r="E297" s="31">
        <f t="shared" si="40"/>
        <v>-252635.95999999903</v>
      </c>
    </row>
    <row r="298" spans="1:5" s="5" customFormat="1" ht="13.5" customHeight="1">
      <c r="A298" s="41" t="s">
        <v>69</v>
      </c>
      <c r="B298" s="51">
        <v>9259804.1</v>
      </c>
      <c r="C298" s="51">
        <v>9080831.33</v>
      </c>
      <c r="D298" s="28">
        <f t="shared" si="39"/>
        <v>0.9806720781490399</v>
      </c>
      <c r="E298" s="31">
        <f t="shared" si="40"/>
        <v>-178972.76999999955</v>
      </c>
    </row>
    <row r="299" spans="1:5" s="5" customFormat="1" ht="13.5" customHeight="1">
      <c r="A299" s="41" t="s">
        <v>54</v>
      </c>
      <c r="B299" s="51">
        <v>2715231.86</v>
      </c>
      <c r="C299" s="51">
        <v>2662752.07</v>
      </c>
      <c r="D299" s="28">
        <f t="shared" si="39"/>
        <v>0.9806720778534176</v>
      </c>
      <c r="E299" s="31">
        <f t="shared" si="40"/>
        <v>-52479.79000000004</v>
      </c>
    </row>
    <row r="300" spans="1:5" s="5" customFormat="1" ht="13.5" customHeight="1">
      <c r="A300" s="41" t="s">
        <v>128</v>
      </c>
      <c r="B300" s="51">
        <v>1096000</v>
      </c>
      <c r="C300" s="51">
        <v>1074816.6</v>
      </c>
      <c r="D300" s="28">
        <f t="shared" si="39"/>
        <v>0.9806720802919708</v>
      </c>
      <c r="E300" s="31">
        <f t="shared" si="40"/>
        <v>-21183.399999999907</v>
      </c>
    </row>
    <row r="301" spans="1:5" s="5" customFormat="1" ht="16.5" customHeight="1">
      <c r="A301" s="27" t="s">
        <v>49</v>
      </c>
      <c r="B301" s="51">
        <f>B305+B302</f>
        <v>1800000</v>
      </c>
      <c r="C301" s="51">
        <f>C305+C302</f>
        <v>1640918.1400000001</v>
      </c>
      <c r="D301" s="28">
        <f t="shared" si="39"/>
        <v>0.911621188888889</v>
      </c>
      <c r="E301" s="31">
        <f t="shared" si="40"/>
        <v>-159081.85999999987</v>
      </c>
    </row>
    <row r="302" spans="1:5" s="5" customFormat="1" ht="30.75" customHeight="1">
      <c r="A302" s="27" t="s">
        <v>224</v>
      </c>
      <c r="B302" s="51">
        <f>B303+B304</f>
        <v>1500000</v>
      </c>
      <c r="C302" s="51">
        <f>C303+C304</f>
        <v>1500000</v>
      </c>
      <c r="D302" s="28">
        <v>0</v>
      </c>
      <c r="E302" s="31">
        <v>0</v>
      </c>
    </row>
    <row r="303" spans="1:5" s="5" customFormat="1" ht="13.5" customHeight="1">
      <c r="A303" s="41" t="s">
        <v>54</v>
      </c>
      <c r="B303" s="51">
        <v>1410000</v>
      </c>
      <c r="C303" s="51">
        <v>1410000</v>
      </c>
      <c r="D303" s="28">
        <f>IF(B303=0,"   ",C303/B303)</f>
        <v>1</v>
      </c>
      <c r="E303" s="31">
        <f>C303-B303</f>
        <v>0</v>
      </c>
    </row>
    <row r="304" spans="1:5" s="5" customFormat="1" ht="13.5" customHeight="1">
      <c r="A304" s="41" t="s">
        <v>55</v>
      </c>
      <c r="B304" s="51">
        <v>90000</v>
      </c>
      <c r="C304" s="51">
        <v>90000</v>
      </c>
      <c r="D304" s="28">
        <f>IF(B304=0,"   ",C304/B304)</f>
        <v>1</v>
      </c>
      <c r="E304" s="31">
        <f>C304-B304</f>
        <v>0</v>
      </c>
    </row>
    <row r="305" spans="1:5" ht="14.25" customHeight="1">
      <c r="A305" s="27" t="s">
        <v>225</v>
      </c>
      <c r="B305" s="51">
        <v>300000</v>
      </c>
      <c r="C305" s="55">
        <v>140918.14</v>
      </c>
      <c r="D305" s="28">
        <f t="shared" si="39"/>
        <v>0.4697271333333334</v>
      </c>
      <c r="E305" s="31">
        <f t="shared" si="40"/>
        <v>-159081.86</v>
      </c>
    </row>
    <row r="306" spans="1:5" ht="30.75" customHeight="1">
      <c r="A306" s="27" t="s">
        <v>50</v>
      </c>
      <c r="B306" s="51">
        <f>B307</f>
        <v>3181.12</v>
      </c>
      <c r="C306" s="51">
        <f>C307</f>
        <v>0</v>
      </c>
      <c r="D306" s="28">
        <f t="shared" si="39"/>
        <v>0</v>
      </c>
      <c r="E306" s="31">
        <f t="shared" si="40"/>
        <v>-3181.12</v>
      </c>
    </row>
    <row r="307" spans="1:5" ht="14.25" customHeight="1">
      <c r="A307" s="27" t="s">
        <v>51</v>
      </c>
      <c r="B307" s="51">
        <v>3181.12</v>
      </c>
      <c r="C307" s="55">
        <v>0</v>
      </c>
      <c r="D307" s="28">
        <f t="shared" si="39"/>
        <v>0</v>
      </c>
      <c r="E307" s="31">
        <f t="shared" si="40"/>
        <v>-3181.12</v>
      </c>
    </row>
    <row r="308" spans="1:5" s="5" customFormat="1" ht="15">
      <c r="A308" s="27" t="s">
        <v>30</v>
      </c>
      <c r="B308" s="51">
        <f>B309+B310+B313+B314</f>
        <v>33656931.29</v>
      </c>
      <c r="C308" s="51">
        <f>C309+C310+C313+C314</f>
        <v>24106552.78</v>
      </c>
      <c r="D308" s="28">
        <f aca="true" t="shared" si="41" ref="D308:D319">IF(B308=0,"   ",C308/B308)</f>
        <v>0.7162433369902156</v>
      </c>
      <c r="E308" s="31">
        <f aca="true" t="shared" si="42" ref="E308:E319">C308-B308</f>
        <v>-9550378.509999998</v>
      </c>
    </row>
    <row r="309" spans="1:5" s="5" customFormat="1" ht="30">
      <c r="A309" s="27" t="s">
        <v>127</v>
      </c>
      <c r="B309" s="51">
        <v>30569300</v>
      </c>
      <c r="C309" s="55">
        <v>22926750</v>
      </c>
      <c r="D309" s="28">
        <f t="shared" si="41"/>
        <v>0.7499926396744446</v>
      </c>
      <c r="E309" s="31">
        <f t="shared" si="42"/>
        <v>-7642550</v>
      </c>
    </row>
    <row r="310" spans="1:5" s="5" customFormat="1" ht="30.75" customHeight="1">
      <c r="A310" s="27" t="s">
        <v>172</v>
      </c>
      <c r="B310" s="51">
        <f>SUM(B311:B312)</f>
        <v>2394281.29</v>
      </c>
      <c r="C310" s="51">
        <f>SUM(C311:C312)</f>
        <v>486452.78</v>
      </c>
      <c r="D310" s="28">
        <f t="shared" si="41"/>
        <v>0.2031727775812006</v>
      </c>
      <c r="E310" s="31">
        <f>C310-B310</f>
        <v>-1907828.51</v>
      </c>
    </row>
    <row r="311" spans="1:5" s="5" customFormat="1" ht="13.5" customHeight="1">
      <c r="A311" s="41" t="s">
        <v>54</v>
      </c>
      <c r="B311" s="51">
        <v>2394281.29</v>
      </c>
      <c r="C311" s="51">
        <v>486452.78</v>
      </c>
      <c r="D311" s="28">
        <f t="shared" si="41"/>
        <v>0.2031727775812006</v>
      </c>
      <c r="E311" s="31">
        <f>C311-B311</f>
        <v>-1907828.51</v>
      </c>
    </row>
    <row r="312" spans="1:5" s="5" customFormat="1" ht="13.5" customHeight="1">
      <c r="A312" s="41" t="s">
        <v>55</v>
      </c>
      <c r="B312" s="51">
        <v>0</v>
      </c>
      <c r="C312" s="51">
        <v>0</v>
      </c>
      <c r="D312" s="28">
        <v>0</v>
      </c>
      <c r="E312" s="31">
        <f>C312-B312</f>
        <v>0</v>
      </c>
    </row>
    <row r="313" spans="1:5" s="5" customFormat="1" ht="30">
      <c r="A313" s="27" t="s">
        <v>232</v>
      </c>
      <c r="B313" s="51">
        <v>553350</v>
      </c>
      <c r="C313" s="55">
        <v>553350</v>
      </c>
      <c r="D313" s="28">
        <f>IF(B313=0,"   ",C313/B313)</f>
        <v>1</v>
      </c>
      <c r="E313" s="31">
        <f>C313-B313</f>
        <v>0</v>
      </c>
    </row>
    <row r="314" spans="1:5" s="5" customFormat="1" ht="45">
      <c r="A314" s="27" t="s">
        <v>234</v>
      </c>
      <c r="B314" s="51">
        <v>140000</v>
      </c>
      <c r="C314" s="55">
        <v>140000</v>
      </c>
      <c r="D314" s="28">
        <f>IF(B314=0,"   ",C314/B314)</f>
        <v>1</v>
      </c>
      <c r="E314" s="31">
        <f>C314-B314</f>
        <v>0</v>
      </c>
    </row>
    <row r="315" spans="1:5" s="5" customFormat="1" ht="14.25">
      <c r="A315" s="56" t="s">
        <v>10</v>
      </c>
      <c r="B315" s="57">
        <f>B132+B152+B154+B161+B192+B206+B257+B279+B301+B306+B308</f>
        <v>651603398.9499999</v>
      </c>
      <c r="C315" s="57">
        <f>C132+C152+C154+C161+C192+C206+C257+C279+C301+C306+C308</f>
        <v>456446622.74</v>
      </c>
      <c r="D315" s="58">
        <f t="shared" si="41"/>
        <v>0.7004976086305298</v>
      </c>
      <c r="E315" s="59">
        <f t="shared" si="42"/>
        <v>-195156776.20999992</v>
      </c>
    </row>
    <row r="316" spans="1:5" s="5" customFormat="1" ht="15" thickBot="1">
      <c r="A316" s="60" t="s">
        <v>56</v>
      </c>
      <c r="B316" s="61">
        <f>B130-B315</f>
        <v>-109254124.91999996</v>
      </c>
      <c r="C316" s="61">
        <f>C130-C315</f>
        <v>-109593096.63</v>
      </c>
      <c r="D316" s="58">
        <f t="shared" si="41"/>
        <v>1.0031025987371025</v>
      </c>
      <c r="E316" s="59">
        <f t="shared" si="42"/>
        <v>-338971.71000003815</v>
      </c>
    </row>
    <row r="317" spans="1:5" s="5" customFormat="1" ht="12.75" hidden="1">
      <c r="A317" s="33" t="s">
        <v>11</v>
      </c>
      <c r="B317" s="34"/>
      <c r="C317" s="35"/>
      <c r="D317" s="36" t="str">
        <f t="shared" si="41"/>
        <v>   </v>
      </c>
      <c r="E317" s="37">
        <f t="shared" si="42"/>
        <v>0</v>
      </c>
    </row>
    <row r="318" spans="1:5" s="5" customFormat="1" ht="12.75" hidden="1">
      <c r="A318" s="24" t="s">
        <v>12</v>
      </c>
      <c r="B318" s="25">
        <v>1122919</v>
      </c>
      <c r="C318" s="26">
        <v>815256</v>
      </c>
      <c r="D318" s="22">
        <f t="shared" si="41"/>
        <v>0.7260149663510903</v>
      </c>
      <c r="E318" s="23">
        <f t="shared" si="42"/>
        <v>-307663</v>
      </c>
    </row>
    <row r="319" spans="1:5" s="5" customFormat="1" ht="12.75" hidden="1">
      <c r="A319" s="24" t="s">
        <v>13</v>
      </c>
      <c r="B319" s="25">
        <v>1700000</v>
      </c>
      <c r="C319" s="62">
        <v>1700000</v>
      </c>
      <c r="D319" s="63">
        <f t="shared" si="41"/>
        <v>1</v>
      </c>
      <c r="E319" s="64">
        <f t="shared" si="42"/>
        <v>0</v>
      </c>
    </row>
    <row r="320" spans="1:5" s="5" customFormat="1" ht="15.75">
      <c r="A320" s="71" t="s">
        <v>139</v>
      </c>
      <c r="B320" s="20"/>
      <c r="C320" s="19"/>
      <c r="D320" s="22"/>
      <c r="E320" s="23"/>
    </row>
    <row r="321" spans="1:5" s="5" customFormat="1" ht="15.75">
      <c r="A321" s="72" t="s">
        <v>140</v>
      </c>
      <c r="B321" s="73">
        <f>B9+B15+B49+B85</f>
        <v>25474300</v>
      </c>
      <c r="C321" s="73">
        <f>C9+C15+C49+C85</f>
        <v>16861449.65</v>
      </c>
      <c r="D321" s="28">
        <f>IF(B321=0,"   ",C321/B321)</f>
        <v>0.6619004113950138</v>
      </c>
      <c r="E321" s="31">
        <f>C321-B321</f>
        <v>-8612850.350000001</v>
      </c>
    </row>
    <row r="322" spans="1:5" s="5" customFormat="1" ht="16.5" thickBot="1">
      <c r="A322" s="74" t="s">
        <v>141</v>
      </c>
      <c r="B322" s="75">
        <f>B177+B185+B181</f>
        <v>27766094.79</v>
      </c>
      <c r="C322" s="75">
        <f>C177+C185+C181</f>
        <v>17337559.82</v>
      </c>
      <c r="D322" s="76">
        <f>IF(B322=0,"   ",C322/B322)</f>
        <v>0.6244147746064798</v>
      </c>
      <c r="E322" s="77">
        <f>C322-B322</f>
        <v>-10428534.969999999</v>
      </c>
    </row>
    <row r="323" spans="1:5" s="5" customFormat="1" ht="12.75">
      <c r="A323" s="46"/>
      <c r="B323" s="46"/>
      <c r="C323" s="47"/>
      <c r="D323" s="48"/>
      <c r="E323" s="49"/>
    </row>
    <row r="324" spans="1:5" s="5" customFormat="1" ht="18" customHeight="1">
      <c r="A324" s="46"/>
      <c r="B324" s="80"/>
      <c r="C324" s="80"/>
      <c r="D324" s="48"/>
      <c r="E324" s="49"/>
    </row>
    <row r="325" spans="1:5" s="5" customFormat="1" ht="16.5">
      <c r="A325" s="42" t="s">
        <v>190</v>
      </c>
      <c r="B325" s="46"/>
      <c r="C325" s="47"/>
      <c r="D325" s="48"/>
      <c r="E325" s="49"/>
    </row>
    <row r="326" spans="1:5" s="5" customFormat="1" ht="15.75" customHeight="1">
      <c r="A326" s="42" t="s">
        <v>31</v>
      </c>
      <c r="C326" s="84" t="s">
        <v>191</v>
      </c>
      <c r="D326" s="84"/>
      <c r="E326" s="49"/>
    </row>
    <row r="327" spans="1:5" s="5" customFormat="1" ht="15.75" customHeight="1">
      <c r="A327" s="42"/>
      <c r="C327" s="81"/>
      <c r="D327" s="81"/>
      <c r="E327" s="49"/>
    </row>
    <row r="328" spans="1:5" s="5" customFormat="1" ht="16.5">
      <c r="A328" s="79"/>
      <c r="B328" s="78"/>
      <c r="C328" s="78"/>
      <c r="D328" s="48"/>
      <c r="E328" s="49"/>
    </row>
    <row r="329" spans="1:5" s="5" customFormat="1" ht="16.5">
      <c r="A329" s="79"/>
      <c r="B329" s="78"/>
      <c r="C329" s="78"/>
      <c r="D329" s="48"/>
      <c r="E329" s="49"/>
    </row>
    <row r="330" spans="1:5" s="5" customFormat="1" ht="16.5">
      <c r="A330" s="79"/>
      <c r="B330" s="78"/>
      <c r="C330" s="78"/>
      <c r="D330" s="48"/>
      <c r="E330" s="49"/>
    </row>
    <row r="331" spans="1:5" s="5" customFormat="1" ht="16.5">
      <c r="A331" s="79"/>
      <c r="B331" s="78"/>
      <c r="C331" s="78"/>
      <c r="D331" s="48"/>
      <c r="E331" s="49"/>
    </row>
    <row r="332" spans="1:5" s="5" customFormat="1" ht="16.5">
      <c r="A332" s="42"/>
      <c r="B332" s="78"/>
      <c r="C332" s="78"/>
      <c r="D332" s="48"/>
      <c r="E332" s="49"/>
    </row>
    <row r="333" spans="1:5" s="5" customFormat="1" ht="16.5">
      <c r="A333" s="79"/>
      <c r="B333" s="78"/>
      <c r="C333" s="78"/>
      <c r="D333" s="48"/>
      <c r="E333" s="49"/>
    </row>
    <row r="334" spans="1:5" s="5" customFormat="1" ht="16.5">
      <c r="A334" s="79"/>
      <c r="B334" s="78"/>
      <c r="C334" s="78"/>
      <c r="D334" s="48"/>
      <c r="E334" s="49"/>
    </row>
    <row r="335" spans="1:5" s="5" customFormat="1" ht="16.5">
      <c r="A335" s="42"/>
      <c r="B335" s="78"/>
      <c r="C335" s="78"/>
      <c r="D335" s="48"/>
      <c r="E335" s="49"/>
    </row>
    <row r="336" spans="1:5" s="5" customFormat="1" ht="16.5">
      <c r="A336" s="42"/>
      <c r="C336" s="78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79"/>
      <c r="B338" s="78"/>
      <c r="C338" s="78"/>
      <c r="D338" s="48"/>
      <c r="E338" s="49"/>
    </row>
    <row r="339" spans="1:5" s="5" customFormat="1" ht="16.5">
      <c r="A339" s="42"/>
      <c r="B339" s="78"/>
      <c r="C339" s="78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B375" s="46"/>
      <c r="C375" s="47"/>
      <c r="D375" s="48"/>
      <c r="E375" s="49"/>
    </row>
    <row r="376" spans="1:5" s="5" customFormat="1" ht="13.5" customHeight="1">
      <c r="A376" s="42"/>
      <c r="C376" s="42"/>
      <c r="D376" s="48"/>
      <c r="E376" s="49"/>
    </row>
    <row r="386" ht="4.5" customHeight="1"/>
    <row r="387" ht="12.75" hidden="1"/>
  </sheetData>
  <sheetProtection/>
  <mergeCells count="2">
    <mergeCell ref="A1:E1"/>
    <mergeCell ref="C326:D326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2021-10-09T13:19:14Z</cp:lastPrinted>
  <dcterms:created xsi:type="dcterms:W3CDTF">2001-03-21T05:21:19Z</dcterms:created>
  <dcterms:modified xsi:type="dcterms:W3CDTF">2021-10-12T10:00:45Z</dcterms:modified>
  <cp:category/>
  <cp:version/>
  <cp:contentType/>
  <cp:contentStatus/>
</cp:coreProperties>
</file>