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'Лист1'!$A$1:$E$327</definedName>
  </definedNames>
  <calcPr fullCalcOnLoad="1"/>
</workbook>
</file>

<file path=xl/sharedStrings.xml><?xml version="1.0" encoding="utf-8"?>
<sst xmlns="http://schemas.openxmlformats.org/spreadsheetml/2006/main" count="310" uniqueCount="230">
  <si>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</si>
  <si>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</si>
  <si>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</si>
  <si>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</si>
  <si>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</si>
  <si>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</si>
  <si>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</si>
  <si>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</si>
  <si>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</si>
  <si>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</si>
  <si>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</si>
  <si>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</si>
  <si>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</si>
  <si>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</si>
  <si>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</si>
  <si>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</si>
  <si>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</si>
  <si>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</si>
  <si>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</si>
  <si>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</si>
  <si>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</si>
  <si>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</si>
  <si>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</si>
  <si>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</si>
  <si>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</si>
  <si>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</si>
  <si>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</si>
  <si>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</si>
  <si>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</si>
  <si>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</si>
  <si>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</si>
  <si>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</si>
  <si>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</si>
  <si>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</si>
  <si>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</si>
  <si>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</si>
  <si>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</si>
  <si>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</si>
  <si>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</si>
  <si>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</si>
  <si>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</si>
  <si>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</si>
  <si>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</si>
  <si>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</si>
  <si>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</si>
  <si>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</si>
  <si>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</si>
  <si>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</si>
  <si>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</si>
  <si>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</si>
  <si>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</si>
  <si>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</si>
  <si>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</si>
  <si>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</si>
  <si>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</si>
  <si>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</si>
  <si>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</si>
  <si>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</si>
  <si>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</si>
  <si>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</si>
  <si>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</si>
  <si>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</si>
  <si>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</si>
  <si>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</si>
  <si>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</si>
  <si>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</si>
  <si>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</si>
  <si>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</si>
  <si>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</si>
  <si>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</si>
  <si>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</si>
  <si>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</si>
  <si>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</si>
  <si>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</si>
  <si>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</si>
  <si>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</si>
  <si>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</si>
  <si>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</si>
  <si>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</si>
  <si>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</si>
  <si>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</si>
  <si>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</si>
  <si>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</si>
  <si>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</si>
  <si>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</si>
  <si>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</si>
  <si>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</si>
  <si>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</si>
  <si>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</si>
  <si>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</si>
  <si>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</si>
  <si>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</si>
  <si>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</si>
  <si>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</si>
  <si>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</si>
  <si>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</si>
  <si>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</si>
  <si>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</si>
  <si>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</si>
  <si>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</si>
  <si>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</si>
  <si>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</si>
  <si>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</si>
  <si>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</si>
  <si>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</si>
  <si>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</si>
  <si>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</si>
  <si>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</si>
  <si>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</si>
  <si>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</si>
  <si>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</si>
  <si>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</si>
  <si>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</si>
  <si>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</si>
  <si>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</si>
  <si>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</si>
  <si>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</si>
  <si>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</si>
  <si>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</si>
  <si>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</si>
  <si>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</si>
  <si>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</si>
  <si>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</si>
  <si>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</si>
  <si>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</si>
  <si>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</si>
  <si>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</si>
  <si>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</si>
  <si>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</si>
  <si>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</si>
  <si>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</si>
  <si>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</si>
  <si>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</si>
  <si>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</si>
  <si>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</si>
  <si>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</si>
  <si>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</si>
  <si>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</si>
  <si>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</si>
  <si>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</si>
  <si>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</si>
  <si>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</si>
  <si>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</si>
  <si>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</si>
  <si>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</si>
  <si>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</si>
  <si>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</si>
  <si>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</si>
  <si>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</si>
  <si>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</si>
  <si>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</si>
  <si>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</si>
  <si>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</si>
  <si>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</si>
  <si>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</si>
  <si>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</si>
  <si>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</si>
  <si>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</si>
  <si>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</si>
  <si>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</si>
  <si>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</si>
  <si>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</si>
  <si>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</si>
  <si>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</si>
  <si>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</si>
  <si>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</si>
  <si>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</si>
  <si>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</si>
  <si>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</si>
  <si>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</si>
  <si>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</si>
  <si>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</si>
  <si>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</si>
  <si>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</si>
  <si>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</si>
  <si>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</si>
  <si>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</si>
  <si>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</si>
  <si>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</si>
  <si>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</si>
  <si>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</si>
  <si>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</si>
  <si>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</si>
  <si>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</si>
  <si>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</si>
  <si>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</si>
  <si>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</si>
  <si>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</si>
  <si>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</si>
  <si>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проектов развития общественной инфраструктуры, основанных на местных инициативах</t>
  </si>
  <si>
    <t>из них республиканские средства</t>
  </si>
  <si>
    <t>реализация мероприятий по благоустройству дворовых территорий</t>
  </si>
  <si>
    <t>Другие вопросы в области ЖКХ</t>
  </si>
  <si>
    <t>учет граждан (респ. ср-ва)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</si>
  <si>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</si>
  <si>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</si>
  <si>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</si>
  <si>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</si>
  <si>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</si>
  <si>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</si>
  <si>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</si>
  <si>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</si>
  <si>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</si>
  <si>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>проектные работы по реконструкции канализационных очистных сооружений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</si>
  <si>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</si>
  <si>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</si>
  <si>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реализация мероприятий по развитию общественной инфраструктуры населенных пуктов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</si>
  <si>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</si>
  <si>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содержание имущества учреждений культуры</t>
  </si>
  <si>
    <t>реализация отдельных полномочий в области обращения с твердыми коммунальными отходами</t>
  </si>
  <si>
    <t>капитальный и текущий ремонт объектов водоотведения (очистных сооружений и др)</t>
  </si>
  <si>
    <t xml:space="preserve">            организация временного трудоустройства безработных граждан, испытывающих трудности в поиске работы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</si>
  <si>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</si>
  <si>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</si>
  <si>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</si>
  <si>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</si>
  <si>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 xml:space="preserve">                      ср-ва поселения (софинансирование)</t>
  </si>
  <si>
    <t>реализация инициативных проектов</t>
  </si>
  <si>
    <t xml:space="preserve">           поощрение победителей регионального этапа Всероссийского конкурса "Лучшая муниципальная практика"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</si>
  <si>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</si>
  <si>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</si>
  <si>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реализация проектов, направленных на благоустройство и развитие территорий населенных пунктов (респ. ср-ва)</t>
  </si>
  <si>
    <t>капитальный ремонт котельной № 4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</si>
  <si>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</si>
  <si>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</si>
  <si>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</si>
  <si>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</si>
  <si>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Анализ исполнения консолидированного бюджета Козловского района на 01.01.2022 года</t>
  </si>
  <si>
    <t>Фактическое исполнение за 2021 год</t>
  </si>
  <si>
    <t>реализация вопросов местного значения в сфере образования, культуры,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</si>
</sst>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view="pageBreakPreview" zoomScaleSheetLayoutView="100" workbookViewId="0" topLeftCell="A145">
      <selection activeCell="C159" sqref="C159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227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172</v>
      </c>
      <c r="C4" s="21" t="s">
        <v>228</v>
      </c>
      <c r="D4" s="20" t="s">
        <v>173</v>
      </c>
      <c r="E4" s="22" t="s">
        <v>174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86983660.61</v>
      </c>
      <c r="D7" s="40">
        <f aca="true" t="shared" si="0" ref="D7:D15">IF(B7=0,"   ",C7/B7)</f>
        <v>1.052967694572324</v>
      </c>
      <c r="E7" s="43">
        <f aca="true" t="shared" si="1" ref="E7:E14">C7-B7</f>
        <v>4375560.609999999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86983660.61</v>
      </c>
      <c r="D8" s="40">
        <f t="shared" si="0"/>
        <v>1.052967694572324</v>
      </c>
      <c r="E8" s="43">
        <f t="shared" si="1"/>
        <v>4375560.609999999</v>
      </c>
    </row>
    <row r="9" spans="1:5" s="8" customFormat="1" ht="45.75" customHeight="1">
      <c r="A9" s="39" t="s">
        <v>84</v>
      </c>
      <c r="B9" s="48">
        <f>SUM(B10)</f>
        <v>10903100</v>
      </c>
      <c r="C9" s="48">
        <f>SUM(C10)</f>
        <v>11642049.63</v>
      </c>
      <c r="D9" s="40">
        <f t="shared" si="0"/>
        <v>1.0677742687859417</v>
      </c>
      <c r="E9" s="43">
        <f t="shared" si="1"/>
        <v>738949.6300000008</v>
      </c>
    </row>
    <row r="10" spans="1:6" s="8" customFormat="1" ht="27" customHeight="1">
      <c r="A10" s="39" t="s">
        <v>85</v>
      </c>
      <c r="B10" s="49">
        <v>10903100</v>
      </c>
      <c r="C10" s="50">
        <v>11642049.63</v>
      </c>
      <c r="D10" s="40">
        <f t="shared" si="0"/>
        <v>1.0677742687859417</v>
      </c>
      <c r="E10" s="43">
        <f t="shared" si="1"/>
        <v>738949.6300000008</v>
      </c>
      <c r="F10" s="9"/>
    </row>
    <row r="11" spans="1:6" s="9" customFormat="1" ht="15">
      <c r="A11" s="39" t="s">
        <v>3</v>
      </c>
      <c r="B11" s="49">
        <f>SUM(B12:B15)</f>
        <v>8847100</v>
      </c>
      <c r="C11" s="49">
        <f>SUM(C12:C15)</f>
        <v>9392544.280000001</v>
      </c>
      <c r="D11" s="40">
        <f t="shared" si="0"/>
        <v>1.0616523244905112</v>
      </c>
      <c r="E11" s="43">
        <f t="shared" si="1"/>
        <v>545444.2800000012</v>
      </c>
      <c r="F11" s="8"/>
    </row>
    <row r="12" spans="1:5" s="8" customFormat="1" ht="30">
      <c r="A12" s="39" t="s">
        <v>146</v>
      </c>
      <c r="B12" s="64">
        <v>4484100</v>
      </c>
      <c r="C12" s="64">
        <v>4648829.61</v>
      </c>
      <c r="D12" s="40">
        <f>IF(B12=0,"   ",C12/B12)</f>
        <v>1.036736381882652</v>
      </c>
      <c r="E12" s="43">
        <f>C12-B12</f>
        <v>164729.61000000034</v>
      </c>
    </row>
    <row r="13" spans="1:5" s="8" customFormat="1" ht="27.75" customHeight="1">
      <c r="A13" s="39" t="s">
        <v>161</v>
      </c>
      <c r="B13" s="64">
        <v>1577000</v>
      </c>
      <c r="C13" s="65">
        <v>1577962.43</v>
      </c>
      <c r="D13" s="40">
        <f>IF(B13=0,"   ",C13/B13)</f>
        <v>1.0006102916930881</v>
      </c>
      <c r="E13" s="43">
        <f t="shared" si="1"/>
        <v>962.4299999999348</v>
      </c>
    </row>
    <row r="14" spans="1:5" s="8" customFormat="1" ht="15">
      <c r="A14" s="39" t="s">
        <v>14</v>
      </c>
      <c r="B14" s="49">
        <v>1366000</v>
      </c>
      <c r="C14" s="50">
        <v>1378961.91</v>
      </c>
      <c r="D14" s="40">
        <f t="shared" si="0"/>
        <v>1.009488953147877</v>
      </c>
      <c r="E14" s="43">
        <f t="shared" si="1"/>
        <v>12961.909999999916</v>
      </c>
    </row>
    <row r="15" spans="1:5" s="8" customFormat="1" ht="30">
      <c r="A15" s="39" t="s">
        <v>188</v>
      </c>
      <c r="B15" s="64">
        <v>1420000</v>
      </c>
      <c r="C15" s="65">
        <v>1786790.33</v>
      </c>
      <c r="D15" s="40">
        <f t="shared" si="0"/>
        <v>1.2583030492957747</v>
      </c>
      <c r="E15" s="43">
        <f>C15-B15</f>
        <v>366790.3300000001</v>
      </c>
    </row>
    <row r="16" spans="1:6" s="9" customFormat="1" ht="15">
      <c r="A16" s="39" t="s">
        <v>58</v>
      </c>
      <c r="B16" s="49">
        <f>SUM(B17:B21)</f>
        <v>12309867.32</v>
      </c>
      <c r="C16" s="49">
        <f>SUM(C17:C21)</f>
        <v>12400830.85</v>
      </c>
      <c r="D16" s="40">
        <f aca="true" t="shared" si="2" ref="D16:D21">IF(B16=0,"   ",C16/B16)</f>
        <v>1.0073894809452746</v>
      </c>
      <c r="E16" s="43">
        <f aca="true" t="shared" si="3" ref="E16:E21">C16-B16</f>
        <v>90963.52999999933</v>
      </c>
      <c r="F16" s="8"/>
    </row>
    <row r="17" spans="1:6" s="8" customFormat="1" ht="15">
      <c r="A17" s="39" t="s">
        <v>59</v>
      </c>
      <c r="B17" s="49">
        <v>6003000</v>
      </c>
      <c r="C17" s="49">
        <v>5995632.54</v>
      </c>
      <c r="D17" s="40">
        <f>IF(B17=0,"   ",C17/B17)</f>
        <v>0.9987727036481759</v>
      </c>
      <c r="E17" s="43">
        <f t="shared" si="3"/>
        <v>-7367.459999999963</v>
      </c>
      <c r="F17" s="9"/>
    </row>
    <row r="18" spans="1:5" s="9" customFormat="1" ht="15">
      <c r="A18" s="39" t="s">
        <v>111</v>
      </c>
      <c r="B18" s="49">
        <v>130300</v>
      </c>
      <c r="C18" s="65">
        <v>153069.57</v>
      </c>
      <c r="D18" s="40">
        <f>IF(B18=0,"   ",C18/B18)</f>
        <v>1.1747472755180353</v>
      </c>
      <c r="E18" s="43">
        <f>C18-B18</f>
        <v>22769.570000000007</v>
      </c>
    </row>
    <row r="19" spans="1:6" s="9" customFormat="1" ht="15">
      <c r="A19" s="39" t="s">
        <v>112</v>
      </c>
      <c r="B19" s="49">
        <v>1325000</v>
      </c>
      <c r="C19" s="65">
        <v>1393425.66</v>
      </c>
      <c r="D19" s="40">
        <f t="shared" si="2"/>
        <v>1.0516420075471697</v>
      </c>
      <c r="E19" s="43">
        <f t="shared" si="3"/>
        <v>68425.65999999992</v>
      </c>
      <c r="F19" s="8"/>
    </row>
    <row r="20" spans="1:5" s="8" customFormat="1" ht="15">
      <c r="A20" s="39" t="s">
        <v>109</v>
      </c>
      <c r="B20" s="49">
        <v>1701467.32</v>
      </c>
      <c r="C20" s="49">
        <v>1713495.91</v>
      </c>
      <c r="D20" s="40">
        <f t="shared" si="2"/>
        <v>1.0070695392492168</v>
      </c>
      <c r="E20" s="43">
        <f t="shared" si="3"/>
        <v>12028.589999999851</v>
      </c>
    </row>
    <row r="21" spans="1:5" s="8" customFormat="1" ht="15">
      <c r="A21" s="39" t="s">
        <v>110</v>
      </c>
      <c r="B21" s="49">
        <v>3150100</v>
      </c>
      <c r="C21" s="49">
        <v>3145207.17</v>
      </c>
      <c r="D21" s="40">
        <f t="shared" si="2"/>
        <v>0.9984467699438113</v>
      </c>
      <c r="E21" s="43">
        <f t="shared" si="3"/>
        <v>-4892.8300000000745</v>
      </c>
    </row>
    <row r="22" spans="1:5" s="8" customFormat="1" ht="30">
      <c r="A22" s="39" t="s">
        <v>39</v>
      </c>
      <c r="B22" s="49">
        <f>B23+B24</f>
        <v>261600</v>
      </c>
      <c r="C22" s="49">
        <f>C23+C24</f>
        <v>270352.19999999995</v>
      </c>
      <c r="D22" s="40">
        <f aca="true" t="shared" si="4" ref="D22:D54">IF(B22=0,"   ",C22/B22)</f>
        <v>1.0334564220183484</v>
      </c>
      <c r="E22" s="43">
        <f aca="true" t="shared" si="5" ref="E22:E52">C22-B22</f>
        <v>8752.199999999953</v>
      </c>
    </row>
    <row r="23" spans="1:5" s="8" customFormat="1" ht="15">
      <c r="A23" s="39" t="s">
        <v>15</v>
      </c>
      <c r="B23" s="49">
        <v>261600</v>
      </c>
      <c r="C23" s="64">
        <v>267291.85</v>
      </c>
      <c r="D23" s="40">
        <f t="shared" si="4"/>
        <v>1.0217578363914372</v>
      </c>
      <c r="E23" s="43">
        <f t="shared" si="5"/>
        <v>5691.849999999977</v>
      </c>
    </row>
    <row r="24" spans="1:5" s="8" customFormat="1" ht="15">
      <c r="A24" s="39" t="s">
        <v>43</v>
      </c>
      <c r="B24" s="49">
        <v>0</v>
      </c>
      <c r="C24" s="64">
        <v>3060.35</v>
      </c>
      <c r="D24" s="40" t="str">
        <f t="shared" si="4"/>
        <v>   </v>
      </c>
      <c r="E24" s="43">
        <f t="shared" si="5"/>
        <v>3060.35</v>
      </c>
    </row>
    <row r="25" spans="1:5" s="8" customFormat="1" ht="15">
      <c r="A25" s="39" t="s">
        <v>16</v>
      </c>
      <c r="B25" s="49">
        <v>1556100</v>
      </c>
      <c r="C25" s="64">
        <v>1602343.76</v>
      </c>
      <c r="D25" s="40">
        <f t="shared" si="4"/>
        <v>1.0297177302229934</v>
      </c>
      <c r="E25" s="43">
        <f t="shared" si="5"/>
        <v>46243.76000000001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116485867.32</v>
      </c>
      <c r="C27" s="51">
        <f>C7+C11+C16+C22+C25+C26+C9</f>
        <v>122291781.33</v>
      </c>
      <c r="D27" s="42">
        <f t="shared" si="4"/>
        <v>1.0498422181469491</v>
      </c>
      <c r="E27" s="44">
        <f t="shared" si="5"/>
        <v>5805914.010000005</v>
      </c>
    </row>
    <row r="28" spans="1:5" s="8" customFormat="1" ht="30" customHeight="1">
      <c r="A28" s="39" t="s">
        <v>101</v>
      </c>
      <c r="B28" s="49">
        <f>SUM(B29:B31)</f>
        <v>9602731.74</v>
      </c>
      <c r="C28" s="49">
        <f>SUM(C29:C31)</f>
        <v>10003020.459999999</v>
      </c>
      <c r="D28" s="40">
        <f t="shared" si="4"/>
        <v>1.0416848799735396</v>
      </c>
      <c r="E28" s="43">
        <f t="shared" si="5"/>
        <v>400288.7199999988</v>
      </c>
    </row>
    <row r="29" spans="1:5" s="8" customFormat="1" ht="15">
      <c r="A29" s="39" t="s">
        <v>57</v>
      </c>
      <c r="B29" s="49">
        <v>7729082.34</v>
      </c>
      <c r="C29" s="49">
        <v>8045549.47</v>
      </c>
      <c r="D29" s="40">
        <f t="shared" si="4"/>
        <v>1.0409449810570914</v>
      </c>
      <c r="E29" s="72">
        <f t="shared" si="5"/>
        <v>316467.1299999999</v>
      </c>
    </row>
    <row r="30" spans="1:5" s="8" customFormat="1" ht="17.25" customHeight="1">
      <c r="A30" s="39" t="s">
        <v>121</v>
      </c>
      <c r="B30" s="49">
        <v>1023877.4</v>
      </c>
      <c r="C30" s="50">
        <v>1100585.87</v>
      </c>
      <c r="D30" s="40">
        <f t="shared" si="4"/>
        <v>1.074919585098763</v>
      </c>
      <c r="E30" s="43">
        <f t="shared" si="5"/>
        <v>76708.47000000009</v>
      </c>
    </row>
    <row r="31" spans="1:5" s="8" customFormat="1" ht="91.5" customHeight="1">
      <c r="A31" s="39" t="s">
        <v>133</v>
      </c>
      <c r="B31" s="49">
        <v>849772</v>
      </c>
      <c r="C31" s="50">
        <v>856885.12</v>
      </c>
      <c r="D31" s="40">
        <f t="shared" si="4"/>
        <v>1.0083706217667798</v>
      </c>
      <c r="E31" s="43">
        <f t="shared" si="5"/>
        <v>7113.119999999995</v>
      </c>
    </row>
    <row r="32" spans="1:5" s="8" customFormat="1" ht="29.25" customHeight="1">
      <c r="A32" s="39" t="s">
        <v>17</v>
      </c>
      <c r="B32" s="49">
        <f>SUM(B33)</f>
        <v>238600</v>
      </c>
      <c r="C32" s="49">
        <f>SUM(C33)</f>
        <v>266700.81</v>
      </c>
      <c r="D32" s="40">
        <f t="shared" si="4"/>
        <v>1.1177737217099748</v>
      </c>
      <c r="E32" s="43">
        <f t="shared" si="5"/>
        <v>28100.809999999998</v>
      </c>
    </row>
    <row r="33" spans="1:5" s="8" customFormat="1" ht="15">
      <c r="A33" s="39" t="s">
        <v>18</v>
      </c>
      <c r="B33" s="49">
        <v>238600</v>
      </c>
      <c r="C33" s="64">
        <v>266700.81</v>
      </c>
      <c r="D33" s="40">
        <f t="shared" si="4"/>
        <v>1.1177737217099748</v>
      </c>
      <c r="E33" s="43">
        <f t="shared" si="5"/>
        <v>28100.809999999998</v>
      </c>
    </row>
    <row r="34" spans="1:5" s="8" customFormat="1" ht="30">
      <c r="A34" s="39" t="s">
        <v>100</v>
      </c>
      <c r="B34" s="49">
        <v>2292900</v>
      </c>
      <c r="C34" s="49">
        <v>2323342.1</v>
      </c>
      <c r="D34" s="40">
        <f t="shared" si="4"/>
        <v>1.0132766801866633</v>
      </c>
      <c r="E34" s="43">
        <f t="shared" si="5"/>
        <v>30442.100000000093</v>
      </c>
    </row>
    <row r="35" spans="1:5" s="8" customFormat="1" ht="30.75" customHeight="1">
      <c r="A35" s="39" t="s">
        <v>102</v>
      </c>
      <c r="B35" s="49">
        <f>B36+B37</f>
        <v>8004737</v>
      </c>
      <c r="C35" s="49">
        <f>C36+C37</f>
        <v>8006750.84</v>
      </c>
      <c r="D35" s="40">
        <f t="shared" si="4"/>
        <v>1.0002515810325812</v>
      </c>
      <c r="E35" s="43">
        <f t="shared" si="5"/>
        <v>2013.839999999851</v>
      </c>
    </row>
    <row r="36" spans="1:5" s="8" customFormat="1" ht="30">
      <c r="A36" s="39" t="s">
        <v>103</v>
      </c>
      <c r="B36" s="64">
        <v>1146489</v>
      </c>
      <c r="C36" s="49">
        <v>1147010.75</v>
      </c>
      <c r="D36" s="40">
        <f t="shared" si="4"/>
        <v>1.0004550850466074</v>
      </c>
      <c r="E36" s="43">
        <f t="shared" si="5"/>
        <v>521.75</v>
      </c>
    </row>
    <row r="37" spans="1:5" s="8" customFormat="1" ht="30">
      <c r="A37" s="39" t="s">
        <v>88</v>
      </c>
      <c r="B37" s="49">
        <v>6858248</v>
      </c>
      <c r="C37" s="49">
        <v>6859740.09</v>
      </c>
      <c r="D37" s="40">
        <f t="shared" si="4"/>
        <v>1.0002175613946884</v>
      </c>
      <c r="E37" s="43">
        <f t="shared" si="5"/>
        <v>1492.089999999851</v>
      </c>
    </row>
    <row r="38" spans="1:5" s="8" customFormat="1" ht="15">
      <c r="A38" s="39" t="s">
        <v>19</v>
      </c>
      <c r="B38" s="49">
        <v>783300</v>
      </c>
      <c r="C38" s="49">
        <v>806342.14</v>
      </c>
      <c r="D38" s="40">
        <f t="shared" si="4"/>
        <v>1.0294167496489213</v>
      </c>
      <c r="E38" s="43">
        <f t="shared" si="5"/>
        <v>23042.140000000014</v>
      </c>
    </row>
    <row r="39" spans="1:6" s="8" customFormat="1" ht="15">
      <c r="A39" s="39" t="s">
        <v>20</v>
      </c>
      <c r="B39" s="49">
        <f>B40+B41+B42</f>
        <v>1052439.3</v>
      </c>
      <c r="C39" s="49">
        <f>C40+C41+C42</f>
        <v>1026516.1300000001</v>
      </c>
      <c r="D39" s="40">
        <f t="shared" si="4"/>
        <v>0.975368489185077</v>
      </c>
      <c r="E39" s="43">
        <f t="shared" si="5"/>
        <v>-25923.169999999925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-35916.23</v>
      </c>
      <c r="D40" s="40" t="str">
        <f t="shared" si="4"/>
        <v>   </v>
      </c>
      <c r="E40" s="43">
        <f t="shared" si="5"/>
        <v>-35916.23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39" t="s">
        <v>201</v>
      </c>
      <c r="B42" s="49">
        <v>1052439.3</v>
      </c>
      <c r="C42" s="48">
        <v>1062432.36</v>
      </c>
      <c r="D42" s="40">
        <f>IF(B42=0,"   ",C42/B42)</f>
        <v>1.0094951414300093</v>
      </c>
      <c r="E42" s="43">
        <f>C42-B42</f>
        <v>9993.060000000056</v>
      </c>
    </row>
    <row r="43" spans="1:5" s="11" customFormat="1" ht="15" customHeight="1">
      <c r="A43" s="58" t="s">
        <v>83</v>
      </c>
      <c r="B43" s="51">
        <f>B28+B32+B35+B38+B39+B34</f>
        <v>21974708.040000003</v>
      </c>
      <c r="C43" s="51">
        <f>C28+C32+C35+C38+C39+C34</f>
        <v>22432672.48</v>
      </c>
      <c r="D43" s="42">
        <f t="shared" si="4"/>
        <v>1.0208405244413885</v>
      </c>
      <c r="E43" s="44">
        <f t="shared" si="5"/>
        <v>457964.4399999976</v>
      </c>
    </row>
    <row r="44" spans="1:5" s="11" customFormat="1" ht="14.25">
      <c r="A44" s="58" t="s">
        <v>4</v>
      </c>
      <c r="B44" s="51">
        <f>SUM(B27,B43)</f>
        <v>138460575.35999998</v>
      </c>
      <c r="C44" s="51">
        <f>SUM(C27,C43)</f>
        <v>144724453.81</v>
      </c>
      <c r="D44" s="42">
        <f t="shared" si="4"/>
        <v>1.0452394368123477</v>
      </c>
      <c r="E44" s="44">
        <f t="shared" si="5"/>
        <v>6263878.450000018</v>
      </c>
    </row>
    <row r="45" spans="1:5" s="11" customFormat="1" ht="18" customHeight="1">
      <c r="A45" s="58" t="s">
        <v>70</v>
      </c>
      <c r="B45" s="51">
        <f>SUM(B46:B51)</f>
        <v>471814109.06</v>
      </c>
      <c r="C45" s="51">
        <f>SUM(C46:C51,)</f>
        <v>468314120.29</v>
      </c>
      <c r="D45" s="42">
        <f t="shared" si="4"/>
        <v>0.99258184801431</v>
      </c>
      <c r="E45" s="44">
        <f t="shared" si="5"/>
        <v>-3499988.769999981</v>
      </c>
    </row>
    <row r="46" spans="1:5" s="11" customFormat="1" ht="30" customHeight="1">
      <c r="A46" s="39" t="s">
        <v>44</v>
      </c>
      <c r="B46" s="49">
        <v>-106873200</v>
      </c>
      <c r="C46" s="49">
        <v>-106873200</v>
      </c>
      <c r="D46" s="40">
        <f t="shared" si="4"/>
        <v>1</v>
      </c>
      <c r="E46" s="43">
        <f t="shared" si="5"/>
        <v>0</v>
      </c>
    </row>
    <row r="47" spans="1:6" s="11" customFormat="1" ht="16.5" customHeight="1">
      <c r="A47" s="39" t="s">
        <v>96</v>
      </c>
      <c r="B47" s="49">
        <v>2772000</v>
      </c>
      <c r="C47" s="49">
        <v>2772000</v>
      </c>
      <c r="D47" s="40">
        <f t="shared" si="4"/>
        <v>1</v>
      </c>
      <c r="E47" s="43">
        <f t="shared" si="5"/>
        <v>0</v>
      </c>
      <c r="F47" s="8"/>
    </row>
    <row r="48" spans="1:5" s="8" customFormat="1" ht="16.5" customHeight="1">
      <c r="A48" s="39" t="s">
        <v>22</v>
      </c>
      <c r="B48" s="49">
        <v>341955464.42</v>
      </c>
      <c r="C48" s="50">
        <v>339222920.05</v>
      </c>
      <c r="D48" s="40">
        <f t="shared" si="4"/>
        <v>0.9920090635936035</v>
      </c>
      <c r="E48" s="43">
        <f t="shared" si="5"/>
        <v>-2732544.370000005</v>
      </c>
    </row>
    <row r="49" spans="1:5" s="8" customFormat="1" ht="16.5" customHeight="1">
      <c r="A49" s="39" t="s">
        <v>21</v>
      </c>
      <c r="B49" s="49">
        <v>220998189.64</v>
      </c>
      <c r="C49" s="50">
        <v>220537714.82</v>
      </c>
      <c r="D49" s="40">
        <f t="shared" si="4"/>
        <v>0.9979163864611285</v>
      </c>
      <c r="E49" s="43">
        <f t="shared" si="5"/>
        <v>-460474.81999999285</v>
      </c>
    </row>
    <row r="50" spans="1:5" s="8" customFormat="1" ht="16.5" customHeight="1">
      <c r="A50" s="39" t="s">
        <v>41</v>
      </c>
      <c r="B50" s="49">
        <v>12961655</v>
      </c>
      <c r="C50" s="50">
        <v>12677745.13</v>
      </c>
      <c r="D50" s="40">
        <f t="shared" si="4"/>
        <v>0.9780961713608333</v>
      </c>
      <c r="E50" s="43">
        <f t="shared" si="5"/>
        <v>-283909.8699999992</v>
      </c>
    </row>
    <row r="51" spans="1:5" s="8" customFormat="1" ht="17.25" customHeight="1">
      <c r="A51" s="39" t="s">
        <v>89</v>
      </c>
      <c r="B51" s="49">
        <v>0</v>
      </c>
      <c r="C51" s="50">
        <v>-23059.71</v>
      </c>
      <c r="D51" s="40" t="str">
        <f t="shared" si="4"/>
        <v>   </v>
      </c>
      <c r="E51" s="43">
        <f t="shared" si="5"/>
        <v>-23059.71</v>
      </c>
    </row>
    <row r="52" spans="1:6" s="8" customFormat="1" ht="16.5" customHeight="1">
      <c r="A52" s="58" t="s">
        <v>5</v>
      </c>
      <c r="B52" s="52">
        <f>SUM(B44,B45)</f>
        <v>610274684.42</v>
      </c>
      <c r="C52" s="52">
        <f>SUM(C44,C45)</f>
        <v>613038574.1</v>
      </c>
      <c r="D52" s="42">
        <f t="shared" si="4"/>
        <v>1.004528927302018</v>
      </c>
      <c r="E52" s="44">
        <f t="shared" si="5"/>
        <v>2763889.6800000668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B55+B65+B67+B68+B63+B66</f>
        <v>54125786.26</v>
      </c>
      <c r="C54" s="49">
        <f>C55+C65+C67+C68+C63+C66</f>
        <v>53297385.15</v>
      </c>
      <c r="D54" s="40">
        <f t="shared" si="4"/>
        <v>0.9846948900470347</v>
      </c>
      <c r="E54" s="43">
        <f aca="true" t="shared" si="6" ref="E54:E86">C54-B54</f>
        <v>-828401.1099999994</v>
      </c>
    </row>
    <row r="55" spans="1:5" s="8" customFormat="1" ht="15">
      <c r="A55" s="39" t="s">
        <v>24</v>
      </c>
      <c r="B55" s="49">
        <v>39315335.36</v>
      </c>
      <c r="C55" s="50">
        <v>38713429.88</v>
      </c>
      <c r="D55" s="40">
        <f aca="true" t="shared" si="7" ref="D55:D71">IF(B55=0,"   ",C55/B55)</f>
        <v>0.9846903129659582</v>
      </c>
      <c r="E55" s="43">
        <f t="shared" si="6"/>
        <v>-601905.4799999967</v>
      </c>
    </row>
    <row r="56" spans="1:5" s="8" customFormat="1" ht="27.75" customHeight="1">
      <c r="A56" s="39" t="s">
        <v>175</v>
      </c>
      <c r="B56" s="64">
        <v>200</v>
      </c>
      <c r="C56" s="64">
        <v>200</v>
      </c>
      <c r="D56" s="40">
        <f t="shared" si="7"/>
        <v>1</v>
      </c>
      <c r="E56" s="43">
        <f t="shared" si="6"/>
        <v>0</v>
      </c>
    </row>
    <row r="57" spans="1:5" s="8" customFormat="1" ht="27" customHeight="1">
      <c r="A57" s="39" t="s">
        <v>176</v>
      </c>
      <c r="B57" s="64">
        <v>331800</v>
      </c>
      <c r="C57" s="64">
        <v>331800</v>
      </c>
      <c r="D57" s="40">
        <f t="shared" si="7"/>
        <v>1</v>
      </c>
      <c r="E57" s="43">
        <f t="shared" si="6"/>
        <v>0</v>
      </c>
    </row>
    <row r="58" spans="1:5" s="8" customFormat="1" ht="15">
      <c r="A58" s="39" t="s">
        <v>177</v>
      </c>
      <c r="B58" s="64">
        <v>891313.8</v>
      </c>
      <c r="C58" s="65">
        <v>891313.8</v>
      </c>
      <c r="D58" s="40">
        <f t="shared" si="7"/>
        <v>1</v>
      </c>
      <c r="E58" s="43">
        <f t="shared" si="6"/>
        <v>0</v>
      </c>
    </row>
    <row r="59" spans="1:5" s="8" customFormat="1" ht="28.5" customHeight="1">
      <c r="A59" s="39" t="s">
        <v>178</v>
      </c>
      <c r="B59" s="64">
        <v>1000</v>
      </c>
      <c r="C59" s="64">
        <v>1000</v>
      </c>
      <c r="D59" s="40">
        <f t="shared" si="7"/>
        <v>1</v>
      </c>
      <c r="E59" s="43">
        <f t="shared" si="6"/>
        <v>0</v>
      </c>
    </row>
    <row r="60" spans="1:5" s="8" customFormat="1" ht="15">
      <c r="A60" s="39" t="s">
        <v>179</v>
      </c>
      <c r="B60" s="64">
        <v>59400</v>
      </c>
      <c r="C60" s="65">
        <v>59400</v>
      </c>
      <c r="D60" s="40">
        <f t="shared" si="7"/>
        <v>1</v>
      </c>
      <c r="E60" s="43">
        <f t="shared" si="6"/>
        <v>0</v>
      </c>
    </row>
    <row r="61" spans="1:5" s="8" customFormat="1" ht="15" customHeight="1">
      <c r="A61" s="56" t="s">
        <v>215</v>
      </c>
      <c r="B61" s="64">
        <v>1844500</v>
      </c>
      <c r="C61" s="65">
        <v>1844500</v>
      </c>
      <c r="D61" s="40">
        <f>IF(B61=0,"   ",C61/B61)</f>
        <v>1</v>
      </c>
      <c r="E61" s="43">
        <f>C61-B61</f>
        <v>0</v>
      </c>
    </row>
    <row r="62" spans="1:5" ht="31.5" customHeight="1">
      <c r="A62" s="39" t="s">
        <v>221</v>
      </c>
      <c r="B62" s="48">
        <v>798519.74</v>
      </c>
      <c r="C62" s="48">
        <v>798519.74</v>
      </c>
      <c r="D62" s="40">
        <f>IF(B62=0,"   ",C62/B62)</f>
        <v>1</v>
      </c>
      <c r="E62" s="60">
        <f>C62-B62</f>
        <v>0</v>
      </c>
    </row>
    <row r="63" spans="1:5" s="8" customFormat="1" ht="15.75" customHeight="1">
      <c r="A63" s="39" t="s">
        <v>95</v>
      </c>
      <c r="B63" s="64">
        <f>B64</f>
        <v>8300</v>
      </c>
      <c r="C63" s="64">
        <f>C64</f>
        <v>8300</v>
      </c>
      <c r="D63" s="40">
        <f t="shared" si="7"/>
        <v>1</v>
      </c>
      <c r="E63" s="43">
        <f t="shared" si="6"/>
        <v>0</v>
      </c>
    </row>
    <row r="64" spans="1:5" s="8" customFormat="1" ht="30.75" customHeight="1">
      <c r="A64" s="39" t="s">
        <v>180</v>
      </c>
      <c r="B64" s="64">
        <v>8300</v>
      </c>
      <c r="C64" s="65">
        <v>8300</v>
      </c>
      <c r="D64" s="40">
        <f t="shared" si="7"/>
        <v>1</v>
      </c>
      <c r="E64" s="43">
        <f t="shared" si="6"/>
        <v>0</v>
      </c>
    </row>
    <row r="65" spans="1:5" s="8" customFormat="1" ht="15">
      <c r="A65" s="39" t="s">
        <v>35</v>
      </c>
      <c r="B65" s="64">
        <v>3352757.21</v>
      </c>
      <c r="C65" s="65">
        <v>3352692.8</v>
      </c>
      <c r="D65" s="40">
        <f t="shared" si="7"/>
        <v>0.9999807889459433</v>
      </c>
      <c r="E65" s="43">
        <f t="shared" si="6"/>
        <v>-64.41000000014901</v>
      </c>
    </row>
    <row r="66" spans="1:5" s="8" customFormat="1" ht="15">
      <c r="A66" s="39" t="s">
        <v>108</v>
      </c>
      <c r="B66" s="65">
        <v>300000</v>
      </c>
      <c r="C66" s="65">
        <v>300000</v>
      </c>
      <c r="D66" s="40">
        <f t="shared" si="7"/>
        <v>1</v>
      </c>
      <c r="E66" s="43">
        <f t="shared" si="6"/>
        <v>0</v>
      </c>
    </row>
    <row r="67" spans="1:5" s="8" customFormat="1" ht="15">
      <c r="A67" s="39" t="s">
        <v>25</v>
      </c>
      <c r="B67" s="64">
        <v>1500</v>
      </c>
      <c r="C67" s="50">
        <v>0</v>
      </c>
      <c r="D67" s="40">
        <f t="shared" si="7"/>
        <v>0</v>
      </c>
      <c r="E67" s="43">
        <f t="shared" si="6"/>
        <v>-1500</v>
      </c>
    </row>
    <row r="68" spans="1:5" s="8" customFormat="1" ht="15">
      <c r="A68" s="39" t="s">
        <v>33</v>
      </c>
      <c r="B68" s="49">
        <f>B69+B70+B71+B73+B72+B74</f>
        <v>11147893.69</v>
      </c>
      <c r="C68" s="49">
        <f>C69+C70+C71+C73+C72+C74</f>
        <v>10922962.47</v>
      </c>
      <c r="D68" s="70">
        <f t="shared" si="7"/>
        <v>0.9798229848386724</v>
      </c>
      <c r="E68" s="43">
        <f t="shared" si="6"/>
        <v>-224931.2199999988</v>
      </c>
    </row>
    <row r="69" spans="1:5" s="8" customFormat="1" ht="15">
      <c r="A69" s="39" t="s">
        <v>76</v>
      </c>
      <c r="B69" s="64">
        <v>8879560.04</v>
      </c>
      <c r="C69" s="65">
        <v>8879560.04</v>
      </c>
      <c r="D69" s="47">
        <f t="shared" si="7"/>
        <v>1</v>
      </c>
      <c r="E69" s="43">
        <f t="shared" si="6"/>
        <v>0</v>
      </c>
    </row>
    <row r="70" spans="1:5" s="8" customFormat="1" ht="15">
      <c r="A70" s="39" t="s">
        <v>126</v>
      </c>
      <c r="B70" s="64">
        <v>520282.33</v>
      </c>
      <c r="C70" s="64">
        <v>520282.33</v>
      </c>
      <c r="D70" s="40">
        <f t="shared" si="7"/>
        <v>1</v>
      </c>
      <c r="E70" s="43">
        <f t="shared" si="6"/>
        <v>0</v>
      </c>
    </row>
    <row r="71" spans="1:5" s="8" customFormat="1" ht="15">
      <c r="A71" s="39" t="s">
        <v>104</v>
      </c>
      <c r="B71" s="64">
        <v>132750</v>
      </c>
      <c r="C71" s="65">
        <v>130739.13</v>
      </c>
      <c r="D71" s="40">
        <f t="shared" si="7"/>
        <v>0.9848522033898306</v>
      </c>
      <c r="E71" s="43">
        <f t="shared" si="6"/>
        <v>-2010.8699999999953</v>
      </c>
    </row>
    <row r="72" spans="1:5" s="8" customFormat="1" ht="30">
      <c r="A72" s="39" t="s">
        <v>141</v>
      </c>
      <c r="B72" s="64">
        <v>155000</v>
      </c>
      <c r="C72" s="65">
        <v>132000</v>
      </c>
      <c r="D72" s="40">
        <f>IF(B72=0,"   ",C72/B72)</f>
        <v>0.8516129032258064</v>
      </c>
      <c r="E72" s="43">
        <f>C72-B72</f>
        <v>-23000</v>
      </c>
    </row>
    <row r="73" spans="1:5" s="8" customFormat="1" ht="15">
      <c r="A73" s="57" t="s">
        <v>134</v>
      </c>
      <c r="B73" s="64">
        <v>1015001.32</v>
      </c>
      <c r="C73" s="64">
        <v>1005894.21</v>
      </c>
      <c r="D73" s="40">
        <f>IF(B73=0,"   ",C73/B73)</f>
        <v>0.9910274895011959</v>
      </c>
      <c r="E73" s="43">
        <f>C73-B73</f>
        <v>-9107.109999999986</v>
      </c>
    </row>
    <row r="74" spans="1:5" s="8" customFormat="1" ht="30">
      <c r="A74" s="57" t="s">
        <v>147</v>
      </c>
      <c r="B74" s="64">
        <v>445300</v>
      </c>
      <c r="C74" s="64">
        <v>254486.76</v>
      </c>
      <c r="D74" s="40">
        <f>IF(B74=0,"   ",C74/B74)</f>
        <v>0.5714950819672131</v>
      </c>
      <c r="E74" s="43">
        <f>C74-B74</f>
        <v>-190813.24</v>
      </c>
    </row>
    <row r="75" spans="1:5" s="8" customFormat="1" ht="15.75" customHeight="1">
      <c r="A75" s="39" t="s">
        <v>45</v>
      </c>
      <c r="B75" s="48">
        <f>SUM(B76)</f>
        <v>1451500</v>
      </c>
      <c r="C75" s="48">
        <f>SUM(C76)</f>
        <v>1451500</v>
      </c>
      <c r="D75" s="40">
        <f aca="true" t="shared" si="8" ref="D75:D86">IF(B75=0,"   ",C75/B75)</f>
        <v>1</v>
      </c>
      <c r="E75" s="43">
        <f t="shared" si="6"/>
        <v>0</v>
      </c>
    </row>
    <row r="76" spans="1:5" s="8" customFormat="1" ht="15">
      <c r="A76" s="39" t="s">
        <v>60</v>
      </c>
      <c r="B76" s="48">
        <v>1451500</v>
      </c>
      <c r="C76" s="48">
        <v>1451500</v>
      </c>
      <c r="D76" s="40">
        <f t="shared" si="8"/>
        <v>1</v>
      </c>
      <c r="E76" s="43">
        <f t="shared" si="6"/>
        <v>0</v>
      </c>
    </row>
    <row r="77" spans="1:5" s="8" customFormat="1" ht="30" customHeight="1">
      <c r="A77" s="39" t="s">
        <v>26</v>
      </c>
      <c r="B77" s="49">
        <f>B78+B79+B81+B82+B80+B83+B84+B85</f>
        <v>3662468</v>
      </c>
      <c r="C77" s="49">
        <f>C78+C79+C81+C82+C80+C83+C84+C85</f>
        <v>3567309.92</v>
      </c>
      <c r="D77" s="40">
        <f t="shared" si="8"/>
        <v>0.9740180446627793</v>
      </c>
      <c r="E77" s="43">
        <f t="shared" si="6"/>
        <v>-95158.08000000007</v>
      </c>
    </row>
    <row r="78" spans="1:5" s="8" customFormat="1" ht="15">
      <c r="A78" s="39" t="s">
        <v>71</v>
      </c>
      <c r="B78" s="64">
        <v>1251000</v>
      </c>
      <c r="C78" s="65">
        <v>1251000</v>
      </c>
      <c r="D78" s="40">
        <f t="shared" si="8"/>
        <v>1</v>
      </c>
      <c r="E78" s="43">
        <f t="shared" si="6"/>
        <v>0</v>
      </c>
    </row>
    <row r="79" spans="1:5" s="8" customFormat="1" ht="15">
      <c r="A79" s="39" t="s">
        <v>127</v>
      </c>
      <c r="B79" s="64">
        <v>1366068</v>
      </c>
      <c r="C79" s="65">
        <v>1366067.35</v>
      </c>
      <c r="D79" s="40">
        <f t="shared" si="8"/>
        <v>0.9999995241818124</v>
      </c>
      <c r="E79" s="43">
        <f t="shared" si="6"/>
        <v>-0.6499999999068677</v>
      </c>
    </row>
    <row r="80" spans="1:5" s="8" customFormat="1" ht="15">
      <c r="A80" s="39" t="s">
        <v>128</v>
      </c>
      <c r="B80" s="64">
        <v>261300</v>
      </c>
      <c r="C80" s="65">
        <v>260400</v>
      </c>
      <c r="D80" s="40">
        <f>IF(B80=0,"   ",C80/B80)</f>
        <v>0.9965556831228473</v>
      </c>
      <c r="E80" s="43">
        <f>C80-B80</f>
        <v>-900</v>
      </c>
    </row>
    <row r="81" spans="1:6" s="8" customFormat="1" ht="15">
      <c r="A81" s="39" t="s">
        <v>61</v>
      </c>
      <c r="B81" s="48">
        <v>635000</v>
      </c>
      <c r="C81" s="48">
        <v>540742.57</v>
      </c>
      <c r="D81" s="40">
        <f t="shared" si="8"/>
        <v>0.8515631023622047</v>
      </c>
      <c r="E81" s="43">
        <f t="shared" si="6"/>
        <v>-94257.43000000005</v>
      </c>
      <c r="F81"/>
    </row>
    <row r="82" spans="1:5" s="8" customFormat="1" ht="15">
      <c r="A82" s="39" t="s">
        <v>72</v>
      </c>
      <c r="B82" s="48">
        <v>23000</v>
      </c>
      <c r="C82" s="48">
        <v>23000</v>
      </c>
      <c r="D82" s="40">
        <f t="shared" si="8"/>
        <v>1</v>
      </c>
      <c r="E82" s="43">
        <f t="shared" si="6"/>
        <v>0</v>
      </c>
    </row>
    <row r="83" spans="1:5" s="8" customFormat="1" ht="30">
      <c r="A83" s="56" t="s">
        <v>130</v>
      </c>
      <c r="B83" s="64">
        <v>59600</v>
      </c>
      <c r="C83" s="64">
        <v>59600</v>
      </c>
      <c r="D83" s="40">
        <f t="shared" si="8"/>
        <v>1</v>
      </c>
      <c r="E83" s="43">
        <f t="shared" si="6"/>
        <v>0</v>
      </c>
    </row>
    <row r="84" spans="1:5" s="8" customFormat="1" ht="30">
      <c r="A84" s="56" t="s">
        <v>143</v>
      </c>
      <c r="B84" s="64">
        <v>51500</v>
      </c>
      <c r="C84" s="64">
        <v>51500</v>
      </c>
      <c r="D84" s="40">
        <f>IF(B84=0,"   ",C84/B84)</f>
        <v>1</v>
      </c>
      <c r="E84" s="43">
        <f>C84-B84</f>
        <v>0</v>
      </c>
    </row>
    <row r="85" spans="1:5" s="8" customFormat="1" ht="30">
      <c r="A85" s="56" t="s">
        <v>144</v>
      </c>
      <c r="B85" s="64">
        <v>15000</v>
      </c>
      <c r="C85" s="64">
        <v>15000</v>
      </c>
      <c r="D85" s="40">
        <f>IF(B85=0,"   ",C85/B85)</f>
        <v>1</v>
      </c>
      <c r="E85" s="43">
        <f>C85-B85</f>
        <v>0</v>
      </c>
    </row>
    <row r="86" spans="1:5" s="8" customFormat="1" ht="15">
      <c r="A86" s="39" t="s">
        <v>27</v>
      </c>
      <c r="B86" s="49">
        <f>B89+B100+B128+B97+B87</f>
        <v>55314938.47</v>
      </c>
      <c r="C86" s="49">
        <f>C89+C100+C128+C97+C87</f>
        <v>52530602.55</v>
      </c>
      <c r="D86" s="40">
        <f t="shared" si="8"/>
        <v>0.9496639425620967</v>
      </c>
      <c r="E86" s="43">
        <f t="shared" si="6"/>
        <v>-2784335.920000002</v>
      </c>
    </row>
    <row r="87" spans="1:5" s="8" customFormat="1" ht="15">
      <c r="A87" s="57" t="s">
        <v>139</v>
      </c>
      <c r="B87" s="64">
        <f>SUM(B88:B88)</f>
        <v>65000</v>
      </c>
      <c r="C87" s="64">
        <f>SUM(C88:C88)</f>
        <v>65000</v>
      </c>
      <c r="D87" s="40">
        <f aca="true" t="shared" si="9" ref="D87:D97">IF(B87=0,"   ",C87/B87)</f>
        <v>1</v>
      </c>
      <c r="E87" s="60">
        <f aca="true" t="shared" si="10" ref="E87:E97">C87-B87</f>
        <v>0</v>
      </c>
    </row>
    <row r="88" spans="1:5" ht="29.25" customHeight="1">
      <c r="A88" s="39" t="s">
        <v>140</v>
      </c>
      <c r="B88" s="48">
        <v>65000</v>
      </c>
      <c r="C88" s="48">
        <v>65000</v>
      </c>
      <c r="D88" s="40">
        <f t="shared" si="9"/>
        <v>1</v>
      </c>
      <c r="E88" s="60">
        <f t="shared" si="10"/>
        <v>0</v>
      </c>
    </row>
    <row r="89" spans="1:5" s="8" customFormat="1" ht="15">
      <c r="A89" s="57" t="s">
        <v>86</v>
      </c>
      <c r="B89" s="49">
        <f>B90+B91+B94</f>
        <v>233519.4</v>
      </c>
      <c r="C89" s="49">
        <f>C90+C91+C94</f>
        <v>90013.22</v>
      </c>
      <c r="D89" s="40">
        <f t="shared" si="9"/>
        <v>0.38546356319860364</v>
      </c>
      <c r="E89" s="43">
        <f t="shared" si="10"/>
        <v>-143506.18</v>
      </c>
    </row>
    <row r="90" spans="1:5" s="8" customFormat="1" ht="15">
      <c r="A90" s="57" t="s">
        <v>87</v>
      </c>
      <c r="B90" s="64">
        <v>57400</v>
      </c>
      <c r="C90" s="64">
        <v>57390</v>
      </c>
      <c r="D90" s="40">
        <f t="shared" si="9"/>
        <v>0.9998257839721254</v>
      </c>
      <c r="E90" s="43">
        <f t="shared" si="10"/>
        <v>-10</v>
      </c>
    </row>
    <row r="91" spans="1:5" s="8" customFormat="1" ht="30">
      <c r="A91" s="57" t="s">
        <v>94</v>
      </c>
      <c r="B91" s="64">
        <f>B92+B93</f>
        <v>104319.4</v>
      </c>
      <c r="C91" s="64">
        <f>C92+C93</f>
        <v>32623.22</v>
      </c>
      <c r="D91" s="40">
        <f t="shared" si="9"/>
        <v>0.3127243830006691</v>
      </c>
      <c r="E91" s="43">
        <f t="shared" si="10"/>
        <v>-71696.18</v>
      </c>
    </row>
    <row r="92" spans="1:5" s="8" customFormat="1" ht="15">
      <c r="A92" s="56" t="s">
        <v>67</v>
      </c>
      <c r="B92" s="64">
        <v>31500</v>
      </c>
      <c r="C92" s="64">
        <v>4097.4</v>
      </c>
      <c r="D92" s="40">
        <f t="shared" si="9"/>
        <v>0.13007619047619046</v>
      </c>
      <c r="E92" s="43">
        <f t="shared" si="10"/>
        <v>-27402.6</v>
      </c>
    </row>
    <row r="93" spans="1:6" s="8" customFormat="1" ht="15">
      <c r="A93" s="56" t="s">
        <v>63</v>
      </c>
      <c r="B93" s="64">
        <v>72819.4</v>
      </c>
      <c r="C93" s="64">
        <v>28525.82</v>
      </c>
      <c r="D93" s="40">
        <f t="shared" si="9"/>
        <v>0.3917337962136464</v>
      </c>
      <c r="E93" s="43">
        <f t="shared" si="10"/>
        <v>-44293.579999999994</v>
      </c>
      <c r="F93"/>
    </row>
    <row r="94" spans="1:5" s="8" customFormat="1" ht="45">
      <c r="A94" s="57" t="s">
        <v>181</v>
      </c>
      <c r="B94" s="64">
        <f>B95+B96</f>
        <v>71800</v>
      </c>
      <c r="C94" s="64">
        <f>C95+C96</f>
        <v>0</v>
      </c>
      <c r="D94" s="40">
        <f t="shared" si="9"/>
        <v>0</v>
      </c>
      <c r="E94" s="60">
        <f>C94-B94</f>
        <v>-71800</v>
      </c>
    </row>
    <row r="95" spans="1:5" s="8" customFormat="1" ht="15">
      <c r="A95" s="56" t="s">
        <v>67</v>
      </c>
      <c r="B95" s="64">
        <v>0</v>
      </c>
      <c r="C95" s="64">
        <v>0</v>
      </c>
      <c r="D95" s="40" t="str">
        <f t="shared" si="9"/>
        <v>   </v>
      </c>
      <c r="E95" s="60">
        <f>C95-B95</f>
        <v>0</v>
      </c>
    </row>
    <row r="96" spans="1:5" s="8" customFormat="1" ht="15">
      <c r="A96" s="56" t="s">
        <v>63</v>
      </c>
      <c r="B96" s="64">
        <v>71800</v>
      </c>
      <c r="C96" s="64">
        <v>0</v>
      </c>
      <c r="D96" s="40">
        <f t="shared" si="9"/>
        <v>0</v>
      </c>
      <c r="E96" s="43">
        <f>C96-B96</f>
        <v>-71800</v>
      </c>
    </row>
    <row r="97" spans="1:5" ht="15">
      <c r="A97" s="57" t="s">
        <v>114</v>
      </c>
      <c r="B97" s="48">
        <f>B98</f>
        <v>1804200</v>
      </c>
      <c r="C97" s="48">
        <f>C98</f>
        <v>1800000</v>
      </c>
      <c r="D97" s="40">
        <f t="shared" si="9"/>
        <v>0.9976720984369803</v>
      </c>
      <c r="E97" s="60">
        <f t="shared" si="10"/>
        <v>-4200</v>
      </c>
    </row>
    <row r="98" spans="1:5" ht="27.75" customHeight="1">
      <c r="A98" s="57" t="s">
        <v>135</v>
      </c>
      <c r="B98" s="48">
        <v>1804200</v>
      </c>
      <c r="C98" s="48">
        <v>1800000</v>
      </c>
      <c r="D98" s="40">
        <f>IF(B98=0,"   ",C98/B98)</f>
        <v>0.9976720984369803</v>
      </c>
      <c r="E98" s="60">
        <f>C98-B98</f>
        <v>-4200</v>
      </c>
    </row>
    <row r="99" spans="1:5" s="8" customFormat="1" ht="15">
      <c r="A99" s="56" t="s">
        <v>190</v>
      </c>
      <c r="B99" s="64">
        <v>4200</v>
      </c>
      <c r="C99" s="64">
        <v>0</v>
      </c>
      <c r="D99" s="40">
        <f>IF(B99=0,"   ",C99/B99)</f>
        <v>0</v>
      </c>
      <c r="E99" s="43">
        <f>C99-B99</f>
        <v>-4200</v>
      </c>
    </row>
    <row r="100" spans="1:5" s="8" customFormat="1" ht="15">
      <c r="A100" s="39" t="s">
        <v>28</v>
      </c>
      <c r="B100" s="49">
        <f>B105+B106+B110+B114+B118+B122+B126+B127+B101</f>
        <v>51962698.33</v>
      </c>
      <c r="C100" s="49">
        <f>C105+C106+C110+C114+C118+C122+C126+C127+C101</f>
        <v>49493568.589999996</v>
      </c>
      <c r="D100" s="40">
        <f aca="true" t="shared" si="11" ref="D100:D108">IF(B100=0,"   ",C100/B100)</f>
        <v>0.9524826496822918</v>
      </c>
      <c r="E100" s="43">
        <f aca="true" t="shared" si="12" ref="E100:E108">C100-B100</f>
        <v>-2469129.740000002</v>
      </c>
    </row>
    <row r="101" spans="1:5" ht="30">
      <c r="A101" s="39" t="s">
        <v>123</v>
      </c>
      <c r="B101" s="48">
        <f>SUM(B102:B104)</f>
        <v>2634509.6</v>
      </c>
      <c r="C101" s="48">
        <f>SUM(C102:C104)</f>
        <v>2634509.6</v>
      </c>
      <c r="D101" s="40">
        <f t="shared" si="11"/>
        <v>1</v>
      </c>
      <c r="E101" s="60">
        <f t="shared" si="12"/>
        <v>0</v>
      </c>
    </row>
    <row r="102" spans="1:5" ht="15">
      <c r="A102" s="39" t="s">
        <v>118</v>
      </c>
      <c r="B102" s="48">
        <v>1580700</v>
      </c>
      <c r="C102" s="48">
        <v>1580700</v>
      </c>
      <c r="D102" s="40">
        <f t="shared" si="11"/>
        <v>1</v>
      </c>
      <c r="E102" s="60">
        <f t="shared" si="12"/>
        <v>0</v>
      </c>
    </row>
    <row r="103" spans="1:5" ht="15">
      <c r="A103" s="39" t="s">
        <v>119</v>
      </c>
      <c r="B103" s="48">
        <v>790357.2</v>
      </c>
      <c r="C103" s="48">
        <v>790357.2</v>
      </c>
      <c r="D103" s="40">
        <f t="shared" si="11"/>
        <v>1</v>
      </c>
      <c r="E103" s="60">
        <f t="shared" si="12"/>
        <v>0</v>
      </c>
    </row>
    <row r="104" spans="1:5" ht="15">
      <c r="A104" s="39" t="s">
        <v>136</v>
      </c>
      <c r="B104" s="48">
        <v>263452.4</v>
      </c>
      <c r="C104" s="48">
        <v>263452.4</v>
      </c>
      <c r="D104" s="40">
        <f>IF(B104=0,"   ",C104/B104)</f>
        <v>1</v>
      </c>
      <c r="E104" s="60">
        <f t="shared" si="12"/>
        <v>0</v>
      </c>
    </row>
    <row r="105" spans="1:5" s="8" customFormat="1" ht="30">
      <c r="A105" s="39" t="s">
        <v>97</v>
      </c>
      <c r="B105" s="48">
        <v>290000</v>
      </c>
      <c r="C105" s="64">
        <v>0</v>
      </c>
      <c r="D105" s="40">
        <f t="shared" si="11"/>
        <v>0</v>
      </c>
      <c r="E105" s="43">
        <f t="shared" si="12"/>
        <v>-290000</v>
      </c>
    </row>
    <row r="106" spans="1:5" s="8" customFormat="1" ht="30">
      <c r="A106" s="39" t="s">
        <v>90</v>
      </c>
      <c r="B106" s="48">
        <f>B107+B108+B109</f>
        <v>1741300</v>
      </c>
      <c r="C106" s="48">
        <f>C107+C108+C109</f>
        <v>1741300</v>
      </c>
      <c r="D106" s="40">
        <f t="shared" si="11"/>
        <v>1</v>
      </c>
      <c r="E106" s="43">
        <f t="shared" si="12"/>
        <v>0</v>
      </c>
    </row>
    <row r="107" spans="1:5" s="8" customFormat="1" ht="15">
      <c r="A107" s="56" t="s">
        <v>67</v>
      </c>
      <c r="B107" s="48">
        <v>1567100</v>
      </c>
      <c r="C107" s="48">
        <v>1567100</v>
      </c>
      <c r="D107" s="40">
        <f t="shared" si="11"/>
        <v>1</v>
      </c>
      <c r="E107" s="43">
        <f t="shared" si="12"/>
        <v>0</v>
      </c>
    </row>
    <row r="108" spans="1:5" s="8" customFormat="1" ht="15">
      <c r="A108" s="56" t="s">
        <v>132</v>
      </c>
      <c r="B108" s="48">
        <v>174200</v>
      </c>
      <c r="C108" s="48">
        <v>174200</v>
      </c>
      <c r="D108" s="40">
        <f t="shared" si="11"/>
        <v>1</v>
      </c>
      <c r="E108" s="43">
        <f t="shared" si="12"/>
        <v>0</v>
      </c>
    </row>
    <row r="109" spans="1:5" ht="15">
      <c r="A109" s="56" t="s">
        <v>119</v>
      </c>
      <c r="B109" s="48">
        <v>0</v>
      </c>
      <c r="C109" s="48">
        <v>0</v>
      </c>
      <c r="D109" s="40" t="str">
        <f>IF(B109=0,"   ",C109/B109)</f>
        <v>   </v>
      </c>
      <c r="E109" s="60">
        <f>C109-B109</f>
        <v>0</v>
      </c>
    </row>
    <row r="110" spans="1:5" s="8" customFormat="1" ht="30">
      <c r="A110" s="39" t="s">
        <v>148</v>
      </c>
      <c r="B110" s="64">
        <f>B111+B112+B113</f>
        <v>12174894.79</v>
      </c>
      <c r="C110" s="64">
        <f>C111+C112+C113</f>
        <v>10634103.95</v>
      </c>
      <c r="D110" s="40">
        <f aca="true" t="shared" si="13" ref="D110:D120">IF(B110=0,"   ",C110/B110)</f>
        <v>0.8734452439568063</v>
      </c>
      <c r="E110" s="43">
        <f aca="true" t="shared" si="14" ref="E110:E125">C110-B110</f>
        <v>-1540790.8399999999</v>
      </c>
    </row>
    <row r="111" spans="1:5" s="8" customFormat="1" ht="15">
      <c r="A111" s="56" t="s">
        <v>67</v>
      </c>
      <c r="B111" s="64">
        <v>7923200</v>
      </c>
      <c r="C111" s="64">
        <v>7923200</v>
      </c>
      <c r="D111" s="40">
        <f t="shared" si="13"/>
        <v>1</v>
      </c>
      <c r="E111" s="43">
        <f t="shared" si="14"/>
        <v>0</v>
      </c>
    </row>
    <row r="112" spans="1:5" s="8" customFormat="1" ht="15">
      <c r="A112" s="56" t="s">
        <v>158</v>
      </c>
      <c r="B112" s="64">
        <v>880400</v>
      </c>
      <c r="C112" s="64">
        <v>880400</v>
      </c>
      <c r="D112" s="40">
        <f>IF(B112=0,"   ",C112/B112)</f>
        <v>1</v>
      </c>
      <c r="E112" s="43">
        <f>C112-B112</f>
        <v>0</v>
      </c>
    </row>
    <row r="113" spans="1:5" s="8" customFormat="1" ht="15">
      <c r="A113" s="56" t="s">
        <v>68</v>
      </c>
      <c r="B113" s="64">
        <v>3371294.79</v>
      </c>
      <c r="C113" s="64">
        <v>1830503.95</v>
      </c>
      <c r="D113" s="40">
        <f t="shared" si="13"/>
        <v>0.5429676323262137</v>
      </c>
      <c r="E113" s="43">
        <f t="shared" si="14"/>
        <v>-1540790.84</v>
      </c>
    </row>
    <row r="114" spans="1:5" s="8" customFormat="1" ht="30">
      <c r="A114" s="39" t="s">
        <v>149</v>
      </c>
      <c r="B114" s="64">
        <f>B115+B116+B117</f>
        <v>15438700</v>
      </c>
      <c r="C114" s="64">
        <f>C115+C116+C117</f>
        <v>15190650.89</v>
      </c>
      <c r="D114" s="40">
        <f t="shared" si="13"/>
        <v>0.9839332903677124</v>
      </c>
      <c r="E114" s="43">
        <f t="shared" si="14"/>
        <v>-248049.1099999994</v>
      </c>
    </row>
    <row r="115" spans="1:5" s="8" customFormat="1" ht="15">
      <c r="A115" s="56" t="s">
        <v>67</v>
      </c>
      <c r="B115" s="64">
        <v>12721000</v>
      </c>
      <c r="C115" s="64">
        <v>12721000</v>
      </c>
      <c r="D115" s="40">
        <f t="shared" si="13"/>
        <v>1</v>
      </c>
      <c r="E115" s="43">
        <f t="shared" si="14"/>
        <v>0</v>
      </c>
    </row>
    <row r="116" spans="1:5" s="8" customFormat="1" ht="15">
      <c r="A116" s="56" t="s">
        <v>158</v>
      </c>
      <c r="B116" s="64">
        <v>1413400</v>
      </c>
      <c r="C116" s="64">
        <v>1413400</v>
      </c>
      <c r="D116" s="40">
        <f t="shared" si="13"/>
        <v>1</v>
      </c>
      <c r="E116" s="43">
        <f t="shared" si="14"/>
        <v>0</v>
      </c>
    </row>
    <row r="117" spans="1:5" s="8" customFormat="1" ht="15">
      <c r="A117" s="56" t="s">
        <v>68</v>
      </c>
      <c r="B117" s="64">
        <v>1304300</v>
      </c>
      <c r="C117" s="64">
        <v>1056250.89</v>
      </c>
      <c r="D117" s="40">
        <f t="shared" si="13"/>
        <v>0.8098220424748906</v>
      </c>
      <c r="E117" s="43">
        <f t="shared" si="14"/>
        <v>-248049.1100000001</v>
      </c>
    </row>
    <row r="118" spans="1:5" ht="30.75" customHeight="1">
      <c r="A118" s="57" t="s">
        <v>150</v>
      </c>
      <c r="B118" s="48">
        <f>B119+B120+B121</f>
        <v>12597836.07</v>
      </c>
      <c r="C118" s="48">
        <f>C119+C120+C121</f>
        <v>12487960.17</v>
      </c>
      <c r="D118" s="40">
        <f t="shared" si="13"/>
        <v>0.9912781925888324</v>
      </c>
      <c r="E118" s="60">
        <f t="shared" si="14"/>
        <v>-109875.90000000037</v>
      </c>
    </row>
    <row r="119" spans="1:5" ht="15">
      <c r="A119" s="39" t="s">
        <v>122</v>
      </c>
      <c r="B119" s="48">
        <v>7095400</v>
      </c>
      <c r="C119" s="48">
        <v>7095400</v>
      </c>
      <c r="D119" s="40">
        <f t="shared" si="13"/>
        <v>1</v>
      </c>
      <c r="E119" s="60">
        <f t="shared" si="14"/>
        <v>0</v>
      </c>
    </row>
    <row r="120" spans="1:5" ht="15">
      <c r="A120" s="39" t="s">
        <v>145</v>
      </c>
      <c r="B120" s="48">
        <v>788900</v>
      </c>
      <c r="C120" s="48">
        <v>788900</v>
      </c>
      <c r="D120" s="40">
        <f t="shared" si="13"/>
        <v>1</v>
      </c>
      <c r="E120" s="60">
        <f t="shared" si="14"/>
        <v>0</v>
      </c>
    </row>
    <row r="121" spans="1:5" ht="15">
      <c r="A121" s="39" t="s">
        <v>119</v>
      </c>
      <c r="B121" s="48">
        <v>4713536.07</v>
      </c>
      <c r="C121" s="48">
        <v>4603660.17</v>
      </c>
      <c r="D121" s="40">
        <f>IF(B121=0,"   ",C121/B121)</f>
        <v>0.9766892841450133</v>
      </c>
      <c r="E121" s="60">
        <f t="shared" si="14"/>
        <v>-109875.90000000037</v>
      </c>
    </row>
    <row r="122" spans="1:5" ht="15" customHeight="1">
      <c r="A122" s="57" t="s">
        <v>151</v>
      </c>
      <c r="B122" s="48">
        <f>B123+B124+B125</f>
        <v>6913602.87</v>
      </c>
      <c r="C122" s="48">
        <f>C123+C124+C125</f>
        <v>6736343.98</v>
      </c>
      <c r="D122" s="40">
        <f>IF(B122=0,"   ",C122/B122)</f>
        <v>0.9743608515945898</v>
      </c>
      <c r="E122" s="60">
        <f t="shared" si="14"/>
        <v>-177258.88999999966</v>
      </c>
    </row>
    <row r="123" spans="1:5" ht="15">
      <c r="A123" s="39" t="s">
        <v>122</v>
      </c>
      <c r="B123" s="48">
        <v>4589800</v>
      </c>
      <c r="C123" s="48">
        <v>4589800</v>
      </c>
      <c r="D123" s="40">
        <f>IF(B123=0,"   ",C123/B123)</f>
        <v>1</v>
      </c>
      <c r="E123" s="60">
        <f t="shared" si="14"/>
        <v>0</v>
      </c>
    </row>
    <row r="124" spans="1:5" ht="15">
      <c r="A124" s="39" t="s">
        <v>145</v>
      </c>
      <c r="B124" s="48">
        <v>510500</v>
      </c>
      <c r="C124" s="48">
        <v>510500</v>
      </c>
      <c r="D124" s="40">
        <f>IF(B124=0,"   ",C124/B124)</f>
        <v>1</v>
      </c>
      <c r="E124" s="60">
        <f t="shared" si="14"/>
        <v>0</v>
      </c>
    </row>
    <row r="125" spans="1:5" ht="15">
      <c r="A125" s="39" t="s">
        <v>119</v>
      </c>
      <c r="B125" s="48">
        <v>1813302.87</v>
      </c>
      <c r="C125" s="48">
        <v>1636043.98</v>
      </c>
      <c r="D125" s="40">
        <f>IF(B125=0,"   ",C125/B125)</f>
        <v>0.9022452934186334</v>
      </c>
      <c r="E125" s="60">
        <f t="shared" si="14"/>
        <v>-177258.89000000013</v>
      </c>
    </row>
    <row r="126" spans="1:5" s="8" customFormat="1" ht="15">
      <c r="A126" s="39" t="s">
        <v>113</v>
      </c>
      <c r="B126" s="48">
        <v>68700</v>
      </c>
      <c r="C126" s="48">
        <v>68700</v>
      </c>
      <c r="D126" s="40">
        <f aca="true" t="shared" si="15" ref="D126:D131">IF(B126=0,"   ",C126/B126)</f>
        <v>1</v>
      </c>
      <c r="E126" s="43">
        <f aca="true" t="shared" si="16" ref="E126:E133">C126-B126</f>
        <v>0</v>
      </c>
    </row>
    <row r="127" spans="1:5" s="8" customFormat="1" ht="15">
      <c r="A127" s="39" t="s">
        <v>159</v>
      </c>
      <c r="B127" s="64">
        <v>103155</v>
      </c>
      <c r="C127" s="64">
        <v>0</v>
      </c>
      <c r="D127" s="40">
        <f t="shared" si="15"/>
        <v>0</v>
      </c>
      <c r="E127" s="60">
        <f>C127-B127</f>
        <v>-103155</v>
      </c>
    </row>
    <row r="128" spans="1:5" s="8" customFormat="1" ht="15">
      <c r="A128" s="39" t="s">
        <v>42</v>
      </c>
      <c r="B128" s="49">
        <f>SUM(B129:B130)</f>
        <v>1249520.74</v>
      </c>
      <c r="C128" s="49">
        <f>SUM(C129:C130)</f>
        <v>1082020.74</v>
      </c>
      <c r="D128" s="40">
        <f t="shared" si="15"/>
        <v>0.8659486036222176</v>
      </c>
      <c r="E128" s="43">
        <f t="shared" si="16"/>
        <v>-167500</v>
      </c>
    </row>
    <row r="129" spans="1:5" s="8" customFormat="1" ht="15">
      <c r="A129" s="39" t="s">
        <v>152</v>
      </c>
      <c r="B129" s="64">
        <v>736071.78</v>
      </c>
      <c r="C129" s="64">
        <v>608571.78</v>
      </c>
      <c r="D129" s="40">
        <f t="shared" si="15"/>
        <v>0.8267831976930293</v>
      </c>
      <c r="E129" s="60">
        <f t="shared" si="16"/>
        <v>-127500</v>
      </c>
    </row>
    <row r="130" spans="1:5" s="8" customFormat="1" ht="45">
      <c r="A130" s="39" t="s">
        <v>129</v>
      </c>
      <c r="B130" s="64">
        <v>513448.96</v>
      </c>
      <c r="C130" s="64">
        <v>473448.96</v>
      </c>
      <c r="D130" s="40">
        <f>IF(B130=0,"   ",C130/B130)</f>
        <v>0.9220954698204082</v>
      </c>
      <c r="E130" s="60">
        <f t="shared" si="16"/>
        <v>-40000</v>
      </c>
    </row>
    <row r="131" spans="1:5" s="8" customFormat="1" ht="15">
      <c r="A131" s="39" t="s">
        <v>7</v>
      </c>
      <c r="B131" s="49">
        <f>B132+B135+B158+B186</f>
        <v>90929525.49000001</v>
      </c>
      <c r="C131" s="49">
        <f>C132+C135+C158+C186</f>
        <v>72651633.55000001</v>
      </c>
      <c r="D131" s="40">
        <f t="shared" si="15"/>
        <v>0.7989883721321067</v>
      </c>
      <c r="E131" s="43">
        <f t="shared" si="16"/>
        <v>-18277891.939999998</v>
      </c>
    </row>
    <row r="132" spans="1:5" s="8" customFormat="1" ht="15">
      <c r="A132" s="39" t="s">
        <v>62</v>
      </c>
      <c r="B132" s="49">
        <f>B133+B134</f>
        <v>933739</v>
      </c>
      <c r="C132" s="49">
        <f>C133+C134</f>
        <v>770979.7100000001</v>
      </c>
      <c r="D132" s="40">
        <f>IF(B132=0,"   ",C132/B132)</f>
        <v>0.825690808673516</v>
      </c>
      <c r="E132" s="43">
        <f t="shared" si="16"/>
        <v>-162759.28999999992</v>
      </c>
    </row>
    <row r="133" spans="1:5" ht="30">
      <c r="A133" s="39" t="s">
        <v>153</v>
      </c>
      <c r="B133" s="48">
        <v>863739</v>
      </c>
      <c r="C133" s="48">
        <v>749878.31</v>
      </c>
      <c r="D133" s="40">
        <f>IF(B133=0,"   ",C133/B133)</f>
        <v>0.8681769724419067</v>
      </c>
      <c r="E133" s="60">
        <f t="shared" si="16"/>
        <v>-113860.68999999994</v>
      </c>
    </row>
    <row r="134" spans="1:5" ht="15">
      <c r="A134" s="39" t="s">
        <v>120</v>
      </c>
      <c r="B134" s="48">
        <v>70000</v>
      </c>
      <c r="C134" s="48">
        <v>21101.4</v>
      </c>
      <c r="D134" s="40">
        <f>IF(B134=0,"   ",C134/B134)</f>
        <v>0.30144857142857145</v>
      </c>
      <c r="E134" s="60">
        <f>C134-B134</f>
        <v>-48898.6</v>
      </c>
    </row>
    <row r="135" spans="1:5" ht="15">
      <c r="A135" s="39" t="s">
        <v>36</v>
      </c>
      <c r="B135" s="48">
        <f>B137+B138+B146+B148+B139+B151+B156+B143+B144+B145+B157+B147+B136</f>
        <v>23639484.790000003</v>
      </c>
      <c r="C135" s="48">
        <f>C137+C138+C146+C148+C139+C151+C156+C143+C144+C145+C157+C147+C136</f>
        <v>22670965.220000003</v>
      </c>
      <c r="D135" s="48">
        <f>IF(B135=0,"   ",C135/B135*100)</f>
        <v>95.90295821332914</v>
      </c>
      <c r="E135" s="60">
        <f aca="true" t="shared" si="17" ref="E135:E171">C135-B135</f>
        <v>-968519.5700000003</v>
      </c>
    </row>
    <row r="136" spans="1:5" ht="16.5" customHeight="1">
      <c r="A136" s="57" t="s">
        <v>222</v>
      </c>
      <c r="B136" s="48">
        <v>1064476.72</v>
      </c>
      <c r="C136" s="48">
        <v>1064476.65</v>
      </c>
      <c r="D136" s="40">
        <f>IF(B136=0,"   ",C136/B136)</f>
        <v>0.9999999342399897</v>
      </c>
      <c r="E136" s="60">
        <f>C136-B136</f>
        <v>-0.07000000006519258</v>
      </c>
    </row>
    <row r="137" spans="1:5" ht="14.25" customHeight="1">
      <c r="A137" s="39" t="s">
        <v>138</v>
      </c>
      <c r="B137" s="48">
        <v>300000</v>
      </c>
      <c r="C137" s="48">
        <v>218550</v>
      </c>
      <c r="D137" s="48">
        <f>IF(B137=0,"   ",C137/B137*100)</f>
        <v>72.85000000000001</v>
      </c>
      <c r="E137" s="60">
        <f t="shared" si="17"/>
        <v>-81450</v>
      </c>
    </row>
    <row r="138" spans="1:6" ht="15" customHeight="1">
      <c r="A138" s="39" t="s">
        <v>99</v>
      </c>
      <c r="B138" s="48">
        <v>101900</v>
      </c>
      <c r="C138" s="48">
        <v>62974.81</v>
      </c>
      <c r="D138" s="48">
        <f>IF(B138=0,"   ",C138/B138*100)</f>
        <v>61.80059862610402</v>
      </c>
      <c r="E138" s="60">
        <f t="shared" si="17"/>
        <v>-38925.19</v>
      </c>
      <c r="F138" s="8"/>
    </row>
    <row r="139" spans="1:5" ht="15">
      <c r="A139" s="57" t="s">
        <v>217</v>
      </c>
      <c r="B139" s="48">
        <f>SUM(B140:B142)</f>
        <v>2632634.6500000004</v>
      </c>
      <c r="C139" s="48">
        <f>SUM(C140:C142)</f>
        <v>2632634.6500000004</v>
      </c>
      <c r="D139" s="40">
        <f aca="true" t="shared" si="18" ref="D139:D150">IF(B139=0,"   ",C139/B139)</f>
        <v>1</v>
      </c>
      <c r="E139" s="60">
        <f t="shared" si="17"/>
        <v>0</v>
      </c>
    </row>
    <row r="140" spans="1:5" ht="15">
      <c r="A140" s="39" t="s">
        <v>118</v>
      </c>
      <c r="B140" s="48">
        <v>1579563.69</v>
      </c>
      <c r="C140" s="48">
        <v>1579563.69</v>
      </c>
      <c r="D140" s="40">
        <f t="shared" si="18"/>
        <v>1</v>
      </c>
      <c r="E140" s="60">
        <f t="shared" si="17"/>
        <v>0</v>
      </c>
    </row>
    <row r="141" spans="1:5" ht="15">
      <c r="A141" s="39" t="s">
        <v>216</v>
      </c>
      <c r="B141" s="48">
        <v>743962.76</v>
      </c>
      <c r="C141" s="48">
        <v>743962.76</v>
      </c>
      <c r="D141" s="40">
        <f t="shared" si="18"/>
        <v>1</v>
      </c>
      <c r="E141" s="60">
        <f t="shared" si="17"/>
        <v>0</v>
      </c>
    </row>
    <row r="142" spans="1:5" ht="15">
      <c r="A142" s="39" t="s">
        <v>136</v>
      </c>
      <c r="B142" s="48">
        <v>309108.2</v>
      </c>
      <c r="C142" s="48">
        <v>309108.2</v>
      </c>
      <c r="D142" s="40">
        <f t="shared" si="18"/>
        <v>1</v>
      </c>
      <c r="E142" s="60">
        <f t="shared" si="17"/>
        <v>0</v>
      </c>
    </row>
    <row r="143" spans="1:5" ht="30">
      <c r="A143" s="39" t="s">
        <v>209</v>
      </c>
      <c r="B143" s="48">
        <v>0</v>
      </c>
      <c r="C143" s="48">
        <v>0</v>
      </c>
      <c r="D143" s="40" t="str">
        <f t="shared" si="18"/>
        <v>   </v>
      </c>
      <c r="E143" s="60">
        <f t="shared" si="17"/>
        <v>0</v>
      </c>
    </row>
    <row r="144" spans="1:5" ht="30">
      <c r="A144" s="39" t="s">
        <v>210</v>
      </c>
      <c r="B144" s="48">
        <v>90000</v>
      </c>
      <c r="C144" s="48">
        <v>0</v>
      </c>
      <c r="D144" s="40">
        <f t="shared" si="18"/>
        <v>0</v>
      </c>
      <c r="E144" s="60">
        <f t="shared" si="17"/>
        <v>-90000</v>
      </c>
    </row>
    <row r="145" spans="1:5" ht="30">
      <c r="A145" s="39" t="s">
        <v>213</v>
      </c>
      <c r="B145" s="48">
        <v>1712002.96</v>
      </c>
      <c r="C145" s="48">
        <v>1361869.8</v>
      </c>
      <c r="D145" s="40">
        <f t="shared" si="18"/>
        <v>0.7954833208933237</v>
      </c>
      <c r="E145" s="60">
        <f t="shared" si="17"/>
        <v>-350133.1599999999</v>
      </c>
    </row>
    <row r="146" spans="1:5" ht="14.25" customHeight="1">
      <c r="A146" s="39" t="s">
        <v>182</v>
      </c>
      <c r="B146" s="48">
        <v>795407.51</v>
      </c>
      <c r="C146" s="48">
        <v>795407.51</v>
      </c>
      <c r="D146" s="40">
        <f t="shared" si="18"/>
        <v>1</v>
      </c>
      <c r="E146" s="60">
        <f t="shared" si="17"/>
        <v>0</v>
      </c>
    </row>
    <row r="147" spans="1:5" ht="30">
      <c r="A147" s="39" t="s">
        <v>221</v>
      </c>
      <c r="B147" s="48">
        <v>219960.26</v>
      </c>
      <c r="C147" s="48">
        <v>219960.26</v>
      </c>
      <c r="D147" s="40">
        <f t="shared" si="18"/>
        <v>1</v>
      </c>
      <c r="E147" s="60">
        <f t="shared" si="17"/>
        <v>0</v>
      </c>
    </row>
    <row r="148" spans="1:5" ht="30">
      <c r="A148" s="39" t="s">
        <v>183</v>
      </c>
      <c r="B148" s="48">
        <f>SUM(B149:B150)</f>
        <v>0</v>
      </c>
      <c r="C148" s="48">
        <f>SUM(C149:C150)</f>
        <v>0</v>
      </c>
      <c r="D148" s="40" t="str">
        <f t="shared" si="18"/>
        <v>   </v>
      </c>
      <c r="E148" s="60">
        <f t="shared" si="17"/>
        <v>0</v>
      </c>
    </row>
    <row r="149" spans="1:5" ht="15">
      <c r="A149" s="39" t="s">
        <v>118</v>
      </c>
      <c r="B149" s="48">
        <v>0</v>
      </c>
      <c r="C149" s="48">
        <v>0</v>
      </c>
      <c r="D149" s="40" t="str">
        <f t="shared" si="18"/>
        <v>   </v>
      </c>
      <c r="E149" s="60">
        <f t="shared" si="17"/>
        <v>0</v>
      </c>
    </row>
    <row r="150" spans="1:5" ht="15">
      <c r="A150" s="39" t="s">
        <v>119</v>
      </c>
      <c r="B150" s="48">
        <v>0</v>
      </c>
      <c r="C150" s="48">
        <v>0</v>
      </c>
      <c r="D150" s="40" t="str">
        <f t="shared" si="18"/>
        <v>   </v>
      </c>
      <c r="E150" s="60">
        <f t="shared" si="17"/>
        <v>0</v>
      </c>
    </row>
    <row r="151" spans="1:5" ht="30">
      <c r="A151" s="39" t="s">
        <v>202</v>
      </c>
      <c r="B151" s="48">
        <f>SUM(B152:B155)</f>
        <v>16248152</v>
      </c>
      <c r="C151" s="48">
        <f>SUM(C152:C155)</f>
        <v>15846963.8</v>
      </c>
      <c r="D151" s="40">
        <f aca="true" t="shared" si="19" ref="D151:D156">IF(B151=0,"   ",C151/B151)</f>
        <v>0.9753086874125747</v>
      </c>
      <c r="E151" s="60">
        <f t="shared" si="17"/>
        <v>-401188.19999999925</v>
      </c>
    </row>
    <row r="152" spans="1:5" ht="15">
      <c r="A152" s="39" t="s">
        <v>118</v>
      </c>
      <c r="B152" s="48">
        <v>14560922.4</v>
      </c>
      <c r="C152" s="48">
        <v>14360877.75</v>
      </c>
      <c r="D152" s="40">
        <f t="shared" si="19"/>
        <v>0.9862615399969441</v>
      </c>
      <c r="E152" s="60">
        <f t="shared" si="17"/>
        <v>-200044.65000000037</v>
      </c>
    </row>
    <row r="153" spans="1:5" ht="15">
      <c r="A153" s="39" t="s">
        <v>204</v>
      </c>
      <c r="B153" s="48">
        <v>578187.6</v>
      </c>
      <c r="C153" s="48">
        <v>522135.27</v>
      </c>
      <c r="D153" s="40">
        <f t="shared" si="19"/>
        <v>0.9030551156752584</v>
      </c>
      <c r="E153" s="60">
        <f>C153-B153</f>
        <v>-56052.32999999996</v>
      </c>
    </row>
    <row r="154" spans="1:5" ht="15">
      <c r="A154" s="39" t="s">
        <v>145</v>
      </c>
      <c r="B154" s="48">
        <v>431740</v>
      </c>
      <c r="C154" s="48">
        <v>401097.13</v>
      </c>
      <c r="D154" s="40">
        <f t="shared" si="19"/>
        <v>0.9290247139482096</v>
      </c>
      <c r="E154" s="60">
        <f t="shared" si="17"/>
        <v>-30642.869999999995</v>
      </c>
    </row>
    <row r="155" spans="1:5" ht="15">
      <c r="A155" s="39" t="s">
        <v>119</v>
      </c>
      <c r="B155" s="48">
        <v>677302</v>
      </c>
      <c r="C155" s="48">
        <v>562853.65</v>
      </c>
      <c r="D155" s="40">
        <f t="shared" si="19"/>
        <v>0.8310231624888159</v>
      </c>
      <c r="E155" s="60">
        <f>C155-B155</f>
        <v>-114448.34999999998</v>
      </c>
    </row>
    <row r="156" spans="1:5" ht="30">
      <c r="A156" s="39" t="s">
        <v>203</v>
      </c>
      <c r="B156" s="48">
        <v>225000</v>
      </c>
      <c r="C156" s="48">
        <v>225000</v>
      </c>
      <c r="D156" s="40">
        <f t="shared" si="19"/>
        <v>1</v>
      </c>
      <c r="E156" s="60">
        <f>C156-B156</f>
        <v>0</v>
      </c>
    </row>
    <row r="157" spans="1:5" ht="27.75" customHeight="1">
      <c r="A157" s="57" t="s">
        <v>214</v>
      </c>
      <c r="B157" s="48">
        <v>249950.69</v>
      </c>
      <c r="C157" s="48">
        <v>243127.74</v>
      </c>
      <c r="D157" s="40">
        <f>IF(B157=0,"   ",C157/B157)</f>
        <v>0.9727028159034088</v>
      </c>
      <c r="E157" s="60">
        <f>C157-B157</f>
        <v>-6822.950000000012</v>
      </c>
    </row>
    <row r="158" spans="1:5" ht="15">
      <c r="A158" s="39" t="s">
        <v>40</v>
      </c>
      <c r="B158" s="48">
        <f>B159+B160+B161+B162+B163+B164+B168+B172+B176+B181+B182+B183+B184+B185+B177</f>
        <v>66354601.70000001</v>
      </c>
      <c r="C158" s="48">
        <f>C159+C160+C161+C162+C163+C164+C168+C172+C176+C181+C182+C183+C184+C185+C177</f>
        <v>49207988.620000005</v>
      </c>
      <c r="D158" s="48">
        <f>IF(B158=0,"   ",C158/B158*100)</f>
        <v>74.1591198790965</v>
      </c>
      <c r="E158" s="60">
        <f t="shared" si="17"/>
        <v>-17146613.080000006</v>
      </c>
    </row>
    <row r="159" spans="1:5" ht="15">
      <c r="A159" s="39" t="s">
        <v>77</v>
      </c>
      <c r="B159" s="48">
        <v>8242128.84</v>
      </c>
      <c r="C159" s="48">
        <v>8111521.8</v>
      </c>
      <c r="D159" s="48">
        <f>IF(B159=0,"   ",C159/B159*100)</f>
        <v>98.41537250223328</v>
      </c>
      <c r="E159" s="60">
        <f t="shared" si="17"/>
        <v>-130607.04000000004</v>
      </c>
    </row>
    <row r="160" spans="1:5" ht="15">
      <c r="A160" s="39" t="s">
        <v>78</v>
      </c>
      <c r="B160" s="48">
        <v>250000</v>
      </c>
      <c r="C160" s="48">
        <v>250000</v>
      </c>
      <c r="D160" s="48">
        <f>IF(B160=0,"   ",C160/B160*100)</f>
        <v>100</v>
      </c>
      <c r="E160" s="60">
        <f t="shared" si="17"/>
        <v>0</v>
      </c>
    </row>
    <row r="161" spans="1:5" ht="14.25" customHeight="1">
      <c r="A161" s="39" t="s">
        <v>79</v>
      </c>
      <c r="B161" s="48">
        <v>0</v>
      </c>
      <c r="C161" s="48">
        <v>0</v>
      </c>
      <c r="D161" s="48" t="str">
        <f>IF(B161=0,"   ",C161/B161*100)</f>
        <v>   </v>
      </c>
      <c r="E161" s="60">
        <f t="shared" si="17"/>
        <v>0</v>
      </c>
    </row>
    <row r="162" spans="1:5" ht="13.5" customHeight="1">
      <c r="A162" s="39" t="s">
        <v>184</v>
      </c>
      <c r="B162" s="48">
        <v>3720979.64</v>
      </c>
      <c r="C162" s="48">
        <v>3392002.2</v>
      </c>
      <c r="D162" s="48">
        <f>IF(B162=0,"   ",C162/B162*100)</f>
        <v>91.15884869501731</v>
      </c>
      <c r="E162" s="60">
        <f t="shared" si="17"/>
        <v>-328977.43999999994</v>
      </c>
    </row>
    <row r="163" spans="1:5" ht="28.5" customHeight="1">
      <c r="A163" s="39" t="s">
        <v>131</v>
      </c>
      <c r="B163" s="48">
        <v>0</v>
      </c>
      <c r="C163" s="48">
        <v>0</v>
      </c>
      <c r="D163" s="40" t="str">
        <f aca="true" t="shared" si="20" ref="D163:D171">IF(B163=0,"   ",C163/B163)</f>
        <v>   </v>
      </c>
      <c r="E163" s="60">
        <f>C163-B163</f>
        <v>0</v>
      </c>
    </row>
    <row r="164" spans="1:5" ht="27.75" customHeight="1">
      <c r="A164" s="57" t="s">
        <v>116</v>
      </c>
      <c r="B164" s="48">
        <f>B165+B167+B166</f>
        <v>5885076.760000001</v>
      </c>
      <c r="C164" s="48">
        <f>C165+C167+C166</f>
        <v>5885076.760000001</v>
      </c>
      <c r="D164" s="40">
        <f t="shared" si="20"/>
        <v>1</v>
      </c>
      <c r="E164" s="60">
        <f t="shared" si="17"/>
        <v>0</v>
      </c>
    </row>
    <row r="165" spans="1:5" ht="15">
      <c r="A165" s="39" t="s">
        <v>117</v>
      </c>
      <c r="B165" s="48">
        <v>5826225.99</v>
      </c>
      <c r="C165" s="49">
        <v>5826225.99</v>
      </c>
      <c r="D165" s="40">
        <f t="shared" si="20"/>
        <v>1</v>
      </c>
      <c r="E165" s="60">
        <f t="shared" si="17"/>
        <v>0</v>
      </c>
    </row>
    <row r="166" spans="1:5" ht="15">
      <c r="A166" s="39" t="s">
        <v>118</v>
      </c>
      <c r="B166" s="48">
        <v>41195.54</v>
      </c>
      <c r="C166" s="49">
        <v>41195.54</v>
      </c>
      <c r="D166" s="40">
        <f t="shared" si="20"/>
        <v>1</v>
      </c>
      <c r="E166" s="60">
        <f t="shared" si="17"/>
        <v>0</v>
      </c>
    </row>
    <row r="167" spans="1:5" ht="15">
      <c r="A167" s="57" t="s">
        <v>124</v>
      </c>
      <c r="B167" s="48">
        <v>17655.23</v>
      </c>
      <c r="C167" s="49">
        <v>17655.23</v>
      </c>
      <c r="D167" s="40">
        <f t="shared" si="20"/>
        <v>1</v>
      </c>
      <c r="E167" s="60">
        <f t="shared" si="17"/>
        <v>0</v>
      </c>
    </row>
    <row r="168" spans="1:5" ht="30">
      <c r="A168" s="39" t="s">
        <v>189</v>
      </c>
      <c r="B168" s="48">
        <f>SUM(B169:B171)</f>
        <v>1394391.76</v>
      </c>
      <c r="C168" s="48">
        <f>SUM(C169:C171)</f>
        <v>1287853.5599999998</v>
      </c>
      <c r="D168" s="40">
        <f t="shared" si="20"/>
        <v>0.9235952168851025</v>
      </c>
      <c r="E168" s="60">
        <f t="shared" si="17"/>
        <v>-106538.20000000019</v>
      </c>
    </row>
    <row r="169" spans="1:5" ht="15">
      <c r="A169" s="39" t="s">
        <v>118</v>
      </c>
      <c r="B169" s="48">
        <v>814717.6</v>
      </c>
      <c r="C169" s="48">
        <v>750817.6</v>
      </c>
      <c r="D169" s="40">
        <f t="shared" si="20"/>
        <v>0.9215679150665212</v>
      </c>
      <c r="E169" s="60">
        <f t="shared" si="17"/>
        <v>-63900</v>
      </c>
    </row>
    <row r="170" spans="1:5" ht="15">
      <c r="A170" s="39" t="s">
        <v>119</v>
      </c>
      <c r="B170" s="48">
        <v>347365.06</v>
      </c>
      <c r="C170" s="48">
        <v>326065.06</v>
      </c>
      <c r="D170" s="40">
        <f t="shared" si="20"/>
        <v>0.9386812248762152</v>
      </c>
      <c r="E170" s="60">
        <f t="shared" si="17"/>
        <v>-21300</v>
      </c>
    </row>
    <row r="171" spans="1:5" ht="15">
      <c r="A171" s="39" t="s">
        <v>136</v>
      </c>
      <c r="B171" s="48">
        <v>232309.1</v>
      </c>
      <c r="C171" s="48">
        <v>210970.9</v>
      </c>
      <c r="D171" s="40">
        <f t="shared" si="20"/>
        <v>0.9081473777824458</v>
      </c>
      <c r="E171" s="60">
        <f t="shared" si="17"/>
        <v>-21338.20000000001</v>
      </c>
    </row>
    <row r="172" spans="1:5" ht="30">
      <c r="A172" s="39" t="s">
        <v>191</v>
      </c>
      <c r="B172" s="48">
        <f>SUM(B173:B175)</f>
        <v>27863000.96</v>
      </c>
      <c r="C172" s="48">
        <f>SUM(C173:C175)</f>
        <v>27863000.96</v>
      </c>
      <c r="D172" s="40">
        <f aca="true" t="shared" si="21" ref="D172:D181">IF(B172=0,"   ",C172/B172)</f>
        <v>1</v>
      </c>
      <c r="E172" s="60">
        <f aca="true" t="shared" si="22" ref="E172:E181">C172-B172</f>
        <v>0</v>
      </c>
    </row>
    <row r="173" spans="1:5" ht="15">
      <c r="A173" s="39" t="s">
        <v>118</v>
      </c>
      <c r="B173" s="48">
        <v>26191000</v>
      </c>
      <c r="C173" s="48">
        <v>26191000</v>
      </c>
      <c r="D173" s="40">
        <f t="shared" si="21"/>
        <v>1</v>
      </c>
      <c r="E173" s="60">
        <f t="shared" si="22"/>
        <v>0</v>
      </c>
    </row>
    <row r="174" spans="1:5" ht="15">
      <c r="A174" s="39" t="s">
        <v>119</v>
      </c>
      <c r="B174" s="48">
        <v>1393138.3</v>
      </c>
      <c r="C174" s="48">
        <v>1393138.3</v>
      </c>
      <c r="D174" s="40">
        <f t="shared" si="21"/>
        <v>1</v>
      </c>
      <c r="E174" s="60">
        <f t="shared" si="22"/>
        <v>0</v>
      </c>
    </row>
    <row r="175" spans="1:5" ht="15">
      <c r="A175" s="39" t="s">
        <v>136</v>
      </c>
      <c r="B175" s="48">
        <v>278862.66</v>
      </c>
      <c r="C175" s="48">
        <v>278862.66</v>
      </c>
      <c r="D175" s="40">
        <f t="shared" si="21"/>
        <v>1</v>
      </c>
      <c r="E175" s="60">
        <f t="shared" si="22"/>
        <v>0</v>
      </c>
    </row>
    <row r="176" spans="1:5" ht="13.5" customHeight="1">
      <c r="A176" s="39" t="s">
        <v>205</v>
      </c>
      <c r="B176" s="48">
        <v>805500</v>
      </c>
      <c r="C176" s="48">
        <v>433000</v>
      </c>
      <c r="D176" s="40">
        <f t="shared" si="21"/>
        <v>0.5375543140906269</v>
      </c>
      <c r="E176" s="60">
        <f t="shared" si="22"/>
        <v>-372500</v>
      </c>
    </row>
    <row r="177" spans="1:5" ht="30">
      <c r="A177" s="39" t="s">
        <v>224</v>
      </c>
      <c r="B177" s="48">
        <f>SUM(B178:B180)</f>
        <v>16201061.74</v>
      </c>
      <c r="C177" s="48">
        <f>SUM(C178:C180)</f>
        <v>0</v>
      </c>
      <c r="D177" s="40">
        <f>IF(B177=0,"   ",C177/B177)</f>
        <v>0</v>
      </c>
      <c r="E177" s="60">
        <f>C177-B177</f>
        <v>-16201061.74</v>
      </c>
    </row>
    <row r="178" spans="1:5" ht="15">
      <c r="A178" s="39" t="s">
        <v>118</v>
      </c>
      <c r="B178" s="48">
        <v>16201061.74</v>
      </c>
      <c r="C178" s="48">
        <v>0</v>
      </c>
      <c r="D178" s="40">
        <f>IF(B178=0,"   ",C178/B178)</f>
        <v>0</v>
      </c>
      <c r="E178" s="60">
        <f>C178-B178</f>
        <v>-16201061.74</v>
      </c>
    </row>
    <row r="179" spans="1:5" ht="15">
      <c r="A179" s="39" t="s">
        <v>119</v>
      </c>
      <c r="B179" s="48">
        <v>0</v>
      </c>
      <c r="C179" s="48">
        <v>0</v>
      </c>
      <c r="D179" s="40" t="str">
        <f>IF(B179=0,"   ",C179/B179)</f>
        <v>   </v>
      </c>
      <c r="E179" s="60">
        <f>C179-B179</f>
        <v>0</v>
      </c>
    </row>
    <row r="180" spans="1:5" ht="15">
      <c r="A180" s="39" t="s">
        <v>136</v>
      </c>
      <c r="B180" s="48">
        <v>0</v>
      </c>
      <c r="C180" s="48">
        <v>0</v>
      </c>
      <c r="D180" s="40" t="str">
        <f>IF(B180=0,"   ",C180/B180)</f>
        <v>   </v>
      </c>
      <c r="E180" s="60">
        <f>C180-B180</f>
        <v>0</v>
      </c>
    </row>
    <row r="181" spans="1:5" ht="27.75" customHeight="1">
      <c r="A181" s="39" t="s">
        <v>206</v>
      </c>
      <c r="B181" s="48">
        <v>300000</v>
      </c>
      <c r="C181" s="48">
        <v>300000</v>
      </c>
      <c r="D181" s="40">
        <f t="shared" si="21"/>
        <v>1</v>
      </c>
      <c r="E181" s="60">
        <f t="shared" si="22"/>
        <v>0</v>
      </c>
    </row>
    <row r="182" spans="1:5" ht="27.75" customHeight="1">
      <c r="A182" s="39" t="s">
        <v>211</v>
      </c>
      <c r="B182" s="48">
        <v>268800</v>
      </c>
      <c r="C182" s="48">
        <v>261971.34</v>
      </c>
      <c r="D182" s="40">
        <f>IF(B182=0,"   ",C182/B182)</f>
        <v>0.9745957589285714</v>
      </c>
      <c r="E182" s="60">
        <f>C182-B182</f>
        <v>-6828.6600000000035</v>
      </c>
    </row>
    <row r="183" spans="1:5" ht="27.75" customHeight="1">
      <c r="A183" s="39" t="s">
        <v>212</v>
      </c>
      <c r="B183" s="48">
        <v>52142</v>
      </c>
      <c r="C183" s="48">
        <v>52142</v>
      </c>
      <c r="D183" s="40">
        <f>IF(B183=0,"   ",C183/B183)</f>
        <v>1</v>
      </c>
      <c r="E183" s="60">
        <f>C183-B183</f>
        <v>0</v>
      </c>
    </row>
    <row r="184" spans="1:5" s="8" customFormat="1" ht="45">
      <c r="A184" s="39" t="s">
        <v>218</v>
      </c>
      <c r="B184" s="64">
        <v>140000</v>
      </c>
      <c r="C184" s="65">
        <v>140000</v>
      </c>
      <c r="D184" s="40">
        <f>IF(B184=0,"   ",C184/B184)</f>
        <v>1</v>
      </c>
      <c r="E184" s="60">
        <f>C184-B184</f>
        <v>0</v>
      </c>
    </row>
    <row r="185" spans="1:5" ht="30">
      <c r="A185" s="39" t="s">
        <v>221</v>
      </c>
      <c r="B185" s="48">
        <v>1231520</v>
      </c>
      <c r="C185" s="48">
        <v>1231420</v>
      </c>
      <c r="D185" s="40">
        <f>IF(B185=0,"   ",C185/B185)</f>
        <v>0.9999187995322854</v>
      </c>
      <c r="E185" s="60">
        <f>C185-B185</f>
        <v>-100</v>
      </c>
    </row>
    <row r="186" spans="1:5" ht="15">
      <c r="A186" s="39" t="s">
        <v>192</v>
      </c>
      <c r="B186" s="48">
        <f>B187</f>
        <v>1700</v>
      </c>
      <c r="C186" s="48">
        <f>C187</f>
        <v>1700</v>
      </c>
      <c r="D186" s="48">
        <f>D187</f>
        <v>1</v>
      </c>
      <c r="E186" s="48">
        <f>E187</f>
        <v>0</v>
      </c>
    </row>
    <row r="187" spans="1:5" s="8" customFormat="1" ht="15">
      <c r="A187" s="57" t="s">
        <v>193</v>
      </c>
      <c r="B187" s="64">
        <v>1700</v>
      </c>
      <c r="C187" s="65">
        <v>1700</v>
      </c>
      <c r="D187" s="40">
        <f>IF(B187=0,"   ",C187/B187)</f>
        <v>1</v>
      </c>
      <c r="E187" s="60">
        <f aca="true" t="shared" si="23" ref="E187:E219">C187-B187</f>
        <v>0</v>
      </c>
    </row>
    <row r="188" spans="1:5" s="8" customFormat="1" ht="15">
      <c r="A188" s="39" t="s">
        <v>64</v>
      </c>
      <c r="B188" s="49">
        <f>B189</f>
        <v>24000</v>
      </c>
      <c r="C188" s="49">
        <f>C189</f>
        <v>8000</v>
      </c>
      <c r="D188" s="40">
        <f aca="true" t="shared" si="24" ref="D188:D193">IF(B188=0,"   ",C188/B188)</f>
        <v>0.3333333333333333</v>
      </c>
      <c r="E188" s="43">
        <f t="shared" si="23"/>
        <v>-16000</v>
      </c>
    </row>
    <row r="189" spans="1:5" s="8" customFormat="1" ht="15">
      <c r="A189" s="39" t="s">
        <v>65</v>
      </c>
      <c r="B189" s="48">
        <v>24000</v>
      </c>
      <c r="C189" s="48">
        <v>8000</v>
      </c>
      <c r="D189" s="40">
        <f t="shared" si="24"/>
        <v>0.3333333333333333</v>
      </c>
      <c r="E189" s="43">
        <f t="shared" si="23"/>
        <v>-16000</v>
      </c>
    </row>
    <row r="190" spans="1:5" s="8" customFormat="1" ht="15">
      <c r="A190" s="39" t="s">
        <v>8</v>
      </c>
      <c r="B190" s="64">
        <f>B191+B208+B233+B245+B242</f>
        <v>450470587.19</v>
      </c>
      <c r="C190" s="64">
        <f>C191+C208+C233+C245+C242</f>
        <v>448195546.84</v>
      </c>
      <c r="D190" s="40">
        <f t="shared" si="24"/>
        <v>0.9949496361922505</v>
      </c>
      <c r="E190" s="43">
        <f t="shared" si="23"/>
        <v>-2275040.350000024</v>
      </c>
    </row>
    <row r="191" spans="1:5" s="8" customFormat="1" ht="15">
      <c r="A191" s="39" t="s">
        <v>46</v>
      </c>
      <c r="B191" s="64">
        <f>B192+B194+B198+B201+B204+B205</f>
        <v>167839996</v>
      </c>
      <c r="C191" s="64">
        <f>C192+C194+C198+C201+C204+C205</f>
        <v>165992825.95000002</v>
      </c>
      <c r="D191" s="40">
        <f t="shared" si="24"/>
        <v>0.9889944584483904</v>
      </c>
      <c r="E191" s="43">
        <f t="shared" si="23"/>
        <v>-1847170.0499999821</v>
      </c>
    </row>
    <row r="192" spans="1:5" s="8" customFormat="1" ht="15">
      <c r="A192" s="39" t="s">
        <v>91</v>
      </c>
      <c r="B192" s="64">
        <v>57199601</v>
      </c>
      <c r="C192" s="65">
        <v>57199601</v>
      </c>
      <c r="D192" s="40">
        <f t="shared" si="24"/>
        <v>1</v>
      </c>
      <c r="E192" s="43">
        <f t="shared" si="23"/>
        <v>0</v>
      </c>
    </row>
    <row r="193" spans="1:5" s="8" customFormat="1" ht="17.25" customHeight="1">
      <c r="A193" s="56" t="s">
        <v>92</v>
      </c>
      <c r="B193" s="64">
        <v>53317600</v>
      </c>
      <c r="C193" s="65">
        <v>53317600</v>
      </c>
      <c r="D193" s="40">
        <f t="shared" si="24"/>
        <v>1</v>
      </c>
      <c r="E193" s="43">
        <f t="shared" si="23"/>
        <v>0</v>
      </c>
    </row>
    <row r="194" spans="1:5" s="8" customFormat="1" ht="30">
      <c r="A194" s="57" t="s">
        <v>154</v>
      </c>
      <c r="B194" s="64">
        <f>SUM(B195:B197)</f>
        <v>96262315</v>
      </c>
      <c r="C194" s="64">
        <f>SUM(C195:C197)</f>
        <v>95130502.32000001</v>
      </c>
      <c r="D194" s="40">
        <f aca="true" t="shared" si="25" ref="D194:D204">IF(B194=0,"   ",C194/B194)</f>
        <v>0.9882424115813131</v>
      </c>
      <c r="E194" s="43">
        <f t="shared" si="23"/>
        <v>-1131812.6799999923</v>
      </c>
    </row>
    <row r="195" spans="1:5" ht="15">
      <c r="A195" s="39" t="s">
        <v>155</v>
      </c>
      <c r="B195" s="48">
        <v>89584363</v>
      </c>
      <c r="C195" s="48">
        <v>89556960.84</v>
      </c>
      <c r="D195" s="40">
        <f t="shared" si="25"/>
        <v>0.9996941189390386</v>
      </c>
      <c r="E195" s="60">
        <f t="shared" si="23"/>
        <v>-27402.159999996424</v>
      </c>
    </row>
    <row r="196" spans="1:5" ht="15">
      <c r="A196" s="39" t="s">
        <v>118</v>
      </c>
      <c r="B196" s="48">
        <v>5879122.15</v>
      </c>
      <c r="C196" s="48">
        <v>4841098.05</v>
      </c>
      <c r="D196" s="40">
        <f t="shared" si="25"/>
        <v>0.8234389295687622</v>
      </c>
      <c r="E196" s="60">
        <f t="shared" si="23"/>
        <v>-1038024.1000000006</v>
      </c>
    </row>
    <row r="197" spans="1:5" ht="15">
      <c r="A197" s="39" t="s">
        <v>124</v>
      </c>
      <c r="B197" s="48">
        <v>798829.85</v>
      </c>
      <c r="C197" s="48">
        <v>732443.43</v>
      </c>
      <c r="D197" s="40">
        <f t="shared" si="25"/>
        <v>0.9168954189681321</v>
      </c>
      <c r="E197" s="60">
        <f t="shared" si="23"/>
        <v>-66386.41999999993</v>
      </c>
    </row>
    <row r="198" spans="1:5" s="8" customFormat="1" ht="75">
      <c r="A198" s="57" t="s">
        <v>194</v>
      </c>
      <c r="B198" s="64">
        <f>SUM(B199:B200)</f>
        <v>3420000</v>
      </c>
      <c r="C198" s="64">
        <f>SUM(C199:C200)</f>
        <v>2772102.83</v>
      </c>
      <c r="D198" s="40">
        <f t="shared" si="25"/>
        <v>0.8105563830409357</v>
      </c>
      <c r="E198" s="43">
        <f t="shared" si="23"/>
        <v>-647897.1699999999</v>
      </c>
    </row>
    <row r="199" spans="1:5" ht="15">
      <c r="A199" s="39" t="s">
        <v>118</v>
      </c>
      <c r="B199" s="48">
        <v>3214800</v>
      </c>
      <c r="C199" s="48">
        <v>2605776.66</v>
      </c>
      <c r="D199" s="40">
        <f t="shared" si="25"/>
        <v>0.8105563829787235</v>
      </c>
      <c r="E199" s="60">
        <f t="shared" si="23"/>
        <v>-609023.3399999999</v>
      </c>
    </row>
    <row r="200" spans="1:5" ht="15">
      <c r="A200" s="39" t="s">
        <v>124</v>
      </c>
      <c r="B200" s="48">
        <v>205200</v>
      </c>
      <c r="C200" s="48">
        <v>166326.17</v>
      </c>
      <c r="D200" s="40">
        <f t="shared" si="25"/>
        <v>0.8105563840155946</v>
      </c>
      <c r="E200" s="60">
        <f t="shared" si="23"/>
        <v>-38873.82999999999</v>
      </c>
    </row>
    <row r="201" spans="1:5" s="8" customFormat="1" ht="45">
      <c r="A201" s="57" t="s">
        <v>195</v>
      </c>
      <c r="B201" s="64">
        <f>SUM(B202:B203)</f>
        <v>7324256</v>
      </c>
      <c r="C201" s="64">
        <f>SUM(C202:C203)</f>
        <v>7256795.8</v>
      </c>
      <c r="D201" s="40">
        <f t="shared" si="25"/>
        <v>0.9907894808701389</v>
      </c>
      <c r="E201" s="43">
        <f t="shared" si="23"/>
        <v>-67460.20000000019</v>
      </c>
    </row>
    <row r="202" spans="1:5" ht="15">
      <c r="A202" s="39" t="s">
        <v>118</v>
      </c>
      <c r="B202" s="48">
        <v>6884800</v>
      </c>
      <c r="C202" s="48">
        <v>6821388.06</v>
      </c>
      <c r="D202" s="40">
        <f t="shared" si="25"/>
        <v>0.9907895741343248</v>
      </c>
      <c r="E202" s="60">
        <f t="shared" si="23"/>
        <v>-63411.94000000041</v>
      </c>
    </row>
    <row r="203" spans="1:5" ht="15">
      <c r="A203" s="39" t="s">
        <v>124</v>
      </c>
      <c r="B203" s="48">
        <v>439456</v>
      </c>
      <c r="C203" s="48">
        <v>435407.74</v>
      </c>
      <c r="D203" s="40">
        <f t="shared" si="25"/>
        <v>0.9907880197334886</v>
      </c>
      <c r="E203" s="60">
        <f t="shared" si="23"/>
        <v>-4048.2600000000093</v>
      </c>
    </row>
    <row r="204" spans="1:5" ht="46.5" customHeight="1">
      <c r="A204" s="39" t="s">
        <v>196</v>
      </c>
      <c r="B204" s="48">
        <v>1982500</v>
      </c>
      <c r="C204" s="48">
        <v>1982500</v>
      </c>
      <c r="D204" s="40">
        <f t="shared" si="25"/>
        <v>1</v>
      </c>
      <c r="E204" s="60">
        <f t="shared" si="23"/>
        <v>0</v>
      </c>
    </row>
    <row r="205" spans="1:5" s="8" customFormat="1" ht="32.25" customHeight="1">
      <c r="A205" s="57" t="s">
        <v>229</v>
      </c>
      <c r="B205" s="64">
        <f>SUM(B206:B207)</f>
        <v>1651324</v>
      </c>
      <c r="C205" s="64">
        <f>SUM(C206:C207)</f>
        <v>1651324</v>
      </c>
      <c r="D205" s="40">
        <f>IF(B205=0,"   ",C205/B205)</f>
        <v>1</v>
      </c>
      <c r="E205" s="43">
        <f>C205-B205</f>
        <v>0</v>
      </c>
    </row>
    <row r="206" spans="1:5" ht="15">
      <c r="A206" s="39" t="s">
        <v>118</v>
      </c>
      <c r="B206" s="48">
        <v>1634800</v>
      </c>
      <c r="C206" s="48">
        <v>1634800</v>
      </c>
      <c r="D206" s="40">
        <f>IF(B206=0,"   ",C206/B206)</f>
        <v>1</v>
      </c>
      <c r="E206" s="60">
        <f>C206-B206</f>
        <v>0</v>
      </c>
    </row>
    <row r="207" spans="1:5" ht="15">
      <c r="A207" s="39" t="s">
        <v>124</v>
      </c>
      <c r="B207" s="48">
        <v>16524</v>
      </c>
      <c r="C207" s="48">
        <v>16524</v>
      </c>
      <c r="D207" s="40">
        <f>IF(B207=0,"   ",C207/B207)</f>
        <v>1</v>
      </c>
      <c r="E207" s="60">
        <f>C207-B207</f>
        <v>0</v>
      </c>
    </row>
    <row r="208" spans="1:5" s="8" customFormat="1" ht="15">
      <c r="A208" s="39" t="s">
        <v>47</v>
      </c>
      <c r="B208" s="64">
        <f>B209+B211+B232+B226</f>
        <v>247595976.23</v>
      </c>
      <c r="C208" s="64">
        <f>C209+C211+C232+C226</f>
        <v>247168105.93</v>
      </c>
      <c r="D208" s="40">
        <f aca="true" t="shared" si="26" ref="D208:D234">IF(B208=0,"   ",C208/B208)</f>
        <v>0.998271901237997</v>
      </c>
      <c r="E208" s="43">
        <f t="shared" si="23"/>
        <v>-427870.2999999821</v>
      </c>
    </row>
    <row r="209" spans="1:5" s="8" customFormat="1" ht="15">
      <c r="A209" s="39" t="s">
        <v>91</v>
      </c>
      <c r="B209" s="64">
        <v>135947910.48</v>
      </c>
      <c r="C209" s="64">
        <v>135947910.48</v>
      </c>
      <c r="D209" s="40">
        <f t="shared" si="26"/>
        <v>1</v>
      </c>
      <c r="E209" s="43">
        <f t="shared" si="23"/>
        <v>0</v>
      </c>
    </row>
    <row r="210" spans="1:5" s="8" customFormat="1" ht="15.75" customHeight="1">
      <c r="A210" s="56" t="s">
        <v>92</v>
      </c>
      <c r="B210" s="64">
        <v>125616500</v>
      </c>
      <c r="C210" s="64">
        <v>125616500</v>
      </c>
      <c r="D210" s="40">
        <f t="shared" si="26"/>
        <v>1</v>
      </c>
      <c r="E210" s="43">
        <f t="shared" si="23"/>
        <v>0</v>
      </c>
    </row>
    <row r="211" spans="1:5" s="8" customFormat="1" ht="15">
      <c r="A211" s="39" t="s">
        <v>81</v>
      </c>
      <c r="B211" s="64">
        <f>B212+B215+B216+B223+B220+B229</f>
        <v>95603608.75</v>
      </c>
      <c r="C211" s="64">
        <f>C212+C215+C216+C223+C220+C229</f>
        <v>95175738.45</v>
      </c>
      <c r="D211" s="40">
        <f t="shared" si="26"/>
        <v>0.9955245381885232</v>
      </c>
      <c r="E211" s="43">
        <f t="shared" si="23"/>
        <v>-427870.299999997</v>
      </c>
    </row>
    <row r="212" spans="1:5" s="8" customFormat="1" ht="45">
      <c r="A212" s="57" t="s">
        <v>156</v>
      </c>
      <c r="B212" s="64">
        <f>SUM(B213:B214)</f>
        <v>27883663.83</v>
      </c>
      <c r="C212" s="64">
        <f>SUM(C213:C214)</f>
        <v>27754786.71</v>
      </c>
      <c r="D212" s="40">
        <f t="shared" si="26"/>
        <v>0.9953780421114768</v>
      </c>
      <c r="E212" s="43">
        <f t="shared" si="23"/>
        <v>-128877.11999999732</v>
      </c>
    </row>
    <row r="213" spans="1:5" ht="15">
      <c r="A213" s="39" t="s">
        <v>118</v>
      </c>
      <c r="B213" s="48">
        <v>26210644</v>
      </c>
      <c r="C213" s="48">
        <v>26089499.51</v>
      </c>
      <c r="D213" s="40">
        <f t="shared" si="26"/>
        <v>0.9953780422182683</v>
      </c>
      <c r="E213" s="60">
        <f t="shared" si="23"/>
        <v>-121144.48999999836</v>
      </c>
    </row>
    <row r="214" spans="1:5" ht="15">
      <c r="A214" s="39" t="s">
        <v>124</v>
      </c>
      <c r="B214" s="48">
        <v>1673019.83</v>
      </c>
      <c r="C214" s="48">
        <v>1665287.2</v>
      </c>
      <c r="D214" s="40">
        <f t="shared" si="26"/>
        <v>0.9953780404384088</v>
      </c>
      <c r="E214" s="60">
        <f t="shared" si="23"/>
        <v>-7732.630000000121</v>
      </c>
    </row>
    <row r="215" spans="1:5" s="8" customFormat="1" ht="45">
      <c r="A215" s="56" t="s">
        <v>162</v>
      </c>
      <c r="B215" s="64">
        <v>8558000</v>
      </c>
      <c r="C215" s="65">
        <v>8274190.13</v>
      </c>
      <c r="D215" s="40">
        <f aca="true" t="shared" si="27" ref="D215:D225">IF(B215=0,"   ",C215/B215)</f>
        <v>0.9668368929656461</v>
      </c>
      <c r="E215" s="43">
        <f t="shared" si="23"/>
        <v>-283809.8700000001</v>
      </c>
    </row>
    <row r="216" spans="1:5" s="8" customFormat="1" ht="43.5" customHeight="1">
      <c r="A216" s="56" t="s">
        <v>163</v>
      </c>
      <c r="B216" s="64">
        <f>SUM(B217:B219)</f>
        <v>5113231.4399999995</v>
      </c>
      <c r="C216" s="64">
        <f>SUM(C217:C219)</f>
        <v>5098050.069999999</v>
      </c>
      <c r="D216" s="40">
        <f t="shared" si="27"/>
        <v>0.9970309636522144</v>
      </c>
      <c r="E216" s="43">
        <f t="shared" si="23"/>
        <v>-15181.370000000112</v>
      </c>
    </row>
    <row r="217" spans="1:5" s="8" customFormat="1" ht="15" customHeight="1">
      <c r="A217" s="56" t="s">
        <v>167</v>
      </c>
      <c r="B217" s="64">
        <v>5047069.43</v>
      </c>
      <c r="C217" s="64">
        <v>5047069.43</v>
      </c>
      <c r="D217" s="40">
        <f t="shared" si="27"/>
        <v>1</v>
      </c>
      <c r="E217" s="43">
        <f t="shared" si="23"/>
        <v>0</v>
      </c>
    </row>
    <row r="218" spans="1:5" s="8" customFormat="1" ht="15.75" customHeight="1">
      <c r="A218" s="56" t="s">
        <v>168</v>
      </c>
      <c r="B218" s="64">
        <v>33081.01</v>
      </c>
      <c r="C218" s="64">
        <v>25490.26</v>
      </c>
      <c r="D218" s="40">
        <f t="shared" si="27"/>
        <v>0.7705405608837214</v>
      </c>
      <c r="E218" s="43">
        <f t="shared" si="23"/>
        <v>-7590.750000000004</v>
      </c>
    </row>
    <row r="219" spans="1:5" s="8" customFormat="1" ht="15.75" customHeight="1">
      <c r="A219" s="56" t="s">
        <v>169</v>
      </c>
      <c r="B219" s="48">
        <v>33081</v>
      </c>
      <c r="C219" s="48">
        <v>25490.38</v>
      </c>
      <c r="D219" s="40">
        <f t="shared" si="27"/>
        <v>0.7705444212690065</v>
      </c>
      <c r="E219" s="60">
        <f t="shared" si="23"/>
        <v>-7590.619999999999</v>
      </c>
    </row>
    <row r="220" spans="1:5" s="8" customFormat="1" ht="73.5" customHeight="1">
      <c r="A220" s="57" t="s">
        <v>197</v>
      </c>
      <c r="B220" s="64">
        <f>SUM(B221:B222)</f>
        <v>49777678.74</v>
      </c>
      <c r="C220" s="64">
        <f>SUM(C221:C222)</f>
        <v>49777678.74</v>
      </c>
      <c r="D220" s="40">
        <f t="shared" si="27"/>
        <v>1</v>
      </c>
      <c r="E220" s="43">
        <f>C220-B220</f>
        <v>0</v>
      </c>
    </row>
    <row r="221" spans="1:5" s="8" customFormat="1" ht="15.75" customHeight="1">
      <c r="A221" s="56" t="s">
        <v>168</v>
      </c>
      <c r="B221" s="64">
        <v>46791002</v>
      </c>
      <c r="C221" s="64">
        <v>46791002</v>
      </c>
      <c r="D221" s="40">
        <f t="shared" si="27"/>
        <v>1</v>
      </c>
      <c r="E221" s="43">
        <f>C221-B221</f>
        <v>0</v>
      </c>
    </row>
    <row r="222" spans="1:5" ht="15">
      <c r="A222" s="56" t="s">
        <v>169</v>
      </c>
      <c r="B222" s="48">
        <v>2986676.74</v>
      </c>
      <c r="C222" s="48">
        <v>2986676.74</v>
      </c>
      <c r="D222" s="40">
        <f t="shared" si="27"/>
        <v>1</v>
      </c>
      <c r="E222" s="60">
        <f>C222-B222</f>
        <v>0</v>
      </c>
    </row>
    <row r="223" spans="1:5" s="8" customFormat="1" ht="73.5" customHeight="1">
      <c r="A223" s="57" t="s">
        <v>207</v>
      </c>
      <c r="B223" s="64">
        <f>SUM(B224:B225)</f>
        <v>2902571.74</v>
      </c>
      <c r="C223" s="64">
        <f>SUM(C224:C225)</f>
        <v>2902569.8</v>
      </c>
      <c r="D223" s="40">
        <f t="shared" si="27"/>
        <v>0.9999993316272002</v>
      </c>
      <c r="E223" s="43">
        <f aca="true" t="shared" si="28" ref="E223:E232">C223-B223</f>
        <v>-1.940000000409782</v>
      </c>
    </row>
    <row r="224" spans="1:5" s="8" customFormat="1" ht="15.75" customHeight="1">
      <c r="A224" s="56" t="s">
        <v>168</v>
      </c>
      <c r="B224" s="64">
        <v>2728416.62</v>
      </c>
      <c r="C224" s="64">
        <v>2728415.61</v>
      </c>
      <c r="D224" s="40">
        <f t="shared" si="27"/>
        <v>0.9999996298219294</v>
      </c>
      <c r="E224" s="43">
        <f t="shared" si="28"/>
        <v>-1.0100000002421439</v>
      </c>
    </row>
    <row r="225" spans="1:5" ht="15">
      <c r="A225" s="56" t="s">
        <v>169</v>
      </c>
      <c r="B225" s="48">
        <v>174155.12</v>
      </c>
      <c r="C225" s="48">
        <v>174154.19</v>
      </c>
      <c r="D225" s="40">
        <f t="shared" si="27"/>
        <v>0.9999946599330528</v>
      </c>
      <c r="E225" s="60">
        <f t="shared" si="28"/>
        <v>-0.9299999999930151</v>
      </c>
    </row>
    <row r="226" spans="1:5" s="8" customFormat="1" ht="29.25" customHeight="1">
      <c r="A226" s="57" t="s">
        <v>223</v>
      </c>
      <c r="B226" s="64">
        <f>SUM(B227:B228)</f>
        <v>15964458</v>
      </c>
      <c r="C226" s="64">
        <f>SUM(C227:C228)</f>
        <v>15964458</v>
      </c>
      <c r="D226" s="40">
        <f t="shared" si="26"/>
        <v>1</v>
      </c>
      <c r="E226" s="43">
        <f t="shared" si="28"/>
        <v>0</v>
      </c>
    </row>
    <row r="227" spans="1:5" ht="15">
      <c r="A227" s="39" t="s">
        <v>118</v>
      </c>
      <c r="B227" s="48">
        <v>15804800</v>
      </c>
      <c r="C227" s="48">
        <v>15804800</v>
      </c>
      <c r="D227" s="40">
        <f t="shared" si="26"/>
        <v>1</v>
      </c>
      <c r="E227" s="60">
        <f t="shared" si="28"/>
        <v>0</v>
      </c>
    </row>
    <row r="228" spans="1:5" ht="15">
      <c r="A228" s="39" t="s">
        <v>124</v>
      </c>
      <c r="B228" s="48">
        <v>159658</v>
      </c>
      <c r="C228" s="48">
        <v>159658</v>
      </c>
      <c r="D228" s="40">
        <f t="shared" si="26"/>
        <v>1</v>
      </c>
      <c r="E228" s="60">
        <f t="shared" si="28"/>
        <v>0</v>
      </c>
    </row>
    <row r="229" spans="1:5" s="8" customFormat="1" ht="88.5" customHeight="1">
      <c r="A229" s="57" t="s">
        <v>220</v>
      </c>
      <c r="B229" s="64">
        <f>SUM(B230:B231)</f>
        <v>1368463</v>
      </c>
      <c r="C229" s="64">
        <f>SUM(C230:C231)</f>
        <v>1368463</v>
      </c>
      <c r="D229" s="40">
        <f>IF(B229=0,"   ",C229/B229)</f>
        <v>1</v>
      </c>
      <c r="E229" s="43">
        <f>C229-B229</f>
        <v>0</v>
      </c>
    </row>
    <row r="230" spans="1:5" s="8" customFormat="1" ht="15.75" customHeight="1">
      <c r="A230" s="56" t="s">
        <v>168</v>
      </c>
      <c r="B230" s="64">
        <v>1354778</v>
      </c>
      <c r="C230" s="64">
        <v>1354778</v>
      </c>
      <c r="D230" s="40">
        <f>IF(B230=0,"   ",C230/B230)</f>
        <v>1</v>
      </c>
      <c r="E230" s="43">
        <f>C230-B230</f>
        <v>0</v>
      </c>
    </row>
    <row r="231" spans="1:5" ht="15">
      <c r="A231" s="56" t="s">
        <v>169</v>
      </c>
      <c r="B231" s="48">
        <v>13685</v>
      </c>
      <c r="C231" s="48">
        <v>13685</v>
      </c>
      <c r="D231" s="40">
        <f>IF(B231=0,"   ",C231/B231)</f>
        <v>1</v>
      </c>
      <c r="E231" s="60">
        <f>C231-B231</f>
        <v>0</v>
      </c>
    </row>
    <row r="232" spans="1:5" s="8" customFormat="1" ht="15">
      <c r="A232" s="57" t="s">
        <v>137</v>
      </c>
      <c r="B232" s="64">
        <v>79999</v>
      </c>
      <c r="C232" s="64">
        <v>79999</v>
      </c>
      <c r="D232" s="40">
        <f t="shared" si="26"/>
        <v>1</v>
      </c>
      <c r="E232" s="43">
        <f t="shared" si="28"/>
        <v>0</v>
      </c>
    </row>
    <row r="233" spans="1:5" s="8" customFormat="1" ht="15">
      <c r="A233" s="39" t="s">
        <v>115</v>
      </c>
      <c r="B233" s="64">
        <f>B234+B235+B236+B239</f>
        <v>26680987.32</v>
      </c>
      <c r="C233" s="64">
        <f>C234+C235+C236+C239</f>
        <v>26680987.32</v>
      </c>
      <c r="D233" s="40">
        <f t="shared" si="26"/>
        <v>1</v>
      </c>
      <c r="E233" s="43">
        <f aca="true" t="shared" si="29" ref="E233:E246">C233-B233</f>
        <v>0</v>
      </c>
    </row>
    <row r="234" spans="1:5" s="8" customFormat="1" ht="15">
      <c r="A234" s="39" t="s">
        <v>80</v>
      </c>
      <c r="B234" s="64">
        <v>19445034.87</v>
      </c>
      <c r="C234" s="65">
        <v>19445034.87</v>
      </c>
      <c r="D234" s="40">
        <f t="shared" si="26"/>
        <v>1</v>
      </c>
      <c r="E234" s="43">
        <f t="shared" si="29"/>
        <v>0</v>
      </c>
    </row>
    <row r="235" spans="1:5" s="8" customFormat="1" ht="27.75" customHeight="1">
      <c r="A235" s="57" t="s">
        <v>142</v>
      </c>
      <c r="B235" s="48">
        <v>3632160</v>
      </c>
      <c r="C235" s="48">
        <v>3632160</v>
      </c>
      <c r="D235" s="40">
        <f aca="true" t="shared" si="30" ref="D235:D246">IF(B235=0,"   ",C235/B235)</f>
        <v>1</v>
      </c>
      <c r="E235" s="43">
        <f t="shared" si="29"/>
        <v>0</v>
      </c>
    </row>
    <row r="236" spans="1:5" s="8" customFormat="1" ht="30.75" customHeight="1">
      <c r="A236" s="57" t="s">
        <v>223</v>
      </c>
      <c r="B236" s="64">
        <f>SUM(B237:B238)</f>
        <v>1722835</v>
      </c>
      <c r="C236" s="64">
        <f>SUM(C237:C238)</f>
        <v>1722835</v>
      </c>
      <c r="D236" s="40">
        <f t="shared" si="30"/>
        <v>1</v>
      </c>
      <c r="E236" s="43">
        <f t="shared" si="29"/>
        <v>0</v>
      </c>
    </row>
    <row r="237" spans="1:5" ht="15">
      <c r="A237" s="39" t="s">
        <v>118</v>
      </c>
      <c r="B237" s="48">
        <v>1705600</v>
      </c>
      <c r="C237" s="48">
        <v>1705600</v>
      </c>
      <c r="D237" s="40">
        <f t="shared" si="30"/>
        <v>1</v>
      </c>
      <c r="E237" s="60">
        <f t="shared" si="29"/>
        <v>0</v>
      </c>
    </row>
    <row r="238" spans="1:5" ht="15">
      <c r="A238" s="39" t="s">
        <v>124</v>
      </c>
      <c r="B238" s="48">
        <v>17235</v>
      </c>
      <c r="C238" s="48">
        <v>17235</v>
      </c>
      <c r="D238" s="40">
        <f t="shared" si="30"/>
        <v>1</v>
      </c>
      <c r="E238" s="60">
        <f t="shared" si="29"/>
        <v>0</v>
      </c>
    </row>
    <row r="239" spans="1:5" s="8" customFormat="1" ht="101.25" customHeight="1">
      <c r="A239" s="57" t="s">
        <v>225</v>
      </c>
      <c r="B239" s="64">
        <f>SUM(B240:B241)</f>
        <v>1880957.45</v>
      </c>
      <c r="C239" s="64">
        <f>SUM(C240:C241)</f>
        <v>1880957.45</v>
      </c>
      <c r="D239" s="40">
        <f t="shared" si="30"/>
        <v>1</v>
      </c>
      <c r="E239" s="43">
        <f t="shared" si="29"/>
        <v>0</v>
      </c>
    </row>
    <row r="240" spans="1:5" ht="15">
      <c r="A240" s="39" t="s">
        <v>118</v>
      </c>
      <c r="B240" s="48">
        <v>1768100</v>
      </c>
      <c r="C240" s="48">
        <v>1768100</v>
      </c>
      <c r="D240" s="40">
        <f t="shared" si="30"/>
        <v>1</v>
      </c>
      <c r="E240" s="60">
        <f t="shared" si="29"/>
        <v>0</v>
      </c>
    </row>
    <row r="241" spans="1:5" ht="15">
      <c r="A241" s="39" t="s">
        <v>124</v>
      </c>
      <c r="B241" s="48">
        <v>112857.45</v>
      </c>
      <c r="C241" s="48">
        <v>112857.45</v>
      </c>
      <c r="D241" s="40">
        <f t="shared" si="30"/>
        <v>1</v>
      </c>
      <c r="E241" s="60">
        <f t="shared" si="29"/>
        <v>0</v>
      </c>
    </row>
    <row r="242" spans="1:5" s="8" customFormat="1" ht="15">
      <c r="A242" s="57" t="s">
        <v>48</v>
      </c>
      <c r="B242" s="64">
        <f>B244+B243</f>
        <v>1523807.64</v>
      </c>
      <c r="C242" s="64">
        <f>C244+C243</f>
        <v>1523807.64</v>
      </c>
      <c r="D242" s="40">
        <f t="shared" si="30"/>
        <v>1</v>
      </c>
      <c r="E242" s="43">
        <f t="shared" si="29"/>
        <v>0</v>
      </c>
    </row>
    <row r="243" spans="1:5" s="8" customFormat="1" ht="15">
      <c r="A243" s="39" t="s">
        <v>198</v>
      </c>
      <c r="B243" s="64">
        <v>1523807.64</v>
      </c>
      <c r="C243" s="64">
        <v>1523807.64</v>
      </c>
      <c r="D243" s="40">
        <f t="shared" si="30"/>
        <v>1</v>
      </c>
      <c r="E243" s="43">
        <f t="shared" si="29"/>
        <v>0</v>
      </c>
    </row>
    <row r="244" spans="1:5" s="8" customFormat="1" ht="15">
      <c r="A244" s="39" t="s">
        <v>185</v>
      </c>
      <c r="B244" s="64">
        <v>0</v>
      </c>
      <c r="C244" s="64">
        <v>0</v>
      </c>
      <c r="D244" s="40" t="str">
        <f t="shared" si="30"/>
        <v>   </v>
      </c>
      <c r="E244" s="43">
        <f t="shared" si="29"/>
        <v>0</v>
      </c>
    </row>
    <row r="245" spans="1:5" s="8" customFormat="1" ht="15">
      <c r="A245" s="39" t="s">
        <v>49</v>
      </c>
      <c r="B245" s="64">
        <f>B246</f>
        <v>6829820</v>
      </c>
      <c r="C245" s="64">
        <f>C246</f>
        <v>6829820</v>
      </c>
      <c r="D245" s="40">
        <f t="shared" si="30"/>
        <v>1</v>
      </c>
      <c r="E245" s="43">
        <f t="shared" si="29"/>
        <v>0</v>
      </c>
    </row>
    <row r="246" spans="1:5" s="8" customFormat="1" ht="60">
      <c r="A246" s="39" t="s">
        <v>186</v>
      </c>
      <c r="B246" s="64">
        <v>6829820</v>
      </c>
      <c r="C246" s="65">
        <v>6829820</v>
      </c>
      <c r="D246" s="40">
        <f t="shared" si="30"/>
        <v>1</v>
      </c>
      <c r="E246" s="43">
        <f t="shared" si="29"/>
        <v>0</v>
      </c>
    </row>
    <row r="247" spans="1:5" s="8" customFormat="1" ht="16.5" customHeight="1">
      <c r="A247" s="39" t="s">
        <v>69</v>
      </c>
      <c r="B247" s="71">
        <f>SUM(B248,)</f>
        <v>43545909.589999996</v>
      </c>
      <c r="C247" s="71">
        <f>SUM(C248,)</f>
        <v>42014411.85</v>
      </c>
      <c r="D247" s="40">
        <f aca="true" t="shared" si="31" ref="D247:D265">IF(B247=0,"   ",C247/B247)</f>
        <v>0.9648302732812432</v>
      </c>
      <c r="E247" s="43">
        <f aca="true" t="shared" si="32" ref="E247:E265">C247-B247</f>
        <v>-1531497.7399999946</v>
      </c>
    </row>
    <row r="248" spans="1:5" s="8" customFormat="1" ht="13.5" customHeight="1">
      <c r="A248" s="39" t="s">
        <v>50</v>
      </c>
      <c r="B248" s="64">
        <f>B250+B265+B249+B266+B267+B270</f>
        <v>43545909.589999996</v>
      </c>
      <c r="C248" s="64">
        <f>C250+C265+C249+C266+C267+C270</f>
        <v>42014411.85</v>
      </c>
      <c r="D248" s="40">
        <f t="shared" si="31"/>
        <v>0.9648302732812432</v>
      </c>
      <c r="E248" s="43">
        <f t="shared" si="32"/>
        <v>-1531497.7399999946</v>
      </c>
    </row>
    <row r="249" spans="1:5" s="8" customFormat="1" ht="15">
      <c r="A249" s="39" t="s">
        <v>80</v>
      </c>
      <c r="B249" s="64">
        <v>22551131.89</v>
      </c>
      <c r="C249" s="65">
        <v>22551131.89</v>
      </c>
      <c r="D249" s="40">
        <f t="shared" si="31"/>
        <v>1</v>
      </c>
      <c r="E249" s="43">
        <f t="shared" si="32"/>
        <v>0</v>
      </c>
    </row>
    <row r="250" spans="1:5" s="8" customFormat="1" ht="15">
      <c r="A250" s="39" t="s">
        <v>81</v>
      </c>
      <c r="B250" s="64">
        <f>B251+B254+B258+B262</f>
        <v>11708966.219999999</v>
      </c>
      <c r="C250" s="64">
        <f>C251+C254+C258+C262</f>
        <v>11068538.629999999</v>
      </c>
      <c r="D250" s="40">
        <f t="shared" si="31"/>
        <v>0.9453045146798622</v>
      </c>
      <c r="E250" s="43">
        <f t="shared" si="32"/>
        <v>-640427.5899999999</v>
      </c>
    </row>
    <row r="251" spans="1:5" ht="27.75" customHeight="1">
      <c r="A251" s="39" t="s">
        <v>157</v>
      </c>
      <c r="B251" s="64">
        <f>SUM(B252:B253)</f>
        <v>132978.72</v>
      </c>
      <c r="C251" s="64">
        <f>SUM(C252:C253)</f>
        <v>132978.72</v>
      </c>
      <c r="D251" s="40">
        <f t="shared" si="31"/>
        <v>1</v>
      </c>
      <c r="E251" s="60">
        <f t="shared" si="32"/>
        <v>0</v>
      </c>
    </row>
    <row r="252" spans="1:5" s="8" customFormat="1" ht="13.5" customHeight="1">
      <c r="A252" s="56" t="s">
        <v>67</v>
      </c>
      <c r="B252" s="48">
        <v>125000</v>
      </c>
      <c r="C252" s="48">
        <v>125000</v>
      </c>
      <c r="D252" s="40">
        <f t="shared" si="31"/>
        <v>1</v>
      </c>
      <c r="E252" s="43">
        <f t="shared" si="32"/>
        <v>0</v>
      </c>
    </row>
    <row r="253" spans="1:5" ht="14.25" customHeight="1">
      <c r="A253" s="56" t="s">
        <v>68</v>
      </c>
      <c r="B253" s="48">
        <v>7978.72</v>
      </c>
      <c r="C253" s="48">
        <v>7978.72</v>
      </c>
      <c r="D253" s="40">
        <f t="shared" si="31"/>
        <v>1</v>
      </c>
      <c r="E253" s="60">
        <f t="shared" si="32"/>
        <v>0</v>
      </c>
    </row>
    <row r="254" spans="1:5" s="8" customFormat="1" ht="42" customHeight="1">
      <c r="A254" s="57" t="s">
        <v>164</v>
      </c>
      <c r="B254" s="64">
        <f>B255+B256+B257</f>
        <v>1684030.05</v>
      </c>
      <c r="C254" s="64">
        <f>C255+C256+C257</f>
        <v>1684030.05</v>
      </c>
      <c r="D254" s="40">
        <f t="shared" si="31"/>
        <v>1</v>
      </c>
      <c r="E254" s="43">
        <f t="shared" si="32"/>
        <v>0</v>
      </c>
    </row>
    <row r="255" spans="1:5" s="8" customFormat="1" ht="13.5" customHeight="1">
      <c r="A255" s="56" t="s">
        <v>73</v>
      </c>
      <c r="B255" s="64">
        <v>1650683.08</v>
      </c>
      <c r="C255" s="64">
        <v>1650683.08</v>
      </c>
      <c r="D255" s="40">
        <f t="shared" si="31"/>
        <v>1</v>
      </c>
      <c r="E255" s="43">
        <f t="shared" si="32"/>
        <v>0</v>
      </c>
    </row>
    <row r="256" spans="1:5" s="8" customFormat="1" ht="13.5" customHeight="1">
      <c r="A256" s="56" t="s">
        <v>67</v>
      </c>
      <c r="B256" s="64">
        <v>16673.56</v>
      </c>
      <c r="C256" s="64">
        <v>16673.56</v>
      </c>
      <c r="D256" s="40">
        <f t="shared" si="31"/>
        <v>1</v>
      </c>
      <c r="E256" s="43">
        <f t="shared" si="32"/>
        <v>0</v>
      </c>
    </row>
    <row r="257" spans="1:5" ht="14.25" customHeight="1">
      <c r="A257" s="56" t="s">
        <v>68</v>
      </c>
      <c r="B257" s="48">
        <v>16673.41</v>
      </c>
      <c r="C257" s="48">
        <v>16673.41</v>
      </c>
      <c r="D257" s="40">
        <f>IF(B257=0,"   ",C257/B257)</f>
        <v>1</v>
      </c>
      <c r="E257" s="60">
        <f>C257-B257</f>
        <v>0</v>
      </c>
    </row>
    <row r="258" spans="1:5" s="8" customFormat="1" ht="27.75" customHeight="1">
      <c r="A258" s="39" t="s">
        <v>165</v>
      </c>
      <c r="B258" s="64">
        <f>B259+B260+B261</f>
        <v>350000</v>
      </c>
      <c r="C258" s="64">
        <f>C259+C260+C261</f>
        <v>350000</v>
      </c>
      <c r="D258" s="40">
        <f t="shared" si="31"/>
        <v>1</v>
      </c>
      <c r="E258" s="43">
        <f t="shared" si="32"/>
        <v>0</v>
      </c>
    </row>
    <row r="259" spans="1:5" s="8" customFormat="1" ht="13.5" customHeight="1">
      <c r="A259" s="56" t="s">
        <v>73</v>
      </c>
      <c r="B259" s="64">
        <v>200000</v>
      </c>
      <c r="C259" s="64">
        <v>200000</v>
      </c>
      <c r="D259" s="40">
        <f t="shared" si="31"/>
        <v>1</v>
      </c>
      <c r="E259" s="43">
        <f t="shared" si="32"/>
        <v>0</v>
      </c>
    </row>
    <row r="260" spans="1:5" s="8" customFormat="1" ht="13.5" customHeight="1">
      <c r="A260" s="56" t="s">
        <v>67</v>
      </c>
      <c r="B260" s="64">
        <v>100000</v>
      </c>
      <c r="C260" s="64">
        <v>100000</v>
      </c>
      <c r="D260" s="40">
        <f t="shared" si="31"/>
        <v>1</v>
      </c>
      <c r="E260" s="43">
        <f t="shared" si="32"/>
        <v>0</v>
      </c>
    </row>
    <row r="261" spans="1:5" ht="14.25" customHeight="1">
      <c r="A261" s="56" t="s">
        <v>68</v>
      </c>
      <c r="B261" s="48">
        <v>50000</v>
      </c>
      <c r="C261" s="48">
        <v>50000</v>
      </c>
      <c r="D261" s="40">
        <f t="shared" si="31"/>
        <v>1</v>
      </c>
      <c r="E261" s="60">
        <f t="shared" si="32"/>
        <v>0</v>
      </c>
    </row>
    <row r="262" spans="1:5" s="8" customFormat="1" ht="29.25" customHeight="1">
      <c r="A262" s="57" t="s">
        <v>187</v>
      </c>
      <c r="B262" s="64">
        <f>SUM(B263:B264)</f>
        <v>9541957.45</v>
      </c>
      <c r="C262" s="64">
        <f>SUM(C263:C264)</f>
        <v>8901529.86</v>
      </c>
      <c r="D262" s="40">
        <f t="shared" si="31"/>
        <v>0.9328829966643793</v>
      </c>
      <c r="E262" s="43">
        <f t="shared" si="32"/>
        <v>-640427.5899999999</v>
      </c>
    </row>
    <row r="263" spans="1:5" s="8" customFormat="1" ht="13.5" customHeight="1">
      <c r="A263" s="56" t="s">
        <v>67</v>
      </c>
      <c r="B263" s="64">
        <v>8969440</v>
      </c>
      <c r="C263" s="64">
        <v>8367438.07</v>
      </c>
      <c r="D263" s="40">
        <f t="shared" si="31"/>
        <v>0.9328829971547834</v>
      </c>
      <c r="E263" s="43">
        <f t="shared" si="32"/>
        <v>-602001.9299999997</v>
      </c>
    </row>
    <row r="264" spans="1:5" ht="14.25" customHeight="1">
      <c r="A264" s="56" t="s">
        <v>68</v>
      </c>
      <c r="B264" s="64">
        <v>572517.45</v>
      </c>
      <c r="C264" s="48">
        <v>534091.79</v>
      </c>
      <c r="D264" s="40">
        <f t="shared" si="31"/>
        <v>0.932882988981384</v>
      </c>
      <c r="E264" s="60">
        <f t="shared" si="32"/>
        <v>-38425.659999999916</v>
      </c>
    </row>
    <row r="265" spans="1:5" s="8" customFormat="1" ht="30">
      <c r="A265" s="39" t="s">
        <v>160</v>
      </c>
      <c r="B265" s="49">
        <v>459723.57</v>
      </c>
      <c r="C265" s="49">
        <v>275173.22</v>
      </c>
      <c r="D265" s="40">
        <f t="shared" si="31"/>
        <v>0.5985623491090526</v>
      </c>
      <c r="E265" s="43">
        <f t="shared" si="32"/>
        <v>-184550.35000000003</v>
      </c>
    </row>
    <row r="266" spans="1:5" s="8" customFormat="1" ht="15">
      <c r="A266" s="39" t="s">
        <v>208</v>
      </c>
      <c r="B266" s="49">
        <v>706519.8</v>
      </c>
      <c r="C266" s="49">
        <v>0</v>
      </c>
      <c r="D266" s="40">
        <f aca="true" t="shared" si="33" ref="D266:D272">IF(B266=0,"   ",C266/B266)</f>
        <v>0</v>
      </c>
      <c r="E266" s="43">
        <f aca="true" t="shared" si="34" ref="E266:E272">C266-B266</f>
        <v>-706519.8</v>
      </c>
    </row>
    <row r="267" spans="1:5" s="8" customFormat="1" ht="44.25" customHeight="1">
      <c r="A267" s="57" t="s">
        <v>219</v>
      </c>
      <c r="B267" s="64">
        <f>SUM(B268:B269)</f>
        <v>5646483</v>
      </c>
      <c r="C267" s="64">
        <f>SUM(C268:C269)</f>
        <v>5646483</v>
      </c>
      <c r="D267" s="40">
        <f t="shared" si="33"/>
        <v>1</v>
      </c>
      <c r="E267" s="43">
        <f t="shared" si="34"/>
        <v>0</v>
      </c>
    </row>
    <row r="268" spans="1:5" ht="15">
      <c r="A268" s="39" t="s">
        <v>118</v>
      </c>
      <c r="B268" s="48">
        <v>5590000</v>
      </c>
      <c r="C268" s="48">
        <v>5590000</v>
      </c>
      <c r="D268" s="40">
        <f t="shared" si="33"/>
        <v>1</v>
      </c>
      <c r="E268" s="60">
        <f t="shared" si="34"/>
        <v>0</v>
      </c>
    </row>
    <row r="269" spans="1:5" ht="15">
      <c r="A269" s="39" t="s">
        <v>124</v>
      </c>
      <c r="B269" s="48">
        <v>56483</v>
      </c>
      <c r="C269" s="48">
        <v>56483</v>
      </c>
      <c r="D269" s="40">
        <f t="shared" si="33"/>
        <v>1</v>
      </c>
      <c r="E269" s="60">
        <f t="shared" si="34"/>
        <v>0</v>
      </c>
    </row>
    <row r="270" spans="1:5" s="8" customFormat="1" ht="92.25" customHeight="1">
      <c r="A270" s="57" t="s">
        <v>226</v>
      </c>
      <c r="B270" s="64">
        <f>SUM(B271:B272)</f>
        <v>2473085.11</v>
      </c>
      <c r="C270" s="64">
        <f>SUM(C271:C272)</f>
        <v>2473085.11</v>
      </c>
      <c r="D270" s="40">
        <f t="shared" si="33"/>
        <v>1</v>
      </c>
      <c r="E270" s="43">
        <f t="shared" si="34"/>
        <v>0</v>
      </c>
    </row>
    <row r="271" spans="1:5" ht="15">
      <c r="A271" s="39" t="s">
        <v>118</v>
      </c>
      <c r="B271" s="48">
        <v>2324700</v>
      </c>
      <c r="C271" s="48">
        <v>2324700</v>
      </c>
      <c r="D271" s="40">
        <f t="shared" si="33"/>
        <v>1</v>
      </c>
      <c r="E271" s="60">
        <f t="shared" si="34"/>
        <v>0</v>
      </c>
    </row>
    <row r="272" spans="1:5" ht="15">
      <c r="A272" s="39" t="s">
        <v>124</v>
      </c>
      <c r="B272" s="48">
        <v>148385.11</v>
      </c>
      <c r="C272" s="48">
        <v>148385.11</v>
      </c>
      <c r="D272" s="40">
        <f t="shared" si="33"/>
        <v>1</v>
      </c>
      <c r="E272" s="60">
        <f t="shared" si="34"/>
        <v>0</v>
      </c>
    </row>
    <row r="273" spans="1:5" ht="16.5" customHeight="1">
      <c r="A273" s="39" t="s">
        <v>9</v>
      </c>
      <c r="B273" s="49">
        <f>SUM(B274,B275,B284)</f>
        <v>20255201.31</v>
      </c>
      <c r="C273" s="49">
        <f>SUM(C274,C275,C284)</f>
        <v>20017142.33</v>
      </c>
      <c r="D273" s="40">
        <f aca="true" t="shared" si="35" ref="D273:D283">IF(B273=0,"   ",C273/B273)</f>
        <v>0.9882470197972079</v>
      </c>
      <c r="E273" s="43">
        <f aca="true" t="shared" si="36" ref="E273:E301">C273-B273</f>
        <v>-238058.98000000045</v>
      </c>
    </row>
    <row r="274" spans="1:6" ht="14.25" customHeight="1">
      <c r="A274" s="39" t="s">
        <v>51</v>
      </c>
      <c r="B274" s="64">
        <v>19273.96</v>
      </c>
      <c r="C274" s="65">
        <v>19273.96</v>
      </c>
      <c r="D274" s="40">
        <f t="shared" si="35"/>
        <v>1</v>
      </c>
      <c r="E274" s="43">
        <f t="shared" si="36"/>
        <v>0</v>
      </c>
      <c r="F274" s="8"/>
    </row>
    <row r="275" spans="1:5" s="8" customFormat="1" ht="13.5" customHeight="1">
      <c r="A275" s="39" t="s">
        <v>37</v>
      </c>
      <c r="B275" s="49">
        <f>B276+B280+B277</f>
        <v>2698851.51</v>
      </c>
      <c r="C275" s="49">
        <f>C276+C280+C277</f>
        <v>2561705.1</v>
      </c>
      <c r="D275" s="40">
        <f t="shared" si="35"/>
        <v>0.9491834176530891</v>
      </c>
      <c r="E275" s="43">
        <f t="shared" si="36"/>
        <v>-137146.40999999968</v>
      </c>
    </row>
    <row r="276" spans="1:5" s="8" customFormat="1" ht="13.5" customHeight="1">
      <c r="A276" s="39" t="s">
        <v>52</v>
      </c>
      <c r="B276" s="64">
        <v>40000</v>
      </c>
      <c r="C276" s="64">
        <v>40000</v>
      </c>
      <c r="D276" s="40">
        <f t="shared" si="35"/>
        <v>1</v>
      </c>
      <c r="E276" s="43">
        <f t="shared" si="36"/>
        <v>0</v>
      </c>
    </row>
    <row r="277" spans="1:5" s="8" customFormat="1" ht="27" customHeight="1">
      <c r="A277" s="39" t="s">
        <v>105</v>
      </c>
      <c r="B277" s="64">
        <f>B278+B279</f>
        <v>2159700</v>
      </c>
      <c r="C277" s="64">
        <f>C278+C279</f>
        <v>2022553.59</v>
      </c>
      <c r="D277" s="40">
        <f t="shared" si="35"/>
        <v>0.9364974718710932</v>
      </c>
      <c r="E277" s="43">
        <f t="shared" si="36"/>
        <v>-137146.40999999992</v>
      </c>
    </row>
    <row r="278" spans="1:5" s="8" customFormat="1" ht="13.5" customHeight="1">
      <c r="A278" s="56" t="s">
        <v>107</v>
      </c>
      <c r="B278" s="64">
        <v>524500</v>
      </c>
      <c r="C278" s="64">
        <v>466063.27</v>
      </c>
      <c r="D278" s="40">
        <f t="shared" si="35"/>
        <v>0.8885858341277407</v>
      </c>
      <c r="E278" s="43">
        <f t="shared" si="36"/>
        <v>-58436.72999999998</v>
      </c>
    </row>
    <row r="279" spans="1:5" s="8" customFormat="1" ht="13.5" customHeight="1">
      <c r="A279" s="56" t="s">
        <v>106</v>
      </c>
      <c r="B279" s="64">
        <v>1635200</v>
      </c>
      <c r="C279" s="64">
        <v>1556490.32</v>
      </c>
      <c r="D279" s="40">
        <f t="shared" si="35"/>
        <v>0.9518654109589042</v>
      </c>
      <c r="E279" s="43">
        <f t="shared" si="36"/>
        <v>-78709.67999999993</v>
      </c>
    </row>
    <row r="280" spans="1:5" s="8" customFormat="1" ht="30.75" customHeight="1">
      <c r="A280" s="57" t="s">
        <v>166</v>
      </c>
      <c r="B280" s="64">
        <f>B282+B281+B283</f>
        <v>499151.51</v>
      </c>
      <c r="C280" s="64">
        <f>C282+C281+C283</f>
        <v>499151.51</v>
      </c>
      <c r="D280" s="40">
        <f t="shared" si="35"/>
        <v>1</v>
      </c>
      <c r="E280" s="43">
        <f t="shared" si="36"/>
        <v>0</v>
      </c>
    </row>
    <row r="281" spans="1:5" s="8" customFormat="1" ht="13.5" customHeight="1">
      <c r="A281" s="56" t="s">
        <v>73</v>
      </c>
      <c r="B281" s="64">
        <v>487200</v>
      </c>
      <c r="C281" s="64">
        <v>487200</v>
      </c>
      <c r="D281" s="40">
        <f t="shared" si="35"/>
        <v>1</v>
      </c>
      <c r="E281" s="43">
        <f t="shared" si="36"/>
        <v>0</v>
      </c>
    </row>
    <row r="282" spans="1:5" s="8" customFormat="1" ht="13.5" customHeight="1">
      <c r="A282" s="56" t="s">
        <v>67</v>
      </c>
      <c r="B282" s="64">
        <v>4921.21</v>
      </c>
      <c r="C282" s="64">
        <v>4921.21</v>
      </c>
      <c r="D282" s="40">
        <f t="shared" si="35"/>
        <v>1</v>
      </c>
      <c r="E282" s="43">
        <f t="shared" si="36"/>
        <v>0</v>
      </c>
    </row>
    <row r="283" spans="1:5" s="8" customFormat="1" ht="13.5" customHeight="1">
      <c r="A283" s="56" t="s">
        <v>68</v>
      </c>
      <c r="B283" s="64">
        <v>7030.3</v>
      </c>
      <c r="C283" s="64">
        <v>7030.3</v>
      </c>
      <c r="D283" s="40">
        <f t="shared" si="35"/>
        <v>1</v>
      </c>
      <c r="E283" s="43">
        <f t="shared" si="36"/>
        <v>0</v>
      </c>
    </row>
    <row r="284" spans="1:5" s="8" customFormat="1" ht="14.25" customHeight="1">
      <c r="A284" s="39" t="s">
        <v>38</v>
      </c>
      <c r="B284" s="49">
        <f>B290+B287+B286+B285</f>
        <v>17537075.84</v>
      </c>
      <c r="C284" s="49">
        <f>C290+C287+C286+C285</f>
        <v>17436163.27</v>
      </c>
      <c r="D284" s="40">
        <f aca="true" t="shared" si="37" ref="D284:D301">IF(B284=0,"   ",C284/B284)</f>
        <v>0.9942457584764599</v>
      </c>
      <c r="E284" s="43">
        <f t="shared" si="36"/>
        <v>-100912.5700000003</v>
      </c>
    </row>
    <row r="285" spans="1:5" s="8" customFormat="1" ht="28.5" customHeight="1">
      <c r="A285" s="39" t="s">
        <v>93</v>
      </c>
      <c r="B285" s="64">
        <v>226635.84</v>
      </c>
      <c r="C285" s="65">
        <v>226635.84</v>
      </c>
      <c r="D285" s="40">
        <f t="shared" si="37"/>
        <v>1</v>
      </c>
      <c r="E285" s="43">
        <f t="shared" si="36"/>
        <v>0</v>
      </c>
    </row>
    <row r="286" spans="1:5" s="8" customFormat="1" ht="14.25" customHeight="1">
      <c r="A286" s="39" t="s">
        <v>53</v>
      </c>
      <c r="B286" s="64">
        <v>265400</v>
      </c>
      <c r="C286" s="65">
        <v>164487.43</v>
      </c>
      <c r="D286" s="40">
        <f t="shared" si="37"/>
        <v>0.6197717784476262</v>
      </c>
      <c r="E286" s="43">
        <f t="shared" si="36"/>
        <v>-100912.57</v>
      </c>
    </row>
    <row r="287" spans="1:5" s="8" customFormat="1" ht="14.25" customHeight="1">
      <c r="A287" s="39" t="s">
        <v>75</v>
      </c>
      <c r="B287" s="64">
        <f>B288+B289</f>
        <v>4226640</v>
      </c>
      <c r="C287" s="64">
        <f>C288+C289</f>
        <v>4226640</v>
      </c>
      <c r="D287" s="40">
        <f t="shared" si="37"/>
        <v>1</v>
      </c>
      <c r="E287" s="43">
        <f t="shared" si="36"/>
        <v>0</v>
      </c>
    </row>
    <row r="288" spans="1:5" s="8" customFormat="1" ht="13.5" customHeight="1">
      <c r="A288" s="56" t="s">
        <v>73</v>
      </c>
      <c r="B288" s="64">
        <v>2092186.8</v>
      </c>
      <c r="C288" s="64">
        <v>2092186.8</v>
      </c>
      <c r="D288" s="40">
        <f t="shared" si="37"/>
        <v>1</v>
      </c>
      <c r="E288" s="43">
        <f t="shared" si="36"/>
        <v>0</v>
      </c>
    </row>
    <row r="289" spans="1:5" s="8" customFormat="1" ht="13.5" customHeight="1">
      <c r="A289" s="56" t="s">
        <v>67</v>
      </c>
      <c r="B289" s="64">
        <v>2134453.2</v>
      </c>
      <c r="C289" s="64">
        <v>2134453.2</v>
      </c>
      <c r="D289" s="40">
        <f t="shared" si="37"/>
        <v>1</v>
      </c>
      <c r="E289" s="43">
        <f t="shared" si="36"/>
        <v>0</v>
      </c>
    </row>
    <row r="290" spans="1:5" s="8" customFormat="1" ht="27.75" customHeight="1">
      <c r="A290" s="39" t="s">
        <v>66</v>
      </c>
      <c r="B290" s="64">
        <f>B291+B292+B293</f>
        <v>12818400</v>
      </c>
      <c r="C290" s="64">
        <f>C291+C292+C293</f>
        <v>12818400</v>
      </c>
      <c r="D290" s="40">
        <f>IF(B290=0,"   ",C290/B290)</f>
        <v>1</v>
      </c>
      <c r="E290" s="43">
        <f t="shared" si="36"/>
        <v>0</v>
      </c>
    </row>
    <row r="291" spans="1:5" s="8" customFormat="1" ht="14.25" customHeight="1">
      <c r="A291" s="56" t="s">
        <v>73</v>
      </c>
      <c r="B291" s="64">
        <v>9080831.33</v>
      </c>
      <c r="C291" s="64">
        <v>9080831.33</v>
      </c>
      <c r="D291" s="40">
        <f>IF(B291=0,"   ",C291/B291)</f>
        <v>1</v>
      </c>
      <c r="E291" s="43">
        <f t="shared" si="36"/>
        <v>0</v>
      </c>
    </row>
    <row r="292" spans="1:5" s="8" customFormat="1" ht="15" customHeight="1">
      <c r="A292" s="56" t="s">
        <v>67</v>
      </c>
      <c r="B292" s="64">
        <v>2662752.07</v>
      </c>
      <c r="C292" s="64">
        <v>2662752.07</v>
      </c>
      <c r="D292" s="40">
        <f>IF(B292=0,"   ",C292/B292)</f>
        <v>1</v>
      </c>
      <c r="E292" s="43">
        <f t="shared" si="36"/>
        <v>0</v>
      </c>
    </row>
    <row r="293" spans="1:5" s="8" customFormat="1" ht="13.5" customHeight="1">
      <c r="A293" s="56" t="s">
        <v>125</v>
      </c>
      <c r="B293" s="64">
        <v>1074816.6</v>
      </c>
      <c r="C293" s="64">
        <v>1074816.6</v>
      </c>
      <c r="D293" s="40">
        <f>IF(B293=0,"   ",C293/B293)</f>
        <v>1</v>
      </c>
      <c r="E293" s="43">
        <f t="shared" si="36"/>
        <v>0</v>
      </c>
    </row>
    <row r="294" spans="1:6" s="8" customFormat="1" ht="15" customHeight="1">
      <c r="A294" s="39" t="s">
        <v>54</v>
      </c>
      <c r="B294" s="49">
        <f>B298+B295</f>
        <v>1977000</v>
      </c>
      <c r="C294" s="49">
        <f>C298+C295</f>
        <v>1918713.1400000001</v>
      </c>
      <c r="D294" s="40">
        <f t="shared" si="37"/>
        <v>0.970517521497218</v>
      </c>
      <c r="E294" s="43">
        <f t="shared" si="36"/>
        <v>-58286.85999999987</v>
      </c>
      <c r="F294" s="4"/>
    </row>
    <row r="295" spans="1:5" s="8" customFormat="1" ht="30.75" customHeight="1">
      <c r="A295" s="39" t="s">
        <v>199</v>
      </c>
      <c r="B295" s="64">
        <f>B296+B297</f>
        <v>1500000</v>
      </c>
      <c r="C295" s="64">
        <f>C296+C297</f>
        <v>1500000</v>
      </c>
      <c r="D295" s="40">
        <f t="shared" si="37"/>
        <v>1</v>
      </c>
      <c r="E295" s="43">
        <f t="shared" si="36"/>
        <v>0</v>
      </c>
    </row>
    <row r="296" spans="1:5" s="8" customFormat="1" ht="13.5" customHeight="1">
      <c r="A296" s="56" t="s">
        <v>67</v>
      </c>
      <c r="B296" s="64">
        <v>1410000</v>
      </c>
      <c r="C296" s="64">
        <v>1410000</v>
      </c>
      <c r="D296" s="40">
        <f>IF(B296=0,"   ",C296/B296)</f>
        <v>1</v>
      </c>
      <c r="E296" s="43">
        <f>C296-B296</f>
        <v>0</v>
      </c>
    </row>
    <row r="297" spans="1:5" s="8" customFormat="1" ht="13.5" customHeight="1">
      <c r="A297" s="56" t="s">
        <v>68</v>
      </c>
      <c r="B297" s="64">
        <v>90000</v>
      </c>
      <c r="C297" s="64">
        <v>90000</v>
      </c>
      <c r="D297" s="40">
        <f>IF(B297=0,"   ",C297/B297)</f>
        <v>1</v>
      </c>
      <c r="E297" s="43">
        <f>C297-B297</f>
        <v>0</v>
      </c>
    </row>
    <row r="298" spans="1:5" ht="14.25" customHeight="1">
      <c r="A298" s="39" t="s">
        <v>200</v>
      </c>
      <c r="B298" s="49">
        <v>477000</v>
      </c>
      <c r="C298" s="50">
        <v>418713.14</v>
      </c>
      <c r="D298" s="40">
        <f t="shared" si="37"/>
        <v>0.8778053249475891</v>
      </c>
      <c r="E298" s="43">
        <f t="shared" si="36"/>
        <v>-58286.859999999986</v>
      </c>
    </row>
    <row r="299" spans="1:5" ht="29.25" customHeight="1">
      <c r="A299" s="39" t="s">
        <v>55</v>
      </c>
      <c r="B299" s="49">
        <f>B300</f>
        <v>3181.12</v>
      </c>
      <c r="C299" s="49">
        <f>C300</f>
        <v>3172.38</v>
      </c>
      <c r="D299" s="40">
        <f t="shared" si="37"/>
        <v>0.997252539985917</v>
      </c>
      <c r="E299" s="43">
        <f t="shared" si="36"/>
        <v>-8.739999999999782</v>
      </c>
    </row>
    <row r="300" spans="1:6" ht="13.5" customHeight="1">
      <c r="A300" s="39" t="s">
        <v>56</v>
      </c>
      <c r="B300" s="64">
        <v>3181.12</v>
      </c>
      <c r="C300" s="50">
        <v>3172.38</v>
      </c>
      <c r="D300" s="40">
        <f t="shared" si="37"/>
        <v>0.997252539985917</v>
      </c>
      <c r="E300" s="43">
        <f t="shared" si="36"/>
        <v>-8.739999999999782</v>
      </c>
      <c r="F300" s="8"/>
    </row>
    <row r="301" spans="1:5" s="8" customFormat="1" ht="14.25">
      <c r="A301" s="58" t="s">
        <v>10</v>
      </c>
      <c r="B301" s="52">
        <f>B54+B75+B77+B86+B131+B188+B190+B247+B273+B294+B299</f>
        <v>721760097.43</v>
      </c>
      <c r="C301" s="52">
        <f>C54+C75+C77+C86+C131+C188+C190+C247+C273+C294+C299</f>
        <v>695655417.71</v>
      </c>
      <c r="D301" s="42">
        <f t="shared" si="37"/>
        <v>0.9638319161547557</v>
      </c>
      <c r="E301" s="44">
        <f t="shared" si="36"/>
        <v>-26104679.71999991</v>
      </c>
    </row>
    <row r="302" spans="1:5" s="8" customFormat="1" ht="15.75" hidden="1" thickBot="1">
      <c r="A302" s="45" t="s">
        <v>11</v>
      </c>
      <c r="B302" s="55" t="e">
        <f>B56+B58+#REF!+B70+#REF!+B81+#REF!+#REF!+#REF!+#REF!+#REF!+#REF!+#REF!+#REF!+#REF!</f>
        <v>#REF!</v>
      </c>
      <c r="C302" s="46"/>
      <c r="D302" s="42" t="e">
        <f>IF(B302=0,"   ",C302/B302)</f>
        <v>#REF!</v>
      </c>
      <c r="E302" s="44" t="e">
        <f>C302-B302</f>
        <v>#REF!</v>
      </c>
    </row>
    <row r="303" spans="1:5" s="8" customFormat="1" ht="15.75" hidden="1" thickBot="1">
      <c r="A303" s="33" t="s">
        <v>12</v>
      </c>
      <c r="B303" s="55" t="e">
        <f>B57+#REF!+#REF!+#REF!+#REF!+#REF!+#REF!+#REF!+#REF!+#REF!+#REF!+#REF!+#REF!+B273+B67</f>
        <v>#REF!</v>
      </c>
      <c r="C303" s="34">
        <v>815256</v>
      </c>
      <c r="D303" s="42" t="e">
        <f>IF(B303=0,"   ",C303/B303)</f>
        <v>#REF!</v>
      </c>
      <c r="E303" s="44" t="e">
        <f>C303-B303</f>
        <v>#REF!</v>
      </c>
    </row>
    <row r="304" spans="1:6" s="8" customFormat="1" ht="15.75" hidden="1" thickBot="1">
      <c r="A304" s="35" t="s">
        <v>13</v>
      </c>
      <c r="B304" s="55" t="e">
        <f>#REF!+#REF!+B65+#REF!+#REF!+B82+#REF!+#REF!+#REF!+#REF!+#REF!+#REF!+#REF!+B274+B68</f>
        <v>#REF!</v>
      </c>
      <c r="C304" s="36">
        <v>1700000</v>
      </c>
      <c r="D304" s="42" t="e">
        <f>IF(B304=0,"   ",C304/B304)</f>
        <v>#REF!</v>
      </c>
      <c r="E304" s="44" t="e">
        <f>C304-B304</f>
        <v>#REF!</v>
      </c>
      <c r="F304"/>
    </row>
    <row r="305" spans="1:5" ht="19.5" customHeight="1" thickBot="1">
      <c r="A305" s="61" t="s">
        <v>74</v>
      </c>
      <c r="B305" s="62">
        <f>B52-B301</f>
        <v>-111485413.00999999</v>
      </c>
      <c r="C305" s="62">
        <f>C52-C301</f>
        <v>-82616843.61000001</v>
      </c>
      <c r="D305" s="74">
        <f>IF(B305=0,"   ",C305/B305)</f>
        <v>0.7410551872161919</v>
      </c>
      <c r="E305" s="75">
        <f>C305-B305</f>
        <v>28868569.399999976</v>
      </c>
    </row>
    <row r="306" spans="1:5" ht="2.25" customHeight="1">
      <c r="A306" s="66"/>
      <c r="B306" s="67"/>
      <c r="C306" s="67"/>
      <c r="D306" s="67"/>
      <c r="E306" s="68"/>
    </row>
    <row r="307" spans="1:5" ht="29.25" customHeight="1">
      <c r="A307" s="59" t="s">
        <v>170</v>
      </c>
      <c r="B307" s="67"/>
      <c r="C307" s="67"/>
      <c r="D307" s="67"/>
      <c r="E307" s="68"/>
    </row>
    <row r="308" spans="1:5" ht="15" customHeight="1">
      <c r="A308" s="59" t="s">
        <v>34</v>
      </c>
      <c r="B308" s="67"/>
      <c r="C308" s="80" t="s">
        <v>171</v>
      </c>
      <c r="D308" s="80"/>
      <c r="E308" s="68"/>
    </row>
    <row r="309" spans="1:5" ht="39.75" customHeight="1">
      <c r="A309" s="73"/>
      <c r="B309" s="67"/>
      <c r="C309" s="67"/>
      <c r="D309" s="67"/>
      <c r="E309" s="68"/>
    </row>
    <row r="310" spans="1:5" ht="19.5" customHeight="1">
      <c r="A310" s="73"/>
      <c r="B310" s="67"/>
      <c r="C310" s="67"/>
      <c r="D310" s="67"/>
      <c r="E310" s="68"/>
    </row>
    <row r="311" spans="1:5" ht="19.5" customHeight="1">
      <c r="A311" s="73"/>
      <c r="B311" s="67"/>
      <c r="C311" s="67"/>
      <c r="D311" s="67"/>
      <c r="E311" s="68"/>
    </row>
    <row r="312" spans="1:6" ht="19.5" customHeight="1">
      <c r="A312" s="66"/>
      <c r="B312" s="67"/>
      <c r="C312" s="67"/>
      <c r="D312" s="67"/>
      <c r="E312" s="68"/>
      <c r="F312" s="8"/>
    </row>
    <row r="313" spans="1:5" s="8" customFormat="1" ht="20.25" customHeight="1">
      <c r="A313" s="59"/>
      <c r="B313" s="59"/>
      <c r="C313" s="79"/>
      <c r="D313" s="79"/>
      <c r="E313" s="79"/>
    </row>
    <row r="314" spans="1:5" s="8" customFormat="1" ht="9.75" customHeight="1" hidden="1">
      <c r="A314" s="32"/>
      <c r="B314" s="32"/>
      <c r="C314" s="37"/>
      <c r="D314" s="32"/>
      <c r="E314" s="38"/>
    </row>
    <row r="315" spans="1:5" s="8" customFormat="1" ht="14.25" customHeight="1" hidden="1">
      <c r="A315" s="18"/>
      <c r="B315" s="18"/>
      <c r="C315" s="76"/>
      <c r="D315" s="76"/>
      <c r="E315" s="76"/>
    </row>
    <row r="316" spans="1:5" s="8" customFormat="1" ht="17.25" customHeight="1">
      <c r="A316" s="59"/>
      <c r="B316" s="18"/>
      <c r="C316" s="59"/>
      <c r="D316" s="63"/>
      <c r="E316" s="63"/>
    </row>
    <row r="317" spans="3:5" s="8" customFormat="1" ht="12.75">
      <c r="C317" s="7"/>
      <c r="E317" s="2"/>
    </row>
    <row r="318" spans="3:5" s="8" customFormat="1" ht="12.75">
      <c r="C318" s="7"/>
      <c r="E318" s="2"/>
    </row>
    <row r="319" spans="3:5" s="8" customFormat="1" ht="12.75">
      <c r="C319" s="7"/>
      <c r="E319" s="2"/>
    </row>
    <row r="320" spans="3:5" s="8" customFormat="1" ht="12.75">
      <c r="C320" s="7"/>
      <c r="E320" s="2"/>
    </row>
    <row r="321" spans="3:5" s="8" customFormat="1" ht="12.75">
      <c r="C321" s="7"/>
      <c r="E321" s="2"/>
    </row>
    <row r="322" spans="3:5" s="8" customFormat="1" ht="12.75">
      <c r="C322" s="7"/>
      <c r="E322" s="2"/>
    </row>
    <row r="323" spans="3:5" s="8" customFormat="1" ht="12.75">
      <c r="C323" s="7"/>
      <c r="E323" s="2"/>
    </row>
    <row r="324" spans="3:5" s="8" customFormat="1" ht="12.75">
      <c r="C324" s="7"/>
      <c r="E324" s="2"/>
    </row>
    <row r="325" spans="3:6" s="8" customFormat="1" ht="12.75">
      <c r="C325" s="7"/>
      <c r="E325" s="2"/>
      <c r="F325" s="4"/>
    </row>
    <row r="334" ht="11.25" customHeight="1"/>
    <row r="335" ht="11.25" customHeight="1" hidden="1"/>
    <row r="336" ht="12.75" hidden="1"/>
    <row r="337" ht="12.75" hidden="1"/>
    <row r="338" ht="12.75" hidden="1"/>
    <row r="339" ht="12.75" hidden="1"/>
    <row r="340" ht="12.75" hidden="1"/>
    <row r="341" ht="12.75" hidden="1"/>
  </sheetData>
  <sheetProtection/>
  <mergeCells count="4">
    <mergeCell ref="C315:E315"/>
    <mergeCell ref="A1:E1"/>
    <mergeCell ref="C313:E313"/>
    <mergeCell ref="C308:D308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4" max="4" man="1"/>
    <brk id="1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2021-11-11T07:00:35Z</cp:lastPrinted>
  <dcterms:created xsi:type="dcterms:W3CDTF">2001-03-21T05:21:19Z</dcterms:created>
  <dcterms:modified xsi:type="dcterms:W3CDTF">2022-02-03T14:34:10Z</dcterms:modified>
  <cp:category/>
  <cp:version/>
  <cp:contentType/>
  <cp:contentStatus/>
</cp:coreProperties>
</file>