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'Лист1'!$A$1:$E$349</definedName>
  </definedNames>
  <calcPr fullCalcOnLoad="1"/>
</workbook>
</file>

<file path=xl/sharedStrings.xml><?xml version="1.0" encoding="utf-8"?>
<sst xmlns="http://schemas.openxmlformats.org/spreadsheetml/2006/main" count="344" uniqueCount="252">
  <si>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</si>
  <si>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</si>
  <si>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</si>
  <si>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</si>
  <si>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</si>
  <si>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</si>
  <si>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</si>
  <si>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</si>
  <si>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</si>
  <si>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</si>
  <si>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</si>
  <si>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</si>
  <si>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</si>
  <si>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</si>
  <si>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</si>
  <si>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</si>
  <si>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</si>
  <si>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</si>
  <si>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</si>
  <si>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</si>
  <si>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</si>
  <si>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</si>
  <si>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</si>
  <si>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</si>
  <si>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</si>
  <si>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</si>
  <si>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</si>
  <si>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</si>
  <si>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</si>
  <si>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</si>
  <si>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</si>
  <si>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</si>
  <si>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</si>
  <si>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</si>
  <si>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</si>
  <si>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</si>
  <si>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</si>
  <si>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</si>
  <si>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</si>
  <si>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</si>
  <si>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</si>
  <si>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</si>
  <si>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</si>
  <si>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</si>
  <si>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</si>
  <si>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</si>
  <si>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</si>
  <si>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</si>
  <si>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</si>
  <si>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</si>
  <si>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</si>
  <si>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</si>
  <si>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</si>
  <si>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</si>
  <si>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</si>
  <si>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</si>
  <si>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</si>
  <si>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</si>
  <si>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</si>
  <si>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</si>
  <si>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</si>
  <si>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</si>
  <si>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</si>
  <si>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</si>
  <si>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</si>
  <si>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</si>
  <si>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</si>
  <si>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</si>
  <si>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</si>
  <si>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</si>
  <si>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</si>
  <si>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</si>
  <si>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</si>
  <si>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</si>
  <si>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</si>
  <si>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</si>
  <si>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</si>
  <si>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</si>
  <si>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</si>
  <si>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</si>
  <si>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</si>
  <si>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</si>
  <si>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</si>
  <si>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</si>
  <si>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</si>
  <si>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</si>
  <si>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</si>
  <si>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</si>
  <si>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</si>
  <si>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</si>
  <si>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</si>
  <si>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</si>
  <si>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</si>
  <si>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</si>
  <si>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</si>
  <si>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</si>
  <si>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</si>
  <si>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</si>
  <si>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</si>
  <si>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</si>
  <si>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</si>
  <si>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</si>
  <si>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</si>
  <si>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</si>
  <si>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</si>
  <si>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</si>
  <si>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</si>
  <si>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</si>
  <si>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</si>
  <si>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</si>
  <si>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</si>
  <si>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</si>
  <si>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</si>
  <si>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</si>
  <si>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</si>
  <si>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</si>
  <si>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</si>
  <si>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</si>
  <si>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</si>
  <si>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</si>
  <si>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</si>
  <si>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</si>
  <si>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</si>
  <si>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</si>
  <si>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</si>
  <si>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</si>
  <si>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</si>
  <si>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</si>
  <si>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</si>
  <si>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</si>
  <si>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</si>
  <si>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</si>
  <si>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</si>
  <si>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</si>
  <si>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</si>
  <si>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</si>
  <si>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</si>
  <si>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</si>
  <si>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</si>
  <si>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</si>
  <si>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</si>
  <si>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</si>
  <si>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</si>
  <si>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</si>
  <si>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</si>
  <si>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</si>
  <si>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</si>
  <si>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</si>
  <si>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</si>
  <si>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</si>
  <si>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</si>
  <si>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</si>
  <si>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</si>
  <si>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</si>
  <si>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</si>
  <si>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</si>
  <si>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</si>
  <si>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</si>
  <si>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</si>
  <si>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</si>
  <si>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</si>
  <si>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</si>
  <si>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</si>
  <si>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</si>
  <si>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</si>
  <si>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</si>
  <si>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</si>
  <si>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</si>
  <si>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</si>
  <si>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</si>
  <si>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</si>
  <si>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</si>
  <si>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</si>
  <si>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</si>
  <si>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</si>
  <si>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</si>
  <si>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</si>
  <si>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</si>
  <si>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</si>
  <si>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</si>
  <si>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</si>
  <si>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</si>
  <si>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</si>
  <si>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</si>
  <si>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</si>
  <si>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</si>
  <si>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</si>
  <si>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</si>
  <si>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</si>
  <si>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</si>
  <si>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</si>
  <si>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</si>
  <si>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</si>
  <si>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</si>
  <si>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</si>
  <si>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</si>
  <si>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</si>
  <si>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</si>
  <si>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</si>
  <si>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</si>
  <si>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</si>
  <si>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</si>
  <si>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</si>
  <si>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</si>
  <si>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</si>
  <si>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</si>
  <si>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</si>
  <si>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</si>
  <si>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</si>
  <si>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</si>
  <si>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</si>
  <si>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</si>
  <si>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</si>
  <si>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</si>
  <si>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</si>
  <si>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</si>
  <si>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</si>
  <si>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</si>
  <si>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</si>
  <si>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</si>
  <si>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</si>
  <si>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</si>
  <si>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</si>
  <si>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</si>
  <si>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</si>
  <si>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</si>
  <si>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</si>
  <si>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</si>
  <si>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</si>
  <si>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</si>
  <si>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</si>
  <si>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</si>
  <si>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поощрение муниципальных управленческих команд (фед. ср-ва)</t>
  </si>
  <si>
    <t>финансовое обеспечение расходных обязательств по выполнению полномочий ОМС по вопросам местного значения (приобретение сейфов для проведение выборов)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</si>
  <si>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</si>
  <si>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реализация вопросов местного значения в сфере образования, культуры, физической культуры и спорта (оплата налога на имущество и коммунальных услуг)</t>
  </si>
  <si>
    <t>реализация вопросов местного значения в сфере образования, культуры, физической культуры и спорта (оплата налога на имущество)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</si>
  <si>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</si>
  <si>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</si>
  <si>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</si>
  <si>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</si>
  <si>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</si>
  <si>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Анализ исполнения районного бюджета Козловского района на 01.12.2021 года</t>
  </si>
  <si>
    <t>Фактическое исполнение на 01.12.2021 года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</si>
  <si>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</si>
  <si>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(респ. ср-ва)</t>
  </si>
  <si>
    <t>реализация мероприятий по благоустройству дворовых территорий и тротуаров (респ. ср-ва)</t>
  </si>
  <si>
    <t>реализация проектов, направленных на поощрение и популяризацию достижений в сфере развития сельских территорий (респ. ср-ва)</t>
  </si>
  <si>
    <t>капитальный ремонт котельной № 4</t>
  </si>
  <si>
    <t xml:space="preserve">реализация вопросов местного значения в сфере образования, культуры, физической культуры и спорта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</si>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</sst>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view="pageBreakPreview" zoomScaleSheetLayoutView="100" workbookViewId="0" topLeftCell="A279">
      <selection activeCell="F291" sqref="F291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242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243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61731116.64</v>
      </c>
      <c r="D6" s="28">
        <f aca="true" t="shared" si="0" ref="D6:D40">IF(B6=0,"   ",C6/B6)</f>
        <v>0.8691634420108246</v>
      </c>
      <c r="E6" s="31">
        <f aca="true" t="shared" si="1" ref="E6:E40">C6-B6</f>
        <v>-9292483.36</v>
      </c>
    </row>
    <row r="7" spans="1:5" s="5" customFormat="1" ht="15" customHeight="1">
      <c r="A7" s="27" t="s">
        <v>26</v>
      </c>
      <c r="B7" s="51">
        <v>71023600</v>
      </c>
      <c r="C7" s="55">
        <v>61731116.64</v>
      </c>
      <c r="D7" s="28">
        <f t="shared" si="0"/>
        <v>0.8691634420108246</v>
      </c>
      <c r="E7" s="31">
        <f t="shared" si="1"/>
        <v>-9292483.36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3202048.73</v>
      </c>
      <c r="D8" s="28">
        <f t="shared" si="0"/>
        <v>0.972971355211182</v>
      </c>
      <c r="E8" s="31">
        <f t="shared" si="1"/>
        <v>-88951.27000000002</v>
      </c>
    </row>
    <row r="9" spans="1:5" s="5" customFormat="1" ht="29.25" customHeight="1">
      <c r="A9" s="27" t="s">
        <v>76</v>
      </c>
      <c r="B9" s="51">
        <v>3291000</v>
      </c>
      <c r="C9" s="55">
        <v>3202048.73</v>
      </c>
      <c r="D9" s="28">
        <f t="shared" si="0"/>
        <v>0.972971355211182</v>
      </c>
      <c r="E9" s="31">
        <f t="shared" si="1"/>
        <v>-88951.27000000002</v>
      </c>
    </row>
    <row r="10" spans="1:5" s="6" customFormat="1" ht="15" customHeight="1">
      <c r="A10" s="39" t="s">
        <v>3</v>
      </c>
      <c r="B10" s="51">
        <f>SUM(B11:B14)</f>
        <v>8131630</v>
      </c>
      <c r="C10" s="51">
        <f>SUM(C11:C14)</f>
        <v>7940818.659999999</v>
      </c>
      <c r="D10" s="28">
        <f t="shared" si="0"/>
        <v>0.976534675089742</v>
      </c>
      <c r="E10" s="31">
        <f t="shared" si="1"/>
        <v>-190811.34000000078</v>
      </c>
    </row>
    <row r="11" spans="1:5" s="5" customFormat="1" ht="28.5" customHeight="1">
      <c r="A11" s="27" t="s">
        <v>151</v>
      </c>
      <c r="B11" s="51">
        <v>4519100</v>
      </c>
      <c r="C11" s="55">
        <v>4395275.91</v>
      </c>
      <c r="D11" s="28">
        <f>IF(B11=0,"   ",C11/B11)</f>
        <v>0.972599834037751</v>
      </c>
      <c r="E11" s="31">
        <f>C11-B11</f>
        <v>-123824.08999999985</v>
      </c>
    </row>
    <row r="12" spans="1:5" s="5" customFormat="1" ht="28.5" customHeight="1">
      <c r="A12" s="27" t="s">
        <v>92</v>
      </c>
      <c r="B12" s="51">
        <v>1562000</v>
      </c>
      <c r="C12" s="55">
        <v>1571330.6</v>
      </c>
      <c r="D12" s="28">
        <f t="shared" si="0"/>
        <v>1.005973495518566</v>
      </c>
      <c r="E12" s="31">
        <f t="shared" si="1"/>
        <v>9330.600000000093</v>
      </c>
    </row>
    <row r="13" spans="1:5" s="5" customFormat="1" ht="15">
      <c r="A13" s="27" t="s">
        <v>14</v>
      </c>
      <c r="B13" s="51">
        <v>946400</v>
      </c>
      <c r="C13" s="55">
        <v>956809.6</v>
      </c>
      <c r="D13" s="28">
        <f>IF(B13=0,"   ",C13/B13)</f>
        <v>1.0109991546914623</v>
      </c>
      <c r="E13" s="31">
        <f>C13-B13</f>
        <v>10409.599999999977</v>
      </c>
    </row>
    <row r="14" spans="1:5" s="5" customFormat="1" ht="30">
      <c r="A14" s="27" t="s">
        <v>208</v>
      </c>
      <c r="B14" s="51">
        <v>1104130</v>
      </c>
      <c r="C14" s="55">
        <v>1017402.55</v>
      </c>
      <c r="D14" s="28">
        <f>IF(B14=0,"   ",C14/B14)</f>
        <v>0.9214517765118239</v>
      </c>
      <c r="E14" s="31">
        <f>C14-B14</f>
        <v>-86727.44999999995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1228908.48</v>
      </c>
      <c r="D15" s="28">
        <f t="shared" si="0"/>
        <v>0.7984591514521473</v>
      </c>
      <c r="E15" s="31">
        <f t="shared" si="1"/>
        <v>-310191.52</v>
      </c>
    </row>
    <row r="16" spans="1:5" s="5" customFormat="1" ht="15">
      <c r="A16" s="27" t="s">
        <v>104</v>
      </c>
      <c r="B16" s="51">
        <v>127700</v>
      </c>
      <c r="C16" s="55">
        <v>126319.43</v>
      </c>
      <c r="D16" s="28">
        <f t="shared" si="0"/>
        <v>0.989188958496476</v>
      </c>
      <c r="E16" s="31">
        <f t="shared" si="1"/>
        <v>-1380.570000000007</v>
      </c>
    </row>
    <row r="17" spans="1:5" s="5" customFormat="1" ht="15">
      <c r="A17" s="27" t="s">
        <v>105</v>
      </c>
      <c r="B17" s="51">
        <v>1411400</v>
      </c>
      <c r="C17" s="55">
        <v>1102589.05</v>
      </c>
      <c r="D17" s="28">
        <f>IF(B17=0,"   ",C17/B17)</f>
        <v>0.7812023877001559</v>
      </c>
      <c r="E17" s="31">
        <f>C17-B17</f>
        <v>-308810.94999999995</v>
      </c>
    </row>
    <row r="18" spans="1:5" s="5" customFormat="1" ht="29.25" customHeight="1">
      <c r="A18" s="39" t="s">
        <v>94</v>
      </c>
      <c r="B18" s="51">
        <f>SUM(B19:B20)</f>
        <v>261600</v>
      </c>
      <c r="C18" s="51">
        <f>SUM(C19:C20)</f>
        <v>262297.20999999996</v>
      </c>
      <c r="D18" s="28">
        <f>IF(B18=0,"   ",C18/B18)</f>
        <v>1.0026651758409784</v>
      </c>
      <c r="E18" s="31">
        <f>C18-B18</f>
        <v>697.2099999999627</v>
      </c>
    </row>
    <row r="19" spans="1:5" s="5" customFormat="1" ht="15">
      <c r="A19" s="27" t="s">
        <v>15</v>
      </c>
      <c r="B19" s="51">
        <v>261600</v>
      </c>
      <c r="C19" s="51">
        <v>266301.85</v>
      </c>
      <c r="D19" s="28">
        <f>IF(B19=0,"   ",C19/B19)</f>
        <v>1.0179734327217125</v>
      </c>
      <c r="E19" s="31">
        <f>C19-B19</f>
        <v>4701.849999999977</v>
      </c>
    </row>
    <row r="20" spans="1:5" s="5" customFormat="1" ht="15">
      <c r="A20" s="27" t="s">
        <v>37</v>
      </c>
      <c r="B20" s="51">
        <v>0</v>
      </c>
      <c r="C20" s="51">
        <v>-4004.64</v>
      </c>
      <c r="D20" s="28" t="str">
        <f t="shared" si="0"/>
        <v>   </v>
      </c>
      <c r="E20" s="31">
        <f t="shared" si="1"/>
        <v>-4004.64</v>
      </c>
    </row>
    <row r="21" spans="1:5" s="5" customFormat="1" ht="15">
      <c r="A21" s="39" t="s">
        <v>16</v>
      </c>
      <c r="B21" s="51">
        <v>1460700</v>
      </c>
      <c r="C21" s="51">
        <v>1428561.8</v>
      </c>
      <c r="D21" s="28">
        <f t="shared" si="0"/>
        <v>0.9779980831108372</v>
      </c>
      <c r="E21" s="31">
        <f t="shared" si="1"/>
        <v>-32138.199999999953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17.25" customHeight="1">
      <c r="A23" s="82" t="s">
        <v>240</v>
      </c>
      <c r="B23" s="51">
        <f>B6+B8+B10+B15+B18+B21</f>
        <v>85707630</v>
      </c>
      <c r="C23" s="51">
        <f>C6+C8+C10+C15+C18+C21</f>
        <v>75793751.52</v>
      </c>
      <c r="D23" s="28">
        <f>IF(B23=0,"   ",C23/B23)</f>
        <v>0.8843291025548133</v>
      </c>
      <c r="E23" s="31">
        <f>C23-B23</f>
        <v>-9913878.480000004</v>
      </c>
    </row>
    <row r="24" spans="1:5" s="5" customFormat="1" ht="44.25" customHeight="1">
      <c r="A24" s="39" t="s">
        <v>96</v>
      </c>
      <c r="B24" s="51">
        <f>SUM(B25:B27)</f>
        <v>6708000</v>
      </c>
      <c r="C24" s="51">
        <f>SUM(C25:C27)</f>
        <v>4466098.140000001</v>
      </c>
      <c r="D24" s="28">
        <f t="shared" si="0"/>
        <v>0.6657868425760287</v>
      </c>
      <c r="E24" s="31">
        <f t="shared" si="1"/>
        <v>-2241901.8599999994</v>
      </c>
    </row>
    <row r="25" spans="1:5" s="5" customFormat="1" ht="15">
      <c r="A25" s="27" t="s">
        <v>53</v>
      </c>
      <c r="B25" s="51">
        <v>5912000</v>
      </c>
      <c r="C25" s="51">
        <v>3727445.41</v>
      </c>
      <c r="D25" s="28">
        <f t="shared" si="0"/>
        <v>0.6304880598782139</v>
      </c>
      <c r="E25" s="31">
        <f t="shared" si="1"/>
        <v>-2184554.59</v>
      </c>
    </row>
    <row r="26" spans="1:5" s="5" customFormat="1" ht="16.5" customHeight="1">
      <c r="A26" s="27" t="s">
        <v>123</v>
      </c>
      <c r="B26" s="51">
        <v>796000</v>
      </c>
      <c r="C26" s="55">
        <v>727780.73</v>
      </c>
      <c r="D26" s="28">
        <f t="shared" si="0"/>
        <v>0.9142973994974875</v>
      </c>
      <c r="E26" s="31">
        <f t="shared" si="1"/>
        <v>-68219.27000000002</v>
      </c>
    </row>
    <row r="27" spans="1:5" s="5" customFormat="1" ht="16.5" customHeight="1">
      <c r="A27" s="27" t="s">
        <v>230</v>
      </c>
      <c r="B27" s="51">
        <v>0</v>
      </c>
      <c r="C27" s="55">
        <v>10872</v>
      </c>
      <c r="D27" s="28" t="str">
        <f t="shared" si="0"/>
        <v>   </v>
      </c>
      <c r="E27" s="31">
        <f>C27-B27</f>
        <v>10872</v>
      </c>
    </row>
    <row r="28" spans="1:5" s="5" customFormat="1" ht="30" customHeight="1">
      <c r="A28" s="39" t="s">
        <v>17</v>
      </c>
      <c r="B28" s="51">
        <f>SUM(B29)</f>
        <v>210900</v>
      </c>
      <c r="C28" s="51">
        <f>SUM(C29)</f>
        <v>238681.84</v>
      </c>
      <c r="D28" s="28">
        <f t="shared" si="0"/>
        <v>1.1317299193930772</v>
      </c>
      <c r="E28" s="31">
        <f t="shared" si="1"/>
        <v>27781.839999999997</v>
      </c>
    </row>
    <row r="29" spans="1:5" s="5" customFormat="1" ht="15">
      <c r="A29" s="27" t="s">
        <v>18</v>
      </c>
      <c r="B29" s="51">
        <v>210900</v>
      </c>
      <c r="C29" s="51">
        <v>238681.84</v>
      </c>
      <c r="D29" s="28">
        <f t="shared" si="0"/>
        <v>1.1317299193930772</v>
      </c>
      <c r="E29" s="31">
        <f t="shared" si="1"/>
        <v>27781.839999999997</v>
      </c>
    </row>
    <row r="30" spans="1:5" s="5" customFormat="1" ht="30">
      <c r="A30" s="39" t="s">
        <v>97</v>
      </c>
      <c r="B30" s="51">
        <v>2203300</v>
      </c>
      <c r="C30" s="51">
        <v>2091687.52</v>
      </c>
      <c r="D30" s="28">
        <f t="shared" si="0"/>
        <v>0.9493430399854763</v>
      </c>
      <c r="E30" s="31">
        <f t="shared" si="1"/>
        <v>-111612.47999999998</v>
      </c>
    </row>
    <row r="31" spans="1:5" s="5" customFormat="1" ht="30" customHeight="1">
      <c r="A31" s="39" t="s">
        <v>98</v>
      </c>
      <c r="B31" s="51">
        <f>SUM(B32,B33)</f>
        <v>2840800</v>
      </c>
      <c r="C31" s="51">
        <f>SUM(C32,C33)</f>
        <v>2868696.41</v>
      </c>
      <c r="D31" s="28">
        <f t="shared" si="0"/>
        <v>1.0098199134046748</v>
      </c>
      <c r="E31" s="31">
        <f t="shared" si="1"/>
        <v>27896.41000000015</v>
      </c>
    </row>
    <row r="32" spans="1:5" s="5" customFormat="1" ht="30">
      <c r="A32" s="27" t="s">
        <v>99</v>
      </c>
      <c r="B32" s="51">
        <v>148100</v>
      </c>
      <c r="C32" s="51">
        <v>148149.27</v>
      </c>
      <c r="D32" s="28">
        <f t="shared" si="0"/>
        <v>1.0003326806212018</v>
      </c>
      <c r="E32" s="31">
        <f t="shared" si="1"/>
        <v>49.26999999998952</v>
      </c>
    </row>
    <row r="33" spans="1:5" s="5" customFormat="1" ht="15">
      <c r="A33" s="27" t="s">
        <v>32</v>
      </c>
      <c r="B33" s="51">
        <v>2692700</v>
      </c>
      <c r="C33" s="51">
        <v>2720547.14</v>
      </c>
      <c r="D33" s="28">
        <f t="shared" si="0"/>
        <v>1.0103417164927397</v>
      </c>
      <c r="E33" s="31">
        <f t="shared" si="1"/>
        <v>27847.14000000013</v>
      </c>
    </row>
    <row r="34" spans="1:5" s="5" customFormat="1" ht="17.25" customHeight="1">
      <c r="A34" s="39" t="s">
        <v>95</v>
      </c>
      <c r="B34" s="51">
        <v>650000</v>
      </c>
      <c r="C34" s="51">
        <v>669225.48</v>
      </c>
      <c r="D34" s="28">
        <f t="shared" si="0"/>
        <v>1.0295776615384615</v>
      </c>
      <c r="E34" s="31">
        <f t="shared" si="1"/>
        <v>19225.47999999998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-16784.47</v>
      </c>
      <c r="D35" s="28" t="str">
        <f t="shared" si="0"/>
        <v>   </v>
      </c>
      <c r="E35" s="31">
        <f t="shared" si="1"/>
        <v>-16784.47</v>
      </c>
    </row>
    <row r="36" spans="1:5" s="8" customFormat="1" ht="15" customHeight="1">
      <c r="A36" s="27" t="s">
        <v>28</v>
      </c>
      <c r="B36" s="51">
        <v>0</v>
      </c>
      <c r="C36" s="50">
        <v>-16784.47</v>
      </c>
      <c r="D36" s="28" t="str">
        <f t="shared" si="0"/>
        <v>   </v>
      </c>
      <c r="E36" s="31">
        <f t="shared" si="1"/>
        <v>-16784.47</v>
      </c>
    </row>
    <row r="37" spans="1:5" s="8" customFormat="1" ht="15" customHeight="1">
      <c r="A37" s="27" t="s">
        <v>101</v>
      </c>
      <c r="B37" s="51">
        <v>0</v>
      </c>
      <c r="C37" s="50">
        <v>0</v>
      </c>
      <c r="D37" s="28" t="str">
        <f t="shared" si="0"/>
        <v>   </v>
      </c>
      <c r="E37" s="31">
        <f t="shared" si="1"/>
        <v>0</v>
      </c>
    </row>
    <row r="38" spans="1:5" s="8" customFormat="1" ht="15" customHeight="1">
      <c r="A38" s="40" t="s">
        <v>241</v>
      </c>
      <c r="B38" s="51">
        <f>B24+B28+B30+B31+B34+B35</f>
        <v>12613000</v>
      </c>
      <c r="C38" s="51">
        <f>C24+C28+C30+C31+C34+C35</f>
        <v>10317604.92</v>
      </c>
      <c r="D38" s="28">
        <f>IF(B38=0,"   ",C38/B38)</f>
        <v>0.8180135510980734</v>
      </c>
      <c r="E38" s="31">
        <f>C38-B38</f>
        <v>-2295395.08</v>
      </c>
    </row>
    <row r="39" spans="1:5" s="8" customFormat="1" ht="17.25" customHeight="1">
      <c r="A39" s="40" t="s">
        <v>4</v>
      </c>
      <c r="B39" s="52">
        <f>SUM(B6,B10,B18,B21,B22,B24,B28,B30,B31,B34,B35,B8,B15)</f>
        <v>98320630</v>
      </c>
      <c r="C39" s="52">
        <f>SUM(C6,C10,C18,C21,C22,C24,C28,C30,C31,C34,C35,C8,C15)</f>
        <v>86111356.44</v>
      </c>
      <c r="D39" s="30">
        <f t="shared" si="0"/>
        <v>0.8758218538672911</v>
      </c>
      <c r="E39" s="32">
        <f t="shared" si="1"/>
        <v>-12209273.560000002</v>
      </c>
    </row>
    <row r="40" spans="1:5" s="8" customFormat="1" ht="18" customHeight="1">
      <c r="A40" s="40" t="s">
        <v>58</v>
      </c>
      <c r="B40" s="52">
        <f>B41+B43+B46+B103+B127+B42</f>
        <v>475648039.5</v>
      </c>
      <c r="C40" s="52">
        <f>C41+C43+C46+C103+C127+C42</f>
        <v>389268900.85999995</v>
      </c>
      <c r="D40" s="30">
        <f t="shared" si="0"/>
        <v>0.8183969417159764</v>
      </c>
      <c r="E40" s="32">
        <f t="shared" si="1"/>
        <v>-86379138.64000005</v>
      </c>
    </row>
    <row r="41" spans="1:5" s="8" customFormat="1" ht="31.5" customHeight="1">
      <c r="A41" s="27" t="s">
        <v>38</v>
      </c>
      <c r="B41" s="51">
        <v>-106873200</v>
      </c>
      <c r="C41" s="51">
        <v>-106873200</v>
      </c>
      <c r="D41" s="28">
        <f>IF(B41=0,"   ",C41/B41)</f>
        <v>1</v>
      </c>
      <c r="E41" s="31">
        <f aca="true" t="shared" si="2" ref="E41:E58">C41-B41</f>
        <v>0</v>
      </c>
    </row>
    <row r="42" spans="1:5" s="8" customFormat="1" ht="46.5" customHeight="1">
      <c r="A42" s="27" t="s">
        <v>72</v>
      </c>
      <c r="B42" s="51">
        <v>0</v>
      </c>
      <c r="C42" s="50">
        <v>0</v>
      </c>
      <c r="D42" s="28">
        <v>0</v>
      </c>
      <c r="E42" s="31">
        <f t="shared" si="2"/>
        <v>0</v>
      </c>
    </row>
    <row r="43" spans="1:5" s="8" customFormat="1" ht="18.75" customHeight="1">
      <c r="A43" s="27" t="s">
        <v>86</v>
      </c>
      <c r="B43" s="51">
        <f>B45+B44</f>
        <v>2772000</v>
      </c>
      <c r="C43" s="51">
        <f>C45+C44</f>
        <v>2541000</v>
      </c>
      <c r="D43" s="28">
        <f>IF(B43=0,"   ",C43/B43)</f>
        <v>0.9166666666666666</v>
      </c>
      <c r="E43" s="31">
        <f t="shared" si="2"/>
        <v>-231000</v>
      </c>
    </row>
    <row r="44" spans="1:5" s="8" customFormat="1" ht="30" customHeight="1">
      <c r="A44" s="27" t="s">
        <v>195</v>
      </c>
      <c r="B44" s="51">
        <v>498900</v>
      </c>
      <c r="C44" s="50">
        <v>457600</v>
      </c>
      <c r="D44" s="28">
        <f>IF(B44=0,"   ",C44/B44)</f>
        <v>0.917217879334536</v>
      </c>
      <c r="E44" s="31">
        <f>C44-B44</f>
        <v>-41300</v>
      </c>
    </row>
    <row r="45" spans="1:5" s="8" customFormat="1" ht="30" customHeight="1">
      <c r="A45" s="27" t="s">
        <v>87</v>
      </c>
      <c r="B45" s="51">
        <v>2273100</v>
      </c>
      <c r="C45" s="50">
        <v>2083400</v>
      </c>
      <c r="D45" s="28">
        <f>IF(B45=0,"   ",C45/B45)</f>
        <v>0.9165456865074127</v>
      </c>
      <c r="E45" s="31">
        <f t="shared" si="2"/>
        <v>-189700</v>
      </c>
    </row>
    <row r="46" spans="1:5" s="5" customFormat="1" ht="30.75" customHeight="1">
      <c r="A46" s="27" t="s">
        <v>152</v>
      </c>
      <c r="B46" s="51">
        <f>B47+B52+B55+B58+B63+B66+B69+B72+B77+B83</f>
        <v>337135394.98</v>
      </c>
      <c r="C46" s="51">
        <f>C47+C52+C55+C58+C63+C66+C69+C72+C77+C83</f>
        <v>279415560.16999996</v>
      </c>
      <c r="D46" s="28">
        <f>IF(B46=0,"   ",C46/B46)</f>
        <v>0.8287933107307698</v>
      </c>
      <c r="E46" s="31">
        <f t="shared" si="2"/>
        <v>-57719834.81000006</v>
      </c>
    </row>
    <row r="47" spans="1:5" s="5" customFormat="1" ht="73.5" customHeight="1">
      <c r="A47" s="27" t="s">
        <v>135</v>
      </c>
      <c r="B47" s="51">
        <f>B49+B50+B51</f>
        <v>16585700</v>
      </c>
      <c r="C47" s="51">
        <f>C49+C50+C51</f>
        <v>16148700</v>
      </c>
      <c r="D47" s="28">
        <f aca="true" t="shared" si="3" ref="D47:D54">IF(B47=0,"   ",C47/B47)</f>
        <v>0.9736520014229125</v>
      </c>
      <c r="E47" s="31">
        <f aca="true" t="shared" si="4" ref="E47:E54">C47-B47</f>
        <v>-437000</v>
      </c>
    </row>
    <row r="48" spans="1:5" s="5" customFormat="1" ht="15">
      <c r="A48" s="27" t="s">
        <v>88</v>
      </c>
      <c r="B48" s="51"/>
      <c r="C48" s="55"/>
      <c r="D48" s="28" t="str">
        <f t="shared" si="3"/>
        <v>   </v>
      </c>
      <c r="E48" s="31">
        <f t="shared" si="4"/>
        <v>0</v>
      </c>
    </row>
    <row r="49" spans="1:5" s="5" customFormat="1" ht="45">
      <c r="A49" s="27" t="s">
        <v>153</v>
      </c>
      <c r="B49" s="51">
        <v>7923200</v>
      </c>
      <c r="C49" s="55">
        <v>7923200</v>
      </c>
      <c r="D49" s="28">
        <f t="shared" si="3"/>
        <v>1</v>
      </c>
      <c r="E49" s="31">
        <f t="shared" si="4"/>
        <v>0</v>
      </c>
    </row>
    <row r="50" spans="1:5" s="5" customFormat="1" ht="45.75" customHeight="1">
      <c r="A50" s="27" t="s">
        <v>183</v>
      </c>
      <c r="B50" s="51">
        <v>7095400</v>
      </c>
      <c r="C50" s="55">
        <v>6658400</v>
      </c>
      <c r="D50" s="28">
        <f t="shared" si="3"/>
        <v>0.9384108013642641</v>
      </c>
      <c r="E50" s="31">
        <f t="shared" si="4"/>
        <v>-437000</v>
      </c>
    </row>
    <row r="51" spans="1:5" s="5" customFormat="1" ht="30" customHeight="1">
      <c r="A51" s="27" t="s">
        <v>136</v>
      </c>
      <c r="B51" s="51">
        <v>1567100</v>
      </c>
      <c r="C51" s="55">
        <v>1567100</v>
      </c>
      <c r="D51" s="28">
        <f t="shared" si="3"/>
        <v>1</v>
      </c>
      <c r="E51" s="31">
        <f t="shared" si="4"/>
        <v>0</v>
      </c>
    </row>
    <row r="52" spans="1:5" s="5" customFormat="1" ht="60">
      <c r="A52" s="27" t="s">
        <v>173</v>
      </c>
      <c r="B52" s="51">
        <f>B53+B54</f>
        <v>1667356.64</v>
      </c>
      <c r="C52" s="51">
        <f>C53+C54</f>
        <v>1498006.1500000001</v>
      </c>
      <c r="D52" s="28">
        <f t="shared" si="3"/>
        <v>0.8984317536289058</v>
      </c>
      <c r="E52" s="31">
        <f t="shared" si="4"/>
        <v>-169350.48999999976</v>
      </c>
    </row>
    <row r="53" spans="1:5" s="5" customFormat="1" ht="13.5" customHeight="1">
      <c r="A53" s="41" t="s">
        <v>69</v>
      </c>
      <c r="B53" s="51">
        <v>1650683.23</v>
      </c>
      <c r="C53" s="51">
        <v>1483026.09</v>
      </c>
      <c r="D53" s="28">
        <f t="shared" si="3"/>
        <v>0.8984316694124288</v>
      </c>
      <c r="E53" s="31">
        <f t="shared" si="4"/>
        <v>-167657.1399999999</v>
      </c>
    </row>
    <row r="54" spans="1:5" s="5" customFormat="1" ht="13.5" customHeight="1">
      <c r="A54" s="41" t="s">
        <v>54</v>
      </c>
      <c r="B54" s="51">
        <v>16673.41</v>
      </c>
      <c r="C54" s="51">
        <v>14980.06</v>
      </c>
      <c r="D54" s="28">
        <f t="shared" si="3"/>
        <v>0.898440091139125</v>
      </c>
      <c r="E54" s="31">
        <f t="shared" si="4"/>
        <v>-1693.3500000000004</v>
      </c>
    </row>
    <row r="55" spans="1:5" s="5" customFormat="1" ht="30">
      <c r="A55" s="27" t="s">
        <v>131</v>
      </c>
      <c r="B55" s="51">
        <f>B56+B57</f>
        <v>11743583.4</v>
      </c>
      <c r="C55" s="51">
        <f>C56+C57</f>
        <v>11743583.4</v>
      </c>
      <c r="D55" s="28">
        <f aca="true" t="shared" si="5" ref="D55:D60">IF(B55=0,"   ",C55/B55)</f>
        <v>1</v>
      </c>
      <c r="E55" s="31">
        <f t="shared" si="2"/>
        <v>0</v>
      </c>
    </row>
    <row r="56" spans="1:5" s="5" customFormat="1" ht="13.5" customHeight="1">
      <c r="A56" s="41" t="s">
        <v>69</v>
      </c>
      <c r="B56" s="51">
        <v>9080831.33</v>
      </c>
      <c r="C56" s="51">
        <v>9080831.33</v>
      </c>
      <c r="D56" s="28">
        <f t="shared" si="5"/>
        <v>1</v>
      </c>
      <c r="E56" s="31">
        <f t="shared" si="2"/>
        <v>0</v>
      </c>
    </row>
    <row r="57" spans="1:5" s="5" customFormat="1" ht="13.5" customHeight="1">
      <c r="A57" s="41" t="s">
        <v>54</v>
      </c>
      <c r="B57" s="51">
        <v>2662752.07</v>
      </c>
      <c r="C57" s="51">
        <v>2662752.07</v>
      </c>
      <c r="D57" s="28">
        <f t="shared" si="5"/>
        <v>1</v>
      </c>
      <c r="E57" s="31">
        <f t="shared" si="2"/>
        <v>0</v>
      </c>
    </row>
    <row r="58" spans="1:5" s="5" customFormat="1" ht="30">
      <c r="A58" s="27" t="s">
        <v>177</v>
      </c>
      <c r="B58" s="51">
        <f>B60</f>
        <v>492121.21</v>
      </c>
      <c r="C58" s="51">
        <f>C60</f>
        <v>492121.21</v>
      </c>
      <c r="D58" s="28">
        <f t="shared" si="5"/>
        <v>1</v>
      </c>
      <c r="E58" s="31">
        <f t="shared" si="2"/>
        <v>0</v>
      </c>
    </row>
    <row r="59" spans="1:5" s="5" customFormat="1" ht="15">
      <c r="A59" s="27" t="s">
        <v>88</v>
      </c>
      <c r="B59" s="51"/>
      <c r="C59" s="55"/>
      <c r="D59" s="28" t="str">
        <f t="shared" si="5"/>
        <v>   </v>
      </c>
      <c r="E59" s="31"/>
    </row>
    <row r="60" spans="1:5" s="5" customFormat="1" ht="30">
      <c r="A60" s="27" t="s">
        <v>154</v>
      </c>
      <c r="B60" s="51">
        <f>SUM(B61:B62)</f>
        <v>492121.21</v>
      </c>
      <c r="C60" s="51">
        <f>SUM(C61:C62)</f>
        <v>492121.21</v>
      </c>
      <c r="D60" s="28">
        <f t="shared" si="5"/>
        <v>1</v>
      </c>
      <c r="E60" s="31">
        <f aca="true" t="shared" si="6" ref="E60:E72">C60-B60</f>
        <v>0</v>
      </c>
    </row>
    <row r="61" spans="1:5" ht="16.5" customHeight="1">
      <c r="A61" s="41" t="s">
        <v>69</v>
      </c>
      <c r="B61" s="51">
        <v>487200</v>
      </c>
      <c r="C61" s="65">
        <v>487200</v>
      </c>
      <c r="D61" s="66">
        <f aca="true" t="shared" si="7" ref="D61:D71">IF(B61=0,"   ",C61/B61*100)</f>
        <v>100</v>
      </c>
      <c r="E61" s="67">
        <f t="shared" si="6"/>
        <v>0</v>
      </c>
    </row>
    <row r="62" spans="1:5" ht="15.75" customHeight="1">
      <c r="A62" s="41" t="s">
        <v>54</v>
      </c>
      <c r="B62" s="51">
        <v>4921.21</v>
      </c>
      <c r="C62" s="65">
        <v>4921.21</v>
      </c>
      <c r="D62" s="66">
        <f t="shared" si="7"/>
        <v>100</v>
      </c>
      <c r="E62" s="67">
        <f t="shared" si="6"/>
        <v>0</v>
      </c>
    </row>
    <row r="63" spans="1:5" s="5" customFormat="1" ht="45">
      <c r="A63" s="27" t="s">
        <v>196</v>
      </c>
      <c r="B63" s="51">
        <f>B64+B65</f>
        <v>0</v>
      </c>
      <c r="C63" s="51">
        <f>C64+C65</f>
        <v>0</v>
      </c>
      <c r="D63" s="28">
        <v>0</v>
      </c>
      <c r="E63" s="31">
        <f t="shared" si="6"/>
        <v>0</v>
      </c>
    </row>
    <row r="64" spans="1:5" s="5" customFormat="1" ht="13.5" customHeight="1">
      <c r="A64" s="41" t="s">
        <v>69</v>
      </c>
      <c r="B64" s="51">
        <v>0</v>
      </c>
      <c r="C64" s="51">
        <v>0</v>
      </c>
      <c r="D64" s="28">
        <v>0</v>
      </c>
      <c r="E64" s="31">
        <f t="shared" si="6"/>
        <v>0</v>
      </c>
    </row>
    <row r="65" spans="1:5" s="5" customFormat="1" ht="13.5" customHeight="1">
      <c r="A65" s="41" t="s">
        <v>54</v>
      </c>
      <c r="B65" s="51">
        <v>0</v>
      </c>
      <c r="C65" s="51">
        <v>0</v>
      </c>
      <c r="D65" s="28">
        <v>0</v>
      </c>
      <c r="E65" s="31">
        <f t="shared" si="6"/>
        <v>0</v>
      </c>
    </row>
    <row r="66" spans="1:5" s="5" customFormat="1" ht="75" customHeight="1">
      <c r="A66" s="27" t="s">
        <v>189</v>
      </c>
      <c r="B66" s="51">
        <f>B67+B68</f>
        <v>6583081</v>
      </c>
      <c r="C66" s="51">
        <f>C67+C68</f>
        <v>4495857.609999999</v>
      </c>
      <c r="D66" s="28">
        <f>IF(B66=0,"   ",C66/B66)</f>
        <v>0.682941256533225</v>
      </c>
      <c r="E66" s="31">
        <f t="shared" si="6"/>
        <v>-2087223.3900000006</v>
      </c>
    </row>
    <row r="67" spans="1:5" s="5" customFormat="1" ht="15" customHeight="1">
      <c r="A67" s="41" t="s">
        <v>69</v>
      </c>
      <c r="B67" s="51">
        <v>6550000</v>
      </c>
      <c r="C67" s="51">
        <v>4473265.34</v>
      </c>
      <c r="D67" s="28">
        <f>IF(B67=0,"   ",C67/B67)</f>
        <v>0.6829412732824427</v>
      </c>
      <c r="E67" s="31">
        <f t="shared" si="6"/>
        <v>-2076734.6600000001</v>
      </c>
    </row>
    <row r="68" spans="1:5" s="5" customFormat="1" ht="15.75" customHeight="1">
      <c r="A68" s="41" t="s">
        <v>54</v>
      </c>
      <c r="B68" s="51">
        <v>33081</v>
      </c>
      <c r="C68" s="51">
        <v>22592.27</v>
      </c>
      <c r="D68" s="28">
        <f>IF(B68=0,"   ",C68/B68)</f>
        <v>0.6829379402073698</v>
      </c>
      <c r="E68" s="31">
        <f t="shared" si="6"/>
        <v>-10488.73</v>
      </c>
    </row>
    <row r="69" spans="1:5" ht="30.75" customHeight="1">
      <c r="A69" s="39" t="s">
        <v>119</v>
      </c>
      <c r="B69" s="51">
        <f>B70+B71</f>
        <v>5867421.53</v>
      </c>
      <c r="C69" s="51">
        <f>C70+C71</f>
        <v>5867421.53</v>
      </c>
      <c r="D69" s="66">
        <f t="shared" si="7"/>
        <v>100</v>
      </c>
      <c r="E69" s="67">
        <f t="shared" si="6"/>
        <v>0</v>
      </c>
    </row>
    <row r="70" spans="1:5" ht="16.5" customHeight="1">
      <c r="A70" s="41" t="s">
        <v>69</v>
      </c>
      <c r="B70" s="51">
        <v>5826225.99</v>
      </c>
      <c r="C70" s="51">
        <v>5826225.99</v>
      </c>
      <c r="D70" s="66">
        <f t="shared" si="7"/>
        <v>100</v>
      </c>
      <c r="E70" s="67">
        <f t="shared" si="6"/>
        <v>0</v>
      </c>
    </row>
    <row r="71" spans="1:5" ht="15.75" customHeight="1">
      <c r="A71" s="41" t="s">
        <v>54</v>
      </c>
      <c r="B71" s="51">
        <v>41195.54</v>
      </c>
      <c r="C71" s="51">
        <v>41195.54</v>
      </c>
      <c r="D71" s="66">
        <f t="shared" si="7"/>
        <v>100</v>
      </c>
      <c r="E71" s="67">
        <f t="shared" si="6"/>
        <v>0</v>
      </c>
    </row>
    <row r="72" spans="1:5" s="5" customFormat="1" ht="15">
      <c r="A72" s="27" t="s">
        <v>174</v>
      </c>
      <c r="B72" s="51">
        <f>B74</f>
        <v>300000</v>
      </c>
      <c r="C72" s="51">
        <f>C74</f>
        <v>300000</v>
      </c>
      <c r="D72" s="28">
        <f>IF(B72=0,"   ",C72/B72)</f>
        <v>1</v>
      </c>
      <c r="E72" s="31">
        <f t="shared" si="6"/>
        <v>0</v>
      </c>
    </row>
    <row r="73" spans="1:5" s="5" customFormat="1" ht="15">
      <c r="A73" s="27" t="s">
        <v>88</v>
      </c>
      <c r="B73" s="51"/>
      <c r="C73" s="55"/>
      <c r="D73" s="28" t="str">
        <f>IF(B73=0,"   ",C73/B73)</f>
        <v>   </v>
      </c>
      <c r="E73" s="31">
        <f>C73-B73</f>
        <v>0</v>
      </c>
    </row>
    <row r="74" spans="1:5" s="5" customFormat="1" ht="30">
      <c r="A74" s="27" t="s">
        <v>176</v>
      </c>
      <c r="B74" s="51">
        <f>B75+B76</f>
        <v>300000</v>
      </c>
      <c r="C74" s="51">
        <f>C75+C76</f>
        <v>300000</v>
      </c>
      <c r="D74" s="28">
        <f>IF(B74=0,"   ",C74/B74)</f>
        <v>1</v>
      </c>
      <c r="E74" s="31">
        <f>C74-B74</f>
        <v>0</v>
      </c>
    </row>
    <row r="75" spans="1:5" s="5" customFormat="1" ht="13.5" customHeight="1">
      <c r="A75" s="41" t="s">
        <v>69</v>
      </c>
      <c r="B75" s="51">
        <v>200000</v>
      </c>
      <c r="C75" s="51">
        <v>200000</v>
      </c>
      <c r="D75" s="28">
        <f>IF(B75=0,"   ",C75/B75)</f>
        <v>1</v>
      </c>
      <c r="E75" s="31">
        <f>C75-B75</f>
        <v>0</v>
      </c>
    </row>
    <row r="76" spans="1:5" s="5" customFormat="1" ht="13.5" customHeight="1">
      <c r="A76" s="41" t="s">
        <v>54</v>
      </c>
      <c r="B76" s="51">
        <v>100000</v>
      </c>
      <c r="C76" s="51">
        <v>100000</v>
      </c>
      <c r="D76" s="28">
        <f>IF(B76=0,"   ",C76/B76)</f>
        <v>1</v>
      </c>
      <c r="E76" s="31">
        <f>C76-B76</f>
        <v>0</v>
      </c>
    </row>
    <row r="77" spans="1:5" s="5" customFormat="1" ht="30" customHeight="1">
      <c r="A77" s="27" t="s">
        <v>137</v>
      </c>
      <c r="B77" s="51">
        <f>B79+B82</f>
        <v>96873485.15</v>
      </c>
      <c r="C77" s="51">
        <f>C79+C82</f>
        <v>95808058.88999999</v>
      </c>
      <c r="D77" s="28">
        <f aca="true" t="shared" si="8" ref="D77:D87">IF(B77=0,"   ",C77/B77)</f>
        <v>0.9890018795302935</v>
      </c>
      <c r="E77" s="31">
        <f>C77-B77</f>
        <v>-1065426.2600000203</v>
      </c>
    </row>
    <row r="78" spans="1:5" s="5" customFormat="1" ht="12" customHeight="1">
      <c r="A78" s="41" t="s">
        <v>138</v>
      </c>
      <c r="B78" s="51"/>
      <c r="C78" s="51"/>
      <c r="D78" s="28"/>
      <c r="E78" s="31"/>
    </row>
    <row r="79" spans="1:5" s="5" customFormat="1" ht="30.75" customHeight="1">
      <c r="A79" s="41" t="s">
        <v>155</v>
      </c>
      <c r="B79" s="51">
        <f>B81+B80</f>
        <v>95463485.15</v>
      </c>
      <c r="C79" s="51">
        <f>C81+C80</f>
        <v>94398058.88999999</v>
      </c>
      <c r="D79" s="28">
        <f>IF(B79=0,"   ",C79/B79)</f>
        <v>0.9888394367927597</v>
      </c>
      <c r="E79" s="31">
        <f aca="true" t="shared" si="9" ref="E79:E87">C79-B79</f>
        <v>-1065426.2600000203</v>
      </c>
    </row>
    <row r="80" spans="1:5" s="5" customFormat="1" ht="13.5" customHeight="1">
      <c r="A80" s="41" t="s">
        <v>69</v>
      </c>
      <c r="B80" s="51">
        <v>89584363</v>
      </c>
      <c r="C80" s="51">
        <v>89556960.82</v>
      </c>
      <c r="D80" s="28">
        <f>IF(B80=0,"   ",C80/B80)</f>
        <v>0.9996941187157852</v>
      </c>
      <c r="E80" s="31">
        <f t="shared" si="9"/>
        <v>-27402.180000007153</v>
      </c>
    </row>
    <row r="81" spans="1:5" s="5" customFormat="1" ht="15.75" customHeight="1">
      <c r="A81" s="41" t="s">
        <v>54</v>
      </c>
      <c r="B81" s="51">
        <v>5879122.15</v>
      </c>
      <c r="C81" s="51">
        <v>4841098.07</v>
      </c>
      <c r="D81" s="28">
        <f>IF(B81=0,"   ",C81/B81)</f>
        <v>0.8234389329706306</v>
      </c>
      <c r="E81" s="31">
        <f t="shared" si="9"/>
        <v>-1038024.0800000001</v>
      </c>
    </row>
    <row r="82" spans="1:5" s="5" customFormat="1" ht="30.75" customHeight="1">
      <c r="A82" s="41" t="s">
        <v>215</v>
      </c>
      <c r="B82" s="51">
        <v>1410000</v>
      </c>
      <c r="C82" s="51">
        <v>1410000</v>
      </c>
      <c r="D82" s="28">
        <f>IF(B82=0,"   ",C82/B82)</f>
        <v>1</v>
      </c>
      <c r="E82" s="31">
        <f>C82-B82</f>
        <v>0</v>
      </c>
    </row>
    <row r="83" spans="1:5" s="5" customFormat="1" ht="15">
      <c r="A83" s="27" t="s">
        <v>59</v>
      </c>
      <c r="B83" s="51">
        <f>B85+B87+B86+B88+B89+B90+B91+B92+B93+B94+B95+B96+B97+B98+B99+B100+B101+B102</f>
        <v>197022646.05</v>
      </c>
      <c r="C83" s="51">
        <f>C85+C87+C86+C88+C89+C90+C91+C92+C93+C94+C95+C96+C97+C98+C99+C100+C101+C102</f>
        <v>143061811.37999997</v>
      </c>
      <c r="D83" s="28">
        <f t="shared" si="8"/>
        <v>0.7261186175709671</v>
      </c>
      <c r="E83" s="31">
        <f t="shared" si="9"/>
        <v>-53960834.67000005</v>
      </c>
    </row>
    <row r="84" spans="1:5" s="5" customFormat="1" ht="15">
      <c r="A84" s="27" t="s">
        <v>88</v>
      </c>
      <c r="B84" s="51"/>
      <c r="C84" s="55"/>
      <c r="D84" s="28" t="str">
        <f t="shared" si="8"/>
        <v>   </v>
      </c>
      <c r="E84" s="31">
        <f t="shared" si="9"/>
        <v>0</v>
      </c>
    </row>
    <row r="85" spans="1:5" s="5" customFormat="1" ht="42" customHeight="1">
      <c r="A85" s="39" t="s">
        <v>184</v>
      </c>
      <c r="B85" s="51">
        <v>12721000</v>
      </c>
      <c r="C85" s="55">
        <v>6770231.13</v>
      </c>
      <c r="D85" s="28">
        <f t="shared" si="8"/>
        <v>0.5322090346670859</v>
      </c>
      <c r="E85" s="31">
        <f t="shared" si="9"/>
        <v>-5950768.87</v>
      </c>
    </row>
    <row r="86" spans="1:5" s="5" customFormat="1" ht="30">
      <c r="A86" s="39" t="s">
        <v>157</v>
      </c>
      <c r="B86" s="51">
        <v>125000</v>
      </c>
      <c r="C86" s="51">
        <v>125000</v>
      </c>
      <c r="D86" s="28">
        <f>IF(B86=0,"   ",C86/B86)</f>
        <v>1</v>
      </c>
      <c r="E86" s="31">
        <f t="shared" si="9"/>
        <v>0</v>
      </c>
    </row>
    <row r="87" spans="1:5" s="5" customFormat="1" ht="42.75" customHeight="1">
      <c r="A87" s="39" t="s">
        <v>156</v>
      </c>
      <c r="B87" s="51">
        <v>4589800</v>
      </c>
      <c r="C87" s="55">
        <v>3737840.3</v>
      </c>
      <c r="D87" s="28">
        <f t="shared" si="8"/>
        <v>0.8143797768965968</v>
      </c>
      <c r="E87" s="31">
        <f t="shared" si="9"/>
        <v>-851959.7000000002</v>
      </c>
    </row>
    <row r="88" spans="1:5" ht="57.75" customHeight="1">
      <c r="A88" s="70" t="s">
        <v>158</v>
      </c>
      <c r="B88" s="51">
        <v>26210644</v>
      </c>
      <c r="C88" s="51">
        <v>18222273.76</v>
      </c>
      <c r="D88" s="66">
        <f aca="true" t="shared" si="10" ref="D88:D94">IF(B88=0,"   ",C88/B88*100)</f>
        <v>69.5224190599819</v>
      </c>
      <c r="E88" s="67">
        <f aca="true" t="shared" si="11" ref="E88:E103">C88-B88</f>
        <v>-7988370.239999998</v>
      </c>
    </row>
    <row r="89" spans="1:5" ht="44.25" customHeight="1">
      <c r="A89" s="70" t="s">
        <v>169</v>
      </c>
      <c r="B89" s="51">
        <v>3974981.29</v>
      </c>
      <c r="C89" s="51">
        <v>2067152.78</v>
      </c>
      <c r="D89" s="66">
        <f t="shared" si="10"/>
        <v>52.0040883010043</v>
      </c>
      <c r="E89" s="67">
        <f t="shared" si="11"/>
        <v>-1907828.51</v>
      </c>
    </row>
    <row r="90" spans="1:5" ht="44.25" customHeight="1">
      <c r="A90" s="70" t="s">
        <v>209</v>
      </c>
      <c r="B90" s="51">
        <v>17314600</v>
      </c>
      <c r="C90" s="51">
        <v>17314600</v>
      </c>
      <c r="D90" s="66">
        <f t="shared" si="10"/>
        <v>100</v>
      </c>
      <c r="E90" s="67">
        <f t="shared" si="11"/>
        <v>0</v>
      </c>
    </row>
    <row r="91" spans="1:5" ht="30.75" customHeight="1">
      <c r="A91" s="70" t="s">
        <v>211</v>
      </c>
      <c r="B91" s="51">
        <v>26191000</v>
      </c>
      <c r="C91" s="51">
        <v>26190782.91</v>
      </c>
      <c r="D91" s="66">
        <f t="shared" si="10"/>
        <v>99.99917112748655</v>
      </c>
      <c r="E91" s="67">
        <f t="shared" si="11"/>
        <v>-217.089999999851</v>
      </c>
    </row>
    <row r="92" spans="1:5" ht="30.75" customHeight="1">
      <c r="A92" s="70" t="s">
        <v>197</v>
      </c>
      <c r="B92" s="51">
        <v>8969440</v>
      </c>
      <c r="C92" s="51">
        <v>6402528.27</v>
      </c>
      <c r="D92" s="66">
        <f t="shared" si="10"/>
        <v>71.38158313116537</v>
      </c>
      <c r="E92" s="67">
        <f t="shared" si="11"/>
        <v>-2566911.7300000004</v>
      </c>
    </row>
    <row r="93" spans="1:5" ht="30.75" customHeight="1">
      <c r="A93" s="70" t="s">
        <v>198</v>
      </c>
      <c r="B93" s="51">
        <v>0</v>
      </c>
      <c r="C93" s="51">
        <v>0</v>
      </c>
      <c r="D93" s="66">
        <v>0</v>
      </c>
      <c r="E93" s="67">
        <f t="shared" si="11"/>
        <v>0</v>
      </c>
    </row>
    <row r="94" spans="1:5" ht="44.25" customHeight="1">
      <c r="A94" s="70" t="s">
        <v>199</v>
      </c>
      <c r="B94" s="51">
        <v>1097600</v>
      </c>
      <c r="C94" s="51">
        <v>0</v>
      </c>
      <c r="D94" s="66">
        <f t="shared" si="10"/>
        <v>0</v>
      </c>
      <c r="E94" s="67">
        <f t="shared" si="11"/>
        <v>-1097600</v>
      </c>
    </row>
    <row r="95" spans="1:5" ht="87.75" customHeight="1">
      <c r="A95" s="70" t="s">
        <v>226</v>
      </c>
      <c r="B95" s="51">
        <v>5121713.33</v>
      </c>
      <c r="C95" s="51">
        <v>4067518.21</v>
      </c>
      <c r="D95" s="66">
        <f aca="true" t="shared" si="12" ref="D95:D102">IF(B95=0,"   ",C95/B95*100)</f>
        <v>79.41713930326515</v>
      </c>
      <c r="E95" s="67">
        <f t="shared" si="11"/>
        <v>-1054195.12</v>
      </c>
    </row>
    <row r="96" spans="1:5" ht="45" customHeight="1">
      <c r="A96" s="70" t="s">
        <v>213</v>
      </c>
      <c r="B96" s="51">
        <v>53675802</v>
      </c>
      <c r="C96" s="51">
        <v>49444216.79</v>
      </c>
      <c r="D96" s="66">
        <f t="shared" si="12"/>
        <v>92.11640058959901</v>
      </c>
      <c r="E96" s="67">
        <f t="shared" si="11"/>
        <v>-4231585.210000001</v>
      </c>
    </row>
    <row r="97" spans="1:5" ht="60" customHeight="1">
      <c r="A97" s="70" t="s">
        <v>214</v>
      </c>
      <c r="B97" s="51">
        <v>821503.29</v>
      </c>
      <c r="C97" s="51">
        <v>457499.88</v>
      </c>
      <c r="D97" s="66">
        <f t="shared" si="12"/>
        <v>55.69057185394839</v>
      </c>
      <c r="E97" s="67">
        <f t="shared" si="11"/>
        <v>-364003.41000000003</v>
      </c>
    </row>
    <row r="98" spans="1:5" ht="45.75" customHeight="1">
      <c r="A98" s="70" t="s">
        <v>227</v>
      </c>
      <c r="B98" s="51">
        <v>14560922.4</v>
      </c>
      <c r="C98" s="51">
        <v>4344871.35</v>
      </c>
      <c r="D98" s="66">
        <f t="shared" si="12"/>
        <v>29.8392590156239</v>
      </c>
      <c r="E98" s="67">
        <f>C98-B98</f>
        <v>-10216051.05</v>
      </c>
    </row>
    <row r="99" spans="1:5" ht="89.25" customHeight="1">
      <c r="A99" s="70" t="s">
        <v>238</v>
      </c>
      <c r="B99" s="51">
        <v>1354778</v>
      </c>
      <c r="C99" s="51">
        <v>178596</v>
      </c>
      <c r="D99" s="66">
        <f t="shared" si="12"/>
        <v>13.182676423738798</v>
      </c>
      <c r="E99" s="67">
        <f>C99-B99</f>
        <v>-1176182</v>
      </c>
    </row>
    <row r="100" spans="1:5" ht="88.5" customHeight="1">
      <c r="A100" s="70" t="s">
        <v>244</v>
      </c>
      <c r="B100" s="51">
        <v>2324700</v>
      </c>
      <c r="C100" s="51">
        <v>2324700</v>
      </c>
      <c r="D100" s="66">
        <f t="shared" si="12"/>
        <v>100</v>
      </c>
      <c r="E100" s="67">
        <f>C100-B100</f>
        <v>0</v>
      </c>
    </row>
    <row r="101" spans="1:5" ht="105.75" customHeight="1">
      <c r="A101" s="70" t="s">
        <v>245</v>
      </c>
      <c r="B101" s="51">
        <v>1768100</v>
      </c>
      <c r="C101" s="51">
        <v>1414000</v>
      </c>
      <c r="D101" s="66">
        <f t="shared" si="12"/>
        <v>79.97285221424127</v>
      </c>
      <c r="E101" s="67">
        <f>C101-B101</f>
        <v>-354100</v>
      </c>
    </row>
    <row r="102" spans="1:5" ht="30" customHeight="1">
      <c r="A102" s="70" t="s">
        <v>246</v>
      </c>
      <c r="B102" s="51">
        <v>16201061.74</v>
      </c>
      <c r="C102" s="51">
        <v>0</v>
      </c>
      <c r="D102" s="66">
        <f t="shared" si="12"/>
        <v>0</v>
      </c>
      <c r="E102" s="67">
        <f>C102-B102</f>
        <v>-16201061.74</v>
      </c>
    </row>
    <row r="103" spans="1:5" s="5" customFormat="1" ht="19.5" customHeight="1">
      <c r="A103" s="27" t="s">
        <v>142</v>
      </c>
      <c r="B103" s="51">
        <f>B104+B105+B106+B107+B109+B123+B126+B108</f>
        <v>210298089.52</v>
      </c>
      <c r="C103" s="51">
        <f>C104+C105+C106+C107+C109+C123+C126+C108</f>
        <v>187387952.07999998</v>
      </c>
      <c r="D103" s="28">
        <f>IF(B103=0,"   ",C103/B103)</f>
        <v>0.8910587466947901</v>
      </c>
      <c r="E103" s="31">
        <f t="shared" si="11"/>
        <v>-22910137.440000027</v>
      </c>
    </row>
    <row r="104" spans="1:5" s="5" customFormat="1" ht="28.5" customHeight="1">
      <c r="A104" s="27" t="s">
        <v>60</v>
      </c>
      <c r="B104" s="51">
        <v>1251000</v>
      </c>
      <c r="C104" s="55">
        <v>1087986.4</v>
      </c>
      <c r="D104" s="28">
        <f aca="true" t="shared" si="13" ref="D104:D115">IF(B104=0,"   ",C104/B104)</f>
        <v>0.8696933653077538</v>
      </c>
      <c r="E104" s="31">
        <f aca="true" t="shared" si="14" ref="E104:E115">C104-B104</f>
        <v>-163013.6000000001</v>
      </c>
    </row>
    <row r="105" spans="1:5" s="5" customFormat="1" ht="27.75" customHeight="1">
      <c r="A105" s="69" t="s">
        <v>85</v>
      </c>
      <c r="B105" s="51">
        <v>8300</v>
      </c>
      <c r="C105" s="55">
        <v>8300</v>
      </c>
      <c r="D105" s="28">
        <f t="shared" si="13"/>
        <v>1</v>
      </c>
      <c r="E105" s="31">
        <f t="shared" si="14"/>
        <v>0</v>
      </c>
    </row>
    <row r="106" spans="1:5" s="5" customFormat="1" ht="30">
      <c r="A106" s="27" t="s">
        <v>61</v>
      </c>
      <c r="B106" s="51">
        <v>1451500</v>
      </c>
      <c r="C106" s="55">
        <v>1330600</v>
      </c>
      <c r="D106" s="28">
        <f t="shared" si="13"/>
        <v>0.9167068549776094</v>
      </c>
      <c r="E106" s="31">
        <f t="shared" si="14"/>
        <v>-120900</v>
      </c>
    </row>
    <row r="107" spans="1:5" s="5" customFormat="1" ht="30">
      <c r="A107" s="27" t="s">
        <v>62</v>
      </c>
      <c r="B107" s="51">
        <v>207749.52</v>
      </c>
      <c r="C107" s="55">
        <v>207749.52</v>
      </c>
      <c r="D107" s="28">
        <f t="shared" si="13"/>
        <v>1</v>
      </c>
      <c r="E107" s="31">
        <f t="shared" si="14"/>
        <v>0</v>
      </c>
    </row>
    <row r="108" spans="1:5" s="5" customFormat="1" ht="30">
      <c r="A108" s="27" t="s">
        <v>159</v>
      </c>
      <c r="B108" s="51">
        <v>445300</v>
      </c>
      <c r="C108" s="55">
        <v>254486.76</v>
      </c>
      <c r="D108" s="28">
        <f>IF(B108=0,"   ",C108/B108)</f>
        <v>0.5714950819672131</v>
      </c>
      <c r="E108" s="31">
        <f>C108-B108</f>
        <v>-190813.24</v>
      </c>
    </row>
    <row r="109" spans="1:5" s="5" customFormat="1" ht="30">
      <c r="A109" s="27" t="s">
        <v>65</v>
      </c>
      <c r="B109" s="51">
        <f>B110+B112+B113+B114+B116+B111+B115+B117+B118+B121+B122</f>
        <v>202442200</v>
      </c>
      <c r="C109" s="51">
        <f>C110+C112+C113+C114+C116+C111+C115+C117+C118+C121+C122</f>
        <v>180121215.19</v>
      </c>
      <c r="D109" s="28">
        <f t="shared" si="13"/>
        <v>0.8897414431872406</v>
      </c>
      <c r="E109" s="31">
        <f t="shared" si="14"/>
        <v>-22320984.810000002</v>
      </c>
    </row>
    <row r="110" spans="1:5" s="5" customFormat="1" ht="15">
      <c r="A110" s="27" t="s">
        <v>66</v>
      </c>
      <c r="B110" s="51">
        <v>30709500</v>
      </c>
      <c r="C110" s="51">
        <v>28150100</v>
      </c>
      <c r="D110" s="28">
        <f t="shared" si="13"/>
        <v>0.9166577117829987</v>
      </c>
      <c r="E110" s="31">
        <f t="shared" si="14"/>
        <v>-2559400</v>
      </c>
    </row>
    <row r="111" spans="1:5" s="5" customFormat="1" ht="27.75" customHeight="1">
      <c r="A111" s="27" t="s">
        <v>84</v>
      </c>
      <c r="B111" s="51">
        <v>53317600</v>
      </c>
      <c r="C111" s="55">
        <v>42731300</v>
      </c>
      <c r="D111" s="28">
        <f>IF(B111=0,"   ",C111/B111)</f>
        <v>0.8014483022491635</v>
      </c>
      <c r="E111" s="31">
        <f>C111-B111</f>
        <v>-10586300</v>
      </c>
    </row>
    <row r="112" spans="1:5" s="5" customFormat="1" ht="15">
      <c r="A112" s="27" t="s">
        <v>80</v>
      </c>
      <c r="B112" s="51">
        <v>114946600</v>
      </c>
      <c r="C112" s="55">
        <v>106442500</v>
      </c>
      <c r="D112" s="28">
        <f t="shared" si="13"/>
        <v>0.926016950479614</v>
      </c>
      <c r="E112" s="31">
        <f t="shared" si="14"/>
        <v>-8504100</v>
      </c>
    </row>
    <row r="113" spans="1:5" s="5" customFormat="1" ht="15">
      <c r="A113" s="27" t="s">
        <v>67</v>
      </c>
      <c r="B113" s="51">
        <v>880000</v>
      </c>
      <c r="C113" s="55">
        <v>697204.91</v>
      </c>
      <c r="D113" s="28">
        <f t="shared" si="13"/>
        <v>0.7922783068181819</v>
      </c>
      <c r="E113" s="31">
        <f t="shared" si="14"/>
        <v>-182795.08999999997</v>
      </c>
    </row>
    <row r="114" spans="1:5" s="5" customFormat="1" ht="15">
      <c r="A114" s="27" t="s">
        <v>68</v>
      </c>
      <c r="B114" s="51">
        <v>200</v>
      </c>
      <c r="C114" s="55">
        <v>200</v>
      </c>
      <c r="D114" s="28">
        <f t="shared" si="13"/>
        <v>1</v>
      </c>
      <c r="E114" s="31">
        <f t="shared" si="14"/>
        <v>0</v>
      </c>
    </row>
    <row r="115" spans="1:5" s="5" customFormat="1" ht="15">
      <c r="A115" s="27" t="s">
        <v>89</v>
      </c>
      <c r="B115" s="51">
        <v>1700</v>
      </c>
      <c r="C115" s="55">
        <v>1530</v>
      </c>
      <c r="D115" s="28">
        <f t="shared" si="13"/>
        <v>0.9</v>
      </c>
      <c r="E115" s="31">
        <f t="shared" si="14"/>
        <v>-170</v>
      </c>
    </row>
    <row r="116" spans="1:5" s="5" customFormat="1" ht="30">
      <c r="A116" s="27" t="s">
        <v>73</v>
      </c>
      <c r="B116" s="51">
        <v>59400</v>
      </c>
      <c r="C116" s="51">
        <v>42643.29</v>
      </c>
      <c r="D116" s="28">
        <f aca="true" t="shared" si="15" ref="D116:D126">IF(B116=0,"   ",C116/B116)</f>
        <v>0.7179005050505051</v>
      </c>
      <c r="E116" s="31">
        <f aca="true" t="shared" si="16" ref="E116:E126">C116-B116</f>
        <v>-16756.71</v>
      </c>
    </row>
    <row r="117" spans="1:5" s="5" customFormat="1" ht="30">
      <c r="A117" s="41" t="s">
        <v>125</v>
      </c>
      <c r="B117" s="51">
        <v>31500</v>
      </c>
      <c r="C117" s="51">
        <v>3097.4</v>
      </c>
      <c r="D117" s="28">
        <f t="shared" si="15"/>
        <v>0.09833015873015874</v>
      </c>
      <c r="E117" s="31">
        <f t="shared" si="16"/>
        <v>-28402.6</v>
      </c>
    </row>
    <row r="118" spans="1:5" s="5" customFormat="1" ht="28.5" customHeight="1">
      <c r="A118" s="27" t="s">
        <v>124</v>
      </c>
      <c r="B118" s="51">
        <f>B119+B120</f>
        <v>2159700</v>
      </c>
      <c r="C118" s="51">
        <f>C119+C120</f>
        <v>1802808.33</v>
      </c>
      <c r="D118" s="28">
        <f t="shared" si="15"/>
        <v>0.834749423531046</v>
      </c>
      <c r="E118" s="31">
        <f>C118-B118</f>
        <v>-356891.6699999999</v>
      </c>
    </row>
    <row r="119" spans="1:5" s="5" customFormat="1" ht="15">
      <c r="A119" s="27" t="s">
        <v>106</v>
      </c>
      <c r="B119" s="51">
        <v>1635200</v>
      </c>
      <c r="C119" s="51">
        <v>1423396.06</v>
      </c>
      <c r="D119" s="28">
        <f t="shared" si="15"/>
        <v>0.8704721501956948</v>
      </c>
      <c r="E119" s="31">
        <f>C119-B119</f>
        <v>-211803.93999999994</v>
      </c>
    </row>
    <row r="120" spans="1:5" s="5" customFormat="1" ht="15">
      <c r="A120" s="27" t="s">
        <v>107</v>
      </c>
      <c r="B120" s="51">
        <v>524500</v>
      </c>
      <c r="C120" s="55">
        <v>379412.27</v>
      </c>
      <c r="D120" s="28">
        <f t="shared" si="15"/>
        <v>0.7233789704480458</v>
      </c>
      <c r="E120" s="31">
        <f>C120-B120</f>
        <v>-145087.72999999998</v>
      </c>
    </row>
    <row r="121" spans="1:5" s="5" customFormat="1" ht="30">
      <c r="A121" s="27" t="s">
        <v>126</v>
      </c>
      <c r="B121" s="51">
        <v>331800</v>
      </c>
      <c r="C121" s="55">
        <v>249831.26</v>
      </c>
      <c r="D121" s="28">
        <f t="shared" si="15"/>
        <v>0.7529573839662448</v>
      </c>
      <c r="E121" s="31">
        <f>C121-B121</f>
        <v>-81968.73999999999</v>
      </c>
    </row>
    <row r="122" spans="1:5" s="5" customFormat="1" ht="45">
      <c r="A122" s="27" t="s">
        <v>212</v>
      </c>
      <c r="B122" s="51">
        <v>4200</v>
      </c>
      <c r="C122" s="55">
        <v>0</v>
      </c>
      <c r="D122" s="28">
        <f>IF(B122=0,"   ",C122/B122)</f>
        <v>0</v>
      </c>
      <c r="E122" s="31">
        <f>C122-B122</f>
        <v>-4200</v>
      </c>
    </row>
    <row r="123" spans="1:5" s="5" customFormat="1" ht="30">
      <c r="A123" s="27" t="s">
        <v>63</v>
      </c>
      <c r="B123" s="51">
        <f>B124+B125</f>
        <v>4226640</v>
      </c>
      <c r="C123" s="51">
        <f>C124+C125</f>
        <v>4226640</v>
      </c>
      <c r="D123" s="28">
        <f t="shared" si="15"/>
        <v>1</v>
      </c>
      <c r="E123" s="31">
        <f t="shared" si="16"/>
        <v>0</v>
      </c>
    </row>
    <row r="124" spans="1:5" s="5" customFormat="1" ht="15">
      <c r="A124" s="41" t="s">
        <v>69</v>
      </c>
      <c r="B124" s="51">
        <v>2092186.8</v>
      </c>
      <c r="C124" s="51">
        <v>2092186.8</v>
      </c>
      <c r="D124" s="28">
        <f t="shared" si="15"/>
        <v>1</v>
      </c>
      <c r="E124" s="31">
        <f t="shared" si="16"/>
        <v>0</v>
      </c>
    </row>
    <row r="125" spans="1:5" s="5" customFormat="1" ht="15">
      <c r="A125" s="41" t="s">
        <v>54</v>
      </c>
      <c r="B125" s="51">
        <v>2134453.2</v>
      </c>
      <c r="C125" s="55">
        <v>2134453.2</v>
      </c>
      <c r="D125" s="28">
        <f t="shared" si="15"/>
        <v>1</v>
      </c>
      <c r="E125" s="31">
        <f t="shared" si="16"/>
        <v>0</v>
      </c>
    </row>
    <row r="126" spans="1:5" s="5" customFormat="1" ht="19.5" customHeight="1">
      <c r="A126" s="27" t="s">
        <v>64</v>
      </c>
      <c r="B126" s="51">
        <v>265400</v>
      </c>
      <c r="C126" s="55">
        <v>150974.21</v>
      </c>
      <c r="D126" s="28">
        <f t="shared" si="15"/>
        <v>0.5688553504144687</v>
      </c>
      <c r="E126" s="31">
        <f t="shared" si="16"/>
        <v>-114425.79000000001</v>
      </c>
    </row>
    <row r="127" spans="1:5" s="5" customFormat="1" ht="20.25" customHeight="1">
      <c r="A127" s="27" t="s">
        <v>35</v>
      </c>
      <c r="B127" s="51">
        <f>SUM(B128:B133)</f>
        <v>32315755</v>
      </c>
      <c r="C127" s="51">
        <f>SUM(C128:C133)</f>
        <v>26797588.61</v>
      </c>
      <c r="D127" s="28">
        <f aca="true" t="shared" si="17" ref="D127:D150">IF(B127=0,"   ",C127/B127)</f>
        <v>0.8292422259668697</v>
      </c>
      <c r="E127" s="31">
        <f aca="true" t="shared" si="18" ref="E127:E134">C127-B127</f>
        <v>-5518166.390000001</v>
      </c>
    </row>
    <row r="128" spans="1:5" s="5" customFormat="1" ht="30">
      <c r="A128" s="27" t="s">
        <v>90</v>
      </c>
      <c r="B128" s="51">
        <v>19354100</v>
      </c>
      <c r="C128" s="55">
        <v>17006843.48</v>
      </c>
      <c r="D128" s="28">
        <f t="shared" si="17"/>
        <v>0.8787204509638785</v>
      </c>
      <c r="E128" s="31">
        <f t="shared" si="18"/>
        <v>-2347256.5199999996</v>
      </c>
    </row>
    <row r="129" spans="1:5" s="5" customFormat="1" ht="45">
      <c r="A129" s="27" t="s">
        <v>178</v>
      </c>
      <c r="B129" s="51">
        <v>8558000</v>
      </c>
      <c r="C129" s="55">
        <v>7637090.13</v>
      </c>
      <c r="D129" s="28">
        <f>IF(B129=0,"   ",C129/B129)</f>
        <v>0.8923919291890628</v>
      </c>
      <c r="E129" s="31">
        <f t="shared" si="18"/>
        <v>-920909.8700000001</v>
      </c>
    </row>
    <row r="130" spans="1:5" s="5" customFormat="1" ht="62.25" customHeight="1">
      <c r="A130" s="27" t="s">
        <v>233</v>
      </c>
      <c r="B130" s="51">
        <v>169155</v>
      </c>
      <c r="C130" s="51">
        <v>169155</v>
      </c>
      <c r="D130" s="28">
        <f>IF(B130=0,"   ",C130/B130)</f>
        <v>1</v>
      </c>
      <c r="E130" s="67">
        <f t="shared" si="18"/>
        <v>0</v>
      </c>
    </row>
    <row r="131" spans="1:5" s="5" customFormat="1" ht="31.5" customHeight="1">
      <c r="A131" s="27" t="s">
        <v>232</v>
      </c>
      <c r="B131" s="51">
        <v>1844500</v>
      </c>
      <c r="C131" s="51">
        <v>1844500</v>
      </c>
      <c r="D131" s="28">
        <f>IF(B131=0,"   ",C131/B131)</f>
        <v>1</v>
      </c>
      <c r="E131" s="67">
        <f t="shared" si="18"/>
        <v>0</v>
      </c>
    </row>
    <row r="132" spans="1:5" s="5" customFormat="1" ht="45" customHeight="1">
      <c r="A132" s="27" t="s">
        <v>234</v>
      </c>
      <c r="B132" s="51">
        <v>140000</v>
      </c>
      <c r="C132" s="51">
        <v>140000</v>
      </c>
      <c r="D132" s="28">
        <f>IF(B132=0,"   ",C132/B132)</f>
        <v>1</v>
      </c>
      <c r="E132" s="67">
        <f>C132-B132</f>
        <v>0</v>
      </c>
    </row>
    <row r="133" spans="1:5" s="5" customFormat="1" ht="44.25" customHeight="1">
      <c r="A133" s="27" t="s">
        <v>247</v>
      </c>
      <c r="B133" s="51">
        <v>2250000</v>
      </c>
      <c r="C133" s="51">
        <v>0</v>
      </c>
      <c r="D133" s="28">
        <f>IF(B133=0,"   ",C133/B133)</f>
        <v>0</v>
      </c>
      <c r="E133" s="67">
        <f>C133-B133</f>
        <v>-2250000</v>
      </c>
    </row>
    <row r="134" spans="1:5" s="5" customFormat="1" ht="14.25">
      <c r="A134" s="56" t="s">
        <v>5</v>
      </c>
      <c r="B134" s="57">
        <f>B39+B40</f>
        <v>573968669.5</v>
      </c>
      <c r="C134" s="57">
        <f>SUM(C39,C40,)</f>
        <v>475380257.29999995</v>
      </c>
      <c r="D134" s="58">
        <f t="shared" si="17"/>
        <v>0.8282338088490385</v>
      </c>
      <c r="E134" s="59">
        <f t="shared" si="18"/>
        <v>-98588412.20000005</v>
      </c>
    </row>
    <row r="135" spans="1:5" s="7" customFormat="1" ht="15">
      <c r="A135" s="68" t="s">
        <v>6</v>
      </c>
      <c r="B135" s="53"/>
      <c r="C135" s="54"/>
      <c r="D135" s="28" t="str">
        <f t="shared" si="17"/>
        <v>   </v>
      </c>
      <c r="E135" s="29"/>
    </row>
    <row r="136" spans="1:5" s="5" customFormat="1" ht="15">
      <c r="A136" s="27" t="s">
        <v>20</v>
      </c>
      <c r="B136" s="51">
        <f>B137+B143+B145+B148+B149+B146</f>
        <v>34521078.54</v>
      </c>
      <c r="C136" s="51">
        <f>C137+C143+C145+C148+C149+C146</f>
        <v>29581852.229999997</v>
      </c>
      <c r="D136" s="28">
        <f t="shared" si="17"/>
        <v>0.8569214370206638</v>
      </c>
      <c r="E136" s="31">
        <f aca="true" t="shared" si="19" ref="E136:E165">C136-B136</f>
        <v>-4939226.310000002</v>
      </c>
    </row>
    <row r="137" spans="1:5" s="5" customFormat="1" ht="15">
      <c r="A137" s="27" t="s">
        <v>21</v>
      </c>
      <c r="B137" s="51">
        <v>20094610</v>
      </c>
      <c r="C137" s="55">
        <v>17867432.16</v>
      </c>
      <c r="D137" s="28">
        <f t="shared" si="17"/>
        <v>0.8891654110231549</v>
      </c>
      <c r="E137" s="31">
        <f t="shared" si="19"/>
        <v>-2227177.84</v>
      </c>
    </row>
    <row r="138" spans="1:5" s="5" customFormat="1" ht="30">
      <c r="A138" s="27" t="s">
        <v>200</v>
      </c>
      <c r="B138" s="51">
        <v>200</v>
      </c>
      <c r="C138" s="51">
        <v>200</v>
      </c>
      <c r="D138" s="28">
        <f t="shared" si="17"/>
        <v>1</v>
      </c>
      <c r="E138" s="31">
        <f t="shared" si="19"/>
        <v>0</v>
      </c>
    </row>
    <row r="139" spans="1:5" s="5" customFormat="1" ht="28.5" customHeight="1">
      <c r="A139" s="27" t="s">
        <v>201</v>
      </c>
      <c r="B139" s="51">
        <v>331800</v>
      </c>
      <c r="C139" s="51">
        <v>249831.26</v>
      </c>
      <c r="D139" s="28">
        <f t="shared" si="17"/>
        <v>0.7529573839662448</v>
      </c>
      <c r="E139" s="31">
        <f t="shared" si="19"/>
        <v>-81968.73999999999</v>
      </c>
    </row>
    <row r="140" spans="1:5" s="5" customFormat="1" ht="15">
      <c r="A140" s="27" t="s">
        <v>202</v>
      </c>
      <c r="B140" s="51">
        <v>880000</v>
      </c>
      <c r="C140" s="55">
        <v>697204.91</v>
      </c>
      <c r="D140" s="28">
        <f t="shared" si="17"/>
        <v>0.7922783068181819</v>
      </c>
      <c r="E140" s="31">
        <f t="shared" si="19"/>
        <v>-182795.08999999997</v>
      </c>
    </row>
    <row r="141" spans="1:5" s="5" customFormat="1" ht="30">
      <c r="A141" s="27" t="s">
        <v>203</v>
      </c>
      <c r="B141" s="51">
        <v>59400</v>
      </c>
      <c r="C141" s="55">
        <v>42643.29</v>
      </c>
      <c r="D141" s="28">
        <f t="shared" si="17"/>
        <v>0.7179005050505051</v>
      </c>
      <c r="E141" s="31">
        <f t="shared" si="19"/>
        <v>-16756.71</v>
      </c>
    </row>
    <row r="142" spans="1:5" s="5" customFormat="1" ht="31.5" customHeight="1">
      <c r="A142" s="41" t="s">
        <v>232</v>
      </c>
      <c r="B142" s="51">
        <v>1291150</v>
      </c>
      <c r="C142" s="51">
        <v>1291150</v>
      </c>
      <c r="D142" s="28">
        <f>IF(B142=0,"   ",C142/B142)</f>
        <v>1</v>
      </c>
      <c r="E142" s="67">
        <f>C142-B142</f>
        <v>0</v>
      </c>
    </row>
    <row r="143" spans="1:5" s="5" customFormat="1" ht="15.75" customHeight="1">
      <c r="A143" s="27" t="s">
        <v>74</v>
      </c>
      <c r="B143" s="51">
        <f>B144</f>
        <v>8300</v>
      </c>
      <c r="C143" s="51">
        <f>C144</f>
        <v>8300</v>
      </c>
      <c r="D143" s="28">
        <f t="shared" si="17"/>
        <v>1</v>
      </c>
      <c r="E143" s="31">
        <f t="shared" si="19"/>
        <v>0</v>
      </c>
    </row>
    <row r="144" spans="1:5" s="5" customFormat="1" ht="30.75" customHeight="1">
      <c r="A144" s="27" t="s">
        <v>181</v>
      </c>
      <c r="B144" s="51">
        <v>8300</v>
      </c>
      <c r="C144" s="55">
        <v>8300</v>
      </c>
      <c r="D144" s="28">
        <f t="shared" si="17"/>
        <v>1</v>
      </c>
      <c r="E144" s="31">
        <f t="shared" si="19"/>
        <v>0</v>
      </c>
    </row>
    <row r="145" spans="1:5" s="5" customFormat="1" ht="30">
      <c r="A145" s="27" t="s">
        <v>83</v>
      </c>
      <c r="B145" s="51">
        <v>3603357.21</v>
      </c>
      <c r="C145" s="55">
        <v>2681077.9</v>
      </c>
      <c r="D145" s="28">
        <f t="shared" si="17"/>
        <v>0.7440499910915022</v>
      </c>
      <c r="E145" s="31">
        <f t="shared" si="19"/>
        <v>-922279.31</v>
      </c>
    </row>
    <row r="146" spans="1:5" s="5" customFormat="1" ht="15">
      <c r="A146" s="27" t="s">
        <v>112</v>
      </c>
      <c r="B146" s="51">
        <f>B147</f>
        <v>300000</v>
      </c>
      <c r="C146" s="51">
        <f>C147</f>
        <v>300000</v>
      </c>
      <c r="D146" s="28">
        <v>0</v>
      </c>
      <c r="E146" s="31">
        <f>C146-B146</f>
        <v>0</v>
      </c>
    </row>
    <row r="147" spans="1:5" s="5" customFormat="1" ht="30">
      <c r="A147" s="27" t="s">
        <v>113</v>
      </c>
      <c r="B147" s="51">
        <v>300000</v>
      </c>
      <c r="C147" s="55">
        <v>300000</v>
      </c>
      <c r="D147" s="28">
        <f>IF(B147=0,"   ",C147/B147)</f>
        <v>1</v>
      </c>
      <c r="E147" s="31">
        <f>C147-B147</f>
        <v>0</v>
      </c>
    </row>
    <row r="148" spans="1:5" s="5" customFormat="1" ht="15">
      <c r="A148" s="27" t="s">
        <v>22</v>
      </c>
      <c r="B148" s="51">
        <v>0</v>
      </c>
      <c r="C148" s="55">
        <v>0</v>
      </c>
      <c r="D148" s="28" t="str">
        <f t="shared" si="17"/>
        <v>   </v>
      </c>
      <c r="E148" s="31">
        <f t="shared" si="19"/>
        <v>0</v>
      </c>
    </row>
    <row r="149" spans="1:5" s="5" customFormat="1" ht="15">
      <c r="A149" s="27" t="s">
        <v>29</v>
      </c>
      <c r="B149" s="51">
        <f>B151+B152+B153+B154+B155</f>
        <v>10514811.33</v>
      </c>
      <c r="C149" s="51">
        <f>C151+C152+C153+C154+C155</f>
        <v>8725042.17</v>
      </c>
      <c r="D149" s="38">
        <f t="shared" si="17"/>
        <v>0.8297858987832166</v>
      </c>
      <c r="E149" s="31">
        <f t="shared" si="19"/>
        <v>-1789769.1600000001</v>
      </c>
    </row>
    <row r="150" spans="1:5" s="5" customFormat="1" ht="15">
      <c r="A150" s="27" t="s">
        <v>70</v>
      </c>
      <c r="B150" s="51"/>
      <c r="C150" s="55"/>
      <c r="D150" s="28" t="str">
        <f t="shared" si="17"/>
        <v>   </v>
      </c>
      <c r="E150" s="31">
        <f t="shared" si="19"/>
        <v>0</v>
      </c>
    </row>
    <row r="151" spans="1:5" s="5" customFormat="1" ht="15">
      <c r="A151" s="27" t="s">
        <v>52</v>
      </c>
      <c r="B151" s="51">
        <v>8715229</v>
      </c>
      <c r="C151" s="55">
        <v>7457590.95</v>
      </c>
      <c r="D151" s="28">
        <f>IF(B151=0,"   ",C151/B151)</f>
        <v>0.8556964997706887</v>
      </c>
      <c r="E151" s="31">
        <f t="shared" si="19"/>
        <v>-1257638.0499999998</v>
      </c>
    </row>
    <row r="152" spans="1:5" s="5" customFormat="1" ht="15">
      <c r="A152" s="27" t="s">
        <v>129</v>
      </c>
      <c r="B152" s="51">
        <v>520282.33</v>
      </c>
      <c r="C152" s="51">
        <v>520282.33</v>
      </c>
      <c r="D152" s="28">
        <f>IF(B152=0,"   ",C152/B152)</f>
        <v>1</v>
      </c>
      <c r="E152" s="31">
        <f t="shared" si="19"/>
        <v>0</v>
      </c>
    </row>
    <row r="153" spans="1:5" s="5" customFormat="1" ht="15">
      <c r="A153" s="27" t="s">
        <v>102</v>
      </c>
      <c r="B153" s="51">
        <v>160000</v>
      </c>
      <c r="C153" s="55">
        <v>107489.13</v>
      </c>
      <c r="D153" s="28">
        <f>IF(B153=0,"   ",C153/B153)</f>
        <v>0.6718070625</v>
      </c>
      <c r="E153" s="31">
        <f t="shared" si="19"/>
        <v>-52510.869999999995</v>
      </c>
    </row>
    <row r="154" spans="1:5" s="5" customFormat="1" ht="30">
      <c r="A154" s="41" t="s">
        <v>170</v>
      </c>
      <c r="B154" s="51">
        <v>674000</v>
      </c>
      <c r="C154" s="51">
        <v>385193</v>
      </c>
      <c r="D154" s="28">
        <f>IF(B154=0,"   ",C154/B154)</f>
        <v>0.5715029673590505</v>
      </c>
      <c r="E154" s="31">
        <f>C154-B154</f>
        <v>-288807</v>
      </c>
    </row>
    <row r="155" spans="1:5" s="5" customFormat="1" ht="30">
      <c r="A155" s="41" t="s">
        <v>160</v>
      </c>
      <c r="B155" s="51">
        <v>445300</v>
      </c>
      <c r="C155" s="51">
        <v>254486.76</v>
      </c>
      <c r="D155" s="28">
        <f>IF(B155=0,"   ",C155/B155)</f>
        <v>0.5714950819672131</v>
      </c>
      <c r="E155" s="31">
        <f>C155-B155</f>
        <v>-190813.24</v>
      </c>
    </row>
    <row r="156" spans="1:5" s="5" customFormat="1" ht="15.75" customHeight="1">
      <c r="A156" s="27" t="s">
        <v>39</v>
      </c>
      <c r="B156" s="51">
        <f>SUM(B157)</f>
        <v>1451500</v>
      </c>
      <c r="C156" s="51">
        <f>SUM(C157)</f>
        <v>1330600</v>
      </c>
      <c r="D156" s="28">
        <f aca="true" t="shared" si="20" ref="D156:D161">IF(B156=0,"   ",C156/B156)</f>
        <v>0.9167068549776094</v>
      </c>
      <c r="E156" s="31">
        <f t="shared" si="19"/>
        <v>-120900</v>
      </c>
    </row>
    <row r="157" spans="1:5" s="5" customFormat="1" ht="30">
      <c r="A157" s="27" t="s">
        <v>40</v>
      </c>
      <c r="B157" s="51">
        <v>1451500</v>
      </c>
      <c r="C157" s="55">
        <v>1330600</v>
      </c>
      <c r="D157" s="28">
        <f t="shared" si="20"/>
        <v>0.9167068549776094</v>
      </c>
      <c r="E157" s="31">
        <f t="shared" si="19"/>
        <v>-120900</v>
      </c>
    </row>
    <row r="158" spans="1:5" s="5" customFormat="1" ht="29.25" customHeight="1">
      <c r="A158" s="27" t="s">
        <v>23</v>
      </c>
      <c r="B158" s="51">
        <f>B159+B160+B161+B162+B163+B164</f>
        <v>2993368</v>
      </c>
      <c r="C158" s="51">
        <f>C159+C160+C161+C162+C163+C164</f>
        <v>2488971.8</v>
      </c>
      <c r="D158" s="28">
        <f t="shared" si="20"/>
        <v>0.8314954258881634</v>
      </c>
      <c r="E158" s="31">
        <f t="shared" si="19"/>
        <v>-504396.2000000002</v>
      </c>
    </row>
    <row r="159" spans="1:5" s="5" customFormat="1" ht="15">
      <c r="A159" s="27" t="s">
        <v>182</v>
      </c>
      <c r="B159" s="51">
        <v>1251000</v>
      </c>
      <c r="C159" s="55">
        <v>1087986.4</v>
      </c>
      <c r="D159" s="28">
        <f t="shared" si="20"/>
        <v>0.8696933653077538</v>
      </c>
      <c r="E159" s="31">
        <f t="shared" si="19"/>
        <v>-163013.6000000001</v>
      </c>
    </row>
    <row r="160" spans="1:5" s="5" customFormat="1" ht="15">
      <c r="A160" s="27" t="s">
        <v>132</v>
      </c>
      <c r="B160" s="51">
        <v>256300</v>
      </c>
      <c r="C160" s="55">
        <v>232822.78</v>
      </c>
      <c r="D160" s="28">
        <f t="shared" si="20"/>
        <v>0.908399453765119</v>
      </c>
      <c r="E160" s="31">
        <f>C160-B160</f>
        <v>-23477.22</v>
      </c>
    </row>
    <row r="161" spans="1:5" s="5" customFormat="1" ht="15">
      <c r="A161" s="27" t="s">
        <v>130</v>
      </c>
      <c r="B161" s="51">
        <v>1366068</v>
      </c>
      <c r="C161" s="55">
        <v>1103062.62</v>
      </c>
      <c r="D161" s="28">
        <f t="shared" si="20"/>
        <v>0.8074727026765872</v>
      </c>
      <c r="E161" s="31">
        <f t="shared" si="19"/>
        <v>-263005.3799999999</v>
      </c>
    </row>
    <row r="162" spans="1:5" s="5" customFormat="1" ht="30">
      <c r="A162" s="41" t="s">
        <v>133</v>
      </c>
      <c r="B162" s="51">
        <v>93000</v>
      </c>
      <c r="C162" s="51">
        <v>50100</v>
      </c>
      <c r="D162" s="28">
        <f aca="true" t="shared" si="21" ref="D162:D167">IF(B162=0,"   ",C162/B162)</f>
        <v>0.5387096774193548</v>
      </c>
      <c r="E162" s="31">
        <f>C162-B162</f>
        <v>-42900</v>
      </c>
    </row>
    <row r="163" spans="1:5" s="5" customFormat="1" ht="30">
      <c r="A163" s="41" t="s">
        <v>146</v>
      </c>
      <c r="B163" s="51">
        <v>12000</v>
      </c>
      <c r="C163" s="51">
        <v>0</v>
      </c>
      <c r="D163" s="28">
        <f t="shared" si="21"/>
        <v>0</v>
      </c>
      <c r="E163" s="31">
        <f>C163-B163</f>
        <v>-12000</v>
      </c>
    </row>
    <row r="164" spans="1:5" s="5" customFormat="1" ht="30">
      <c r="A164" s="41" t="s">
        <v>147</v>
      </c>
      <c r="B164" s="51">
        <v>15000</v>
      </c>
      <c r="C164" s="51">
        <v>15000</v>
      </c>
      <c r="D164" s="28">
        <f t="shared" si="21"/>
        <v>1</v>
      </c>
      <c r="E164" s="31">
        <f>C164-B164</f>
        <v>0</v>
      </c>
    </row>
    <row r="165" spans="1:5" s="5" customFormat="1" ht="15">
      <c r="A165" s="27" t="s">
        <v>24</v>
      </c>
      <c r="B165" s="51">
        <f>B168+B176+B194+B173+B166</f>
        <v>45936794.79</v>
      </c>
      <c r="C165" s="51">
        <f>C168+C176+C194+C173+C166</f>
        <v>34262427.01</v>
      </c>
      <c r="D165" s="28">
        <f t="shared" si="21"/>
        <v>0.7458602013185865</v>
      </c>
      <c r="E165" s="31">
        <f t="shared" si="19"/>
        <v>-11674367.780000001</v>
      </c>
    </row>
    <row r="166" spans="1:5" s="5" customFormat="1" ht="15">
      <c r="A166" s="39" t="s">
        <v>143</v>
      </c>
      <c r="B166" s="51">
        <f>SUM(B167:B167)</f>
        <v>65000</v>
      </c>
      <c r="C166" s="51">
        <f>SUM(C167:C167)</f>
        <v>65000</v>
      </c>
      <c r="D166" s="28">
        <f t="shared" si="21"/>
        <v>1</v>
      </c>
      <c r="E166" s="67">
        <f>C166-B166</f>
        <v>0</v>
      </c>
    </row>
    <row r="167" spans="1:5" ht="29.25" customHeight="1">
      <c r="A167" s="27" t="s">
        <v>144</v>
      </c>
      <c r="B167" s="66">
        <v>65000</v>
      </c>
      <c r="C167" s="66">
        <v>65000</v>
      </c>
      <c r="D167" s="28">
        <f t="shared" si="21"/>
        <v>1</v>
      </c>
      <c r="E167" s="67">
        <f>C167-B167</f>
        <v>0</v>
      </c>
    </row>
    <row r="168" spans="1:5" s="5" customFormat="1" ht="15">
      <c r="A168" s="39" t="s">
        <v>78</v>
      </c>
      <c r="B168" s="51">
        <f>B169+B170+B171+B172</f>
        <v>1186500</v>
      </c>
      <c r="C168" s="51">
        <f>C169+C170+C171+C172</f>
        <v>60487.4</v>
      </c>
      <c r="D168" s="28">
        <f aca="true" t="shared" si="22" ref="D168:D181">IF(B168=0,"   ",C168/B168)</f>
        <v>0.05097968815844922</v>
      </c>
      <c r="E168" s="31">
        <f aca="true" t="shared" si="23" ref="E168:E181">C168-B168</f>
        <v>-1126012.6</v>
      </c>
    </row>
    <row r="169" spans="1:5" s="5" customFormat="1" ht="15">
      <c r="A169" s="39" t="s">
        <v>79</v>
      </c>
      <c r="B169" s="51">
        <v>57400</v>
      </c>
      <c r="C169" s="51">
        <v>57390</v>
      </c>
      <c r="D169" s="28">
        <f t="shared" si="22"/>
        <v>0.9998257839721254</v>
      </c>
      <c r="E169" s="31">
        <f t="shared" si="23"/>
        <v>-10</v>
      </c>
    </row>
    <row r="170" spans="1:5" s="5" customFormat="1" ht="15">
      <c r="A170" s="39" t="s">
        <v>108</v>
      </c>
      <c r="B170" s="51">
        <v>0</v>
      </c>
      <c r="C170" s="51">
        <v>0</v>
      </c>
      <c r="D170" s="28" t="str">
        <f t="shared" si="22"/>
        <v>   </v>
      </c>
      <c r="E170" s="31">
        <f t="shared" si="23"/>
        <v>0</v>
      </c>
    </row>
    <row r="171" spans="1:5" s="5" customFormat="1" ht="30">
      <c r="A171" s="39" t="s">
        <v>204</v>
      </c>
      <c r="B171" s="51">
        <v>31500</v>
      </c>
      <c r="C171" s="51">
        <v>3097.4</v>
      </c>
      <c r="D171" s="28">
        <f t="shared" si="22"/>
        <v>0.09833015873015874</v>
      </c>
      <c r="E171" s="31">
        <f t="shared" si="23"/>
        <v>-28402.6</v>
      </c>
    </row>
    <row r="172" spans="1:5" s="5" customFormat="1" ht="45">
      <c r="A172" s="39" t="s">
        <v>199</v>
      </c>
      <c r="B172" s="51">
        <v>1097600</v>
      </c>
      <c r="C172" s="51">
        <v>0</v>
      </c>
      <c r="D172" s="28">
        <f>IF(B172=0,"   ",C172/B172)</f>
        <v>0</v>
      </c>
      <c r="E172" s="31">
        <f>C172-B172</f>
        <v>-1097600</v>
      </c>
    </row>
    <row r="173" spans="1:5" ht="15">
      <c r="A173" s="39" t="s">
        <v>116</v>
      </c>
      <c r="B173" s="66">
        <f>B174</f>
        <v>1804200</v>
      </c>
      <c r="C173" s="66">
        <f>C174</f>
        <v>1500000</v>
      </c>
      <c r="D173" s="28">
        <f>IF(B173=0,"   ",C173/B173)</f>
        <v>0.8313934153641503</v>
      </c>
      <c r="E173" s="67">
        <f>C173-B173</f>
        <v>-304200</v>
      </c>
    </row>
    <row r="174" spans="1:5" ht="27.75" customHeight="1">
      <c r="A174" s="39" t="s">
        <v>217</v>
      </c>
      <c r="B174" s="66">
        <v>1804200</v>
      </c>
      <c r="C174" s="66">
        <v>1500000</v>
      </c>
      <c r="D174" s="28">
        <f>IF(B174=0,"   ",C174/B174)</f>
        <v>0.8313934153641503</v>
      </c>
      <c r="E174" s="67">
        <f>C174-B174</f>
        <v>-304200</v>
      </c>
    </row>
    <row r="175" spans="1:5" s="5" customFormat="1" ht="15">
      <c r="A175" s="41" t="s">
        <v>218</v>
      </c>
      <c r="B175" s="51">
        <v>4200</v>
      </c>
      <c r="C175" s="51">
        <v>0</v>
      </c>
      <c r="D175" s="28">
        <f>IF(B175=0,"   ",C175/B175)</f>
        <v>0</v>
      </c>
      <c r="E175" s="31">
        <f>C175-B175</f>
        <v>-4200</v>
      </c>
    </row>
    <row r="176" spans="1:5" s="5" customFormat="1" ht="15">
      <c r="A176" s="27" t="s">
        <v>25</v>
      </c>
      <c r="B176" s="51">
        <f>B180+B181+B190+B189+B185+B192+B177</f>
        <v>42599094.79</v>
      </c>
      <c r="C176" s="51">
        <f>C180+C181+C190+C189+C185+C192+C177</f>
        <v>32354939.61</v>
      </c>
      <c r="D176" s="28">
        <f t="shared" si="22"/>
        <v>0.7595217637722015</v>
      </c>
      <c r="E176" s="31">
        <f t="shared" si="23"/>
        <v>-10244155.18</v>
      </c>
    </row>
    <row r="177" spans="1:5" s="5" customFormat="1" ht="30.75" customHeight="1">
      <c r="A177" s="27" t="s">
        <v>172</v>
      </c>
      <c r="B177" s="51">
        <f>SUM(B178:B179)</f>
        <v>1580700</v>
      </c>
      <c r="C177" s="51">
        <f>SUM(C178:C179)</f>
        <v>1580700</v>
      </c>
      <c r="D177" s="28">
        <f>IF(B177=0,"   ",C177/B177)</f>
        <v>1</v>
      </c>
      <c r="E177" s="31">
        <f>C177-B177</f>
        <v>0</v>
      </c>
    </row>
    <row r="178" spans="1:5" s="5" customFormat="1" ht="13.5" customHeight="1">
      <c r="A178" s="41" t="s">
        <v>54</v>
      </c>
      <c r="B178" s="51">
        <v>1580700</v>
      </c>
      <c r="C178" s="51">
        <v>1580700</v>
      </c>
      <c r="D178" s="28">
        <f>IF(B178=0,"   ",C178/B178)</f>
        <v>1</v>
      </c>
      <c r="E178" s="31">
        <f>C178-B178</f>
        <v>0</v>
      </c>
    </row>
    <row r="179" spans="1:5" s="5" customFormat="1" ht="13.5" customHeight="1">
      <c r="A179" s="41" t="s">
        <v>55</v>
      </c>
      <c r="B179" s="51">
        <v>0</v>
      </c>
      <c r="C179" s="51">
        <v>0</v>
      </c>
      <c r="D179" s="28" t="str">
        <f>IF(B179=0,"   ",C179/B179)</f>
        <v>   </v>
      </c>
      <c r="E179" s="31">
        <f>C179-B179</f>
        <v>0</v>
      </c>
    </row>
    <row r="180" spans="1:5" s="5" customFormat="1" ht="27.75" customHeight="1">
      <c r="A180" s="27" t="s">
        <v>114</v>
      </c>
      <c r="B180" s="51">
        <v>1567100</v>
      </c>
      <c r="C180" s="51">
        <v>1567100</v>
      </c>
      <c r="D180" s="28">
        <f t="shared" si="22"/>
        <v>1</v>
      </c>
      <c r="E180" s="31">
        <f t="shared" si="23"/>
        <v>0</v>
      </c>
    </row>
    <row r="181" spans="1:5" s="5" customFormat="1" ht="30">
      <c r="A181" s="27" t="s">
        <v>161</v>
      </c>
      <c r="B181" s="51">
        <f>B182+B183+B184</f>
        <v>12258694.79</v>
      </c>
      <c r="C181" s="51">
        <f>C182+C183+C184</f>
        <v>10436103.95</v>
      </c>
      <c r="D181" s="28">
        <f t="shared" si="22"/>
        <v>0.8513226023469666</v>
      </c>
      <c r="E181" s="31">
        <f t="shared" si="23"/>
        <v>-1822590.8399999999</v>
      </c>
    </row>
    <row r="182" spans="1:5" s="5" customFormat="1" ht="15">
      <c r="A182" s="41" t="s">
        <v>54</v>
      </c>
      <c r="B182" s="51">
        <v>7923200</v>
      </c>
      <c r="C182" s="51">
        <v>7923200</v>
      </c>
      <c r="D182" s="28">
        <f aca="true" t="shared" si="24" ref="D182:D196">IF(B182=0,"   ",C182/B182)</f>
        <v>1</v>
      </c>
      <c r="E182" s="31">
        <f aca="true" t="shared" si="25" ref="E182:E190">C182-B182</f>
        <v>0</v>
      </c>
    </row>
    <row r="183" spans="1:5" s="5" customFormat="1" ht="15">
      <c r="A183" s="41" t="s">
        <v>171</v>
      </c>
      <c r="B183" s="51">
        <v>880400</v>
      </c>
      <c r="C183" s="51">
        <v>880400</v>
      </c>
      <c r="D183" s="28">
        <f>IF(B183=0,"   ",C183/B183)</f>
        <v>1</v>
      </c>
      <c r="E183" s="31">
        <f>C183-B183</f>
        <v>0</v>
      </c>
    </row>
    <row r="184" spans="1:5" s="5" customFormat="1" ht="15">
      <c r="A184" s="41" t="s">
        <v>55</v>
      </c>
      <c r="B184" s="51">
        <v>3455094.79</v>
      </c>
      <c r="C184" s="51">
        <v>1632503.95</v>
      </c>
      <c r="D184" s="28">
        <f>IF(B184=0,"   ",C184/B184)</f>
        <v>0.4724917981193795</v>
      </c>
      <c r="E184" s="31">
        <f>C184-B184</f>
        <v>-1822590.84</v>
      </c>
    </row>
    <row r="185" spans="1:5" s="5" customFormat="1" ht="30">
      <c r="A185" s="27" t="s">
        <v>162</v>
      </c>
      <c r="B185" s="51">
        <f>B186+B187+B188</f>
        <v>15438700</v>
      </c>
      <c r="C185" s="51">
        <f>C186+C187+C188</f>
        <v>8374795.36</v>
      </c>
      <c r="D185" s="28">
        <f t="shared" si="24"/>
        <v>0.542454698905996</v>
      </c>
      <c r="E185" s="31">
        <f t="shared" si="25"/>
        <v>-7063904.64</v>
      </c>
    </row>
    <row r="186" spans="1:5" s="5" customFormat="1" ht="15">
      <c r="A186" s="41" t="s">
        <v>54</v>
      </c>
      <c r="B186" s="51">
        <v>12721000</v>
      </c>
      <c r="C186" s="51">
        <v>6770231.13</v>
      </c>
      <c r="D186" s="28">
        <f t="shared" si="24"/>
        <v>0.5322090346670859</v>
      </c>
      <c r="E186" s="31">
        <f t="shared" si="25"/>
        <v>-5950768.87</v>
      </c>
    </row>
    <row r="187" spans="1:5" s="5" customFormat="1" ht="15">
      <c r="A187" s="41" t="s">
        <v>171</v>
      </c>
      <c r="B187" s="51">
        <v>1413400</v>
      </c>
      <c r="C187" s="51">
        <v>948755.87</v>
      </c>
      <c r="D187" s="28">
        <f t="shared" si="24"/>
        <v>0.6712578675534173</v>
      </c>
      <c r="E187" s="31">
        <f t="shared" si="25"/>
        <v>-464644.13</v>
      </c>
    </row>
    <row r="188" spans="1:5" s="5" customFormat="1" ht="15">
      <c r="A188" s="41" t="s">
        <v>55</v>
      </c>
      <c r="B188" s="51">
        <v>1304300</v>
      </c>
      <c r="C188" s="51">
        <v>655808.36</v>
      </c>
      <c r="D188" s="28">
        <f>IF(B188=0,"   ",C188/B188)</f>
        <v>0.502804845511002</v>
      </c>
      <c r="E188" s="31">
        <f>C188-B188</f>
        <v>-648491.64</v>
      </c>
    </row>
    <row r="189" spans="1:5" s="5" customFormat="1" ht="15">
      <c r="A189" s="27" t="s">
        <v>115</v>
      </c>
      <c r="B189" s="66">
        <v>68700</v>
      </c>
      <c r="C189" s="66">
        <v>0</v>
      </c>
      <c r="D189" s="28">
        <f t="shared" si="24"/>
        <v>0</v>
      </c>
      <c r="E189" s="31">
        <f t="shared" si="25"/>
        <v>-68700</v>
      </c>
    </row>
    <row r="190" spans="1:5" s="5" customFormat="1" ht="29.25" customHeight="1">
      <c r="A190" s="27" t="s">
        <v>163</v>
      </c>
      <c r="B190" s="51">
        <f>B191</f>
        <v>7095400</v>
      </c>
      <c r="C190" s="51">
        <f>C191</f>
        <v>6658400</v>
      </c>
      <c r="D190" s="28">
        <f t="shared" si="24"/>
        <v>0.9384108013642641</v>
      </c>
      <c r="E190" s="31">
        <f t="shared" si="25"/>
        <v>-437000</v>
      </c>
    </row>
    <row r="191" spans="1:5" s="5" customFormat="1" ht="15">
      <c r="A191" s="41" t="s">
        <v>54</v>
      </c>
      <c r="B191" s="51">
        <v>7095400</v>
      </c>
      <c r="C191" s="51">
        <v>6658400</v>
      </c>
      <c r="D191" s="28">
        <f t="shared" si="24"/>
        <v>0.9384108013642641</v>
      </c>
      <c r="E191" s="31">
        <f aca="true" t="shared" si="26" ref="E191:E196">C191-B191</f>
        <v>-437000</v>
      </c>
    </row>
    <row r="192" spans="1:5" s="5" customFormat="1" ht="29.25" customHeight="1">
      <c r="A192" s="27" t="s">
        <v>164</v>
      </c>
      <c r="B192" s="51">
        <f>B193</f>
        <v>4589800</v>
      </c>
      <c r="C192" s="51">
        <f>C193</f>
        <v>3737840.3</v>
      </c>
      <c r="D192" s="28">
        <f t="shared" si="24"/>
        <v>0.8143797768965968</v>
      </c>
      <c r="E192" s="31">
        <f>C192-B192</f>
        <v>-851959.7000000002</v>
      </c>
    </row>
    <row r="193" spans="1:5" s="5" customFormat="1" ht="15">
      <c r="A193" s="41" t="s">
        <v>54</v>
      </c>
      <c r="B193" s="51">
        <v>4589800</v>
      </c>
      <c r="C193" s="51">
        <v>3737840.3</v>
      </c>
      <c r="D193" s="28">
        <f t="shared" si="24"/>
        <v>0.8143797768965968</v>
      </c>
      <c r="E193" s="31">
        <f>C193-B193</f>
        <v>-851959.7000000002</v>
      </c>
    </row>
    <row r="194" spans="1:5" s="5" customFormat="1" ht="15">
      <c r="A194" s="27" t="s">
        <v>36</v>
      </c>
      <c r="B194" s="51">
        <f>B195</f>
        <v>282000</v>
      </c>
      <c r="C194" s="51">
        <f>C195</f>
        <v>282000</v>
      </c>
      <c r="D194" s="28">
        <f t="shared" si="24"/>
        <v>1</v>
      </c>
      <c r="E194" s="31">
        <f t="shared" si="26"/>
        <v>0</v>
      </c>
    </row>
    <row r="195" spans="1:5" s="5" customFormat="1" ht="14.25" customHeight="1">
      <c r="A195" s="27" t="s">
        <v>103</v>
      </c>
      <c r="B195" s="51">
        <v>282000</v>
      </c>
      <c r="C195" s="51">
        <v>282000</v>
      </c>
      <c r="D195" s="28">
        <f>IF(B195=0,"   ",C195/B195)</f>
        <v>1</v>
      </c>
      <c r="E195" s="31">
        <f>C195-B195</f>
        <v>0</v>
      </c>
    </row>
    <row r="196" spans="1:5" s="5" customFormat="1" ht="15">
      <c r="A196" s="27" t="s">
        <v>7</v>
      </c>
      <c r="B196" s="51">
        <f>B197+B204+B211</f>
        <v>64632933.13</v>
      </c>
      <c r="C196" s="51">
        <f>C197+C204+C211</f>
        <v>37801359.99</v>
      </c>
      <c r="D196" s="28">
        <f t="shared" si="24"/>
        <v>0.5848622081558316</v>
      </c>
      <c r="E196" s="31">
        <f t="shared" si="26"/>
        <v>-26831573.14</v>
      </c>
    </row>
    <row r="197" spans="1:5" s="5" customFormat="1" ht="15">
      <c r="A197" s="39" t="s">
        <v>81</v>
      </c>
      <c r="B197" s="51">
        <f>B199+B200+B203+B198</f>
        <v>16354094.63</v>
      </c>
      <c r="C197" s="51">
        <f>C199+C200+C203+C198</f>
        <v>5723970.319999999</v>
      </c>
      <c r="D197" s="28">
        <f aca="true" t="shared" si="27" ref="D197:D208">IF(B197=0,"   ",C197/B197)</f>
        <v>0.3500022746291275</v>
      </c>
      <c r="E197" s="31">
        <f aca="true" t="shared" si="28" ref="E197:E208">C197-B197</f>
        <v>-10630124.310000002</v>
      </c>
    </row>
    <row r="198" spans="1:5" ht="16.5" customHeight="1">
      <c r="A198" s="39" t="s">
        <v>248</v>
      </c>
      <c r="B198" s="66">
        <v>981000</v>
      </c>
      <c r="C198" s="66">
        <v>946381.97</v>
      </c>
      <c r="D198" s="28">
        <f>IF(B198=0,"   ",C198/B198)</f>
        <v>0.964711488277268</v>
      </c>
      <c r="E198" s="67">
        <f>C198-B198</f>
        <v>-34618.03000000003</v>
      </c>
    </row>
    <row r="199" spans="1:5" ht="32.25" customHeight="1">
      <c r="A199" s="39" t="s">
        <v>198</v>
      </c>
      <c r="B199" s="66">
        <v>0</v>
      </c>
      <c r="C199" s="66">
        <v>0</v>
      </c>
      <c r="D199" s="28">
        <v>0</v>
      </c>
      <c r="E199" s="67">
        <f t="shared" si="28"/>
        <v>0</v>
      </c>
    </row>
    <row r="200" spans="1:5" ht="44.25" customHeight="1">
      <c r="A200" s="39" t="s">
        <v>228</v>
      </c>
      <c r="B200" s="66">
        <f>B201+B202</f>
        <v>15139110</v>
      </c>
      <c r="C200" s="66">
        <f>C201+C202</f>
        <v>4606341.399999999</v>
      </c>
      <c r="D200" s="28">
        <f>IF(B200=0,"   ",C200/B200)</f>
        <v>0.30426764849452836</v>
      </c>
      <c r="E200" s="67">
        <f>C200-B200</f>
        <v>-10532768.600000001</v>
      </c>
    </row>
    <row r="201" spans="1:5" ht="15">
      <c r="A201" s="27" t="s">
        <v>121</v>
      </c>
      <c r="B201" s="66">
        <v>14560922.4</v>
      </c>
      <c r="C201" s="66">
        <v>4344871.35</v>
      </c>
      <c r="D201" s="28">
        <f>IF(B201=0,"   ",C201/B201)</f>
        <v>0.298392590156239</v>
      </c>
      <c r="E201" s="67">
        <f>C201-B201</f>
        <v>-10216051.05</v>
      </c>
    </row>
    <row r="202" spans="1:5" ht="15">
      <c r="A202" s="27" t="s">
        <v>134</v>
      </c>
      <c r="B202" s="66">
        <v>578187.6</v>
      </c>
      <c r="C202" s="66">
        <v>261470.05</v>
      </c>
      <c r="D202" s="28">
        <f>IF(B202=0,"   ",C202/B202)</f>
        <v>0.4522235516638544</v>
      </c>
      <c r="E202" s="67">
        <f>C202-B202</f>
        <v>-316717.55</v>
      </c>
    </row>
    <row r="203" spans="1:5" ht="27.75" customHeight="1">
      <c r="A203" s="39" t="s">
        <v>231</v>
      </c>
      <c r="B203" s="66">
        <v>233984.63</v>
      </c>
      <c r="C203" s="66">
        <v>171246.95</v>
      </c>
      <c r="D203" s="28">
        <f>IF(B203=0,"   ",C203/B203)</f>
        <v>0.7318726447972246</v>
      </c>
      <c r="E203" s="67">
        <f>C203-B203</f>
        <v>-62737.67999999999</v>
      </c>
    </row>
    <row r="204" spans="1:5" ht="15">
      <c r="A204" s="27" t="s">
        <v>122</v>
      </c>
      <c r="B204" s="66">
        <f>B205+B209+B210</f>
        <v>48277138.5</v>
      </c>
      <c r="C204" s="66">
        <f>C205+C209+C210</f>
        <v>32075859.67</v>
      </c>
      <c r="D204" s="28">
        <f t="shared" si="27"/>
        <v>0.6644109544727884</v>
      </c>
      <c r="E204" s="67">
        <f t="shared" si="28"/>
        <v>-16201278.829999998</v>
      </c>
    </row>
    <row r="205" spans="1:5" ht="27.75" customHeight="1">
      <c r="A205" s="39" t="s">
        <v>148</v>
      </c>
      <c r="B205" s="66">
        <f>B206+B208+B207</f>
        <v>5885076.760000001</v>
      </c>
      <c r="C205" s="66">
        <f>C206+C208+C207</f>
        <v>5885076.760000001</v>
      </c>
      <c r="D205" s="28">
        <f t="shared" si="27"/>
        <v>1</v>
      </c>
      <c r="E205" s="67">
        <f t="shared" si="28"/>
        <v>0</v>
      </c>
    </row>
    <row r="206" spans="1:5" ht="15">
      <c r="A206" s="27" t="s">
        <v>120</v>
      </c>
      <c r="B206" s="66">
        <v>5826225.99</v>
      </c>
      <c r="C206" s="66">
        <v>5826225.99</v>
      </c>
      <c r="D206" s="28">
        <f t="shared" si="27"/>
        <v>1</v>
      </c>
      <c r="E206" s="67">
        <f t="shared" si="28"/>
        <v>0</v>
      </c>
    </row>
    <row r="207" spans="1:5" ht="15">
      <c r="A207" s="27" t="s">
        <v>121</v>
      </c>
      <c r="B207" s="66">
        <v>41195.54</v>
      </c>
      <c r="C207" s="66">
        <v>41195.54</v>
      </c>
      <c r="D207" s="28">
        <f t="shared" si="27"/>
        <v>1</v>
      </c>
      <c r="E207" s="67">
        <f t="shared" si="28"/>
        <v>0</v>
      </c>
    </row>
    <row r="208" spans="1:5" ht="15">
      <c r="A208" s="27" t="s">
        <v>134</v>
      </c>
      <c r="B208" s="66">
        <v>17655.23</v>
      </c>
      <c r="C208" s="66">
        <v>17655.23</v>
      </c>
      <c r="D208" s="28">
        <f t="shared" si="27"/>
        <v>1</v>
      </c>
      <c r="E208" s="67">
        <f t="shared" si="28"/>
        <v>0</v>
      </c>
    </row>
    <row r="209" spans="1:5" ht="27.75" customHeight="1">
      <c r="A209" s="39" t="s">
        <v>211</v>
      </c>
      <c r="B209" s="66">
        <v>26191000</v>
      </c>
      <c r="C209" s="66">
        <v>26190782.91</v>
      </c>
      <c r="D209" s="28">
        <f aca="true" t="shared" si="29" ref="D209:D236">IF(B209=0,"   ",C209/B209)</f>
        <v>0.9999917112748654</v>
      </c>
      <c r="E209" s="67">
        <f aca="true" t="shared" si="30" ref="E209:E236">C209-B209</f>
        <v>-217.089999999851</v>
      </c>
    </row>
    <row r="210" spans="1:5" ht="27.75" customHeight="1">
      <c r="A210" s="39" t="s">
        <v>246</v>
      </c>
      <c r="B210" s="66">
        <v>16201061.74</v>
      </c>
      <c r="C210" s="66">
        <v>0</v>
      </c>
      <c r="D210" s="28">
        <f>IF(B210=0,"   ",C210/B210)</f>
        <v>0</v>
      </c>
      <c r="E210" s="67">
        <f>C210-B210</f>
        <v>-16201061.74</v>
      </c>
    </row>
    <row r="211" spans="1:5" s="5" customFormat="1" ht="15">
      <c r="A211" s="27" t="s">
        <v>216</v>
      </c>
      <c r="B211" s="51">
        <v>1700</v>
      </c>
      <c r="C211" s="55">
        <v>1530</v>
      </c>
      <c r="D211" s="28">
        <f>IF(B211=0,"   ",C211/B211)</f>
        <v>0.9</v>
      </c>
      <c r="E211" s="31">
        <f>C211-B211</f>
        <v>-170</v>
      </c>
    </row>
    <row r="212" spans="1:5" s="5" customFormat="1" ht="15">
      <c r="A212" s="27" t="s">
        <v>8</v>
      </c>
      <c r="B212" s="51">
        <f>B213+B230+B267+B264+B255</f>
        <v>436626217.74999994</v>
      </c>
      <c r="C212" s="51">
        <f>C213+C230+C267+C264+C255</f>
        <v>393922104.06</v>
      </c>
      <c r="D212" s="28">
        <f t="shared" si="29"/>
        <v>0.9021952600325729</v>
      </c>
      <c r="E212" s="31">
        <f t="shared" si="30"/>
        <v>-42704113.68999994</v>
      </c>
    </row>
    <row r="213" spans="1:5" s="5" customFormat="1" ht="15">
      <c r="A213" s="27" t="s">
        <v>41</v>
      </c>
      <c r="B213" s="51">
        <f>B214+B216+B223+B226+B220+B227</f>
        <v>167467161</v>
      </c>
      <c r="C213" s="51">
        <f>C214+C216+C223+C226+C220+C227</f>
        <v>154512642.95000002</v>
      </c>
      <c r="D213" s="28">
        <f t="shared" si="29"/>
        <v>0.9226444278827897</v>
      </c>
      <c r="E213" s="31">
        <f t="shared" si="30"/>
        <v>-12954518.049999982</v>
      </c>
    </row>
    <row r="214" spans="1:5" s="5" customFormat="1" ht="15">
      <c r="A214" s="27" t="s">
        <v>71</v>
      </c>
      <c r="B214" s="51">
        <v>57199601</v>
      </c>
      <c r="C214" s="55">
        <v>46565840</v>
      </c>
      <c r="D214" s="28">
        <f t="shared" si="29"/>
        <v>0.8140937906192737</v>
      </c>
      <c r="E214" s="31">
        <f t="shared" si="30"/>
        <v>-10633761</v>
      </c>
    </row>
    <row r="215" spans="1:5" s="5" customFormat="1" ht="15">
      <c r="A215" s="41" t="s">
        <v>117</v>
      </c>
      <c r="B215" s="51">
        <v>53317600</v>
      </c>
      <c r="C215" s="55">
        <v>42731300</v>
      </c>
      <c r="D215" s="28">
        <f t="shared" si="29"/>
        <v>0.8014483022491635</v>
      </c>
      <c r="E215" s="31">
        <f t="shared" si="30"/>
        <v>-10586300</v>
      </c>
    </row>
    <row r="216" spans="1:5" s="5" customFormat="1" ht="30">
      <c r="A216" s="39" t="s">
        <v>155</v>
      </c>
      <c r="B216" s="51">
        <f>SUM(B217:B219)</f>
        <v>96262315</v>
      </c>
      <c r="C216" s="51">
        <f>SUM(C217:C219)</f>
        <v>95130502.32</v>
      </c>
      <c r="D216" s="28">
        <f t="shared" si="29"/>
        <v>0.9882424115813129</v>
      </c>
      <c r="E216" s="31">
        <f t="shared" si="30"/>
        <v>-1131812.6800000072</v>
      </c>
    </row>
    <row r="217" spans="1:5" ht="15">
      <c r="A217" s="27" t="s">
        <v>165</v>
      </c>
      <c r="B217" s="66">
        <v>89584363</v>
      </c>
      <c r="C217" s="66">
        <v>89556960.82</v>
      </c>
      <c r="D217" s="28">
        <f t="shared" si="29"/>
        <v>0.9996941187157852</v>
      </c>
      <c r="E217" s="67">
        <f t="shared" si="30"/>
        <v>-27402.180000007153</v>
      </c>
    </row>
    <row r="218" spans="1:5" ht="15">
      <c r="A218" s="27" t="s">
        <v>121</v>
      </c>
      <c r="B218" s="66">
        <v>5879122.15</v>
      </c>
      <c r="C218" s="66">
        <v>4841098.07</v>
      </c>
      <c r="D218" s="28">
        <f t="shared" si="29"/>
        <v>0.8234389329706306</v>
      </c>
      <c r="E218" s="67">
        <f t="shared" si="30"/>
        <v>-1038024.0800000001</v>
      </c>
    </row>
    <row r="219" spans="1:5" ht="15">
      <c r="A219" s="27" t="s">
        <v>134</v>
      </c>
      <c r="B219" s="66">
        <v>798829.85</v>
      </c>
      <c r="C219" s="66">
        <v>732443.43</v>
      </c>
      <c r="D219" s="28">
        <f t="shared" si="29"/>
        <v>0.9168954189681321</v>
      </c>
      <c r="E219" s="67">
        <f t="shared" si="30"/>
        <v>-66386.41999999993</v>
      </c>
    </row>
    <row r="220" spans="1:5" s="5" customFormat="1" ht="75">
      <c r="A220" s="39" t="s">
        <v>221</v>
      </c>
      <c r="B220" s="51">
        <f>SUM(B221:B222)</f>
        <v>3420000</v>
      </c>
      <c r="C220" s="51">
        <f>SUM(C221:C222)</f>
        <v>2298515.83</v>
      </c>
      <c r="D220" s="28">
        <f>IF(B220=0,"   ",C220/B220)</f>
        <v>0.6720806520467837</v>
      </c>
      <c r="E220" s="31">
        <f>C220-B220</f>
        <v>-1121484.17</v>
      </c>
    </row>
    <row r="221" spans="1:5" ht="15">
      <c r="A221" s="27" t="s">
        <v>121</v>
      </c>
      <c r="B221" s="66">
        <v>3214800</v>
      </c>
      <c r="C221" s="66">
        <v>2160604.88</v>
      </c>
      <c r="D221" s="28">
        <f>IF(B221=0,"   ",C221/B221)</f>
        <v>0.6720806519845713</v>
      </c>
      <c r="E221" s="67">
        <f>C221-B221</f>
        <v>-1054195.12</v>
      </c>
    </row>
    <row r="222" spans="1:5" ht="15">
      <c r="A222" s="27" t="s">
        <v>134</v>
      </c>
      <c r="B222" s="66">
        <v>205200</v>
      </c>
      <c r="C222" s="66">
        <v>137910.95</v>
      </c>
      <c r="D222" s="28">
        <f>IF(B222=0,"   ",C222/B222)</f>
        <v>0.6720806530214426</v>
      </c>
      <c r="E222" s="67">
        <f>C222-B222</f>
        <v>-67289.04999999999</v>
      </c>
    </row>
    <row r="223" spans="1:5" s="5" customFormat="1" ht="60">
      <c r="A223" s="39" t="s">
        <v>220</v>
      </c>
      <c r="B223" s="51">
        <f>SUM(B224:B225)</f>
        <v>7324256</v>
      </c>
      <c r="C223" s="51">
        <f>SUM(C224:C225)</f>
        <v>7256795.8</v>
      </c>
      <c r="D223" s="28">
        <f t="shared" si="29"/>
        <v>0.9907894808701389</v>
      </c>
      <c r="E223" s="31">
        <f t="shared" si="30"/>
        <v>-67460.20000000019</v>
      </c>
    </row>
    <row r="224" spans="1:5" ht="15">
      <c r="A224" s="27" t="s">
        <v>121</v>
      </c>
      <c r="B224" s="66">
        <v>6884800</v>
      </c>
      <c r="C224" s="66">
        <v>6821388.06</v>
      </c>
      <c r="D224" s="28">
        <f t="shared" si="29"/>
        <v>0.9907895741343248</v>
      </c>
      <c r="E224" s="67">
        <f t="shared" si="30"/>
        <v>-63411.94000000041</v>
      </c>
    </row>
    <row r="225" spans="1:5" ht="15">
      <c r="A225" s="27" t="s">
        <v>134</v>
      </c>
      <c r="B225" s="66">
        <v>439456</v>
      </c>
      <c r="C225" s="66">
        <v>435407.74</v>
      </c>
      <c r="D225" s="28">
        <f t="shared" si="29"/>
        <v>0.9907880197334886</v>
      </c>
      <c r="E225" s="67">
        <f t="shared" si="30"/>
        <v>-4048.2600000000093</v>
      </c>
    </row>
    <row r="226" spans="1:5" ht="46.5" customHeight="1">
      <c r="A226" s="27" t="s">
        <v>219</v>
      </c>
      <c r="B226" s="66">
        <v>1982500</v>
      </c>
      <c r="C226" s="66">
        <v>1982500</v>
      </c>
      <c r="D226" s="28">
        <f t="shared" si="29"/>
        <v>1</v>
      </c>
      <c r="E226" s="67">
        <f t="shared" si="30"/>
        <v>0</v>
      </c>
    </row>
    <row r="227" spans="1:5" s="5" customFormat="1" ht="44.25" customHeight="1">
      <c r="A227" s="39" t="s">
        <v>236</v>
      </c>
      <c r="B227" s="51">
        <f>SUM(B228:B229)</f>
        <v>1278489</v>
      </c>
      <c r="C227" s="51">
        <f>SUM(C228:C229)</f>
        <v>1278489</v>
      </c>
      <c r="D227" s="28">
        <f>IF(B227=0,"   ",C227/B227)</f>
        <v>1</v>
      </c>
      <c r="E227" s="31">
        <f>C227-B227</f>
        <v>0</v>
      </c>
    </row>
    <row r="228" spans="1:5" ht="15">
      <c r="A228" s="27" t="s">
        <v>121</v>
      </c>
      <c r="B228" s="66">
        <v>1265700</v>
      </c>
      <c r="C228" s="66">
        <v>1265700</v>
      </c>
      <c r="D228" s="28">
        <f>IF(B228=0,"   ",C228/B228)</f>
        <v>1</v>
      </c>
      <c r="E228" s="67">
        <f>C228-B228</f>
        <v>0</v>
      </c>
    </row>
    <row r="229" spans="1:5" ht="15">
      <c r="A229" s="27" t="s">
        <v>134</v>
      </c>
      <c r="B229" s="66">
        <v>12789</v>
      </c>
      <c r="C229" s="66">
        <v>12789</v>
      </c>
      <c r="D229" s="28">
        <f>IF(B229=0,"   ",C229/B229)</f>
        <v>1</v>
      </c>
      <c r="E229" s="67">
        <f>C229-B229</f>
        <v>0</v>
      </c>
    </row>
    <row r="230" spans="1:5" s="5" customFormat="1" ht="15">
      <c r="A230" s="27" t="s">
        <v>42</v>
      </c>
      <c r="B230" s="51">
        <f>B231+B236+B254+B233</f>
        <v>235056521.29999998</v>
      </c>
      <c r="C230" s="51">
        <f>C231+C236+C254+C233</f>
        <v>208319608.1</v>
      </c>
      <c r="D230" s="28">
        <f t="shared" si="29"/>
        <v>0.8862532592070654</v>
      </c>
      <c r="E230" s="31">
        <f t="shared" si="30"/>
        <v>-26736913.199999988</v>
      </c>
    </row>
    <row r="231" spans="1:5" s="5" customFormat="1" ht="15">
      <c r="A231" s="27" t="s">
        <v>71</v>
      </c>
      <c r="B231" s="51">
        <v>125205234.99</v>
      </c>
      <c r="C231" s="51">
        <v>115768563.6</v>
      </c>
      <c r="D231" s="28">
        <f t="shared" si="29"/>
        <v>0.9246303767509905</v>
      </c>
      <c r="E231" s="31">
        <f t="shared" si="30"/>
        <v>-9436671.39</v>
      </c>
    </row>
    <row r="232" spans="1:5" s="5" customFormat="1" ht="18" customHeight="1">
      <c r="A232" s="41" t="s">
        <v>149</v>
      </c>
      <c r="B232" s="51">
        <v>114946600</v>
      </c>
      <c r="C232" s="51">
        <v>106442500</v>
      </c>
      <c r="D232" s="28">
        <f t="shared" si="29"/>
        <v>0.926016950479614</v>
      </c>
      <c r="E232" s="31">
        <f t="shared" si="30"/>
        <v>-8504100</v>
      </c>
    </row>
    <row r="233" spans="1:5" s="5" customFormat="1" ht="44.25" customHeight="1">
      <c r="A233" s="39" t="s">
        <v>235</v>
      </c>
      <c r="B233" s="51">
        <f>SUM(B234:B235)</f>
        <v>12664748</v>
      </c>
      <c r="C233" s="51">
        <f>SUM(C234:C235)</f>
        <v>12664748</v>
      </c>
      <c r="D233" s="28">
        <f>IF(B233=0,"   ",C233/B233)</f>
        <v>1</v>
      </c>
      <c r="E233" s="31">
        <f>C233-B233</f>
        <v>0</v>
      </c>
    </row>
    <row r="234" spans="1:5" ht="15">
      <c r="A234" s="27" t="s">
        <v>121</v>
      </c>
      <c r="B234" s="66">
        <v>12538100</v>
      </c>
      <c r="C234" s="66">
        <v>12538100</v>
      </c>
      <c r="D234" s="28">
        <f>IF(B234=0,"   ",C234/B234)</f>
        <v>1</v>
      </c>
      <c r="E234" s="67">
        <f>C234-B234</f>
        <v>0</v>
      </c>
    </row>
    <row r="235" spans="1:5" ht="15">
      <c r="A235" s="27" t="s">
        <v>134</v>
      </c>
      <c r="B235" s="66">
        <v>126648</v>
      </c>
      <c r="C235" s="66">
        <v>126648</v>
      </c>
      <c r="D235" s="28">
        <f>IF(B235=0,"   ",C235/B235)</f>
        <v>1</v>
      </c>
      <c r="E235" s="67">
        <f>C235-B235</f>
        <v>0</v>
      </c>
    </row>
    <row r="236" spans="1:5" s="5" customFormat="1" ht="15">
      <c r="A236" s="27" t="s">
        <v>185</v>
      </c>
      <c r="B236" s="51">
        <f>B237+B240+B246+B247+B243+B251</f>
        <v>97106539.30999999</v>
      </c>
      <c r="C236" s="51">
        <f>C237+C240+C246+C247+C243+C251</f>
        <v>79818181.99000001</v>
      </c>
      <c r="D236" s="28">
        <f t="shared" si="29"/>
        <v>0.8219650556713884</v>
      </c>
      <c r="E236" s="31">
        <f t="shared" si="30"/>
        <v>-17288357.319999978</v>
      </c>
    </row>
    <row r="237" spans="1:5" s="5" customFormat="1" ht="45">
      <c r="A237" s="39" t="s">
        <v>166</v>
      </c>
      <c r="B237" s="51">
        <f>SUM(B238:B239)</f>
        <v>27883663.83</v>
      </c>
      <c r="C237" s="51">
        <f>SUM(C238:C239)</f>
        <v>19385419.21</v>
      </c>
      <c r="D237" s="28">
        <f aca="true" t="shared" si="31" ref="D237:D242">IF(B237=0,"   ",C237/B237)</f>
        <v>0.6952249649898322</v>
      </c>
      <c r="E237" s="31">
        <f aca="true" t="shared" si="32" ref="E237:E242">C237-B237</f>
        <v>-8498244.619999997</v>
      </c>
    </row>
    <row r="238" spans="1:5" ht="15">
      <c r="A238" s="27" t="s">
        <v>121</v>
      </c>
      <c r="B238" s="66">
        <v>26210644</v>
      </c>
      <c r="C238" s="66">
        <v>18222273.76</v>
      </c>
      <c r="D238" s="28">
        <f t="shared" si="31"/>
        <v>0.695224190599819</v>
      </c>
      <c r="E238" s="67">
        <f t="shared" si="32"/>
        <v>-7988370.239999998</v>
      </c>
    </row>
    <row r="239" spans="1:5" ht="15">
      <c r="A239" s="27" t="s">
        <v>134</v>
      </c>
      <c r="B239" s="66">
        <v>1673019.83</v>
      </c>
      <c r="C239" s="66">
        <v>1163145.45</v>
      </c>
      <c r="D239" s="28">
        <f t="shared" si="31"/>
        <v>0.6952370971000384</v>
      </c>
      <c r="E239" s="67">
        <f t="shared" si="32"/>
        <v>-509874.3800000001</v>
      </c>
    </row>
    <row r="240" spans="1:5" s="5" customFormat="1" ht="73.5" customHeight="1">
      <c r="A240" s="39" t="s">
        <v>222</v>
      </c>
      <c r="B240" s="51">
        <f>SUM(B241:B242)</f>
        <v>49777678.74</v>
      </c>
      <c r="C240" s="51">
        <f>SUM(C241:C242)</f>
        <v>45609489.47</v>
      </c>
      <c r="D240" s="28">
        <f t="shared" si="31"/>
        <v>0.9162638882425315</v>
      </c>
      <c r="E240" s="31">
        <f t="shared" si="32"/>
        <v>-4168189.2700000033</v>
      </c>
    </row>
    <row r="241" spans="1:5" s="5" customFormat="1" ht="15.75" customHeight="1">
      <c r="A241" s="41" t="s">
        <v>187</v>
      </c>
      <c r="B241" s="51">
        <v>46791018</v>
      </c>
      <c r="C241" s="51">
        <v>42622828.73</v>
      </c>
      <c r="D241" s="28">
        <f t="shared" si="31"/>
        <v>0.910919030015547</v>
      </c>
      <c r="E241" s="31">
        <f t="shared" si="32"/>
        <v>-4168189.2700000033</v>
      </c>
    </row>
    <row r="242" spans="1:5" ht="15">
      <c r="A242" s="41" t="s">
        <v>188</v>
      </c>
      <c r="B242" s="66">
        <v>2986660.74</v>
      </c>
      <c r="C242" s="66">
        <v>2986660.74</v>
      </c>
      <c r="D242" s="28">
        <f t="shared" si="31"/>
        <v>1</v>
      </c>
      <c r="E242" s="67">
        <f t="shared" si="32"/>
        <v>0</v>
      </c>
    </row>
    <row r="243" spans="1:5" s="5" customFormat="1" ht="78" customHeight="1">
      <c r="A243" s="39" t="s">
        <v>229</v>
      </c>
      <c r="B243" s="51">
        <f>SUM(B244:B245)</f>
        <v>2902571.74</v>
      </c>
      <c r="C243" s="51">
        <f>SUM(C244:C245)</f>
        <v>2515333.2</v>
      </c>
      <c r="D243" s="28">
        <f>IF(B243=0,"   ",C243/B243)</f>
        <v>0.8665877798424373</v>
      </c>
      <c r="E243" s="31">
        <f>C243-B243</f>
        <v>-387238.54000000004</v>
      </c>
    </row>
    <row r="244" spans="1:5" s="5" customFormat="1" ht="15.75" customHeight="1">
      <c r="A244" s="41" t="s">
        <v>187</v>
      </c>
      <c r="B244" s="51">
        <v>2728416.62</v>
      </c>
      <c r="C244" s="51">
        <v>2364413.21</v>
      </c>
      <c r="D244" s="28">
        <f>IF(B244=0,"   ",C244/B244)</f>
        <v>0.8665880396227758</v>
      </c>
      <c r="E244" s="31">
        <f>C244-B244</f>
        <v>-364003.41000000015</v>
      </c>
    </row>
    <row r="245" spans="1:5" ht="15">
      <c r="A245" s="41" t="s">
        <v>188</v>
      </c>
      <c r="B245" s="66">
        <v>174155.12</v>
      </c>
      <c r="C245" s="66">
        <v>150919.99</v>
      </c>
      <c r="D245" s="28">
        <f>IF(B245=0,"   ",C245/B245)</f>
        <v>0.8665837099707433</v>
      </c>
      <c r="E245" s="67">
        <f>C245-B245</f>
        <v>-23235.130000000005</v>
      </c>
    </row>
    <row r="246" spans="1:5" s="5" customFormat="1" ht="45">
      <c r="A246" s="39" t="s">
        <v>178</v>
      </c>
      <c r="B246" s="51">
        <v>8558000</v>
      </c>
      <c r="C246" s="55">
        <v>7637090.13</v>
      </c>
      <c r="D246" s="28">
        <f aca="true" t="shared" si="33" ref="D246:D265">IF(B246=0,"   ",C246/B246)</f>
        <v>0.8923919291890628</v>
      </c>
      <c r="E246" s="31">
        <f aca="true" t="shared" si="34" ref="E246:E265">C246-B246</f>
        <v>-920909.8700000001</v>
      </c>
    </row>
    <row r="247" spans="1:5" s="5" customFormat="1" ht="43.5" customHeight="1">
      <c r="A247" s="39" t="s">
        <v>179</v>
      </c>
      <c r="B247" s="51">
        <f>SUM(B248:B250)</f>
        <v>6616162</v>
      </c>
      <c r="C247" s="51">
        <f>SUM(C248:C250)</f>
        <v>4518449.9799999995</v>
      </c>
      <c r="D247" s="28">
        <f t="shared" si="33"/>
        <v>0.6829412550660034</v>
      </c>
      <c r="E247" s="31">
        <f t="shared" si="34"/>
        <v>-2097712.0200000005</v>
      </c>
    </row>
    <row r="248" spans="1:5" s="5" customFormat="1" ht="15" customHeight="1">
      <c r="A248" s="41" t="s">
        <v>186</v>
      </c>
      <c r="B248" s="51">
        <v>6550000</v>
      </c>
      <c r="C248" s="51">
        <v>4473265.34</v>
      </c>
      <c r="D248" s="28">
        <f t="shared" si="33"/>
        <v>0.6829412732824427</v>
      </c>
      <c r="E248" s="31">
        <f t="shared" si="34"/>
        <v>-2076734.6600000001</v>
      </c>
    </row>
    <row r="249" spans="1:5" s="5" customFormat="1" ht="15.75" customHeight="1">
      <c r="A249" s="41" t="s">
        <v>187</v>
      </c>
      <c r="B249" s="51">
        <v>33081</v>
      </c>
      <c r="C249" s="51">
        <v>22592.27</v>
      </c>
      <c r="D249" s="28">
        <f t="shared" si="33"/>
        <v>0.6829379402073698</v>
      </c>
      <c r="E249" s="31">
        <f t="shared" si="34"/>
        <v>-10488.73</v>
      </c>
    </row>
    <row r="250" spans="1:5" ht="15">
      <c r="A250" s="41" t="s">
        <v>188</v>
      </c>
      <c r="B250" s="66">
        <v>33081</v>
      </c>
      <c r="C250" s="66">
        <v>22592.37</v>
      </c>
      <c r="D250" s="28">
        <f t="shared" si="33"/>
        <v>0.6829409630905958</v>
      </c>
      <c r="E250" s="67">
        <f t="shared" si="34"/>
        <v>-10488.630000000001</v>
      </c>
    </row>
    <row r="251" spans="1:5" s="5" customFormat="1" ht="88.5" customHeight="1">
      <c r="A251" s="39" t="s">
        <v>239</v>
      </c>
      <c r="B251" s="51">
        <f>SUM(B252:B253)</f>
        <v>1368463</v>
      </c>
      <c r="C251" s="51">
        <f>SUM(C252:C253)</f>
        <v>152400</v>
      </c>
      <c r="D251" s="28">
        <f>IF(B251=0,"   ",C251/B251)</f>
        <v>0.11136581697861031</v>
      </c>
      <c r="E251" s="31">
        <f>C251-B251</f>
        <v>-1216063</v>
      </c>
    </row>
    <row r="252" spans="1:5" s="5" customFormat="1" ht="15.75" customHeight="1">
      <c r="A252" s="41" t="s">
        <v>187</v>
      </c>
      <c r="B252" s="51">
        <v>1354778</v>
      </c>
      <c r="C252" s="51">
        <v>150876</v>
      </c>
      <c r="D252" s="28">
        <f>IF(B252=0,"   ",C252/B252)</f>
        <v>0.11136584739344749</v>
      </c>
      <c r="E252" s="31">
        <f>C252-B252</f>
        <v>-1203902</v>
      </c>
    </row>
    <row r="253" spans="1:5" ht="15">
      <c r="A253" s="41" t="s">
        <v>188</v>
      </c>
      <c r="B253" s="66">
        <v>13685</v>
      </c>
      <c r="C253" s="66">
        <v>1524</v>
      </c>
      <c r="D253" s="28">
        <f>IF(B253=0,"   ",C253/B253)</f>
        <v>0.11136280599196201</v>
      </c>
      <c r="E253" s="67">
        <f>C253-B253</f>
        <v>-12161</v>
      </c>
    </row>
    <row r="254" spans="1:5" s="5" customFormat="1" ht="15">
      <c r="A254" s="39" t="s">
        <v>100</v>
      </c>
      <c r="B254" s="51">
        <v>79999</v>
      </c>
      <c r="C254" s="51">
        <v>68114.51</v>
      </c>
      <c r="D254" s="28">
        <f t="shared" si="33"/>
        <v>0.8514420180252252</v>
      </c>
      <c r="E254" s="31">
        <f t="shared" si="34"/>
        <v>-11884.490000000005</v>
      </c>
    </row>
    <row r="255" spans="1:5" s="5" customFormat="1" ht="15">
      <c r="A255" s="27" t="s">
        <v>118</v>
      </c>
      <c r="B255" s="51">
        <f>B256+B257+B258+B261</f>
        <v>26384492.419999998</v>
      </c>
      <c r="C255" s="51">
        <f>C256+C257+C258+C261</f>
        <v>24400478.4</v>
      </c>
      <c r="D255" s="28">
        <f t="shared" si="33"/>
        <v>0.9248037829033211</v>
      </c>
      <c r="E255" s="31">
        <f t="shared" si="34"/>
        <v>-1984014.0199999996</v>
      </c>
    </row>
    <row r="256" spans="1:5" s="5" customFormat="1" ht="15">
      <c r="A256" s="27" t="s">
        <v>71</v>
      </c>
      <c r="B256" s="51">
        <v>20153394.97</v>
      </c>
      <c r="C256" s="55">
        <v>18757009.25</v>
      </c>
      <c r="D256" s="28">
        <f t="shared" si="33"/>
        <v>0.9307121345024679</v>
      </c>
      <c r="E256" s="31">
        <f t="shared" si="34"/>
        <v>-1396385.7199999988</v>
      </c>
    </row>
    <row r="257" spans="1:5" s="5" customFormat="1" ht="27" customHeight="1">
      <c r="A257" s="39" t="s">
        <v>145</v>
      </c>
      <c r="B257" s="66">
        <v>3632160</v>
      </c>
      <c r="C257" s="66">
        <v>3398631.7</v>
      </c>
      <c r="D257" s="28">
        <f t="shared" si="33"/>
        <v>0.935705392934232</v>
      </c>
      <c r="E257" s="31">
        <f t="shared" si="34"/>
        <v>-233528.2999999998</v>
      </c>
    </row>
    <row r="258" spans="1:5" s="5" customFormat="1" ht="30.75" customHeight="1">
      <c r="A258" s="39" t="s">
        <v>249</v>
      </c>
      <c r="B258" s="51">
        <f>SUM(B259:B260)</f>
        <v>717980</v>
      </c>
      <c r="C258" s="51">
        <f>SUM(C259:C260)</f>
        <v>717980</v>
      </c>
      <c r="D258" s="28">
        <f aca="true" t="shared" si="35" ref="D258:D263">IF(B258=0,"   ",C258/B258)</f>
        <v>1</v>
      </c>
      <c r="E258" s="31">
        <f aca="true" t="shared" si="36" ref="E258:E263">C258-B258</f>
        <v>0</v>
      </c>
    </row>
    <row r="259" spans="1:5" ht="15">
      <c r="A259" s="27" t="s">
        <v>121</v>
      </c>
      <c r="B259" s="66">
        <v>710800</v>
      </c>
      <c r="C259" s="66">
        <v>710800</v>
      </c>
      <c r="D259" s="28">
        <f t="shared" si="35"/>
        <v>1</v>
      </c>
      <c r="E259" s="67">
        <f t="shared" si="36"/>
        <v>0</v>
      </c>
    </row>
    <row r="260" spans="1:5" ht="15">
      <c r="A260" s="27" t="s">
        <v>134</v>
      </c>
      <c r="B260" s="66">
        <v>7180</v>
      </c>
      <c r="C260" s="66">
        <v>7180</v>
      </c>
      <c r="D260" s="28">
        <f t="shared" si="35"/>
        <v>1</v>
      </c>
      <c r="E260" s="67">
        <f t="shared" si="36"/>
        <v>0</v>
      </c>
    </row>
    <row r="261" spans="1:5" s="5" customFormat="1" ht="101.25" customHeight="1">
      <c r="A261" s="39" t="s">
        <v>250</v>
      </c>
      <c r="B261" s="51">
        <f>SUM(B262:B263)</f>
        <v>1880957.45</v>
      </c>
      <c r="C261" s="51">
        <f>SUM(C262:C263)</f>
        <v>1526857.45</v>
      </c>
      <c r="D261" s="28">
        <f t="shared" si="35"/>
        <v>0.8117448111332874</v>
      </c>
      <c r="E261" s="31">
        <f t="shared" si="36"/>
        <v>-354100</v>
      </c>
    </row>
    <row r="262" spans="1:5" ht="15">
      <c r="A262" s="27" t="s">
        <v>121</v>
      </c>
      <c r="B262" s="66">
        <v>1768100</v>
      </c>
      <c r="C262" s="66">
        <v>1414000</v>
      </c>
      <c r="D262" s="28">
        <f t="shared" si="35"/>
        <v>0.7997285221424127</v>
      </c>
      <c r="E262" s="67">
        <f t="shared" si="36"/>
        <v>-354100</v>
      </c>
    </row>
    <row r="263" spans="1:5" ht="15">
      <c r="A263" s="27" t="s">
        <v>134</v>
      </c>
      <c r="B263" s="66">
        <v>112857.45</v>
      </c>
      <c r="C263" s="66">
        <v>112857.45</v>
      </c>
      <c r="D263" s="28">
        <f t="shared" si="35"/>
        <v>1</v>
      </c>
      <c r="E263" s="67">
        <f t="shared" si="36"/>
        <v>0</v>
      </c>
    </row>
    <row r="264" spans="1:5" s="5" customFormat="1" ht="15">
      <c r="A264" s="39" t="s">
        <v>43</v>
      </c>
      <c r="B264" s="51">
        <f>B266+B265</f>
        <v>1188323.03</v>
      </c>
      <c r="C264" s="51">
        <f>C266+C265</f>
        <v>1132516.2</v>
      </c>
      <c r="D264" s="28">
        <f t="shared" si="33"/>
        <v>0.9530373235297812</v>
      </c>
      <c r="E264" s="31">
        <f t="shared" si="34"/>
        <v>-55806.830000000075</v>
      </c>
    </row>
    <row r="265" spans="1:5" s="5" customFormat="1" ht="30">
      <c r="A265" s="27" t="s">
        <v>223</v>
      </c>
      <c r="B265" s="51">
        <v>1188323.03</v>
      </c>
      <c r="C265" s="51">
        <v>1132516.2</v>
      </c>
      <c r="D265" s="28">
        <f t="shared" si="33"/>
        <v>0.9530373235297812</v>
      </c>
      <c r="E265" s="31">
        <f t="shared" si="34"/>
        <v>-55806.830000000075</v>
      </c>
    </row>
    <row r="266" spans="1:5" s="5" customFormat="1" ht="15">
      <c r="A266" s="27" t="s">
        <v>205</v>
      </c>
      <c r="B266" s="51">
        <v>0</v>
      </c>
      <c r="C266" s="51">
        <v>0</v>
      </c>
      <c r="D266" s="28" t="str">
        <f aca="true" t="shared" si="37" ref="D266:D271">IF(B266=0,"   ",C266/B266)</f>
        <v>   </v>
      </c>
      <c r="E266" s="31">
        <f aca="true" t="shared" si="38" ref="E266:E271">C266-B266</f>
        <v>0</v>
      </c>
    </row>
    <row r="267" spans="1:5" s="5" customFormat="1" ht="15">
      <c r="A267" s="27" t="s">
        <v>44</v>
      </c>
      <c r="B267" s="51">
        <f>B268</f>
        <v>6529720</v>
      </c>
      <c r="C267" s="51">
        <f>C268</f>
        <v>5556858.41</v>
      </c>
      <c r="D267" s="28">
        <f t="shared" si="37"/>
        <v>0.8510102133016424</v>
      </c>
      <c r="E267" s="31">
        <f t="shared" si="38"/>
        <v>-972861.5899999999</v>
      </c>
    </row>
    <row r="268" spans="1:5" s="5" customFormat="1" ht="62.25" customHeight="1">
      <c r="A268" s="27" t="s">
        <v>206</v>
      </c>
      <c r="B268" s="51">
        <v>6529720</v>
      </c>
      <c r="C268" s="55">
        <v>5556858.41</v>
      </c>
      <c r="D268" s="28">
        <f t="shared" si="37"/>
        <v>0.8510102133016424</v>
      </c>
      <c r="E268" s="31">
        <f t="shared" si="38"/>
        <v>-972861.5899999999</v>
      </c>
    </row>
    <row r="269" spans="1:5" s="5" customFormat="1" ht="15">
      <c r="A269" s="27" t="s">
        <v>57</v>
      </c>
      <c r="B269" s="50">
        <f>SUM(B270,)</f>
        <v>39097748.769999996</v>
      </c>
      <c r="C269" s="50">
        <f>SUM(C270,)</f>
        <v>32629882.45</v>
      </c>
      <c r="D269" s="28">
        <f t="shared" si="37"/>
        <v>0.8345718993170563</v>
      </c>
      <c r="E269" s="31">
        <f t="shared" si="38"/>
        <v>-6467866.319999997</v>
      </c>
    </row>
    <row r="270" spans="1:5" s="5" customFormat="1" ht="13.5" customHeight="1">
      <c r="A270" s="27" t="s">
        <v>45</v>
      </c>
      <c r="B270" s="51">
        <f>B271+B272+B287+B275+B283+B291+B288</f>
        <v>39097748.769999996</v>
      </c>
      <c r="C270" s="51">
        <f>C271+C272+C287+C275+C283+C291+C288</f>
        <v>32629882.45</v>
      </c>
      <c r="D270" s="28">
        <f t="shared" si="37"/>
        <v>0.8345718993170563</v>
      </c>
      <c r="E270" s="31">
        <f t="shared" si="38"/>
        <v>-6467866.319999997</v>
      </c>
    </row>
    <row r="271" spans="1:5" s="5" customFormat="1" ht="15">
      <c r="A271" s="27" t="s">
        <v>71</v>
      </c>
      <c r="B271" s="51">
        <v>22659931.89</v>
      </c>
      <c r="C271" s="51">
        <v>18930021.28</v>
      </c>
      <c r="D271" s="28">
        <f t="shared" si="37"/>
        <v>0.8353962126582544</v>
      </c>
      <c r="E271" s="31">
        <f t="shared" si="38"/>
        <v>-3729910.6099999994</v>
      </c>
    </row>
    <row r="272" spans="1:5" ht="30.75" customHeight="1">
      <c r="A272" s="27" t="s">
        <v>167</v>
      </c>
      <c r="B272" s="51">
        <f>SUM(B273:B274)</f>
        <v>132978.72</v>
      </c>
      <c r="C272" s="51">
        <f>SUM(C273:C274)</f>
        <v>132978.72</v>
      </c>
      <c r="D272" s="28">
        <f>IF(B272=0,"   ",C272/B272)</f>
        <v>1</v>
      </c>
      <c r="E272" s="67">
        <f>C272-B272</f>
        <v>0</v>
      </c>
    </row>
    <row r="273" spans="1:5" s="5" customFormat="1" ht="13.5" customHeight="1">
      <c r="A273" s="41" t="s">
        <v>54</v>
      </c>
      <c r="B273" s="66">
        <v>125000</v>
      </c>
      <c r="C273" s="66">
        <v>125000</v>
      </c>
      <c r="D273" s="28">
        <f>IF(B273=0,"   ",C273/B273)</f>
        <v>1</v>
      </c>
      <c r="E273" s="31">
        <f>C273-B273</f>
        <v>0</v>
      </c>
    </row>
    <row r="274" spans="1:5" ht="14.25" customHeight="1">
      <c r="A274" s="41" t="s">
        <v>55</v>
      </c>
      <c r="B274" s="66">
        <v>7978.72</v>
      </c>
      <c r="C274" s="66">
        <v>7978.72</v>
      </c>
      <c r="D274" s="28">
        <f>IF(B274=0,"   ",C274/B274)</f>
        <v>1</v>
      </c>
      <c r="E274" s="67">
        <f>C274-B274</f>
        <v>0</v>
      </c>
    </row>
    <row r="275" spans="1:5" s="5" customFormat="1" ht="60">
      <c r="A275" s="39" t="s">
        <v>180</v>
      </c>
      <c r="B275" s="51">
        <f>B276+B277+B278</f>
        <v>1684030.0499999998</v>
      </c>
      <c r="C275" s="51">
        <f>C276+C277+C278</f>
        <v>1512986.07</v>
      </c>
      <c r="D275" s="28">
        <f aca="true" t="shared" si="39" ref="D275:D285">IF(B275=0,"   ",C275/B275)</f>
        <v>0.8984317530438368</v>
      </c>
      <c r="E275" s="31">
        <f aca="true" t="shared" si="40" ref="E275:E285">C275-B275</f>
        <v>-171043.97999999975</v>
      </c>
    </row>
    <row r="276" spans="1:5" s="5" customFormat="1" ht="13.5" customHeight="1">
      <c r="A276" s="41" t="s">
        <v>69</v>
      </c>
      <c r="B276" s="51">
        <v>1650683.23</v>
      </c>
      <c r="C276" s="51">
        <v>1483026.09</v>
      </c>
      <c r="D276" s="28">
        <f t="shared" si="39"/>
        <v>0.8984316694124288</v>
      </c>
      <c r="E276" s="31">
        <f t="shared" si="40"/>
        <v>-167657.1399999999</v>
      </c>
    </row>
    <row r="277" spans="1:5" s="5" customFormat="1" ht="13.5" customHeight="1">
      <c r="A277" s="41" t="s">
        <v>54</v>
      </c>
      <c r="B277" s="51">
        <v>16673.41</v>
      </c>
      <c r="C277" s="51">
        <v>14980.06</v>
      </c>
      <c r="D277" s="28">
        <f t="shared" si="39"/>
        <v>0.898440091139125</v>
      </c>
      <c r="E277" s="31">
        <f t="shared" si="40"/>
        <v>-1693.3500000000004</v>
      </c>
    </row>
    <row r="278" spans="1:5" ht="14.25" customHeight="1">
      <c r="A278" s="41" t="s">
        <v>55</v>
      </c>
      <c r="B278" s="66">
        <v>16673.41</v>
      </c>
      <c r="C278" s="66">
        <v>14979.92</v>
      </c>
      <c r="D278" s="28">
        <f t="shared" si="39"/>
        <v>0.8984316945363906</v>
      </c>
      <c r="E278" s="67">
        <f t="shared" si="40"/>
        <v>-1693.4899999999998</v>
      </c>
    </row>
    <row r="279" spans="1:5" s="5" customFormat="1" ht="30">
      <c r="A279" s="27" t="s">
        <v>175</v>
      </c>
      <c r="B279" s="51">
        <f>B280+B281+B282</f>
        <v>0</v>
      </c>
      <c r="C279" s="51">
        <f>C280+C281+C282</f>
        <v>0</v>
      </c>
      <c r="D279" s="28">
        <v>0</v>
      </c>
      <c r="E279" s="31">
        <f t="shared" si="40"/>
        <v>0</v>
      </c>
    </row>
    <row r="280" spans="1:5" s="5" customFormat="1" ht="13.5" customHeight="1">
      <c r="A280" s="41" t="s">
        <v>69</v>
      </c>
      <c r="B280" s="51">
        <v>0</v>
      </c>
      <c r="C280" s="51">
        <v>0</v>
      </c>
      <c r="D280" s="28">
        <v>0</v>
      </c>
      <c r="E280" s="31">
        <f t="shared" si="40"/>
        <v>0</v>
      </c>
    </row>
    <row r="281" spans="1:5" s="5" customFormat="1" ht="13.5" customHeight="1">
      <c r="A281" s="41" t="s">
        <v>54</v>
      </c>
      <c r="B281" s="51">
        <v>0</v>
      </c>
      <c r="C281" s="51">
        <v>0</v>
      </c>
      <c r="D281" s="28">
        <v>0</v>
      </c>
      <c r="E281" s="31">
        <f t="shared" si="40"/>
        <v>0</v>
      </c>
    </row>
    <row r="282" spans="1:5" ht="14.25" customHeight="1">
      <c r="A282" s="41" t="s">
        <v>55</v>
      </c>
      <c r="B282" s="66">
        <v>0</v>
      </c>
      <c r="C282" s="66">
        <v>0</v>
      </c>
      <c r="D282" s="28">
        <v>0</v>
      </c>
      <c r="E282" s="67">
        <f>C282-B282</f>
        <v>0</v>
      </c>
    </row>
    <row r="283" spans="1:5" s="5" customFormat="1" ht="29.25" customHeight="1">
      <c r="A283" s="27" t="s">
        <v>210</v>
      </c>
      <c r="B283" s="51">
        <f>B284+B285+B286</f>
        <v>350000</v>
      </c>
      <c r="C283" s="51">
        <f>C284+C285+C286</f>
        <v>350000</v>
      </c>
      <c r="D283" s="28">
        <f t="shared" si="39"/>
        <v>1</v>
      </c>
      <c r="E283" s="31">
        <f t="shared" si="40"/>
        <v>0</v>
      </c>
    </row>
    <row r="284" spans="1:5" s="5" customFormat="1" ht="13.5" customHeight="1">
      <c r="A284" s="41" t="s">
        <v>69</v>
      </c>
      <c r="B284" s="51">
        <v>200000</v>
      </c>
      <c r="C284" s="51">
        <v>200000</v>
      </c>
      <c r="D284" s="28">
        <f t="shared" si="39"/>
        <v>1</v>
      </c>
      <c r="E284" s="31">
        <f t="shared" si="40"/>
        <v>0</v>
      </c>
    </row>
    <row r="285" spans="1:5" s="5" customFormat="1" ht="13.5" customHeight="1">
      <c r="A285" s="41" t="s">
        <v>54</v>
      </c>
      <c r="B285" s="51">
        <v>100000</v>
      </c>
      <c r="C285" s="51">
        <v>100000</v>
      </c>
      <c r="D285" s="28">
        <f t="shared" si="39"/>
        <v>1</v>
      </c>
      <c r="E285" s="31">
        <f t="shared" si="40"/>
        <v>0</v>
      </c>
    </row>
    <row r="286" spans="1:5" ht="14.25" customHeight="1">
      <c r="A286" s="41" t="s">
        <v>55</v>
      </c>
      <c r="B286" s="66">
        <v>50000</v>
      </c>
      <c r="C286" s="66">
        <v>50000</v>
      </c>
      <c r="D286" s="28">
        <f aca="true" t="shared" si="41" ref="D286:D293">IF(B286=0,"   ",C286/B286)</f>
        <v>1</v>
      </c>
      <c r="E286" s="67">
        <f aca="true" t="shared" si="42" ref="E286:E293">C286-B286</f>
        <v>0</v>
      </c>
    </row>
    <row r="287" spans="1:5" s="5" customFormat="1" ht="28.5" customHeight="1">
      <c r="A287" s="39" t="s">
        <v>207</v>
      </c>
      <c r="B287" s="51">
        <v>8969440</v>
      </c>
      <c r="C287" s="51">
        <v>6402528.27</v>
      </c>
      <c r="D287" s="28">
        <f t="shared" si="41"/>
        <v>0.7138158313116537</v>
      </c>
      <c r="E287" s="31">
        <f t="shared" si="42"/>
        <v>-2566911.7300000004</v>
      </c>
    </row>
    <row r="288" spans="1:5" s="5" customFormat="1" ht="92.25" customHeight="1">
      <c r="A288" s="39" t="s">
        <v>251</v>
      </c>
      <c r="B288" s="51">
        <f>SUM(B289:B290)</f>
        <v>2473085.11</v>
      </c>
      <c r="C288" s="51">
        <f>SUM(C289:C290)</f>
        <v>2473085.11</v>
      </c>
      <c r="D288" s="28">
        <f t="shared" si="41"/>
        <v>1</v>
      </c>
      <c r="E288" s="31">
        <f t="shared" si="42"/>
        <v>0</v>
      </c>
    </row>
    <row r="289" spans="1:5" ht="15">
      <c r="A289" s="27" t="s">
        <v>121</v>
      </c>
      <c r="B289" s="66">
        <v>2324700</v>
      </c>
      <c r="C289" s="66">
        <v>2324700</v>
      </c>
      <c r="D289" s="28">
        <f t="shared" si="41"/>
        <v>1</v>
      </c>
      <c r="E289" s="67">
        <f t="shared" si="42"/>
        <v>0</v>
      </c>
    </row>
    <row r="290" spans="1:5" ht="15">
      <c r="A290" s="27" t="s">
        <v>134</v>
      </c>
      <c r="B290" s="66">
        <v>148385.11</v>
      </c>
      <c r="C290" s="66">
        <v>148385.11</v>
      </c>
      <c r="D290" s="28">
        <f t="shared" si="41"/>
        <v>1</v>
      </c>
      <c r="E290" s="67">
        <f t="shared" si="42"/>
        <v>0</v>
      </c>
    </row>
    <row r="291" spans="1:5" s="5" customFormat="1" ht="44.25" customHeight="1">
      <c r="A291" s="39" t="s">
        <v>237</v>
      </c>
      <c r="B291" s="51">
        <f>SUM(B292:B293)</f>
        <v>2828283</v>
      </c>
      <c r="C291" s="51">
        <f>SUM(C292:C293)</f>
        <v>2828283</v>
      </c>
      <c r="D291" s="28">
        <f t="shared" si="41"/>
        <v>1</v>
      </c>
      <c r="E291" s="31">
        <f t="shared" si="42"/>
        <v>0</v>
      </c>
    </row>
    <row r="292" spans="1:5" ht="15">
      <c r="A292" s="27" t="s">
        <v>121</v>
      </c>
      <c r="B292" s="66">
        <v>2800000</v>
      </c>
      <c r="C292" s="66">
        <v>2800000</v>
      </c>
      <c r="D292" s="28">
        <f t="shared" si="41"/>
        <v>1</v>
      </c>
      <c r="E292" s="67">
        <f t="shared" si="42"/>
        <v>0</v>
      </c>
    </row>
    <row r="293" spans="1:5" ht="15">
      <c r="A293" s="27" t="s">
        <v>134</v>
      </c>
      <c r="B293" s="66">
        <v>28283</v>
      </c>
      <c r="C293" s="66">
        <v>28283</v>
      </c>
      <c r="D293" s="28">
        <f t="shared" si="41"/>
        <v>1</v>
      </c>
      <c r="E293" s="67">
        <f t="shared" si="42"/>
        <v>0</v>
      </c>
    </row>
    <row r="294" spans="1:5" ht="15.75" customHeight="1">
      <c r="A294" s="27" t="s">
        <v>9</v>
      </c>
      <c r="B294" s="51">
        <f>SUM(B295,B296,B305,)</f>
        <v>20253041.03</v>
      </c>
      <c r="C294" s="51">
        <f>SUM(C295,C296,C305,)</f>
        <v>19762997.53</v>
      </c>
      <c r="D294" s="28">
        <f aca="true" t="shared" si="43" ref="D294:D322">IF(B294=0,"   ",C294/B294)</f>
        <v>0.975803954612341</v>
      </c>
      <c r="E294" s="31">
        <f aca="true" t="shared" si="44" ref="E294:E322">C294-B294</f>
        <v>-490043.5</v>
      </c>
    </row>
    <row r="295" spans="1:5" ht="14.25" customHeight="1">
      <c r="A295" s="27" t="s">
        <v>46</v>
      </c>
      <c r="B295" s="51">
        <v>26000</v>
      </c>
      <c r="C295" s="55">
        <v>19273.96</v>
      </c>
      <c r="D295" s="28">
        <f t="shared" si="43"/>
        <v>0.7413061538461538</v>
      </c>
      <c r="E295" s="31">
        <f t="shared" si="44"/>
        <v>-6726.040000000001</v>
      </c>
    </row>
    <row r="296" spans="1:5" s="5" customFormat="1" ht="13.5" customHeight="1">
      <c r="A296" s="27" t="s">
        <v>33</v>
      </c>
      <c r="B296" s="51">
        <f>B298+B302+B297</f>
        <v>2708851.51</v>
      </c>
      <c r="C296" s="51">
        <f>C298+C302+C297</f>
        <v>2339959.84</v>
      </c>
      <c r="D296" s="28">
        <f t="shared" si="43"/>
        <v>0.8638198998216776</v>
      </c>
      <c r="E296" s="31">
        <f t="shared" si="44"/>
        <v>-368891.6699999999</v>
      </c>
    </row>
    <row r="297" spans="1:5" s="5" customFormat="1" ht="13.5" customHeight="1">
      <c r="A297" s="27" t="s">
        <v>82</v>
      </c>
      <c r="B297" s="51">
        <v>50000</v>
      </c>
      <c r="C297" s="51">
        <v>38000</v>
      </c>
      <c r="D297" s="28">
        <f t="shared" si="43"/>
        <v>0.76</v>
      </c>
      <c r="E297" s="31">
        <f t="shared" si="44"/>
        <v>-12000</v>
      </c>
    </row>
    <row r="298" spans="1:5" s="5" customFormat="1" ht="42" customHeight="1">
      <c r="A298" s="39" t="s">
        <v>150</v>
      </c>
      <c r="B298" s="51">
        <f>B300+B299+B301</f>
        <v>499151.51</v>
      </c>
      <c r="C298" s="51">
        <f>C300+C299+C301</f>
        <v>499151.51</v>
      </c>
      <c r="D298" s="28">
        <f t="shared" si="43"/>
        <v>1</v>
      </c>
      <c r="E298" s="31">
        <f t="shared" si="44"/>
        <v>0</v>
      </c>
    </row>
    <row r="299" spans="1:5" s="5" customFormat="1" ht="13.5" customHeight="1">
      <c r="A299" s="41" t="s">
        <v>69</v>
      </c>
      <c r="B299" s="51">
        <v>487200</v>
      </c>
      <c r="C299" s="51">
        <v>487200</v>
      </c>
      <c r="D299" s="28">
        <f t="shared" si="43"/>
        <v>1</v>
      </c>
      <c r="E299" s="31">
        <f t="shared" si="44"/>
        <v>0</v>
      </c>
    </row>
    <row r="300" spans="1:5" s="5" customFormat="1" ht="13.5" customHeight="1">
      <c r="A300" s="41" t="s">
        <v>54</v>
      </c>
      <c r="B300" s="51">
        <v>4921.21</v>
      </c>
      <c r="C300" s="51">
        <v>4921.21</v>
      </c>
      <c r="D300" s="28">
        <f t="shared" si="43"/>
        <v>1</v>
      </c>
      <c r="E300" s="31">
        <f t="shared" si="44"/>
        <v>0</v>
      </c>
    </row>
    <row r="301" spans="1:5" s="5" customFormat="1" ht="13.5" customHeight="1">
      <c r="A301" s="41" t="s">
        <v>55</v>
      </c>
      <c r="B301" s="51">
        <v>7030.3</v>
      </c>
      <c r="C301" s="51">
        <v>7030.3</v>
      </c>
      <c r="D301" s="28">
        <f t="shared" si="43"/>
        <v>1</v>
      </c>
      <c r="E301" s="31">
        <f t="shared" si="44"/>
        <v>0</v>
      </c>
    </row>
    <row r="302" spans="1:5" s="5" customFormat="1" ht="27" customHeight="1">
      <c r="A302" s="27" t="s">
        <v>109</v>
      </c>
      <c r="B302" s="51">
        <f>B303+B304</f>
        <v>2159700</v>
      </c>
      <c r="C302" s="51">
        <f>C303+C304</f>
        <v>1802808.33</v>
      </c>
      <c r="D302" s="28">
        <f t="shared" si="43"/>
        <v>0.834749423531046</v>
      </c>
      <c r="E302" s="31">
        <f t="shared" si="44"/>
        <v>-356891.6699999999</v>
      </c>
    </row>
    <row r="303" spans="1:5" s="5" customFormat="1" ht="13.5" customHeight="1">
      <c r="A303" s="41" t="s">
        <v>111</v>
      </c>
      <c r="B303" s="51">
        <v>524500</v>
      </c>
      <c r="C303" s="51">
        <v>379412.27</v>
      </c>
      <c r="D303" s="28">
        <f t="shared" si="43"/>
        <v>0.7233789704480458</v>
      </c>
      <c r="E303" s="31">
        <f t="shared" si="44"/>
        <v>-145087.72999999998</v>
      </c>
    </row>
    <row r="304" spans="1:5" s="5" customFormat="1" ht="13.5" customHeight="1">
      <c r="A304" s="41" t="s">
        <v>110</v>
      </c>
      <c r="B304" s="51">
        <v>1635200</v>
      </c>
      <c r="C304" s="51">
        <v>1423396.06</v>
      </c>
      <c r="D304" s="28">
        <f t="shared" si="43"/>
        <v>0.8704721501956948</v>
      </c>
      <c r="E304" s="31">
        <f t="shared" si="44"/>
        <v>-211803.93999999994</v>
      </c>
    </row>
    <row r="305" spans="1:5" s="5" customFormat="1" ht="14.25" customHeight="1">
      <c r="A305" s="27" t="s">
        <v>34</v>
      </c>
      <c r="B305" s="51">
        <f>SUM(B306+B307+B308+B312)</f>
        <v>17518189.52</v>
      </c>
      <c r="C305" s="51">
        <f>SUM(C306+C307+C308+C312)</f>
        <v>17403763.73</v>
      </c>
      <c r="D305" s="28">
        <f t="shared" si="43"/>
        <v>0.9934681726174179</v>
      </c>
      <c r="E305" s="31">
        <f t="shared" si="44"/>
        <v>-114425.7899999991</v>
      </c>
    </row>
    <row r="306" spans="1:5" s="5" customFormat="1" ht="27.75" customHeight="1">
      <c r="A306" s="27" t="s">
        <v>168</v>
      </c>
      <c r="B306" s="51">
        <v>207749.52</v>
      </c>
      <c r="C306" s="55">
        <v>207749.52</v>
      </c>
      <c r="D306" s="28">
        <f t="shared" si="43"/>
        <v>1</v>
      </c>
      <c r="E306" s="31">
        <f t="shared" si="44"/>
        <v>0</v>
      </c>
    </row>
    <row r="307" spans="1:5" s="5" customFormat="1" ht="14.25" customHeight="1">
      <c r="A307" s="27" t="s">
        <v>48</v>
      </c>
      <c r="B307" s="51">
        <v>265400</v>
      </c>
      <c r="C307" s="55">
        <v>150974.21</v>
      </c>
      <c r="D307" s="28">
        <f t="shared" si="43"/>
        <v>0.5688553504144687</v>
      </c>
      <c r="E307" s="31">
        <f t="shared" si="44"/>
        <v>-114425.79000000001</v>
      </c>
    </row>
    <row r="308" spans="1:5" s="5" customFormat="1" ht="16.5" customHeight="1">
      <c r="A308" s="27" t="s">
        <v>91</v>
      </c>
      <c r="B308" s="51">
        <f>B309+B310+B311</f>
        <v>4226640</v>
      </c>
      <c r="C308" s="51">
        <f>C309+C310+C311</f>
        <v>4226640</v>
      </c>
      <c r="D308" s="28">
        <f t="shared" si="43"/>
        <v>1</v>
      </c>
      <c r="E308" s="31">
        <f t="shared" si="44"/>
        <v>0</v>
      </c>
    </row>
    <row r="309" spans="1:5" s="5" customFormat="1" ht="14.25" customHeight="1">
      <c r="A309" s="41" t="s">
        <v>69</v>
      </c>
      <c r="B309" s="51">
        <v>2092186.8</v>
      </c>
      <c r="C309" s="51">
        <v>2092186.8</v>
      </c>
      <c r="D309" s="28">
        <f t="shared" si="43"/>
        <v>1</v>
      </c>
      <c r="E309" s="31">
        <f t="shared" si="44"/>
        <v>0</v>
      </c>
    </row>
    <row r="310" spans="1:5" s="5" customFormat="1" ht="13.5" customHeight="1">
      <c r="A310" s="41" t="s">
        <v>54</v>
      </c>
      <c r="B310" s="51">
        <v>2134453.2</v>
      </c>
      <c r="C310" s="51">
        <v>2134453.2</v>
      </c>
      <c r="D310" s="28">
        <f t="shared" si="43"/>
        <v>1</v>
      </c>
      <c r="E310" s="31">
        <f t="shared" si="44"/>
        <v>0</v>
      </c>
    </row>
    <row r="311" spans="1:5" s="5" customFormat="1" ht="13.5" customHeight="1">
      <c r="A311" s="41" t="s">
        <v>55</v>
      </c>
      <c r="B311" s="51">
        <v>0</v>
      </c>
      <c r="C311" s="51">
        <v>0</v>
      </c>
      <c r="D311" s="28" t="str">
        <f t="shared" si="43"/>
        <v>   </v>
      </c>
      <c r="E311" s="31">
        <f>C311-B311</f>
        <v>0</v>
      </c>
    </row>
    <row r="312" spans="1:5" s="5" customFormat="1" ht="27" customHeight="1">
      <c r="A312" s="27" t="s">
        <v>47</v>
      </c>
      <c r="B312" s="51">
        <f>B314+B313+B315</f>
        <v>12818400</v>
      </c>
      <c r="C312" s="51">
        <f>C314+C313+C315</f>
        <v>12818400</v>
      </c>
      <c r="D312" s="28">
        <f t="shared" si="43"/>
        <v>1</v>
      </c>
      <c r="E312" s="31">
        <f t="shared" si="44"/>
        <v>0</v>
      </c>
    </row>
    <row r="313" spans="1:5" s="5" customFormat="1" ht="13.5" customHeight="1">
      <c r="A313" s="41" t="s">
        <v>69</v>
      </c>
      <c r="B313" s="51">
        <v>9080831.33</v>
      </c>
      <c r="C313" s="51">
        <v>9080831.33</v>
      </c>
      <c r="D313" s="28">
        <f t="shared" si="43"/>
        <v>1</v>
      </c>
      <c r="E313" s="31">
        <f t="shared" si="44"/>
        <v>0</v>
      </c>
    </row>
    <row r="314" spans="1:5" s="5" customFormat="1" ht="13.5" customHeight="1">
      <c r="A314" s="41" t="s">
        <v>54</v>
      </c>
      <c r="B314" s="51">
        <v>2662752.07</v>
      </c>
      <c r="C314" s="51">
        <v>2662752.07</v>
      </c>
      <c r="D314" s="28">
        <f t="shared" si="43"/>
        <v>1</v>
      </c>
      <c r="E314" s="31">
        <f t="shared" si="44"/>
        <v>0</v>
      </c>
    </row>
    <row r="315" spans="1:5" s="5" customFormat="1" ht="13.5" customHeight="1">
      <c r="A315" s="41" t="s">
        <v>128</v>
      </c>
      <c r="B315" s="51">
        <v>1074816.6</v>
      </c>
      <c r="C315" s="51">
        <v>1074816.6</v>
      </c>
      <c r="D315" s="28">
        <f t="shared" si="43"/>
        <v>1</v>
      </c>
      <c r="E315" s="31">
        <f t="shared" si="44"/>
        <v>0</v>
      </c>
    </row>
    <row r="316" spans="1:5" s="5" customFormat="1" ht="16.5" customHeight="1">
      <c r="A316" s="27" t="s">
        <v>49</v>
      </c>
      <c r="B316" s="51">
        <f>B320+B317</f>
        <v>1800000</v>
      </c>
      <c r="C316" s="51">
        <f>C320+C317</f>
        <v>1643018.1400000001</v>
      </c>
      <c r="D316" s="28">
        <f t="shared" si="43"/>
        <v>0.9127878555555556</v>
      </c>
      <c r="E316" s="31">
        <f t="shared" si="44"/>
        <v>-156981.85999999987</v>
      </c>
    </row>
    <row r="317" spans="1:5" s="5" customFormat="1" ht="30.75" customHeight="1">
      <c r="A317" s="27" t="s">
        <v>224</v>
      </c>
      <c r="B317" s="51">
        <f>B318+B319</f>
        <v>1500000</v>
      </c>
      <c r="C317" s="51">
        <f>C318+C319</f>
        <v>1500000</v>
      </c>
      <c r="D317" s="28">
        <v>0</v>
      </c>
      <c r="E317" s="31">
        <v>0</v>
      </c>
    </row>
    <row r="318" spans="1:5" s="5" customFormat="1" ht="13.5" customHeight="1">
      <c r="A318" s="41" t="s">
        <v>54</v>
      </c>
      <c r="B318" s="51">
        <v>1410000</v>
      </c>
      <c r="C318" s="51">
        <v>1410000</v>
      </c>
      <c r="D318" s="28">
        <f>IF(B318=0,"   ",C318/B318)</f>
        <v>1</v>
      </c>
      <c r="E318" s="31">
        <f>C318-B318</f>
        <v>0</v>
      </c>
    </row>
    <row r="319" spans="1:5" s="5" customFormat="1" ht="13.5" customHeight="1">
      <c r="A319" s="41" t="s">
        <v>55</v>
      </c>
      <c r="B319" s="51">
        <v>90000</v>
      </c>
      <c r="C319" s="51">
        <v>90000</v>
      </c>
      <c r="D319" s="28">
        <f>IF(B319=0,"   ",C319/B319)</f>
        <v>1</v>
      </c>
      <c r="E319" s="31">
        <f>C319-B319</f>
        <v>0</v>
      </c>
    </row>
    <row r="320" spans="1:5" ht="14.25" customHeight="1">
      <c r="A320" s="27" t="s">
        <v>225</v>
      </c>
      <c r="B320" s="51">
        <v>300000</v>
      </c>
      <c r="C320" s="55">
        <v>143018.14</v>
      </c>
      <c r="D320" s="28">
        <f t="shared" si="43"/>
        <v>0.4767271333333334</v>
      </c>
      <c r="E320" s="31">
        <f t="shared" si="44"/>
        <v>-156981.86</v>
      </c>
    </row>
    <row r="321" spans="1:5" ht="30.75" customHeight="1">
      <c r="A321" s="27" t="s">
        <v>50</v>
      </c>
      <c r="B321" s="51">
        <f>B322</f>
        <v>3181.12</v>
      </c>
      <c r="C321" s="51">
        <f>C322</f>
        <v>0</v>
      </c>
      <c r="D321" s="28">
        <f t="shared" si="43"/>
        <v>0</v>
      </c>
      <c r="E321" s="31">
        <f t="shared" si="44"/>
        <v>-3181.12</v>
      </c>
    </row>
    <row r="322" spans="1:5" ht="14.25" customHeight="1">
      <c r="A322" s="27" t="s">
        <v>51</v>
      </c>
      <c r="B322" s="51">
        <v>3181.12</v>
      </c>
      <c r="C322" s="55">
        <v>0</v>
      </c>
      <c r="D322" s="28">
        <f t="shared" si="43"/>
        <v>0</v>
      </c>
      <c r="E322" s="31">
        <f t="shared" si="44"/>
        <v>-3181.12</v>
      </c>
    </row>
    <row r="323" spans="1:5" s="5" customFormat="1" ht="15">
      <c r="A323" s="27" t="s">
        <v>30</v>
      </c>
      <c r="B323" s="51">
        <f>B324+B325+B328+B329+B330</f>
        <v>35906931.29</v>
      </c>
      <c r="C323" s="51">
        <f>C324+C325+C328+C329+C330</f>
        <v>29224752.78</v>
      </c>
      <c r="D323" s="28">
        <f aca="true" t="shared" si="45" ref="D323:D335">IF(B323=0,"   ",C323/B323)</f>
        <v>0.8139028240527764</v>
      </c>
      <c r="E323" s="31">
        <f aca="true" t="shared" si="46" ref="E323:E335">C323-B323</f>
        <v>-6682178.509999998</v>
      </c>
    </row>
    <row r="324" spans="1:5" s="5" customFormat="1" ht="30">
      <c r="A324" s="27" t="s">
        <v>127</v>
      </c>
      <c r="B324" s="51">
        <v>30569300</v>
      </c>
      <c r="C324" s="55">
        <v>28044950</v>
      </c>
      <c r="D324" s="28">
        <f t="shared" si="45"/>
        <v>0.9174220541523685</v>
      </c>
      <c r="E324" s="31">
        <f t="shared" si="46"/>
        <v>-2524350</v>
      </c>
    </row>
    <row r="325" spans="1:5" s="5" customFormat="1" ht="30.75" customHeight="1">
      <c r="A325" s="27" t="s">
        <v>172</v>
      </c>
      <c r="B325" s="51">
        <f>SUM(B326:B327)</f>
        <v>2394281.29</v>
      </c>
      <c r="C325" s="51">
        <f>SUM(C326:C327)</f>
        <v>486452.78</v>
      </c>
      <c r="D325" s="28">
        <f t="shared" si="45"/>
        <v>0.2031727775812006</v>
      </c>
      <c r="E325" s="31">
        <f aca="true" t="shared" si="47" ref="E325:E330">C325-B325</f>
        <v>-1907828.51</v>
      </c>
    </row>
    <row r="326" spans="1:5" s="5" customFormat="1" ht="13.5" customHeight="1">
      <c r="A326" s="41" t="s">
        <v>54</v>
      </c>
      <c r="B326" s="51">
        <v>2394281.29</v>
      </c>
      <c r="C326" s="51">
        <v>486452.78</v>
      </c>
      <c r="D326" s="28">
        <f t="shared" si="45"/>
        <v>0.2031727775812006</v>
      </c>
      <c r="E326" s="31">
        <f t="shared" si="47"/>
        <v>-1907828.51</v>
      </c>
    </row>
    <row r="327" spans="1:5" s="5" customFormat="1" ht="13.5" customHeight="1">
      <c r="A327" s="41" t="s">
        <v>55</v>
      </c>
      <c r="B327" s="51">
        <v>0</v>
      </c>
      <c r="C327" s="51">
        <v>0</v>
      </c>
      <c r="D327" s="28">
        <v>0</v>
      </c>
      <c r="E327" s="31">
        <f t="shared" si="47"/>
        <v>0</v>
      </c>
    </row>
    <row r="328" spans="1:5" s="5" customFormat="1" ht="30">
      <c r="A328" s="27" t="s">
        <v>232</v>
      </c>
      <c r="B328" s="51">
        <v>553350</v>
      </c>
      <c r="C328" s="55">
        <v>553350</v>
      </c>
      <c r="D328" s="28">
        <f>IF(B328=0,"   ",C328/B328)</f>
        <v>1</v>
      </c>
      <c r="E328" s="31">
        <f t="shared" si="47"/>
        <v>0</v>
      </c>
    </row>
    <row r="329" spans="1:5" s="5" customFormat="1" ht="45">
      <c r="A329" s="27" t="s">
        <v>234</v>
      </c>
      <c r="B329" s="51">
        <v>140000</v>
      </c>
      <c r="C329" s="55">
        <v>140000</v>
      </c>
      <c r="D329" s="28">
        <f>IF(B329=0,"   ",C329/B329)</f>
        <v>1</v>
      </c>
      <c r="E329" s="31">
        <f t="shared" si="47"/>
        <v>0</v>
      </c>
    </row>
    <row r="330" spans="1:5" s="5" customFormat="1" ht="45">
      <c r="A330" s="27" t="s">
        <v>247</v>
      </c>
      <c r="B330" s="51">
        <v>2250000</v>
      </c>
      <c r="C330" s="55">
        <v>0</v>
      </c>
      <c r="D330" s="28">
        <f>IF(B330=0,"   ",C330/B330)</f>
        <v>0</v>
      </c>
      <c r="E330" s="31">
        <f t="shared" si="47"/>
        <v>-2250000</v>
      </c>
    </row>
    <row r="331" spans="1:5" s="5" customFormat="1" ht="14.25">
      <c r="A331" s="56" t="s">
        <v>10</v>
      </c>
      <c r="B331" s="57">
        <f>B136+B156+B158+B165+B196+B212+B269+B294+B316+B321+B323</f>
        <v>683222794.4199998</v>
      </c>
      <c r="C331" s="57">
        <f>C136+C156+C158+C165+C196+C212+C269+C294+C316+C321+C323</f>
        <v>582647965.99</v>
      </c>
      <c r="D331" s="58">
        <f t="shared" si="45"/>
        <v>0.8527935114995986</v>
      </c>
      <c r="E331" s="59">
        <f t="shared" si="46"/>
        <v>-100574828.42999983</v>
      </c>
    </row>
    <row r="332" spans="1:5" s="5" customFormat="1" ht="15" thickBot="1">
      <c r="A332" s="60" t="s">
        <v>56</v>
      </c>
      <c r="B332" s="61">
        <f>B134-B331</f>
        <v>-109254124.91999984</v>
      </c>
      <c r="C332" s="61">
        <f>C134-C331</f>
        <v>-107267708.69000006</v>
      </c>
      <c r="D332" s="58">
        <f t="shared" si="45"/>
        <v>0.9818183868897004</v>
      </c>
      <c r="E332" s="59">
        <f t="shared" si="46"/>
        <v>1986416.2299997807</v>
      </c>
    </row>
    <row r="333" spans="1:5" s="5" customFormat="1" ht="12.75" hidden="1">
      <c r="A333" s="33" t="s">
        <v>11</v>
      </c>
      <c r="B333" s="34"/>
      <c r="C333" s="35"/>
      <c r="D333" s="36" t="str">
        <f t="shared" si="45"/>
        <v>   </v>
      </c>
      <c r="E333" s="37">
        <f t="shared" si="46"/>
        <v>0</v>
      </c>
    </row>
    <row r="334" spans="1:5" s="5" customFormat="1" ht="12.75" hidden="1">
      <c r="A334" s="24" t="s">
        <v>12</v>
      </c>
      <c r="B334" s="25">
        <v>1122919</v>
      </c>
      <c r="C334" s="26">
        <v>815256</v>
      </c>
      <c r="D334" s="22">
        <f t="shared" si="45"/>
        <v>0.7260149663510903</v>
      </c>
      <c r="E334" s="23">
        <f t="shared" si="46"/>
        <v>-307663</v>
      </c>
    </row>
    <row r="335" spans="1:5" s="5" customFormat="1" ht="12.75" hidden="1">
      <c r="A335" s="24" t="s">
        <v>13</v>
      </c>
      <c r="B335" s="25">
        <v>1700000</v>
      </c>
      <c r="C335" s="62">
        <v>1700000</v>
      </c>
      <c r="D335" s="63">
        <f t="shared" si="45"/>
        <v>1</v>
      </c>
      <c r="E335" s="64">
        <f t="shared" si="46"/>
        <v>0</v>
      </c>
    </row>
    <row r="336" spans="1:5" s="5" customFormat="1" ht="15.75">
      <c r="A336" s="71" t="s">
        <v>139</v>
      </c>
      <c r="B336" s="20"/>
      <c r="C336" s="19"/>
      <c r="D336" s="22"/>
      <c r="E336" s="23"/>
    </row>
    <row r="337" spans="1:5" s="5" customFormat="1" ht="15.75">
      <c r="A337" s="72" t="s">
        <v>140</v>
      </c>
      <c r="B337" s="73">
        <f>B9+B15+B49+B85</f>
        <v>25474300</v>
      </c>
      <c r="C337" s="73">
        <f>C9+C15+C49+C85</f>
        <v>19124388.34</v>
      </c>
      <c r="D337" s="28">
        <f>IF(B337=0,"   ",C337/B337)</f>
        <v>0.7507326340664905</v>
      </c>
      <c r="E337" s="31">
        <f>C337-B337</f>
        <v>-6349911.66</v>
      </c>
    </row>
    <row r="338" spans="1:5" s="5" customFormat="1" ht="16.5" thickBot="1">
      <c r="A338" s="74" t="s">
        <v>141</v>
      </c>
      <c r="B338" s="75">
        <f>B181+B189+B185</f>
        <v>27766094.79</v>
      </c>
      <c r="C338" s="75">
        <f>C181+C189+C185</f>
        <v>18810899.31</v>
      </c>
      <c r="D338" s="76">
        <f>IF(B338=0,"   ",C338/B338)</f>
        <v>0.6774773136903204</v>
      </c>
      <c r="E338" s="77">
        <f>C338-B338</f>
        <v>-8955195.48</v>
      </c>
    </row>
    <row r="339" spans="1:5" s="5" customFormat="1" ht="12.75">
      <c r="A339" s="46"/>
      <c r="B339" s="46"/>
      <c r="C339" s="47"/>
      <c r="D339" s="48"/>
      <c r="E339" s="49"/>
    </row>
    <row r="340" spans="1:5" s="5" customFormat="1" ht="18" customHeight="1">
      <c r="A340" s="46"/>
      <c r="B340" s="80"/>
      <c r="C340" s="80"/>
      <c r="D340" s="48"/>
      <c r="E340" s="49"/>
    </row>
    <row r="341" spans="1:5" s="5" customFormat="1" ht="16.5">
      <c r="A341" s="42" t="s">
        <v>190</v>
      </c>
      <c r="B341" s="46"/>
      <c r="C341" s="47"/>
      <c r="D341" s="48"/>
      <c r="E341" s="49"/>
    </row>
    <row r="342" spans="1:5" s="5" customFormat="1" ht="15.75" customHeight="1">
      <c r="A342" s="42" t="s">
        <v>31</v>
      </c>
      <c r="C342" s="85" t="s">
        <v>191</v>
      </c>
      <c r="D342" s="85"/>
      <c r="E342" s="49"/>
    </row>
    <row r="343" spans="1:5" s="5" customFormat="1" ht="15.75" customHeight="1">
      <c r="A343" s="42"/>
      <c r="C343" s="81"/>
      <c r="D343" s="81"/>
      <c r="E343" s="49"/>
    </row>
    <row r="344" spans="1:5" s="5" customFormat="1" ht="16.5">
      <c r="A344" s="79"/>
      <c r="B344" s="78"/>
      <c r="C344" s="78"/>
      <c r="D344" s="48"/>
      <c r="E344" s="49"/>
    </row>
    <row r="345" spans="1:5" s="5" customFormat="1" ht="16.5">
      <c r="A345" s="79"/>
      <c r="B345" s="78"/>
      <c r="C345" s="78"/>
      <c r="D345" s="48"/>
      <c r="E345" s="49"/>
    </row>
    <row r="346" spans="1:5" s="5" customFormat="1" ht="16.5">
      <c r="A346" s="79"/>
      <c r="B346" s="78"/>
      <c r="C346" s="78"/>
      <c r="D346" s="48"/>
      <c r="E346" s="49"/>
    </row>
    <row r="347" spans="1:5" s="5" customFormat="1" ht="16.5">
      <c r="A347" s="79"/>
      <c r="B347" s="78"/>
      <c r="C347" s="78"/>
      <c r="D347" s="48"/>
      <c r="E347" s="49"/>
    </row>
    <row r="348" spans="1:5" s="5" customFormat="1" ht="16.5">
      <c r="A348" s="42"/>
      <c r="B348" s="78"/>
      <c r="C348" s="78"/>
      <c r="D348" s="48"/>
      <c r="E348" s="49"/>
    </row>
    <row r="349" spans="1:5" s="5" customFormat="1" ht="16.5">
      <c r="A349" s="79"/>
      <c r="B349" s="78"/>
      <c r="C349" s="78"/>
      <c r="D349" s="48"/>
      <c r="E349" s="49"/>
    </row>
    <row r="350" spans="1:5" s="5" customFormat="1" ht="16.5">
      <c r="A350" s="79"/>
      <c r="B350" s="78"/>
      <c r="C350" s="78"/>
      <c r="D350" s="48"/>
      <c r="E350" s="49"/>
    </row>
    <row r="351" spans="1:5" s="5" customFormat="1" ht="16.5">
      <c r="A351" s="42"/>
      <c r="B351" s="78"/>
      <c r="C351" s="78"/>
      <c r="D351" s="48"/>
      <c r="E351" s="49"/>
    </row>
    <row r="352" spans="1:5" s="5" customFormat="1" ht="16.5">
      <c r="A352" s="42"/>
      <c r="C352" s="78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79"/>
      <c r="B354" s="78"/>
      <c r="C354" s="78"/>
      <c r="D354" s="48"/>
      <c r="E354" s="49"/>
    </row>
    <row r="355" spans="1:5" s="5" customFormat="1" ht="16.5">
      <c r="A355" s="42"/>
      <c r="B355" s="78"/>
      <c r="C355" s="78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B391" s="46"/>
      <c r="C391" s="47"/>
      <c r="D391" s="48"/>
      <c r="E391" s="49"/>
    </row>
    <row r="392" spans="1:5" s="5" customFormat="1" ht="13.5" customHeight="1">
      <c r="A392" s="42"/>
      <c r="C392" s="42"/>
      <c r="D392" s="48"/>
      <c r="E392" s="49"/>
    </row>
    <row r="402" ht="4.5" customHeight="1"/>
    <row r="403" ht="12.75" hidden="1"/>
  </sheetData>
  <sheetProtection/>
  <mergeCells count="2">
    <mergeCell ref="A1:E1"/>
    <mergeCell ref="C342:D342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2021-12-06T14:05:13Z</cp:lastPrinted>
  <dcterms:created xsi:type="dcterms:W3CDTF">2001-03-21T05:21:19Z</dcterms:created>
  <dcterms:modified xsi:type="dcterms:W3CDTF">2021-12-06T14:05:15Z</dcterms:modified>
  <cp:category/>
  <cp:version/>
  <cp:contentType/>
  <cp:contentStatus/>
</cp:coreProperties>
</file>